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https://mhclg-my.sharepoint.com/personal/benjamin_rees_communities_gov_uk/Documents/Desktop/"/>
    </mc:Choice>
  </mc:AlternateContent>
  <xr:revisionPtr revIDLastSave="0" documentId="8_{7B8926A4-D36D-4CEB-A986-454A05A656B5}" xr6:coauthVersionLast="47" xr6:coauthVersionMax="47" xr10:uidLastSave="{00000000-0000-0000-0000-000000000000}"/>
  <bookViews>
    <workbookView xWindow="1130" yWindow="-110" windowWidth="21540" windowHeight="15260" tabRatio="726" xr2:uid="{00000000-000D-0000-FFFF-FFFF00000000}"/>
  </bookViews>
  <sheets>
    <sheet name="Billing Authorities" sheetId="32436" r:id="rId1"/>
    <sheet name="Precepting Authorities" sheetId="32465" r:id="rId2"/>
    <sheet name="GLA" sheetId="32469" r:id="rId3"/>
    <sheet name="GMCA and WYCA" sheetId="32474" r:id="rId4"/>
    <sheet name="ASC" sheetId="32477" state="veryHidden" r:id="rId5"/>
    <sheet name="Data" sheetId="32467" r:id="rId6"/>
    <sheet name="CTR1 SQL" sheetId="32475" state="veryHidden" r:id="rId7"/>
    <sheet name="Calcs" sheetId="32478" state="veryHidden" r:id="rId8"/>
    <sheet name="CTR2 SQL" sheetId="32476" state="veryHidden" r:id="rId9"/>
    <sheet name="List" sheetId="32472" state="veryHidden" r:id="rId10"/>
    <sheet name="List2" sheetId="32473" state="veryHidden" r:id="rId11"/>
    <sheet name="Precepting Bodies" sheetId="32445" state="veryHidden" r:id="rId12"/>
    <sheet name="Lookup" sheetId="32464" state="veryHidden" r:id="rId13"/>
  </sheets>
  <externalReferences>
    <externalReference r:id="rId14"/>
    <externalReference r:id="rId15"/>
    <externalReference r:id="rId16"/>
    <externalReference r:id="rId17"/>
    <externalReference r:id="rId18"/>
    <externalReference r:id="rId19"/>
    <externalReference r:id="rId20"/>
    <externalReference r:id="rId21"/>
  </externalReferences>
  <definedNames>
    <definedName name="\R">#REF!</definedName>
    <definedName name="_CTR1">#REF!</definedName>
    <definedName name="_CTR11415">'Precepting Bodies'!$A:$H</definedName>
    <definedName name="_xlnm._FilterDatabase" localSheetId="4" hidden="1">ASC!$B$1:$E$153</definedName>
    <definedName name="_xlnm._FilterDatabase" localSheetId="6" hidden="1">'CTR1 SQL'!$A$3:$CE$311</definedName>
    <definedName name="_xlnm._FilterDatabase" localSheetId="8" hidden="1">'CTR2 SQL'!$A$1:$N$96</definedName>
    <definedName name="_xlnm._FilterDatabase" localSheetId="5" hidden="1">Data!$E$8:$CH$316</definedName>
    <definedName name="_xlnm._FilterDatabase" localSheetId="11" hidden="1">'Precepting Bodies'!$A$4:$G$314</definedName>
    <definedName name="_xlnm._FilterDatabase" hidden="1">#REF!</definedName>
    <definedName name="_Order1" hidden="1">255</definedName>
    <definedName name="_Order2" hidden="1">0</definedName>
    <definedName name="Adur">[1]DATA!#REF!</definedName>
    <definedName name="AllCTR1Data">Data!$A$4:$AN$434</definedName>
    <definedName name="AllCTR2Data">Data!$A$323:$W$440</definedName>
    <definedName name="ALLCTRDATA">Data!$A:$AN</definedName>
    <definedName name="BR">'Precepting Authorities'!#REF!</definedName>
    <definedName name="BRprint1">#REF!</definedName>
    <definedName name="BRprint2">#REF!</definedName>
    <definedName name="cccc">'[2]BR1 Form'!#REF!</definedName>
    <definedName name="CERDATA">'[3]Section A'!#REF!</definedName>
    <definedName name="CONTACT">'Billing Authorities'!$N$198:$S$198</definedName>
    <definedName name="CTR">'[4]CTR1 Form'!$N$245:$N$250</definedName>
    <definedName name="CTRprint1">'Billing Authorities'!$B$1:$I$100</definedName>
    <definedName name="CTRprint2">'Billing Authorities'!$B$101:$I$161</definedName>
    <definedName name="Data1516">#REF!</definedName>
    <definedName name="datar" localSheetId="11">'Precepting Bodies'!$A$5:$J$317</definedName>
    <definedName name="datar">'Precepting Bodies'!$A$5:$H$314</definedName>
    <definedName name="detruse" localSheetId="0">'Billing Authorities'!$M$187:$S$187</definedName>
    <definedName name="detruse">#REF!</definedName>
    <definedName name="dtlruse">#REF!</definedName>
    <definedName name="go">[5]DATA!$A$7:$AC$362</definedName>
    <definedName name="LAcodes" localSheetId="11">'Precepting Bodies'!$C$8:$C$317</definedName>
    <definedName name="LAcodes">#REF!</definedName>
    <definedName name="LAlist" localSheetId="11">'Precepting Bodies'!$B$8:$B$317</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[6]ValidationData!$A$1:$D$7775</definedName>
    <definedName name="_xlnm.Print_Area" localSheetId="0">'Billing Authorities'!$A$1:$J$110</definedName>
    <definedName name="_xlnm.Print_Area" localSheetId="1">'Precepting Authorities'!$A$1:$H$51</definedName>
    <definedName name="_xlnm.Print_Area">#REF!</definedName>
    <definedName name="_xlnm.Print_Titles" localSheetId="0">'Billing Authorities'!$1:$14</definedName>
    <definedName name="_xlnm.Print_Titles" localSheetId="1">'Precepting Authorities'!$1:$12</definedName>
    <definedName name="_xlnm.Print_Titles">#N/A</definedName>
    <definedName name="QRC4R1" localSheetId="11">'[7]CTR1 Form'!#REF!</definedName>
    <definedName name="QRC4R1">'[2]BR1 Form'!#REF!</definedName>
    <definedName name="QRC4R10" localSheetId="11">'[7]CTR1 Form'!#REF!</definedName>
    <definedName name="QRC4R10">'[2]BR1 Form'!#REF!</definedName>
    <definedName name="QRC4R12" localSheetId="11">'[7]CTR1 Form'!#REF!</definedName>
    <definedName name="QRC4R12">'[2]BR1 Form'!#REF!</definedName>
    <definedName name="QRC4R13" localSheetId="11">'[7]CTR1 Form'!#REF!</definedName>
    <definedName name="QRC4R13">'[2]BR1 Form'!#REF!</definedName>
    <definedName name="QRC4R14" localSheetId="11">'[7]CTR1 Form'!#REF!</definedName>
    <definedName name="QRC4R14">'[2]BR1 Form'!#REF!</definedName>
    <definedName name="QRC4R15" localSheetId="11">'[7]CTR1 Form'!#REF!</definedName>
    <definedName name="QRC4R15">'[2]BR1 Form'!#REF!</definedName>
    <definedName name="QRC4R17" localSheetId="11">'[7]CTR1 Form'!#REF!</definedName>
    <definedName name="QRC4R17">'[2]BR1 Form'!#REF!</definedName>
    <definedName name="QRC4R18" localSheetId="11">'[7]CTR1 Form'!#REF!</definedName>
    <definedName name="QRC4R18">'[2]BR1 Form'!#REF!</definedName>
    <definedName name="QRC4R19" localSheetId="11">'[7]CTR1 Form'!#REF!</definedName>
    <definedName name="QRC4R19">'[2]BR1 Form'!#REF!</definedName>
    <definedName name="QRC4R2" localSheetId="11">'[7]CTR1 Form'!#REF!</definedName>
    <definedName name="QRC4R20" localSheetId="11">'[7]CTR1 Form'!#REF!</definedName>
    <definedName name="QRC4R20">'[2]BR1 Form'!#REF!</definedName>
    <definedName name="QRC4R21" localSheetId="11">'[7]CTR1 Form'!#REF!</definedName>
    <definedName name="QRC4R21">'[2]BR1 Form'!#REF!</definedName>
    <definedName name="QRC4R22" localSheetId="11">'[7]CTR1 Form'!#REF!</definedName>
    <definedName name="QRC4R22">'[2]BR1 Form'!#REF!</definedName>
    <definedName name="QRC4R23" localSheetId="11">'[7]CTR1 Form'!#REF!</definedName>
    <definedName name="QRC4R23">'[2]BR1 Form'!#REF!</definedName>
    <definedName name="QRC4R24" localSheetId="11">'[7]CTR1 Form'!#REF!</definedName>
    <definedName name="QRC4R24">'[2]BR1 Form'!#REF!</definedName>
    <definedName name="QRC4R3" localSheetId="11">'[7]CTR1 Form'!#REF!</definedName>
    <definedName name="QRC4R3">'[2]BR1 Form'!#REF!</definedName>
    <definedName name="QRC4R4" localSheetId="11">'[7]CTR1 Form'!#REF!</definedName>
    <definedName name="QRC4R5" localSheetId="11">'[7]CTR1 Form'!#REF!</definedName>
    <definedName name="QRC4R5">'[2]BR1 Form'!#REF!</definedName>
    <definedName name="QRC4R6" localSheetId="11">'[7]CTR1 Form'!#REF!</definedName>
    <definedName name="QRC4R7" localSheetId="11">'[7]CTR1 Form'!#REF!</definedName>
    <definedName name="QRC4R8" localSheetId="11">'[7]CTR1 Form'!#REF!</definedName>
    <definedName name="QRC4R8">'[2]BR1 Form'!#REF!</definedName>
    <definedName name="QRC4R9" localSheetId="11">'[7]CTR1 Form'!#REF!</definedName>
    <definedName name="QRC4R9">'[2]BR1 Form'!#REF!</definedName>
    <definedName name="s">'[2]BR1 Form'!#REF!</definedName>
    <definedName name="T9201415">#REF!</definedName>
    <definedName name="Table" localSheetId="11">'Precepting Bodies'!$A$5:$C$317</definedName>
    <definedName name="Table">'Precepting Bodies'!$A$5:$C$317</definedName>
    <definedName name="table1">#REF!</definedName>
    <definedName name="Table2">#REF!</definedName>
    <definedName name="TABLE4">#REF!</definedName>
    <definedName name="TABLES">'[8]Billing Table'!$A$10:$S$416</definedName>
    <definedName name="uanumber">[6]AuthDetails!$B$1</definedName>
    <definedName name="Validation">#REF!</definedName>
    <definedName name="VOAList">[6]ValidationData!$G$2:$K$208</definedName>
    <definedName name="year">[6]FormFrontPage!$O$3</definedName>
    <definedName name="z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32477" l="1"/>
  <c r="J4" i="32477"/>
  <c r="J5" i="32477"/>
  <c r="J6" i="32477"/>
  <c r="J7" i="32477"/>
  <c r="J8" i="32477"/>
  <c r="J9" i="32477"/>
  <c r="J10" i="32477"/>
  <c r="J11" i="32477"/>
  <c r="J12" i="32477"/>
  <c r="J13" i="32477"/>
  <c r="J14" i="32477"/>
  <c r="J15" i="32477"/>
  <c r="J16" i="32477"/>
  <c r="J17" i="32477"/>
  <c r="J18" i="32477"/>
  <c r="J19" i="32477"/>
  <c r="J20" i="32477"/>
  <c r="J21" i="32477"/>
  <c r="J22" i="32477"/>
  <c r="J23" i="32477"/>
  <c r="J24" i="32477"/>
  <c r="J25" i="32477"/>
  <c r="J26" i="32477"/>
  <c r="J27" i="32477"/>
  <c r="J28" i="32477"/>
  <c r="J29" i="32477"/>
  <c r="J30" i="32477"/>
  <c r="J31" i="32477"/>
  <c r="J32" i="32477"/>
  <c r="J33" i="32477"/>
  <c r="J34" i="32477"/>
  <c r="J35" i="32477"/>
  <c r="J36" i="32477"/>
  <c r="J37" i="32477"/>
  <c r="J38" i="32477"/>
  <c r="J39" i="32477"/>
  <c r="J40" i="32477"/>
  <c r="J41" i="32477"/>
  <c r="J42" i="32477"/>
  <c r="J43" i="32477"/>
  <c r="J44" i="32477"/>
  <c r="J45" i="32477"/>
  <c r="J46" i="32477"/>
  <c r="J47" i="32477"/>
  <c r="J48" i="32477"/>
  <c r="J49" i="32477"/>
  <c r="J50" i="32477"/>
  <c r="J51" i="32477"/>
  <c r="J52" i="32477"/>
  <c r="J53" i="32477"/>
  <c r="J54" i="32477"/>
  <c r="J55" i="32477"/>
  <c r="J56" i="32477"/>
  <c r="J57" i="32477"/>
  <c r="J58" i="32477"/>
  <c r="J59" i="32477"/>
  <c r="J60" i="32477"/>
  <c r="J61" i="32477"/>
  <c r="J62" i="32477"/>
  <c r="J63" i="32477"/>
  <c r="J64" i="32477"/>
  <c r="J65" i="32477"/>
  <c r="J66" i="32477"/>
  <c r="J67" i="32477"/>
  <c r="J68" i="32477"/>
  <c r="J69" i="32477"/>
  <c r="J70" i="32477"/>
  <c r="J71" i="32477"/>
  <c r="J72" i="32477"/>
  <c r="J73" i="32477"/>
  <c r="J74" i="32477"/>
  <c r="J75" i="32477"/>
  <c r="J76" i="32477"/>
  <c r="J77" i="32477"/>
  <c r="J78" i="32477"/>
  <c r="J79" i="32477"/>
  <c r="J80" i="32477"/>
  <c r="J81" i="32477"/>
  <c r="J82" i="32477"/>
  <c r="J83" i="32477"/>
  <c r="J84" i="32477"/>
  <c r="J85" i="32477"/>
  <c r="J86" i="32477"/>
  <c r="J87" i="32477"/>
  <c r="J88" i="32477"/>
  <c r="J89" i="32477"/>
  <c r="J90" i="32477"/>
  <c r="J91" i="32477"/>
  <c r="J92" i="32477"/>
  <c r="J93" i="32477"/>
  <c r="J94" i="32477"/>
  <c r="J95" i="32477"/>
  <c r="J96" i="32477"/>
  <c r="J97" i="32477"/>
  <c r="J98" i="32477"/>
  <c r="J99" i="32477"/>
  <c r="J100" i="32477"/>
  <c r="J101" i="32477"/>
  <c r="J102" i="32477"/>
  <c r="J103" i="32477"/>
  <c r="J104" i="32477"/>
  <c r="J105" i="32477"/>
  <c r="J106" i="32477"/>
  <c r="J107" i="32477"/>
  <c r="J108" i="32477"/>
  <c r="J109" i="32477"/>
  <c r="J110" i="32477"/>
  <c r="J111" i="32477"/>
  <c r="J112" i="32477"/>
  <c r="J113" i="32477"/>
  <c r="J114" i="32477"/>
  <c r="J115" i="32477"/>
  <c r="J116" i="32477"/>
  <c r="J117" i="32477"/>
  <c r="J118" i="32477"/>
  <c r="J119" i="32477"/>
  <c r="J120" i="32477"/>
  <c r="J121" i="32477"/>
  <c r="J122" i="32477"/>
  <c r="J123" i="32477"/>
  <c r="J124" i="32477"/>
  <c r="J125" i="32477"/>
  <c r="J126" i="32477"/>
  <c r="J127" i="32477"/>
  <c r="J128" i="32477"/>
  <c r="J129" i="32477"/>
  <c r="J130" i="32477"/>
  <c r="J131" i="32477"/>
  <c r="J132" i="32477"/>
  <c r="J133" i="32477"/>
  <c r="J134" i="32477"/>
  <c r="J135" i="32477"/>
  <c r="J136" i="32477"/>
  <c r="J137" i="32477"/>
  <c r="J138" i="32477"/>
  <c r="J139" i="32477"/>
  <c r="J140" i="32477"/>
  <c r="J141" i="32477"/>
  <c r="J142" i="32477"/>
  <c r="J143" i="32477"/>
  <c r="J144" i="32477"/>
  <c r="J145" i="32477"/>
  <c r="J146" i="32477"/>
  <c r="J147" i="32477"/>
  <c r="J148" i="32477"/>
  <c r="J149" i="32477"/>
  <c r="J150" i="32477"/>
  <c r="J151" i="32477"/>
  <c r="J152" i="32477"/>
  <c r="J153" i="32477"/>
  <c r="J2" i="32477"/>
  <c r="J24" i="32469" l="1"/>
  <c r="H24" i="32469"/>
  <c r="H18" i="32469"/>
  <c r="N1" i="32474" l="1"/>
  <c r="K25" i="32474" s="1"/>
  <c r="J1" i="32436"/>
  <c r="F117" i="32436" l="1"/>
  <c r="B97" i="32436"/>
  <c r="B93" i="32436"/>
  <c r="F79" i="32436"/>
  <c r="E74" i="32436"/>
  <c r="I73" i="32436"/>
  <c r="D73" i="32436"/>
  <c r="G72" i="32436"/>
  <c r="C72" i="32436"/>
  <c r="F71" i="32436"/>
  <c r="B71" i="32436"/>
  <c r="E70" i="32436"/>
  <c r="I69" i="32436"/>
  <c r="D69" i="32436"/>
  <c r="F25" i="32436"/>
  <c r="B95" i="32436"/>
  <c r="C70" i="32436"/>
  <c r="H95" i="32436"/>
  <c r="H91" i="32436"/>
  <c r="I74" i="32436"/>
  <c r="D74" i="32436"/>
  <c r="G73" i="32436"/>
  <c r="C73" i="32436"/>
  <c r="F72" i="32436"/>
  <c r="B72" i="32436"/>
  <c r="E71" i="32436"/>
  <c r="I70" i="32436"/>
  <c r="D70" i="32436"/>
  <c r="G69" i="32436"/>
  <c r="C69" i="32436"/>
  <c r="B91" i="32436"/>
  <c r="B73" i="32436"/>
  <c r="I71" i="32436"/>
  <c r="G70" i="32436"/>
  <c r="F69" i="32436"/>
  <c r="H97" i="32436"/>
  <c r="H93" i="32436"/>
  <c r="F82" i="32436"/>
  <c r="F74" i="32436"/>
  <c r="B74" i="32436"/>
  <c r="E73" i="32436"/>
  <c r="I72" i="32436"/>
  <c r="D72" i="32436"/>
  <c r="G71" i="32436"/>
  <c r="C71" i="32436"/>
  <c r="F70" i="32436"/>
  <c r="B70" i="32436"/>
  <c r="E69" i="32436"/>
  <c r="D64" i="32436"/>
  <c r="H99" i="32436"/>
  <c r="G74" i="32436"/>
  <c r="C74" i="32436"/>
  <c r="F73" i="32436"/>
  <c r="E72" i="32436"/>
  <c r="D71" i="32436"/>
  <c r="B69" i="32436"/>
  <c r="I21" i="32474"/>
  <c r="K21" i="32474"/>
  <c r="I31" i="32474"/>
  <c r="K31" i="32474"/>
  <c r="I25" i="32474"/>
  <c r="M25" i="32474" s="1"/>
  <c r="K28" i="32474"/>
  <c r="I28" i="32474"/>
  <c r="I34" i="32474"/>
  <c r="K34" i="32474"/>
  <c r="U5" i="32478" l="1"/>
  <c r="U6" i="32478"/>
  <c r="U7" i="32478"/>
  <c r="U8" i="32478"/>
  <c r="U9" i="32478"/>
  <c r="U10" i="32478"/>
  <c r="U11" i="32478"/>
  <c r="U12" i="32478"/>
  <c r="U13" i="32478"/>
  <c r="U14" i="32478"/>
  <c r="U15" i="32478"/>
  <c r="U16" i="32478"/>
  <c r="U17" i="32478"/>
  <c r="U18" i="32478"/>
  <c r="U19" i="32478"/>
  <c r="U20" i="32478"/>
  <c r="U21" i="32478"/>
  <c r="U22" i="32478"/>
  <c r="U23" i="32478"/>
  <c r="U24" i="32478"/>
  <c r="U25" i="32478"/>
  <c r="U26" i="32478"/>
  <c r="U27" i="32478"/>
  <c r="U28" i="32478"/>
  <c r="U29" i="32478"/>
  <c r="U30" i="32478"/>
  <c r="U31" i="32478"/>
  <c r="U32" i="32478"/>
  <c r="U33" i="32478"/>
  <c r="U34" i="32478"/>
  <c r="U35" i="32478"/>
  <c r="U36" i="32478"/>
  <c r="U37" i="32478"/>
  <c r="U38" i="32478"/>
  <c r="U39" i="32478"/>
  <c r="U40" i="32478"/>
  <c r="U41" i="32478"/>
  <c r="U42" i="32478"/>
  <c r="U43" i="32478"/>
  <c r="U44" i="32478"/>
  <c r="U45" i="32478"/>
  <c r="U46" i="32478"/>
  <c r="U47" i="32478"/>
  <c r="U48" i="32478"/>
  <c r="U49" i="32478"/>
  <c r="U50" i="32478"/>
  <c r="U51" i="32478"/>
  <c r="U52" i="32478"/>
  <c r="U53" i="32478"/>
  <c r="U54" i="32478"/>
  <c r="U55" i="32478"/>
  <c r="U56" i="32478"/>
  <c r="U57" i="32478"/>
  <c r="U58" i="32478"/>
  <c r="U59" i="32478"/>
  <c r="U60" i="32478"/>
  <c r="U61" i="32478"/>
  <c r="U62" i="32478"/>
  <c r="U63" i="32478"/>
  <c r="U64" i="32478"/>
  <c r="U65" i="32478"/>
  <c r="U66" i="32478"/>
  <c r="U67" i="32478"/>
  <c r="U68" i="32478"/>
  <c r="U69" i="32478"/>
  <c r="U70" i="32478"/>
  <c r="U71" i="32478"/>
  <c r="U72" i="32478"/>
  <c r="U73" i="32478"/>
  <c r="U74" i="32478"/>
  <c r="U75" i="32478"/>
  <c r="U76" i="32478"/>
  <c r="U77" i="32478"/>
  <c r="U78" i="32478"/>
  <c r="U79" i="32478"/>
  <c r="U80" i="32478"/>
  <c r="U81" i="32478"/>
  <c r="U82" i="32478"/>
  <c r="U83" i="32478"/>
  <c r="U84" i="32478"/>
  <c r="U85" i="32478"/>
  <c r="U86" i="32478"/>
  <c r="U87" i="32478"/>
  <c r="U88" i="32478"/>
  <c r="U89" i="32478"/>
  <c r="U90" i="32478"/>
  <c r="U91" i="32478"/>
  <c r="U92" i="32478"/>
  <c r="U93" i="32478"/>
  <c r="U94" i="32478"/>
  <c r="U95" i="32478"/>
  <c r="U96" i="32478"/>
  <c r="U97" i="32478"/>
  <c r="U98" i="32478"/>
  <c r="U99" i="32478"/>
  <c r="U100" i="32478"/>
  <c r="U101" i="32478"/>
  <c r="U102" i="32478"/>
  <c r="U103" i="32478"/>
  <c r="U104" i="32478"/>
  <c r="U105" i="32478"/>
  <c r="U106" i="32478"/>
  <c r="U107" i="32478"/>
  <c r="U108" i="32478"/>
  <c r="U109" i="32478"/>
  <c r="U110" i="32478"/>
  <c r="U111" i="32478"/>
  <c r="U112" i="32478"/>
  <c r="U113" i="32478"/>
  <c r="U114" i="32478"/>
  <c r="U115" i="32478"/>
  <c r="U116" i="32478"/>
  <c r="U117" i="32478"/>
  <c r="U118" i="32478"/>
  <c r="U119" i="32478"/>
  <c r="U120" i="32478"/>
  <c r="U121" i="32478"/>
  <c r="U122" i="32478"/>
  <c r="U123" i="32478"/>
  <c r="U124" i="32478"/>
  <c r="U125" i="32478"/>
  <c r="U126" i="32478"/>
  <c r="U127" i="32478"/>
  <c r="U128" i="32478"/>
  <c r="U129" i="32478"/>
  <c r="U130" i="32478"/>
  <c r="U131" i="32478"/>
  <c r="U132" i="32478"/>
  <c r="U133" i="32478"/>
  <c r="U134" i="32478"/>
  <c r="U135" i="32478"/>
  <c r="U136" i="32478"/>
  <c r="U137" i="32478"/>
  <c r="U138" i="32478"/>
  <c r="U139" i="32478"/>
  <c r="U140" i="32478"/>
  <c r="U141" i="32478"/>
  <c r="U142" i="32478"/>
  <c r="U143" i="32478"/>
  <c r="U144" i="32478"/>
  <c r="U145" i="32478"/>
  <c r="U146" i="32478"/>
  <c r="U147" i="32478"/>
  <c r="U148" i="32478"/>
  <c r="U149" i="32478"/>
  <c r="U150" i="32478"/>
  <c r="U151" i="32478"/>
  <c r="U152" i="32478"/>
  <c r="U153" i="32478"/>
  <c r="U154" i="32478"/>
  <c r="U155" i="32478"/>
  <c r="U156" i="32478"/>
  <c r="U157" i="32478"/>
  <c r="U158" i="32478"/>
  <c r="U159" i="32478"/>
  <c r="U160" i="32478"/>
  <c r="U161" i="32478"/>
  <c r="U162" i="32478"/>
  <c r="U163" i="32478"/>
  <c r="U164" i="32478"/>
  <c r="U165" i="32478"/>
  <c r="U166" i="32478"/>
  <c r="U167" i="32478"/>
  <c r="U168" i="32478"/>
  <c r="U169" i="32478"/>
  <c r="U170" i="32478"/>
  <c r="U171" i="32478"/>
  <c r="U172" i="32478"/>
  <c r="U173" i="32478"/>
  <c r="U174" i="32478"/>
  <c r="U175" i="32478"/>
  <c r="U176" i="32478"/>
  <c r="U177" i="32478"/>
  <c r="U178" i="32478"/>
  <c r="U179" i="32478"/>
  <c r="U180" i="32478"/>
  <c r="U181" i="32478"/>
  <c r="U182" i="32478"/>
  <c r="U183" i="32478"/>
  <c r="U184" i="32478"/>
  <c r="U185" i="32478"/>
  <c r="U186" i="32478"/>
  <c r="U187" i="32478"/>
  <c r="U188" i="32478"/>
  <c r="U189" i="32478"/>
  <c r="U190" i="32478"/>
  <c r="U191" i="32478"/>
  <c r="U192" i="32478"/>
  <c r="U193" i="32478"/>
  <c r="U194" i="32478"/>
  <c r="U195" i="32478"/>
  <c r="U196" i="32478"/>
  <c r="U197" i="32478"/>
  <c r="U198" i="32478"/>
  <c r="U199" i="32478"/>
  <c r="U200" i="32478"/>
  <c r="U201" i="32478"/>
  <c r="U202" i="32478"/>
  <c r="U203" i="32478"/>
  <c r="U204" i="32478"/>
  <c r="U205" i="32478"/>
  <c r="U206" i="32478"/>
  <c r="U207" i="32478"/>
  <c r="U208" i="32478"/>
  <c r="U209" i="32478"/>
  <c r="U210" i="32478"/>
  <c r="U211" i="32478"/>
  <c r="U212" i="32478"/>
  <c r="U213" i="32478"/>
  <c r="U214" i="32478"/>
  <c r="U215" i="32478"/>
  <c r="U216" i="32478"/>
  <c r="U217" i="32478"/>
  <c r="U218" i="32478"/>
  <c r="U219" i="32478"/>
  <c r="U220" i="32478"/>
  <c r="U221" i="32478"/>
  <c r="U222" i="32478"/>
  <c r="U223" i="32478"/>
  <c r="U224" i="32478"/>
  <c r="U225" i="32478"/>
  <c r="U226" i="32478"/>
  <c r="U227" i="32478"/>
  <c r="U228" i="32478"/>
  <c r="U229" i="32478"/>
  <c r="U230" i="32478"/>
  <c r="U231" i="32478"/>
  <c r="U232" i="32478"/>
  <c r="U233" i="32478"/>
  <c r="U234" i="32478"/>
  <c r="U235" i="32478"/>
  <c r="U236" i="32478"/>
  <c r="U237" i="32478"/>
  <c r="U238" i="32478"/>
  <c r="U239" i="32478"/>
  <c r="U240" i="32478"/>
  <c r="U241" i="32478"/>
  <c r="U242" i="32478"/>
  <c r="U243" i="32478"/>
  <c r="U244" i="32478"/>
  <c r="U245" i="32478"/>
  <c r="U246" i="32478"/>
  <c r="U247" i="32478"/>
  <c r="U248" i="32478"/>
  <c r="U249" i="32478"/>
  <c r="U250" i="32478"/>
  <c r="U251" i="32478"/>
  <c r="U252" i="32478"/>
  <c r="U253" i="32478"/>
  <c r="U254" i="32478"/>
  <c r="U255" i="32478"/>
  <c r="U256" i="32478"/>
  <c r="U257" i="32478"/>
  <c r="U258" i="32478"/>
  <c r="U259" i="32478"/>
  <c r="U260" i="32478"/>
  <c r="U261" i="32478"/>
  <c r="U262" i="32478"/>
  <c r="U263" i="32478"/>
  <c r="U264" i="32478"/>
  <c r="U265" i="32478"/>
  <c r="U266" i="32478"/>
  <c r="U267" i="32478"/>
  <c r="U268" i="32478"/>
  <c r="U269" i="32478"/>
  <c r="U270" i="32478"/>
  <c r="U271" i="32478"/>
  <c r="U272" i="32478"/>
  <c r="U273" i="32478"/>
  <c r="U274" i="32478"/>
  <c r="U275" i="32478"/>
  <c r="U276" i="32478"/>
  <c r="U277" i="32478"/>
  <c r="U278" i="32478"/>
  <c r="U279" i="32478"/>
  <c r="U280" i="32478"/>
  <c r="U281" i="32478"/>
  <c r="U282" i="32478"/>
  <c r="U283" i="32478"/>
  <c r="U284" i="32478"/>
  <c r="U285" i="32478"/>
  <c r="U286" i="32478"/>
  <c r="U287" i="32478"/>
  <c r="U288" i="32478"/>
  <c r="U289" i="32478"/>
  <c r="U290" i="32478"/>
  <c r="U291" i="32478"/>
  <c r="U292" i="32478"/>
  <c r="U293" i="32478"/>
  <c r="U294" i="32478"/>
  <c r="U295" i="32478"/>
  <c r="U296" i="32478"/>
  <c r="U297" i="32478"/>
  <c r="U298" i="32478"/>
  <c r="U299" i="32478"/>
  <c r="U300" i="32478"/>
  <c r="U301" i="32478"/>
  <c r="U302" i="32478"/>
  <c r="U303" i="32478"/>
  <c r="U304" i="32478"/>
  <c r="U305" i="32478"/>
  <c r="U306" i="32478"/>
  <c r="U307" i="32478"/>
  <c r="U308" i="32478"/>
  <c r="U309" i="32478"/>
  <c r="U310" i="32478"/>
  <c r="U311" i="32478"/>
  <c r="U312" i="32478"/>
  <c r="U4" i="32478"/>
  <c r="F27" i="32436" l="1"/>
  <c r="F33" i="32436"/>
  <c r="H25" i="32436"/>
  <c r="I3" i="32478"/>
  <c r="F299" i="32478"/>
  <c r="F300" i="32478"/>
  <c r="F301" i="32478"/>
  <c r="F302" i="32478"/>
  <c r="F303" i="32478"/>
  <c r="F304" i="32478"/>
  <c r="F305" i="32478"/>
  <c r="F306" i="32478"/>
  <c r="F307" i="32478"/>
  <c r="F308" i="32478"/>
  <c r="F309" i="32478"/>
  <c r="A299" i="32478"/>
  <c r="A300" i="32478"/>
  <c r="A301" i="32478"/>
  <c r="A302" i="32478"/>
  <c r="A303" i="32478"/>
  <c r="A304" i="32478"/>
  <c r="A305" i="32478"/>
  <c r="A306" i="32478"/>
  <c r="A307" i="32478"/>
  <c r="A308" i="32478"/>
  <c r="A309" i="32478"/>
  <c r="A5" i="32478"/>
  <c r="A6" i="32478"/>
  <c r="A7" i="32478"/>
  <c r="A8" i="32478"/>
  <c r="A9" i="32478"/>
  <c r="A10" i="32478"/>
  <c r="A11" i="32478"/>
  <c r="A12" i="32478"/>
  <c r="A13" i="32478"/>
  <c r="A14" i="32478"/>
  <c r="A15" i="32478"/>
  <c r="A16" i="32478"/>
  <c r="A17" i="32478"/>
  <c r="A18" i="32478"/>
  <c r="A19" i="32478"/>
  <c r="A20" i="32478"/>
  <c r="A21" i="32478"/>
  <c r="A22" i="32478"/>
  <c r="A23" i="32478"/>
  <c r="A24" i="32478"/>
  <c r="A25" i="32478"/>
  <c r="A26" i="32478"/>
  <c r="A27" i="32478"/>
  <c r="A28" i="32478"/>
  <c r="A29" i="32478"/>
  <c r="A30" i="32478"/>
  <c r="A31" i="32478"/>
  <c r="A32" i="32478"/>
  <c r="A33" i="32478"/>
  <c r="A34" i="32478"/>
  <c r="A35" i="32478"/>
  <c r="A36" i="32478"/>
  <c r="A37" i="32478"/>
  <c r="A38" i="32478"/>
  <c r="A39" i="32478"/>
  <c r="A40" i="32478"/>
  <c r="A41" i="32478"/>
  <c r="A42" i="32478"/>
  <c r="A43" i="32478"/>
  <c r="A44" i="32478"/>
  <c r="A45" i="32478"/>
  <c r="A46" i="32478"/>
  <c r="A47" i="32478"/>
  <c r="A48" i="32478"/>
  <c r="A49" i="32478"/>
  <c r="A50" i="32478"/>
  <c r="A51" i="32478"/>
  <c r="A52" i="32478"/>
  <c r="A53" i="32478"/>
  <c r="A54" i="32478"/>
  <c r="A55" i="32478"/>
  <c r="A56" i="32478"/>
  <c r="A57" i="32478"/>
  <c r="A58" i="32478"/>
  <c r="A59" i="32478"/>
  <c r="A60" i="32478"/>
  <c r="A61" i="32478"/>
  <c r="A62" i="32478"/>
  <c r="A63" i="32478"/>
  <c r="A64" i="32478"/>
  <c r="A65" i="32478"/>
  <c r="A66" i="32478"/>
  <c r="A67" i="32478"/>
  <c r="A68" i="32478"/>
  <c r="A69" i="32478"/>
  <c r="A70" i="32478"/>
  <c r="A71" i="32478"/>
  <c r="A72" i="32478"/>
  <c r="A73" i="32478"/>
  <c r="A74" i="32478"/>
  <c r="A75" i="32478"/>
  <c r="A76" i="32478"/>
  <c r="A77" i="32478"/>
  <c r="A78" i="32478"/>
  <c r="A79" i="32478"/>
  <c r="A80" i="32478"/>
  <c r="A81" i="32478"/>
  <c r="A82" i="32478"/>
  <c r="A83" i="32478"/>
  <c r="A84" i="32478"/>
  <c r="A85" i="32478"/>
  <c r="A86" i="32478"/>
  <c r="A87" i="32478"/>
  <c r="A88" i="32478"/>
  <c r="A89" i="32478"/>
  <c r="A90" i="32478"/>
  <c r="A91" i="32478"/>
  <c r="A92" i="32478"/>
  <c r="A93" i="32478"/>
  <c r="A94" i="32478"/>
  <c r="A95" i="32478"/>
  <c r="A96" i="32478"/>
  <c r="A97" i="32478"/>
  <c r="A98" i="32478"/>
  <c r="A99" i="32478"/>
  <c r="A100" i="32478"/>
  <c r="A101" i="32478"/>
  <c r="A102" i="32478"/>
  <c r="A103" i="32478"/>
  <c r="A104" i="32478"/>
  <c r="A105" i="32478"/>
  <c r="A106" i="32478"/>
  <c r="A107" i="32478"/>
  <c r="A108" i="32478"/>
  <c r="A109" i="32478"/>
  <c r="A110" i="32478"/>
  <c r="A111" i="32478"/>
  <c r="A112" i="32478"/>
  <c r="A113" i="32478"/>
  <c r="A114" i="32478"/>
  <c r="A115" i="32478"/>
  <c r="A116" i="32478"/>
  <c r="A117" i="32478"/>
  <c r="A118" i="32478"/>
  <c r="A119" i="32478"/>
  <c r="A120" i="32478"/>
  <c r="A121" i="32478"/>
  <c r="A122" i="32478"/>
  <c r="A123" i="32478"/>
  <c r="A124" i="32478"/>
  <c r="A125" i="32478"/>
  <c r="A126" i="32478"/>
  <c r="A127" i="32478"/>
  <c r="A128" i="32478"/>
  <c r="A129" i="32478"/>
  <c r="A130" i="32478"/>
  <c r="A131" i="32478"/>
  <c r="A132" i="32478"/>
  <c r="A133" i="32478"/>
  <c r="A134" i="32478"/>
  <c r="A135" i="32478"/>
  <c r="A136" i="32478"/>
  <c r="A137" i="32478"/>
  <c r="A138" i="32478"/>
  <c r="A139" i="32478"/>
  <c r="A140" i="32478"/>
  <c r="A141" i="32478"/>
  <c r="A142" i="32478"/>
  <c r="A143" i="32478"/>
  <c r="A144" i="32478"/>
  <c r="A145" i="32478"/>
  <c r="A146" i="32478"/>
  <c r="A147" i="32478"/>
  <c r="A148" i="32478"/>
  <c r="A149" i="32478"/>
  <c r="A150" i="32478"/>
  <c r="A151" i="32478"/>
  <c r="A152" i="32478"/>
  <c r="A153" i="32478"/>
  <c r="A154" i="32478"/>
  <c r="A155" i="32478"/>
  <c r="A156" i="32478"/>
  <c r="A157" i="32478"/>
  <c r="A158" i="32478"/>
  <c r="A159" i="32478"/>
  <c r="A160" i="32478"/>
  <c r="A161" i="32478"/>
  <c r="A162" i="32478"/>
  <c r="A163" i="32478"/>
  <c r="A164" i="32478"/>
  <c r="A165" i="32478"/>
  <c r="A166" i="32478"/>
  <c r="A167" i="32478"/>
  <c r="A168" i="32478"/>
  <c r="A169" i="32478"/>
  <c r="A170" i="32478"/>
  <c r="A171" i="32478"/>
  <c r="A172" i="32478"/>
  <c r="A173" i="32478"/>
  <c r="A174" i="32478"/>
  <c r="A175" i="32478"/>
  <c r="A176" i="32478"/>
  <c r="A177" i="32478"/>
  <c r="A178" i="32478"/>
  <c r="A179" i="32478"/>
  <c r="A180" i="32478"/>
  <c r="A181" i="32478"/>
  <c r="A182" i="32478"/>
  <c r="A183" i="32478"/>
  <c r="A184" i="32478"/>
  <c r="A185" i="32478"/>
  <c r="A186" i="32478"/>
  <c r="A187" i="32478"/>
  <c r="A188" i="32478"/>
  <c r="A189" i="32478"/>
  <c r="A190" i="32478"/>
  <c r="A191" i="32478"/>
  <c r="A192" i="32478"/>
  <c r="A193" i="32478"/>
  <c r="A194" i="32478"/>
  <c r="A195" i="32478"/>
  <c r="A196" i="32478"/>
  <c r="A197" i="32478"/>
  <c r="A198" i="32478"/>
  <c r="A199" i="32478"/>
  <c r="A200" i="32478"/>
  <c r="A201" i="32478"/>
  <c r="A202" i="32478"/>
  <c r="A203" i="32478"/>
  <c r="A204" i="32478"/>
  <c r="A205" i="32478"/>
  <c r="A206" i="32478"/>
  <c r="A207" i="32478"/>
  <c r="A208" i="32478"/>
  <c r="A209" i="32478"/>
  <c r="A210" i="32478"/>
  <c r="A211" i="32478"/>
  <c r="A212" i="32478"/>
  <c r="A213" i="32478"/>
  <c r="A214" i="32478"/>
  <c r="A215" i="32478"/>
  <c r="A216" i="32478"/>
  <c r="A217" i="32478"/>
  <c r="A218" i="32478"/>
  <c r="A219" i="32478"/>
  <c r="A220" i="32478"/>
  <c r="A221" i="32478"/>
  <c r="A222" i="32478"/>
  <c r="A223" i="32478"/>
  <c r="A224" i="32478"/>
  <c r="A225" i="32478"/>
  <c r="A226" i="32478"/>
  <c r="A227" i="32478"/>
  <c r="A228" i="32478"/>
  <c r="A229" i="32478"/>
  <c r="A230" i="32478"/>
  <c r="A231" i="32478"/>
  <c r="A232" i="32478"/>
  <c r="A233" i="32478"/>
  <c r="A234" i="32478"/>
  <c r="A235" i="32478"/>
  <c r="A236" i="32478"/>
  <c r="A237" i="32478"/>
  <c r="A238" i="32478"/>
  <c r="A239" i="32478"/>
  <c r="A240" i="32478"/>
  <c r="A241" i="32478"/>
  <c r="A242" i="32478"/>
  <c r="A243" i="32478"/>
  <c r="A244" i="32478"/>
  <c r="A245" i="32478"/>
  <c r="A246" i="32478"/>
  <c r="A247" i="32478"/>
  <c r="A248" i="32478"/>
  <c r="A249" i="32478"/>
  <c r="A250" i="32478"/>
  <c r="A251" i="32478"/>
  <c r="A252" i="32478"/>
  <c r="A253" i="32478"/>
  <c r="A254" i="32478"/>
  <c r="A255" i="32478"/>
  <c r="A256" i="32478"/>
  <c r="A257" i="32478"/>
  <c r="A258" i="32478"/>
  <c r="A259" i="32478"/>
  <c r="A260" i="32478"/>
  <c r="A261" i="32478"/>
  <c r="A262" i="32478"/>
  <c r="A263" i="32478"/>
  <c r="A264" i="32478"/>
  <c r="A265" i="32478"/>
  <c r="A266" i="32478"/>
  <c r="A267" i="32478"/>
  <c r="A268" i="32478"/>
  <c r="A269" i="32478"/>
  <c r="A270" i="32478"/>
  <c r="A271" i="32478"/>
  <c r="A272" i="32478"/>
  <c r="A273" i="32478"/>
  <c r="A274" i="32478"/>
  <c r="A275" i="32478"/>
  <c r="A276" i="32478"/>
  <c r="A277" i="32478"/>
  <c r="A278" i="32478"/>
  <c r="A279" i="32478"/>
  <c r="A280" i="32478"/>
  <c r="A281" i="32478"/>
  <c r="A282" i="32478"/>
  <c r="A283" i="32478"/>
  <c r="A284" i="32478"/>
  <c r="A285" i="32478"/>
  <c r="A286" i="32478"/>
  <c r="A287" i="32478"/>
  <c r="A288" i="32478"/>
  <c r="A289" i="32478"/>
  <c r="A290" i="32478"/>
  <c r="A291" i="32478"/>
  <c r="A292" i="32478"/>
  <c r="A293" i="32478"/>
  <c r="A294" i="32478"/>
  <c r="A295" i="32478"/>
  <c r="A296" i="32478"/>
  <c r="A297" i="32478"/>
  <c r="A298" i="32478"/>
  <c r="A4" i="32478"/>
  <c r="I8" i="32478" l="1"/>
  <c r="I13" i="32478"/>
  <c r="I28" i="32478"/>
  <c r="I18" i="32478"/>
  <c r="I23" i="32478"/>
  <c r="F5" i="32478"/>
  <c r="F6" i="32478"/>
  <c r="F7" i="32478"/>
  <c r="F8" i="32478"/>
  <c r="F9" i="32478"/>
  <c r="F10" i="32478"/>
  <c r="F11" i="32478"/>
  <c r="F12" i="32478"/>
  <c r="F13" i="32478"/>
  <c r="F14" i="32478"/>
  <c r="F15" i="32478"/>
  <c r="F16" i="32478"/>
  <c r="F17" i="32478"/>
  <c r="F18" i="32478"/>
  <c r="F19" i="32478"/>
  <c r="F20" i="32478"/>
  <c r="F21" i="32478"/>
  <c r="F22" i="32478"/>
  <c r="F23" i="32478"/>
  <c r="F24" i="32478"/>
  <c r="F25" i="32478"/>
  <c r="F26" i="32478"/>
  <c r="F27" i="32478"/>
  <c r="F28" i="32478"/>
  <c r="F29" i="32478"/>
  <c r="F30" i="32478"/>
  <c r="F31" i="32478"/>
  <c r="F32" i="32478"/>
  <c r="F33" i="32478"/>
  <c r="F34" i="32478"/>
  <c r="F35" i="32478"/>
  <c r="F36" i="32478"/>
  <c r="F37" i="32478"/>
  <c r="F38" i="32478"/>
  <c r="F39" i="32478"/>
  <c r="F40" i="32478"/>
  <c r="F41" i="32478"/>
  <c r="F42" i="32478"/>
  <c r="F43" i="32478"/>
  <c r="F44" i="32478"/>
  <c r="F45" i="32478"/>
  <c r="F46" i="32478"/>
  <c r="F47" i="32478"/>
  <c r="F48" i="32478"/>
  <c r="F49" i="32478"/>
  <c r="F50" i="32478"/>
  <c r="F51" i="32478"/>
  <c r="F52" i="32478"/>
  <c r="F53" i="32478"/>
  <c r="F54" i="32478"/>
  <c r="F55" i="32478"/>
  <c r="F56" i="32478"/>
  <c r="F57" i="32478"/>
  <c r="F58" i="32478"/>
  <c r="F59" i="32478"/>
  <c r="F60" i="32478"/>
  <c r="F61" i="32478"/>
  <c r="F62" i="32478"/>
  <c r="F63" i="32478"/>
  <c r="F64" i="32478"/>
  <c r="F65" i="32478"/>
  <c r="F66" i="32478"/>
  <c r="F67" i="32478"/>
  <c r="F68" i="32478"/>
  <c r="F69" i="32478"/>
  <c r="F70" i="32478"/>
  <c r="F71" i="32478"/>
  <c r="F72" i="32478"/>
  <c r="F73" i="32478"/>
  <c r="F74" i="32478"/>
  <c r="F75" i="32478"/>
  <c r="F76" i="32478"/>
  <c r="F77" i="32478"/>
  <c r="F78" i="32478"/>
  <c r="F79" i="32478"/>
  <c r="F80" i="32478"/>
  <c r="F81" i="32478"/>
  <c r="F82" i="32478"/>
  <c r="F83" i="32478"/>
  <c r="F84" i="32478"/>
  <c r="F85" i="32478"/>
  <c r="F86" i="32478"/>
  <c r="F87" i="32478"/>
  <c r="F88" i="32478"/>
  <c r="F89" i="32478"/>
  <c r="F90" i="32478"/>
  <c r="F91" i="32478"/>
  <c r="F92" i="32478"/>
  <c r="F93" i="32478"/>
  <c r="F94" i="32478"/>
  <c r="F95" i="32478"/>
  <c r="F96" i="32478"/>
  <c r="F97" i="32478"/>
  <c r="F98" i="32478"/>
  <c r="F99" i="32478"/>
  <c r="F100" i="32478"/>
  <c r="F101" i="32478"/>
  <c r="F102" i="32478"/>
  <c r="F103" i="32478"/>
  <c r="F104" i="32478"/>
  <c r="F105" i="32478"/>
  <c r="F106" i="32478"/>
  <c r="F107" i="32478"/>
  <c r="F108" i="32478"/>
  <c r="F109" i="32478"/>
  <c r="F110" i="32478"/>
  <c r="F111" i="32478"/>
  <c r="F112" i="32478"/>
  <c r="F113" i="32478"/>
  <c r="F114" i="32478"/>
  <c r="F115" i="32478"/>
  <c r="F116" i="32478"/>
  <c r="F117" i="32478"/>
  <c r="F118" i="32478"/>
  <c r="F119" i="32478"/>
  <c r="F120" i="32478"/>
  <c r="F121" i="32478"/>
  <c r="F122" i="32478"/>
  <c r="F123" i="32478"/>
  <c r="F124" i="32478"/>
  <c r="F125" i="32478"/>
  <c r="F126" i="32478"/>
  <c r="F127" i="32478"/>
  <c r="F128" i="32478"/>
  <c r="F129" i="32478"/>
  <c r="F130" i="32478"/>
  <c r="F131" i="32478"/>
  <c r="F132" i="32478"/>
  <c r="F133" i="32478"/>
  <c r="F134" i="32478"/>
  <c r="F135" i="32478"/>
  <c r="F136" i="32478"/>
  <c r="F137" i="32478"/>
  <c r="F138" i="32478"/>
  <c r="F139" i="32478"/>
  <c r="F140" i="32478"/>
  <c r="F141" i="32478"/>
  <c r="F142" i="32478"/>
  <c r="F143" i="32478"/>
  <c r="F144" i="32478"/>
  <c r="F145" i="32478"/>
  <c r="F146" i="32478"/>
  <c r="F147" i="32478"/>
  <c r="F148" i="32478"/>
  <c r="F149" i="32478"/>
  <c r="F150" i="32478"/>
  <c r="F151" i="32478"/>
  <c r="F152" i="32478"/>
  <c r="F153" i="32478"/>
  <c r="F154" i="32478"/>
  <c r="F155" i="32478"/>
  <c r="F156" i="32478"/>
  <c r="F157" i="32478"/>
  <c r="F158" i="32478"/>
  <c r="F159" i="32478"/>
  <c r="F160" i="32478"/>
  <c r="F161" i="32478"/>
  <c r="F162" i="32478"/>
  <c r="F163" i="32478"/>
  <c r="F164" i="32478"/>
  <c r="F165" i="32478"/>
  <c r="F166" i="32478"/>
  <c r="F167" i="32478"/>
  <c r="F168" i="32478"/>
  <c r="F169" i="32478"/>
  <c r="F170" i="32478"/>
  <c r="F171" i="32478"/>
  <c r="F172" i="32478"/>
  <c r="F173" i="32478"/>
  <c r="F174" i="32478"/>
  <c r="F175" i="32478"/>
  <c r="F176" i="32478"/>
  <c r="F177" i="32478"/>
  <c r="F178" i="32478"/>
  <c r="F179" i="32478"/>
  <c r="F180" i="32478"/>
  <c r="F181" i="32478"/>
  <c r="F182" i="32478"/>
  <c r="F183" i="32478"/>
  <c r="F184" i="32478"/>
  <c r="F185" i="32478"/>
  <c r="F186" i="32478"/>
  <c r="F187" i="32478"/>
  <c r="F188" i="32478"/>
  <c r="F189" i="32478"/>
  <c r="F190" i="32478"/>
  <c r="F191" i="32478"/>
  <c r="F192" i="32478"/>
  <c r="F193" i="32478"/>
  <c r="F194" i="32478"/>
  <c r="F195" i="32478"/>
  <c r="F196" i="32478"/>
  <c r="F197" i="32478"/>
  <c r="F198" i="32478"/>
  <c r="F199" i="32478"/>
  <c r="F200" i="32478"/>
  <c r="F201" i="32478"/>
  <c r="F202" i="32478"/>
  <c r="F203" i="32478"/>
  <c r="F204" i="32478"/>
  <c r="F205" i="32478"/>
  <c r="F206" i="32478"/>
  <c r="F207" i="32478"/>
  <c r="F208" i="32478"/>
  <c r="F209" i="32478"/>
  <c r="F210" i="32478"/>
  <c r="F211" i="32478"/>
  <c r="F212" i="32478"/>
  <c r="F213" i="32478"/>
  <c r="F214" i="32478"/>
  <c r="F215" i="32478"/>
  <c r="F216" i="32478"/>
  <c r="F217" i="32478"/>
  <c r="F218" i="32478"/>
  <c r="F219" i="32478"/>
  <c r="F220" i="32478"/>
  <c r="F221" i="32478"/>
  <c r="F222" i="32478"/>
  <c r="F223" i="32478"/>
  <c r="F224" i="32478"/>
  <c r="F225" i="32478"/>
  <c r="F226" i="32478"/>
  <c r="F227" i="32478"/>
  <c r="F228" i="32478"/>
  <c r="F229" i="32478"/>
  <c r="F230" i="32478"/>
  <c r="F231" i="32478"/>
  <c r="F232" i="32478"/>
  <c r="F233" i="32478"/>
  <c r="F234" i="32478"/>
  <c r="F235" i="32478"/>
  <c r="F236" i="32478"/>
  <c r="F237" i="32478"/>
  <c r="F238" i="32478"/>
  <c r="F239" i="32478"/>
  <c r="F240" i="32478"/>
  <c r="F241" i="32478"/>
  <c r="F242" i="32478"/>
  <c r="F243" i="32478"/>
  <c r="F244" i="32478"/>
  <c r="F245" i="32478"/>
  <c r="F246" i="32478"/>
  <c r="F247" i="32478"/>
  <c r="F248" i="32478"/>
  <c r="F249" i="32478"/>
  <c r="F250" i="32478"/>
  <c r="F251" i="32478"/>
  <c r="F252" i="32478"/>
  <c r="F253" i="32478"/>
  <c r="F254" i="32478"/>
  <c r="F255" i="32478"/>
  <c r="F256" i="32478"/>
  <c r="F257" i="32478"/>
  <c r="F258" i="32478"/>
  <c r="F259" i="32478"/>
  <c r="F260" i="32478"/>
  <c r="F261" i="32478"/>
  <c r="F262" i="32478"/>
  <c r="F263" i="32478"/>
  <c r="F264" i="32478"/>
  <c r="F265" i="32478"/>
  <c r="F266" i="32478"/>
  <c r="F267" i="32478"/>
  <c r="F268" i="32478"/>
  <c r="F269" i="32478"/>
  <c r="F270" i="32478"/>
  <c r="F271" i="32478"/>
  <c r="F272" i="32478"/>
  <c r="F273" i="32478"/>
  <c r="F274" i="32478"/>
  <c r="F275" i="32478"/>
  <c r="F276" i="32478"/>
  <c r="F277" i="32478"/>
  <c r="F278" i="32478"/>
  <c r="F279" i="32478"/>
  <c r="F280" i="32478"/>
  <c r="F281" i="32478"/>
  <c r="F282" i="32478"/>
  <c r="F283" i="32478"/>
  <c r="F284" i="32478"/>
  <c r="F285" i="32478"/>
  <c r="F286" i="32478"/>
  <c r="F287" i="32478"/>
  <c r="F288" i="32478"/>
  <c r="F289" i="32478"/>
  <c r="F290" i="32478"/>
  <c r="F291" i="32478"/>
  <c r="F292" i="32478"/>
  <c r="F293" i="32478"/>
  <c r="F294" i="32478"/>
  <c r="F295" i="32478"/>
  <c r="F296" i="32478"/>
  <c r="F297" i="32478"/>
  <c r="F298" i="32478"/>
  <c r="F4" i="32478"/>
  <c r="I4" i="32478" l="1"/>
  <c r="I14" i="32478"/>
  <c r="K13" i="32478" s="1"/>
  <c r="I19" i="32478"/>
  <c r="K18" i="32478" s="1"/>
  <c r="I9" i="32478"/>
  <c r="K8" i="32478" s="1"/>
  <c r="I24" i="32478"/>
  <c r="K23" i="32478" s="1"/>
  <c r="K3" i="32478"/>
  <c r="I29" i="32478"/>
  <c r="K28" i="32478" s="1"/>
  <c r="E31" i="32477" l="1"/>
  <c r="E34" i="32477"/>
  <c r="E35" i="32477"/>
  <c r="E42" i="32477"/>
  <c r="E44" i="32477"/>
  <c r="E46" i="32477"/>
  <c r="E51" i="32477"/>
  <c r="E57" i="32477"/>
  <c r="E64" i="32477"/>
  <c r="E70" i="32477"/>
  <c r="E73" i="32477"/>
  <c r="E75" i="32477"/>
  <c r="E85" i="32477"/>
  <c r="E91" i="32477"/>
  <c r="E94" i="32477"/>
  <c r="E96" i="32477"/>
  <c r="E114" i="32477"/>
  <c r="E121" i="32477"/>
  <c r="E125" i="32477"/>
  <c r="E127" i="32477"/>
  <c r="E141" i="32477"/>
  <c r="E144" i="32477"/>
  <c r="E152" i="32477"/>
  <c r="E153" i="32477"/>
  <c r="E151" i="32477"/>
  <c r="E150" i="32477"/>
  <c r="E149" i="32477"/>
  <c r="E148" i="32477"/>
  <c r="E147" i="32477"/>
  <c r="E146" i="32477"/>
  <c r="E145" i="32477"/>
  <c r="E143" i="32477"/>
  <c r="E142" i="32477"/>
  <c r="E140" i="32477"/>
  <c r="E139" i="32477"/>
  <c r="E138" i="32477"/>
  <c r="E137" i="32477"/>
  <c r="E136" i="32477"/>
  <c r="E135" i="32477"/>
  <c r="E134" i="32477"/>
  <c r="E133" i="32477"/>
  <c r="E132" i="32477"/>
  <c r="E131" i="32477"/>
  <c r="E130" i="32477"/>
  <c r="E129" i="32477"/>
  <c r="E128" i="32477"/>
  <c r="E126" i="32477"/>
  <c r="E124" i="32477"/>
  <c r="E123" i="32477"/>
  <c r="E122" i="32477"/>
  <c r="E120" i="32477"/>
  <c r="E119" i="32477"/>
  <c r="E118" i="32477"/>
  <c r="E117" i="32477"/>
  <c r="E116" i="32477"/>
  <c r="E115" i="32477"/>
  <c r="E113" i="32477"/>
  <c r="E112" i="32477"/>
  <c r="E111" i="32477"/>
  <c r="E110" i="32477"/>
  <c r="E109" i="32477"/>
  <c r="E108" i="32477"/>
  <c r="E107" i="32477"/>
  <c r="E106" i="32477"/>
  <c r="E105" i="32477"/>
  <c r="E104" i="32477"/>
  <c r="E103" i="32477"/>
  <c r="E102" i="32477"/>
  <c r="E101" i="32477"/>
  <c r="E100" i="32477"/>
  <c r="E99" i="32477"/>
  <c r="E98" i="32477"/>
  <c r="E97" i="32477"/>
  <c r="E95" i="32477"/>
  <c r="E93" i="32477"/>
  <c r="E92" i="32477"/>
  <c r="E90" i="32477"/>
  <c r="E89" i="32477"/>
  <c r="E88" i="32477"/>
  <c r="E87" i="32477"/>
  <c r="E86" i="32477"/>
  <c r="E84" i="32477"/>
  <c r="E83" i="32477"/>
  <c r="E82" i="32477"/>
  <c r="E81" i="32477"/>
  <c r="E80" i="32477"/>
  <c r="E79" i="32477"/>
  <c r="E78" i="32477"/>
  <c r="E77" i="32477"/>
  <c r="E76" i="32477"/>
  <c r="E74" i="32477"/>
  <c r="E72" i="32477"/>
  <c r="E71" i="32477"/>
  <c r="E69" i="32477"/>
  <c r="E68" i="32477"/>
  <c r="E67" i="32477"/>
  <c r="E66" i="32477"/>
  <c r="E65" i="32477"/>
  <c r="E63" i="32477"/>
  <c r="E62" i="32477"/>
  <c r="E61" i="32477"/>
  <c r="E60" i="32477"/>
  <c r="E59" i="32477"/>
  <c r="E58" i="32477"/>
  <c r="E56" i="32477"/>
  <c r="E55" i="32477"/>
  <c r="E54" i="32477"/>
  <c r="E53" i="32477"/>
  <c r="E52" i="32477"/>
  <c r="E50" i="32477"/>
  <c r="E49" i="32477"/>
  <c r="E48" i="32477"/>
  <c r="E47" i="32477"/>
  <c r="E45" i="32477"/>
  <c r="E43" i="32477"/>
  <c r="E41" i="32477"/>
  <c r="E40" i="32477"/>
  <c r="E39" i="32477"/>
  <c r="E38" i="32477"/>
  <c r="E37" i="32477"/>
  <c r="E36" i="32477"/>
  <c r="E33" i="32477"/>
  <c r="E32" i="32477"/>
  <c r="E30" i="32477"/>
  <c r="E29" i="32477"/>
  <c r="E28" i="32477"/>
  <c r="E26" i="32477"/>
  <c r="E25" i="32477"/>
  <c r="E24" i="32477"/>
  <c r="E23" i="32477"/>
  <c r="E21" i="32477"/>
  <c r="E19" i="32477"/>
  <c r="E20" i="32477"/>
  <c r="E18" i="32477"/>
  <c r="E17" i="32477"/>
  <c r="E16" i="32477"/>
  <c r="E15" i="32477"/>
  <c r="E14" i="32477"/>
  <c r="E13" i="32477"/>
  <c r="E12" i="32477"/>
  <c r="E11" i="32477"/>
  <c r="E10" i="32477"/>
  <c r="E9" i="32477"/>
  <c r="E8" i="32477"/>
  <c r="E7" i="32477"/>
  <c r="E6" i="32477"/>
  <c r="E4" i="32477"/>
  <c r="E3" i="32477"/>
  <c r="E2" i="32477"/>
  <c r="H52" i="32436" l="1"/>
  <c r="H29" i="32436"/>
  <c r="H33" i="32436"/>
  <c r="H43" i="32436"/>
  <c r="H27" i="32436"/>
  <c r="H41" i="32436"/>
  <c r="F29" i="32436"/>
  <c r="F43" i="32436"/>
  <c r="E22" i="32477"/>
  <c r="E5" i="32477"/>
  <c r="F41" i="32436"/>
  <c r="E27" i="32477"/>
  <c r="E154" i="32477" l="1"/>
  <c r="H31" i="32436"/>
  <c r="F31" i="32436"/>
  <c r="H1" i="32465"/>
  <c r="E23" i="32465" s="1"/>
  <c r="E26" i="32465" l="1"/>
  <c r="G23" i="32465"/>
  <c r="H109" i="32436" l="1"/>
  <c r="H107" i="32436"/>
  <c r="F109" i="32436"/>
  <c r="F107" i="32436"/>
  <c r="F105" i="32436"/>
  <c r="H105" i="32436"/>
  <c r="F37" i="32436" l="1"/>
  <c r="F39" i="32436" s="1"/>
  <c r="H37" i="32436"/>
  <c r="H39" i="32436" s="1"/>
  <c r="B41" i="32474"/>
  <c r="M28" i="32474"/>
  <c r="M36" i="32474" l="1"/>
  <c r="J18" i="32469"/>
  <c r="E49" i="32465" l="1"/>
  <c r="P168" i="32465" l="1"/>
  <c r="H33" i="32469"/>
  <c r="J36" i="32469" s="1"/>
  <c r="J27" i="32469"/>
  <c r="H27" i="32469"/>
  <c r="L21" i="32469"/>
  <c r="L18" i="32469"/>
  <c r="S168" i="32465"/>
  <c r="R168" i="32465"/>
  <c r="Q168" i="32465"/>
  <c r="L29" i="32469" l="1"/>
  <c r="E29" i="32465" l="1"/>
  <c r="G29" i="32465"/>
  <c r="G26" i="32465"/>
  <c r="G40" i="32465" l="1"/>
  <c r="G38" i="32465"/>
  <c r="E34" i="32465" l="1"/>
  <c r="G42" i="32465"/>
  <c r="G34" i="32465" l="1"/>
  <c r="H55" i="32436" l="1"/>
  <c r="B80" i="32436" l="1"/>
  <c r="H47" i="32436" l="1"/>
  <c r="F47" i="32436"/>
  <c r="F49" i="32436"/>
  <c r="H49" i="32436" l="1"/>
  <c r="H57" i="32436"/>
  <c r="B83" i="32436" l="1"/>
</calcChain>
</file>

<file path=xl/sharedStrings.xml><?xml version="1.0" encoding="utf-8"?>
<sst xmlns="http://schemas.openxmlformats.org/spreadsheetml/2006/main" count="44277" uniqueCount="2010">
  <si>
    <t>COUNCIL TAX REQUIREMENT RETURN (CTR1)</t>
  </si>
  <si>
    <t>2022-23</t>
  </si>
  <si>
    <t>For completion by billing authorities</t>
  </si>
  <si>
    <t>The Government is providing a £150 one-off Energy Bills Rebate for most households in council tax bands A-D. This is not reflected in these figures for 2022-23.</t>
  </si>
  <si>
    <t>Select your local authority's name from this list</t>
  </si>
  <si>
    <t>England</t>
  </si>
  <si>
    <t>2021-22</t>
  </si>
  <si>
    <t>£</t>
  </si>
  <si>
    <t xml:space="preserve">COUNCIL TAX REQUIREMENT </t>
  </si>
  <si>
    <t xml:space="preserve">1. Council Tax Requirement for billing authority including special expenses, local precepts and Adult Social Care Precept. </t>
  </si>
  <si>
    <t>1a. Aggregate of special expenses (if any) charged by the authority in part of its area</t>
  </si>
  <si>
    <t xml:space="preserve">2. Aggregate of local precepts (if any) issued to the billing authority
</t>
  </si>
  <si>
    <t>3. Council Tax Requirement for billing authority (including special expenses and Adult Social Care precept, but excluding local precepts) (line 1 - line 2)</t>
  </si>
  <si>
    <t>3a. The amount of any levies and special levies issued for the year, or anticipated in pursuance of regulations under section 74 or 75 of the 1988 Act included in line 3.</t>
  </si>
  <si>
    <t>TAX BASE (to 1 decimal place)</t>
  </si>
  <si>
    <r>
      <t xml:space="preserve">4. Tax base for the billing authority area </t>
    </r>
    <r>
      <rPr>
        <b/>
        <u/>
        <sz val="13"/>
        <rFont val="Arial"/>
        <family val="2"/>
      </rPr>
      <t>after</t>
    </r>
    <r>
      <rPr>
        <b/>
        <sz val="13"/>
        <rFont val="Arial"/>
        <family val="2"/>
      </rPr>
      <t xml:space="preserve"> council tax reduction scheme</t>
    </r>
  </si>
  <si>
    <t>5. Estimated collection rate (%)</t>
  </si>
  <si>
    <t>6. Tax base adjustment (contributions in lieu of Class O exempt dwellings)</t>
  </si>
  <si>
    <t xml:space="preserve">7. Council tax base for billing authority's area for council tax setting purposes (line 4 x line 5 + line 6). </t>
  </si>
  <si>
    <t>COUNCIL TAXES (to nearest penny)</t>
  </si>
  <si>
    <t>8. Average (Band D 2 Adult equivalent) council tax (including Adult Social Care precept and local precepts) of billing authority (line 1 / line 7)</t>
  </si>
  <si>
    <t>9. Average (Band D 2 Adult equivalent) council tax (including Adult Social Care precept but excluding local precepts) of billing authority (line 3 / line 7)</t>
  </si>
  <si>
    <t>ADULT SOCIAL CARE PRECEPT</t>
  </si>
  <si>
    <t>10. Total Adult Social Care precept (£)</t>
  </si>
  <si>
    <t>11a. Adult Social Care precept as an element of the increase in Average (Band D 2 Adult equivalent) council tax (excluding local precepts)</t>
  </si>
  <si>
    <t>11b. Adult Social Care precept as a percentage of the 2020-21 Average Band D 2 Adult equivalent council tax, excluding local precepts, (maximum 3%)</t>
  </si>
  <si>
    <t>NEW UNITARIES/MERGERS IN THE PROCESS OF EQUALISATION (INCLUDING THOSE COMPLETING EQUALISATION)</t>
  </si>
  <si>
    <t>12. How do you wish to apply the referendum principles?</t>
  </si>
  <si>
    <t>13. Information for each predecessor area and new authority</t>
  </si>
  <si>
    <t>Local Authority</t>
  </si>
  <si>
    <t>Taxbase for setting Council Tax</t>
  </si>
  <si>
    <t>Average (Band D 2 Adult equivalent) council tax (including Adult Social Care precept and local precepts) of billing authority</t>
  </si>
  <si>
    <t>Average (Band D 2 Adult equivalent) council tax (including Adult Social Care precept but excluding local precepts) of billing authority</t>
  </si>
  <si>
    <t>Total Adult Social Care Precept</t>
  </si>
  <si>
    <t>Adult Social Care precept as an element of the increase in Average (Band D 2 Adult equivalent) council tax (excluding local precepts) (£)</t>
  </si>
  <si>
    <t>Adult Social Care precept as an element of the increase in Average (Band D 2 Adult equivalent) council tax (excluding local precepts) (%)</t>
  </si>
  <si>
    <t>REFERENDUMS</t>
  </si>
  <si>
    <t>14. Is the council tax your authority set subject to a referendum?</t>
  </si>
  <si>
    <t>15. Are one or more precepting authorities in your area holding a referendum?</t>
  </si>
  <si>
    <t xml:space="preserve">16. Average council tax of major precepting authorities in the billing authority's area </t>
  </si>
  <si>
    <t>Average Council Tax</t>
  </si>
  <si>
    <t>Column 1 / line 7</t>
  </si>
  <si>
    <t>Name of major precepting authority</t>
  </si>
  <si>
    <t>(Column 2)</t>
  </si>
  <si>
    <t>(£, to nearest penny)</t>
  </si>
  <si>
    <t xml:space="preserve">(a) </t>
  </si>
  <si>
    <t>(County or GLA)</t>
  </si>
  <si>
    <t xml:space="preserve">(b) </t>
  </si>
  <si>
    <t>(Police)</t>
  </si>
  <si>
    <t xml:space="preserve">(c) </t>
  </si>
  <si>
    <t>(Fire)</t>
  </si>
  <si>
    <t xml:space="preserve">(d) </t>
  </si>
  <si>
    <t>(Combined Authority)</t>
  </si>
  <si>
    <t>17. Average (Band D 2 adult equivalent) council tax for area of the billing authority including both local and major precepts.  (Lines 8 + 16(a) + 16(b) + 16(c) + 16(d))</t>
  </si>
  <si>
    <t>Local Precepting Authorities</t>
  </si>
  <si>
    <t>Number</t>
  </si>
  <si>
    <t>Council tax base</t>
  </si>
  <si>
    <t>18. All parishes that exist in the authority's area in 2022-23 (whether they set a precept or not)</t>
  </si>
  <si>
    <t>19. Charter Trustees in the authority's area - 2022-23</t>
  </si>
  <si>
    <t>20. Precepting parishes, Charter Trustees and Temples in the authority's area setting a precept in 2022-23</t>
  </si>
  <si>
    <t>COUNCIL TAX REQUIREMENT RETURN (CTR2)</t>
  </si>
  <si>
    <t xml:space="preserve">2022-23 </t>
  </si>
  <si>
    <t>For completion by major precepting authorities (except the GLA, GMCA and WYCA)</t>
  </si>
  <si>
    <t>Avon &amp; Somerset Police and Crime Commissioner and Chief Constable</t>
  </si>
  <si>
    <t>2021-21</t>
  </si>
  <si>
    <t>1. Council Tax Requirement</t>
  </si>
  <si>
    <t>Line 1</t>
  </si>
  <si>
    <t>Line 1a</t>
  </si>
  <si>
    <t>Line 2</t>
  </si>
  <si>
    <t>1a. The amount of any levies and special levies issued for the year, or anticipated in pursuance of regulations under section 74 or 75 of the 1988 Act included in line 1.</t>
  </si>
  <si>
    <t>Line 3</t>
  </si>
  <si>
    <t>Line 4</t>
  </si>
  <si>
    <t>Line 5 a</t>
  </si>
  <si>
    <t>2. Council tax base for the major precepting authority's area for precept purposes after council tax reduction scheme (to 1 decimal place)</t>
  </si>
  <si>
    <t>Line 5 b</t>
  </si>
  <si>
    <t>Line 6</t>
  </si>
  <si>
    <t>3. Average (Band D 2 Adult equivalent) council tax of major precepting authority (line 1 / line 2)</t>
  </si>
  <si>
    <t>4. Total Adult Social Care precept</t>
  </si>
  <si>
    <t>5a. Adult Social Care precept element of the 2022-23 Average (Band D 2 Adult equivalent) council tax (£)</t>
  </si>
  <si>
    <t>5a. Adult Social Care precept as a percentage of the 2020-21 Average Band D 2 Adult equivalent council tax (maximum 3%)</t>
  </si>
  <si>
    <t>6. Is your authority holding a referendum?</t>
  </si>
  <si>
    <t>Contact Name:</t>
  </si>
  <si>
    <t>Section:</t>
  </si>
  <si>
    <t>COUNCIL TAX REQUIREMENT RETURN (CTR3)</t>
  </si>
  <si>
    <t>For completion by the Greater London Authority</t>
  </si>
  <si>
    <t>The budget requirement figures shown are the combined GLA and Mayor figures.</t>
  </si>
  <si>
    <t>GLA, LFEPA, and TfL (includes the Mayor)</t>
  </si>
  <si>
    <t>Mayor's Office
for Policing and Crime</t>
  </si>
  <si>
    <t>All
constituent
bodies(col 1 + col 2)</t>
  </si>
  <si>
    <t>Column 1</t>
  </si>
  <si>
    <t>Column 2</t>
  </si>
  <si>
    <t>Column 3</t>
  </si>
  <si>
    <t>Council Tax Requirement</t>
  </si>
  <si>
    <t>1. Council Tax Requirement for billing authority for the GLA (including any levies and special levies shown in line 2)</t>
  </si>
  <si>
    <t>2. The amount of any levies and special levies issued for the year, or anticipated in pursuance of regulations under section 74 or 75 of the 1988 Act included in line 1.</t>
  </si>
  <si>
    <t>Tax base</t>
  </si>
  <si>
    <t>3.  Council tax base used to calculate council tax (to 1 decimal place)</t>
  </si>
  <si>
    <t>X</t>
  </si>
  <si>
    <t>Council Tax</t>
  </si>
  <si>
    <t>4.  Average (Band D 2 Adult equivalent) council tax (line 1 / line 3)</t>
  </si>
  <si>
    <t>5. Basic amount of council tax for London boroughs (but not the City of London) (line 4 (col (1) + col (2)) (to nearest penny)</t>
  </si>
  <si>
    <t>6. Relavent basic amount of council tax for the City of London (‘the unadjusted relevant basic amount’) for the purposes of council tax referendums (line 1 / line 4)</t>
  </si>
  <si>
    <t>7. Relavent basic amount of council tax for all other areas of Greater London (‘the adjusted relevant basic amount’) for the purposes of council tax referendums
(line 3 / line 4)</t>
  </si>
  <si>
    <t>Referendum</t>
  </si>
  <si>
    <t>8. Is your authority holding a referendum?</t>
  </si>
  <si>
    <t>No</t>
  </si>
  <si>
    <t>COUNCIL TAX REQUIREMENT RETURN (CTR4)</t>
  </si>
  <si>
    <t>For completion by the Greater Manchester Combined Authority and West Yorkshire Combined Authority</t>
  </si>
  <si>
    <t>The budget requirement figures shown are the combined Police and General functions figures.</t>
  </si>
  <si>
    <t>Greater Manchester Combined Authority</t>
  </si>
  <si>
    <t>All
constituent
bodies (col 1 + col 2)</t>
  </si>
  <si>
    <t>1. Council Tax Requirement for billing authority (including any levies and special levies shown in line 2)</t>
  </si>
  <si>
    <t>5. Basic amount of council tax for metropolitan districts in the combined authority area (line 4 (col (1) + col (2)) (to nearest penny)</t>
  </si>
  <si>
    <t>6a. Is your authority holding a referendum on the police precept?</t>
  </si>
  <si>
    <t>Taxbase</t>
  </si>
  <si>
    <t>E5030</t>
  </si>
  <si>
    <t>Barking and Dagenham</t>
  </si>
  <si>
    <t>OLB</t>
  </si>
  <si>
    <t>E3831</t>
  </si>
  <si>
    <t>E5031</t>
  </si>
  <si>
    <t>Barnet</t>
  </si>
  <si>
    <t>E0931</t>
  </si>
  <si>
    <t>E4401</t>
  </si>
  <si>
    <t>Barnsley</t>
  </si>
  <si>
    <t>MD</t>
  </si>
  <si>
    <t>E1031</t>
  </si>
  <si>
    <t>E0101</t>
  </si>
  <si>
    <t>Bath &amp; North East Somerset</t>
  </si>
  <si>
    <t>UA</t>
  </si>
  <si>
    <t>E3832</t>
  </si>
  <si>
    <t>0</t>
  </si>
  <si>
    <t>E0202</t>
  </si>
  <si>
    <t>Bedford</t>
  </si>
  <si>
    <t>E3031</t>
  </si>
  <si>
    <t>E5032</t>
  </si>
  <si>
    <t>Bexley</t>
  </si>
  <si>
    <t>E2231</t>
  </si>
  <si>
    <t>E4601</t>
  </si>
  <si>
    <t>Birmingham</t>
  </si>
  <si>
    <t>E3531</t>
  </si>
  <si>
    <t>E2301</t>
  </si>
  <si>
    <t>Blackburn with Darwen</t>
  </si>
  <si>
    <t>E2302</t>
  </si>
  <si>
    <t>Blackpool</t>
  </si>
  <si>
    <t>E4201</t>
  </si>
  <si>
    <t>Bolton</t>
  </si>
  <si>
    <t>E1204</t>
  </si>
  <si>
    <t>Bournemouth, Christchurch &amp; Poole</t>
  </si>
  <si>
    <t>E0932</t>
  </si>
  <si>
    <t>E0301</t>
  </si>
  <si>
    <t>Bracknell Forest</t>
  </si>
  <si>
    <t>E1531</t>
  </si>
  <si>
    <t>E4701</t>
  </si>
  <si>
    <t>Bradford</t>
  </si>
  <si>
    <t>E1731</t>
  </si>
  <si>
    <t>E5033</t>
  </si>
  <si>
    <t>Brent</t>
  </si>
  <si>
    <t>E3032</t>
  </si>
  <si>
    <t>E1401</t>
  </si>
  <si>
    <t>Brighton &amp; Hove</t>
  </si>
  <si>
    <t>E0102</t>
  </si>
  <si>
    <t>Bristol</t>
  </si>
  <si>
    <t>E5034</t>
  </si>
  <si>
    <t>Bromley</t>
  </si>
  <si>
    <t>E0402</t>
  </si>
  <si>
    <t>Buckinghamshire UA</t>
  </si>
  <si>
    <t>E4202</t>
  </si>
  <si>
    <t>Bury</t>
  </si>
  <si>
    <t>E2431</t>
  </si>
  <si>
    <t>E4702</t>
  </si>
  <si>
    <t>Calderdale</t>
  </si>
  <si>
    <t>E0521</t>
  </si>
  <si>
    <t>Cambridgeshire</t>
  </si>
  <si>
    <t>SC</t>
  </si>
  <si>
    <t>E5011</t>
  </si>
  <si>
    <t>Camden</t>
  </si>
  <si>
    <t>ILB</t>
  </si>
  <si>
    <t>E1032</t>
  </si>
  <si>
    <t>E0203</t>
  </si>
  <si>
    <t>Central Bedfordshire</t>
  </si>
  <si>
    <t>E0603</t>
  </si>
  <si>
    <t>Cheshire East</t>
  </si>
  <si>
    <t>E2531</t>
  </si>
  <si>
    <t>E0604</t>
  </si>
  <si>
    <t>Cheshire West and Chester</t>
  </si>
  <si>
    <t>E5010</t>
  </si>
  <si>
    <t>City of London</t>
  </si>
  <si>
    <t>E0801</t>
  </si>
  <si>
    <t>Cornwall</t>
  </si>
  <si>
    <t>E4602</t>
  </si>
  <si>
    <t>Coventry</t>
  </si>
  <si>
    <t>E1532</t>
  </si>
  <si>
    <t>E5035</t>
  </si>
  <si>
    <t>Croydon</t>
  </si>
  <si>
    <t>E2631</t>
  </si>
  <si>
    <t>E0920</t>
  </si>
  <si>
    <t>Cumbria</t>
  </si>
  <si>
    <t>E1301</t>
  </si>
  <si>
    <t>Darlington</t>
  </si>
  <si>
    <t>E1533</t>
  </si>
  <si>
    <t>E1001</t>
  </si>
  <si>
    <t>Derby</t>
  </si>
  <si>
    <t>E1021</t>
  </si>
  <si>
    <t>Derbyshire</t>
  </si>
  <si>
    <t>E1121</t>
  </si>
  <si>
    <t>Devon</t>
  </si>
  <si>
    <t>E2632</t>
  </si>
  <si>
    <t>E4402</t>
  </si>
  <si>
    <t>Doncaster</t>
  </si>
  <si>
    <t>E1203</t>
  </si>
  <si>
    <t>Dorset Council</t>
  </si>
  <si>
    <t>E1831</t>
  </si>
  <si>
    <t>E4603</t>
  </si>
  <si>
    <t>Dudley</t>
  </si>
  <si>
    <t>E1931</t>
  </si>
  <si>
    <t>E1302</t>
  </si>
  <si>
    <t>Durham</t>
  </si>
  <si>
    <t>E3033</t>
  </si>
  <si>
    <t>E5036</t>
  </si>
  <si>
    <t>Ealing</t>
  </si>
  <si>
    <t>E2333</t>
  </si>
  <si>
    <t>E2001</t>
  </si>
  <si>
    <t>East Riding of Yorkshire</t>
  </si>
  <si>
    <t>E1421</t>
  </si>
  <si>
    <t>East Sussex</t>
  </si>
  <si>
    <t>E5037</t>
  </si>
  <si>
    <t>Enfield</t>
  </si>
  <si>
    <t>E1521</t>
  </si>
  <si>
    <t>Essex</t>
  </si>
  <si>
    <t>E0531</t>
  </si>
  <si>
    <t>E4501</t>
  </si>
  <si>
    <t>Gateshead</t>
  </si>
  <si>
    <t>E1620</t>
  </si>
  <si>
    <t>Gloucestershire</t>
  </si>
  <si>
    <t>E3431</t>
  </si>
  <si>
    <t>E5012</t>
  </si>
  <si>
    <t>Greenwich</t>
  </si>
  <si>
    <t>E2232</t>
  </si>
  <si>
    <t>E5013</t>
  </si>
  <si>
    <t>Hackney</t>
  </si>
  <si>
    <t>E0933</t>
  </si>
  <si>
    <t>E0601</t>
  </si>
  <si>
    <t>Halton</t>
  </si>
  <si>
    <t>E1534</t>
  </si>
  <si>
    <t>E5014</t>
  </si>
  <si>
    <t>Hammersmith and Fulham</t>
  </si>
  <si>
    <t>E1721</t>
  </si>
  <si>
    <t>Hampshire</t>
  </si>
  <si>
    <t>E2432</t>
  </si>
  <si>
    <t>E5038</t>
  </si>
  <si>
    <t>Haringey</t>
  </si>
  <si>
    <t>E1535</t>
  </si>
  <si>
    <t>E5039</t>
  </si>
  <si>
    <t>Harrow</t>
  </si>
  <si>
    <t>E1631</t>
  </si>
  <si>
    <t>E0701</t>
  </si>
  <si>
    <t>Hartlepool</t>
  </si>
  <si>
    <t>E3131</t>
  </si>
  <si>
    <t>E5040</t>
  </si>
  <si>
    <t>Havering</t>
  </si>
  <si>
    <t>E1801</t>
  </si>
  <si>
    <t>Herefordshire</t>
  </si>
  <si>
    <t>E1920</t>
  </si>
  <si>
    <t>Hertfordshire</t>
  </si>
  <si>
    <t>E1033</t>
  </si>
  <si>
    <t>E5041</t>
  </si>
  <si>
    <t>Hillingdon</t>
  </si>
  <si>
    <t>E3833</t>
  </si>
  <si>
    <t>E5042</t>
  </si>
  <si>
    <t>Hounslow</t>
  </si>
  <si>
    <t>E2334</t>
  </si>
  <si>
    <t>E2101</t>
  </si>
  <si>
    <t>Isle of Wight Council</t>
  </si>
  <si>
    <t>E4001</t>
  </si>
  <si>
    <t>Isles of Scilly</t>
  </si>
  <si>
    <t>E1536</t>
  </si>
  <si>
    <t>E5015</t>
  </si>
  <si>
    <t>Islington</t>
  </si>
  <si>
    <t>E0934</t>
  </si>
  <si>
    <t>E5016</t>
  </si>
  <si>
    <t>Kensington and Chelsea</t>
  </si>
  <si>
    <t>E2221</t>
  </si>
  <si>
    <t>Kent</t>
  </si>
  <si>
    <t>E1632</t>
  </si>
  <si>
    <t>E2002</t>
  </si>
  <si>
    <t>Kingston upon Hull</t>
  </si>
  <si>
    <t>E5043</t>
  </si>
  <si>
    <t>Kingston upon Thames</t>
  </si>
  <si>
    <t>E2731</t>
  </si>
  <si>
    <t>E4703</t>
  </si>
  <si>
    <t>Kirklees</t>
  </si>
  <si>
    <t>E3834</t>
  </si>
  <si>
    <t>E4301</t>
  </si>
  <si>
    <t>Knowsley</t>
  </si>
  <si>
    <t>E5017</t>
  </si>
  <si>
    <t>Lambeth</t>
  </si>
  <si>
    <t>E1932</t>
  </si>
  <si>
    <t>E2321</t>
  </si>
  <si>
    <t>Lancashire</t>
  </si>
  <si>
    <t>E4704</t>
  </si>
  <si>
    <t>Leeds</t>
  </si>
  <si>
    <t>E2233</t>
  </si>
  <si>
    <t>E2401</t>
  </si>
  <si>
    <t>Leicester</t>
  </si>
  <si>
    <t>E2421</t>
  </si>
  <si>
    <t>Leicestershire</t>
  </si>
  <si>
    <t>E1035</t>
  </si>
  <si>
    <t>E5018</t>
  </si>
  <si>
    <t>Lewisham</t>
  </si>
  <si>
    <t>E2520</t>
  </si>
  <si>
    <t>Lincolnshire</t>
  </si>
  <si>
    <t>E4302</t>
  </si>
  <si>
    <t>Liverpool</t>
  </si>
  <si>
    <t>E2234</t>
  </si>
  <si>
    <t>E0201</t>
  </si>
  <si>
    <t>Luton</t>
  </si>
  <si>
    <t>E4203</t>
  </si>
  <si>
    <t>Manchester</t>
  </si>
  <si>
    <t>E2201</t>
  </si>
  <si>
    <t>Medway</t>
  </si>
  <si>
    <t>E5044</t>
  </si>
  <si>
    <t>Merton</t>
  </si>
  <si>
    <t>E0532</t>
  </si>
  <si>
    <t>E0702</t>
  </si>
  <si>
    <t>Middlesbrough</t>
  </si>
  <si>
    <t>E1131</t>
  </si>
  <si>
    <t>E0401</t>
  </si>
  <si>
    <t>Milton Keynes</t>
  </si>
  <si>
    <t>E1732</t>
  </si>
  <si>
    <t>E4502</t>
  </si>
  <si>
    <t>Newcastle upon Tyne</t>
  </si>
  <si>
    <t>E1933</t>
  </si>
  <si>
    <t>E5045</t>
  </si>
  <si>
    <t>Newham</t>
  </si>
  <si>
    <t>E2532</t>
  </si>
  <si>
    <t>E2620</t>
  </si>
  <si>
    <t>Norfolk</t>
  </si>
  <si>
    <t>E2003</t>
  </si>
  <si>
    <t>North East Lincolnshire</t>
  </si>
  <si>
    <t>E3432</t>
  </si>
  <si>
    <t>E2004</t>
  </si>
  <si>
    <t>North Lincolnshire</t>
  </si>
  <si>
    <t>E3538</t>
  </si>
  <si>
    <t>E2801</t>
  </si>
  <si>
    <t>North Northamptonshire</t>
  </si>
  <si>
    <t>E1432</t>
  </si>
  <si>
    <t>E0104</t>
  </si>
  <si>
    <t>North Somerset</t>
  </si>
  <si>
    <t>E1733</t>
  </si>
  <si>
    <t>E4503</t>
  </si>
  <si>
    <t>North Tyneside</t>
  </si>
  <si>
    <t>E0935</t>
  </si>
  <si>
    <t>E2721</t>
  </si>
  <si>
    <t>North Yorkshire</t>
  </si>
  <si>
    <t>E3631</t>
  </si>
  <si>
    <t>E2901</t>
  </si>
  <si>
    <t>Northumberland</t>
  </si>
  <si>
    <t>E3001</t>
  </si>
  <si>
    <t>Nottingham</t>
  </si>
  <si>
    <t>E1537</t>
  </si>
  <si>
    <t>E3021</t>
  </si>
  <si>
    <t>Nottinghamshire</t>
  </si>
  <si>
    <t>E3632</t>
  </si>
  <si>
    <t>E4204</t>
  </si>
  <si>
    <t>Oldham</t>
  </si>
  <si>
    <t>E1036</t>
  </si>
  <si>
    <t>E3120</t>
  </si>
  <si>
    <t>Oxfordshire</t>
  </si>
  <si>
    <t>E1132</t>
  </si>
  <si>
    <t>E0501</t>
  </si>
  <si>
    <t>Peterborough</t>
  </si>
  <si>
    <t>E1734</t>
  </si>
  <si>
    <t>E1101</t>
  </si>
  <si>
    <t>Plymouth</t>
  </si>
  <si>
    <t>E0533</t>
  </si>
  <si>
    <t>E1701</t>
  </si>
  <si>
    <t>Portsmouth</t>
  </si>
  <si>
    <t>E2240</t>
  </si>
  <si>
    <t>E0303</t>
  </si>
  <si>
    <t>Reading</t>
  </si>
  <si>
    <t>E1633</t>
  </si>
  <si>
    <t>E5046</t>
  </si>
  <si>
    <t>Redbridge</t>
  </si>
  <si>
    <t>E2335</t>
  </si>
  <si>
    <t>E0703</t>
  </si>
  <si>
    <t>Redcar and Cleveland</t>
  </si>
  <si>
    <t>E5047</t>
  </si>
  <si>
    <t>Richmond upon Thames</t>
  </si>
  <si>
    <t>E3034</t>
  </si>
  <si>
    <t>E4205</t>
  </si>
  <si>
    <t>Rochdale</t>
  </si>
  <si>
    <t>E1634</t>
  </si>
  <si>
    <t>E4403</t>
  </si>
  <si>
    <t>Rotherham</t>
  </si>
  <si>
    <t>E1735</t>
  </si>
  <si>
    <t>E2402</t>
  </si>
  <si>
    <t>Rutland</t>
  </si>
  <si>
    <t>E2236</t>
  </si>
  <si>
    <t>E4206</t>
  </si>
  <si>
    <t>Salford</t>
  </si>
  <si>
    <t>E2633</t>
  </si>
  <si>
    <t>E4604</t>
  </si>
  <si>
    <t>Sandwell</t>
  </si>
  <si>
    <t>E4304</t>
  </si>
  <si>
    <t>Sefton</t>
  </si>
  <si>
    <t>E3633</t>
  </si>
  <si>
    <t>E4404</t>
  </si>
  <si>
    <t>Sheffield</t>
  </si>
  <si>
    <t>E3202</t>
  </si>
  <si>
    <t>Shropshire</t>
  </si>
  <si>
    <t>E0304</t>
  </si>
  <si>
    <t>Slough</t>
  </si>
  <si>
    <t>E2732</t>
  </si>
  <si>
    <t>E4605</t>
  </si>
  <si>
    <t>Solihull</t>
  </si>
  <si>
    <t>E3320</t>
  </si>
  <si>
    <t>Somerset</t>
  </si>
  <si>
    <t>E2433</t>
  </si>
  <si>
    <t>E0103</t>
  </si>
  <si>
    <t>South Gloucestershire</t>
  </si>
  <si>
    <t>E4504</t>
  </si>
  <si>
    <t>South Tyneside</t>
  </si>
  <si>
    <t>E1538</t>
  </si>
  <si>
    <t>E1702</t>
  </si>
  <si>
    <t>Southampton</t>
  </si>
  <si>
    <t>E2753</t>
  </si>
  <si>
    <t>E1501</t>
  </si>
  <si>
    <t>Southend-on-Sea</t>
  </si>
  <si>
    <t>E5019</t>
  </si>
  <si>
    <t>Southwark</t>
  </si>
  <si>
    <t>E1736</t>
  </si>
  <si>
    <t>E4303</t>
  </si>
  <si>
    <t>St Helens</t>
  </si>
  <si>
    <t>E3421</t>
  </si>
  <si>
    <t>Staffordshire</t>
  </si>
  <si>
    <t>E1433</t>
  </si>
  <si>
    <t>E4207</t>
  </si>
  <si>
    <t>Stockport</t>
  </si>
  <si>
    <t>E1737</t>
  </si>
  <si>
    <t>E0704</t>
  </si>
  <si>
    <t>Stockton-on-Tees</t>
  </si>
  <si>
    <t>E3401</t>
  </si>
  <si>
    <t>Stoke-on-Trent</t>
  </si>
  <si>
    <t>E3520</t>
  </si>
  <si>
    <t>Suffolk</t>
  </si>
  <si>
    <t>E1934</t>
  </si>
  <si>
    <t>E4505</t>
  </si>
  <si>
    <t>Sunderland</t>
  </si>
  <si>
    <t>E1037</t>
  </si>
  <si>
    <t>E3620</t>
  </si>
  <si>
    <t>Surrey</t>
  </si>
  <si>
    <t>E5048</t>
  </si>
  <si>
    <t>Sutton</t>
  </si>
  <si>
    <t>E2434</t>
  </si>
  <si>
    <t>E3901</t>
  </si>
  <si>
    <t>Swindon</t>
  </si>
  <si>
    <t>E3835</t>
  </si>
  <si>
    <t>E4208</t>
  </si>
  <si>
    <t>Tameside</t>
  </si>
  <si>
    <t>E3201</t>
  </si>
  <si>
    <t>Telford and the Wrekin</t>
  </si>
  <si>
    <t>E0551</t>
  </si>
  <si>
    <t>E1502</t>
  </si>
  <si>
    <t>Thurrock</t>
  </si>
  <si>
    <t>E2336</t>
  </si>
  <si>
    <t>E1102</t>
  </si>
  <si>
    <t>Torbay</t>
  </si>
  <si>
    <t>E3533</t>
  </si>
  <si>
    <t>E5020</t>
  </si>
  <si>
    <t>Tower Hamlets</t>
  </si>
  <si>
    <t>E4209</t>
  </si>
  <si>
    <t>Trafford</t>
  </si>
  <si>
    <t>E4705</t>
  </si>
  <si>
    <t>Wakefield</t>
  </si>
  <si>
    <t>E4606</t>
  </si>
  <si>
    <t>Walsall</t>
  </si>
  <si>
    <t>E5049</t>
  </si>
  <si>
    <t>Waltham Forest</t>
  </si>
  <si>
    <t>E2634</t>
  </si>
  <si>
    <t>E5021</t>
  </si>
  <si>
    <t>Wandsworth</t>
  </si>
  <si>
    <t>E0602</t>
  </si>
  <si>
    <t>Warrington</t>
  </si>
  <si>
    <t>E3720</t>
  </si>
  <si>
    <t>Warwickshire</t>
  </si>
  <si>
    <t>E0302</t>
  </si>
  <si>
    <t>West Berkshire</t>
  </si>
  <si>
    <t>E2802</t>
  </si>
  <si>
    <t>West Northamptonshire</t>
  </si>
  <si>
    <t>E3820</t>
  </si>
  <si>
    <t>West Sussex</t>
  </si>
  <si>
    <t>E2337</t>
  </si>
  <si>
    <t>E5022</t>
  </si>
  <si>
    <t>Westminster</t>
  </si>
  <si>
    <t>E4210</t>
  </si>
  <si>
    <t>Wigan</t>
  </si>
  <si>
    <t>E3902</t>
  </si>
  <si>
    <t>Wiltshire</t>
  </si>
  <si>
    <t>E1435</t>
  </si>
  <si>
    <t>E0305</t>
  </si>
  <si>
    <t>Windsor and Maidenhead</t>
  </si>
  <si>
    <t>E4305</t>
  </si>
  <si>
    <t>Wirral</t>
  </si>
  <si>
    <t>E3433</t>
  </si>
  <si>
    <t>E0306</t>
  </si>
  <si>
    <t>Wokingham</t>
  </si>
  <si>
    <t>E2533</t>
  </si>
  <si>
    <t>E4607</t>
  </si>
  <si>
    <t>Wolverhampton</t>
  </si>
  <si>
    <t>E1821</t>
  </si>
  <si>
    <t>Worcestershire</t>
  </si>
  <si>
    <t>E2701</t>
  </si>
  <si>
    <t>York</t>
  </si>
  <si>
    <t>E2237</t>
  </si>
  <si>
    <t>E1539</t>
  </si>
  <si>
    <t>E1851</t>
  </si>
  <si>
    <t>E3035</t>
  </si>
  <si>
    <t>E2436</t>
  </si>
  <si>
    <t>E3331</t>
  </si>
  <si>
    <t>E1133</t>
  </si>
  <si>
    <t>E3534</t>
  </si>
  <si>
    <t>E3836</t>
  </si>
  <si>
    <t>E3634</t>
  </si>
  <si>
    <t>E1738</t>
  </si>
  <si>
    <t>E3036</t>
  </si>
  <si>
    <t>E3434</t>
  </si>
  <si>
    <t>E1134</t>
  </si>
  <si>
    <t>E1038</t>
  </si>
  <si>
    <t>E1935</t>
  </si>
  <si>
    <t>E2534</t>
  </si>
  <si>
    <t>E2635</t>
  </si>
  <si>
    <t>E3731</t>
  </si>
  <si>
    <t>E2437</t>
  </si>
  <si>
    <t>E2636</t>
  </si>
  <si>
    <t>E3732</t>
  </si>
  <si>
    <t>E2438</t>
  </si>
  <si>
    <t>E3132</t>
  </si>
  <si>
    <t>E2338</t>
  </si>
  <si>
    <t>E2339</t>
  </si>
  <si>
    <t>E1835</t>
  </si>
  <si>
    <t>E3635</t>
  </si>
  <si>
    <t>E2340</t>
  </si>
  <si>
    <t>E2734</t>
  </si>
  <si>
    <t>E1540</t>
  </si>
  <si>
    <t>E2341</t>
  </si>
  <si>
    <t>E1436</t>
  </si>
  <si>
    <t>E3733</t>
  </si>
  <si>
    <t>E3636</t>
  </si>
  <si>
    <t>E3038</t>
  </si>
  <si>
    <t>E1740</t>
  </si>
  <si>
    <t>E2755</t>
  </si>
  <si>
    <t>E2736</t>
  </si>
  <si>
    <t>E3332</t>
  </si>
  <si>
    <t>E2757</t>
  </si>
  <si>
    <t>E2239</t>
  </si>
  <si>
    <t>E3336</t>
  </si>
  <si>
    <t>E0536</t>
  </si>
  <si>
    <t>E1039</t>
  </si>
  <si>
    <t>E1136</t>
  </si>
  <si>
    <t>E2535</t>
  </si>
  <si>
    <t>E2536</t>
  </si>
  <si>
    <t>E0936</t>
  </si>
  <si>
    <t>E2637</t>
  </si>
  <si>
    <t>E3133</t>
  </si>
  <si>
    <t>E2342</t>
  </si>
  <si>
    <t>E3334</t>
  </si>
  <si>
    <t>E3435</t>
  </si>
  <si>
    <t>E3637</t>
  </si>
  <si>
    <t>E1936</t>
  </si>
  <si>
    <t>E3436</t>
  </si>
  <si>
    <t>E3437</t>
  </si>
  <si>
    <t>E1937</t>
  </si>
  <si>
    <t>E3734</t>
  </si>
  <si>
    <t>E1635</t>
  </si>
  <si>
    <t>E3638</t>
  </si>
  <si>
    <t>E2241</t>
  </si>
  <si>
    <t>E3439</t>
  </si>
  <si>
    <t>E3639</t>
  </si>
  <si>
    <t>E1137</t>
  </si>
  <si>
    <t>E1542</t>
  </si>
  <si>
    <t>E1742</t>
  </si>
  <si>
    <t>E1636</t>
  </si>
  <si>
    <t>E2242</t>
  </si>
  <si>
    <t>E1938</t>
  </si>
  <si>
    <t>E2243</t>
  </si>
  <si>
    <t>E1139</t>
  </si>
  <si>
    <t>E2244</t>
  </si>
  <si>
    <t>E1544</t>
  </si>
  <si>
    <t>E3134</t>
  </si>
  <si>
    <t>E3735</t>
  </si>
  <si>
    <t>E1939</t>
  </si>
  <si>
    <t>E3640</t>
  </si>
  <si>
    <t>E1437</t>
  </si>
  <si>
    <t>E1940</t>
  </si>
  <si>
    <t>E1140</t>
  </si>
  <si>
    <t>E2343</t>
  </si>
  <si>
    <t>E2537</t>
  </si>
  <si>
    <t>E3135</t>
  </si>
  <si>
    <t>E3539</t>
  </si>
  <si>
    <t>E1743</t>
  </si>
  <si>
    <t>E3641</t>
  </si>
  <si>
    <t>E1837</t>
  </si>
  <si>
    <t>E3837</t>
  </si>
  <si>
    <t>E1838</t>
  </si>
  <si>
    <t>E2344</t>
  </si>
  <si>
    <t>E1839</t>
  </si>
  <si>
    <t>E7050</t>
  </si>
  <si>
    <t>E6101</t>
  </si>
  <si>
    <t>E6102</t>
  </si>
  <si>
    <t>E7002</t>
  </si>
  <si>
    <t>E6103</t>
  </si>
  <si>
    <t>E6104</t>
  </si>
  <si>
    <t>E6105</t>
  </si>
  <si>
    <t>E7005</t>
  </si>
  <si>
    <t>E6356</t>
  </si>
  <si>
    <t>E6106</t>
  </si>
  <si>
    <t>E7006</t>
  </si>
  <si>
    <t>E6107</t>
  </si>
  <si>
    <t>E7007</t>
  </si>
  <si>
    <t>E7009</t>
  </si>
  <si>
    <t>E6110</t>
  </si>
  <si>
    <t>E7010</t>
  </si>
  <si>
    <t>E7051</t>
  </si>
  <si>
    <t>E6161</t>
  </si>
  <si>
    <t>E6162</t>
  </si>
  <si>
    <t>E7012</t>
  </si>
  <si>
    <t>E6113</t>
  </si>
  <si>
    <t>E7013</t>
  </si>
  <si>
    <t>E6114</t>
  </si>
  <si>
    <t>E6115</t>
  </si>
  <si>
    <t>E7015</t>
  </si>
  <si>
    <t>E7016</t>
  </si>
  <si>
    <t>E6163</t>
  </si>
  <si>
    <t>E7052</t>
  </si>
  <si>
    <t>E6118</t>
  </si>
  <si>
    <t>E7019</t>
  </si>
  <si>
    <t>E6120</t>
  </si>
  <si>
    <t>E7020</t>
  </si>
  <si>
    <t>E6122</t>
  </si>
  <si>
    <t>E7022</t>
  </si>
  <si>
    <t>E6123</t>
  </si>
  <si>
    <t>E7023</t>
  </si>
  <si>
    <t>E6124</t>
  </si>
  <si>
    <t>E7024</t>
  </si>
  <si>
    <t>E7025</t>
  </si>
  <si>
    <t>E6349</t>
  </si>
  <si>
    <t>E6143</t>
  </si>
  <si>
    <t>E7043</t>
  </si>
  <si>
    <t>E7026</t>
  </si>
  <si>
    <t>E6358</t>
  </si>
  <si>
    <t>E6127</t>
  </si>
  <si>
    <t>E7027</t>
  </si>
  <si>
    <t>E6128</t>
  </si>
  <si>
    <t>E7028</t>
  </si>
  <si>
    <t>E7045</t>
  </si>
  <si>
    <t>E6130</t>
  </si>
  <si>
    <t>E7030</t>
  </si>
  <si>
    <t>E6350</t>
  </si>
  <si>
    <t>E6132</t>
  </si>
  <si>
    <t>E6144</t>
  </si>
  <si>
    <t>E7044</t>
  </si>
  <si>
    <t>E6134</t>
  </si>
  <si>
    <t>E7034</t>
  </si>
  <si>
    <t>E7035</t>
  </si>
  <si>
    <t>E7036</t>
  </si>
  <si>
    <t>E7053</t>
  </si>
  <si>
    <t>E6355</t>
  </si>
  <si>
    <t>E7054</t>
  </si>
  <si>
    <t>E6145</t>
  </si>
  <si>
    <t>E7037</t>
  </si>
  <si>
    <t>E7055</t>
  </si>
  <si>
    <t>E6146</t>
  </si>
  <si>
    <t>E7046</t>
  </si>
  <si>
    <t>E6346</t>
  </si>
  <si>
    <t>E6147</t>
  </si>
  <si>
    <t>E7039</t>
  </si>
  <si>
    <t>Billing authorities</t>
  </si>
  <si>
    <t>Ecode</t>
  </si>
  <si>
    <t>Authority</t>
  </si>
  <si>
    <t>Class</t>
  </si>
  <si>
    <t>1a.Aggregate of special expenses (if any) charged by the authority in part of its area</t>
  </si>
  <si>
    <t>2. Parish precepts</t>
  </si>
  <si>
    <t>3. Council Tax Requirement for billing authority (including special expenses and Adult Social Care precept, but excluding local precepts)</t>
  </si>
  <si>
    <t>3a. Levies and special levies</t>
  </si>
  <si>
    <t>4. Tax base (after council tax reduction scheme)</t>
  </si>
  <si>
    <t>7. Council tax base for council tax setting purposes</t>
  </si>
  <si>
    <t>8. Average (Band D 2 Adult equivalent) council tax (including Adult Social Care precept and local precepts)</t>
  </si>
  <si>
    <t>9. Average (Band D 2 Adult equivalent) council tax (including Adult Social Care precept and excluding local precepts)</t>
  </si>
  <si>
    <t>10. Total Adult Social Care precept</t>
  </si>
  <si>
    <t>11a. Adult Social Care precept element of the 2022-23 Average (Band D 2 Adult equivalent) council tax (£)</t>
  </si>
  <si>
    <t>11b. Adult Social Care precept as a percentage of the 2021-22 Average Band D 2 Adult equivalent council tax, excluding local precepts, (maximum 4%)</t>
  </si>
  <si>
    <t>17. Average (Band D 2 adult equivalent) council tax for area of the billing authority including both local and major precepts.  (Lines 8+ 16(a) + 16(b) + 16(c) +16(d))</t>
  </si>
  <si>
    <t>12. How do you wish to apply the referendum priniciples?</t>
  </si>
  <si>
    <t>Local authority</t>
  </si>
  <si>
    <t>Taxbase for setting council tax</t>
  </si>
  <si>
    <t>Average (Band D 2 Adult equivalent ) council tax (including Adult Social Care precept and local precepts) of billing authority</t>
  </si>
  <si>
    <t>Average (Band D 2 Adult equivalent ) council tax (including Adult Social Care precept but excluding local precepts) of billing authority</t>
  </si>
  <si>
    <t>Total Adult Social Care precept</t>
  </si>
  <si>
    <t>Adult Social Care precept as an element of the increase in Average (Band D 2 Adult equivalent) council tax (excluding local precept) (£)</t>
  </si>
  <si>
    <t>Adult Social Care precept as an element of the increase in Average (Band D 2 Adult equivalent) council tax (excluding local precept) (%)</t>
  </si>
  <si>
    <t>ONS Code</t>
  </si>
  <si>
    <t>County or GLA</t>
  </si>
  <si>
    <t>Police</t>
  </si>
  <si>
    <t>Fire</t>
  </si>
  <si>
    <t>Combined Authority</t>
  </si>
  <si>
    <t>Tax Base</t>
  </si>
  <si>
    <t>Eng</t>
  </si>
  <si>
    <r>
      <t xml:space="preserve">England </t>
    </r>
    <r>
      <rPr>
        <b/>
        <vertAlign val="superscript"/>
        <sz val="12"/>
        <rFont val="Arial"/>
        <family val="2"/>
      </rPr>
      <t>(R)</t>
    </r>
  </si>
  <si>
    <t>-</t>
  </si>
  <si>
    <t>Adur</t>
  </si>
  <si>
    <t>SD</t>
  </si>
  <si>
    <t>E07000223</t>
  </si>
  <si>
    <t>Allerdale</t>
  </si>
  <si>
    <t>E07000026</t>
  </si>
  <si>
    <t>Amber Valley</t>
  </si>
  <si>
    <t>E07000032</t>
  </si>
  <si>
    <t>Arun</t>
  </si>
  <si>
    <t>E07000224</t>
  </si>
  <si>
    <t>Ashfield</t>
  </si>
  <si>
    <t>E07000170</t>
  </si>
  <si>
    <t>Ashford</t>
  </si>
  <si>
    <t>E07000105</t>
  </si>
  <si>
    <t>Babergh</t>
  </si>
  <si>
    <t>E07000200</t>
  </si>
  <si>
    <t>E09000002</t>
  </si>
  <si>
    <t>E09000003</t>
  </si>
  <si>
    <t>E08000016</t>
  </si>
  <si>
    <t>Barrow-in-Furness</t>
  </si>
  <si>
    <t>E07000027</t>
  </si>
  <si>
    <t>Basildon</t>
  </si>
  <si>
    <t>E07000066</t>
  </si>
  <si>
    <t>Basingstoke &amp; Deane</t>
  </si>
  <si>
    <t>E07000084</t>
  </si>
  <si>
    <t>Bassetlaw</t>
  </si>
  <si>
    <t>E07000171</t>
  </si>
  <si>
    <t>E06000022</t>
  </si>
  <si>
    <t>E06000055</t>
  </si>
  <si>
    <t>E09000004</t>
  </si>
  <si>
    <t>E08000025</t>
  </si>
  <si>
    <t>Blaby</t>
  </si>
  <si>
    <t>E07000129</t>
  </si>
  <si>
    <t>E06000008</t>
  </si>
  <si>
    <t>E06000009</t>
  </si>
  <si>
    <t>Bolsover</t>
  </si>
  <si>
    <t>E07000033</t>
  </si>
  <si>
    <t>E08000001</t>
  </si>
  <si>
    <t>Boston</t>
  </si>
  <si>
    <t>E07000136</t>
  </si>
  <si>
    <t xml:space="preserve">Bournemouth, Christchurch &amp; Poole </t>
  </si>
  <si>
    <t>E06000058</t>
  </si>
  <si>
    <t>E06000036</t>
  </si>
  <si>
    <t>E08000032</t>
  </si>
  <si>
    <t>Braintree</t>
  </si>
  <si>
    <t>E07000067</t>
  </si>
  <si>
    <t>Breckland</t>
  </si>
  <si>
    <t>E07000143</t>
  </si>
  <si>
    <t>E09000005</t>
  </si>
  <si>
    <t>Brentwood</t>
  </si>
  <si>
    <t>E07000068</t>
  </si>
  <si>
    <t>E06000043</t>
  </si>
  <si>
    <t xml:space="preserve">Bristol </t>
  </si>
  <si>
    <t>E06000023</t>
  </si>
  <si>
    <t>Broadland</t>
  </si>
  <si>
    <t>E07000144</t>
  </si>
  <si>
    <t>E09000006</t>
  </si>
  <si>
    <t>Bromsgrove</t>
  </si>
  <si>
    <t>E07000234</t>
  </si>
  <si>
    <t>Broxbourne</t>
  </si>
  <si>
    <t>E07000095</t>
  </si>
  <si>
    <t>Broxtowe</t>
  </si>
  <si>
    <t>E07000172</t>
  </si>
  <si>
    <t>Burnley</t>
  </si>
  <si>
    <t>E07000117</t>
  </si>
  <si>
    <t>E08000002</t>
  </si>
  <si>
    <t xml:space="preserve">Buckinghamshire </t>
  </si>
  <si>
    <t>E06000060</t>
  </si>
  <si>
    <t>E08000033</t>
  </si>
  <si>
    <t>Cambridge</t>
  </si>
  <si>
    <t>E07000008</t>
  </si>
  <si>
    <t>E09000007</t>
  </si>
  <si>
    <t>Cannock Chase</t>
  </si>
  <si>
    <t>E07000192</t>
  </si>
  <si>
    <t>Canterbury</t>
  </si>
  <si>
    <t>E07000106</t>
  </si>
  <si>
    <t>Carlisle</t>
  </si>
  <si>
    <t>E07000028</t>
  </si>
  <si>
    <t>Castle Point</t>
  </si>
  <si>
    <t>E07000069</t>
  </si>
  <si>
    <t>E06000056</t>
  </si>
  <si>
    <t>Charnwood</t>
  </si>
  <si>
    <t>E07000130</t>
  </si>
  <si>
    <t>Chelmsford</t>
  </si>
  <si>
    <t>E07000070</t>
  </si>
  <si>
    <t>Cheltenham</t>
  </si>
  <si>
    <t>E07000078</t>
  </si>
  <si>
    <t>Cherwell</t>
  </si>
  <si>
    <t>E07000177</t>
  </si>
  <si>
    <t>E06000049</t>
  </si>
  <si>
    <t>E06000050</t>
  </si>
  <si>
    <t>Chesterfield</t>
  </si>
  <si>
    <t>E07000034</t>
  </si>
  <si>
    <t>Chichester</t>
  </si>
  <si>
    <t>E07000225</t>
  </si>
  <si>
    <t>Chorley</t>
  </si>
  <si>
    <t>E07000118</t>
  </si>
  <si>
    <t>E09000001</t>
  </si>
  <si>
    <t>Colchester</t>
  </si>
  <si>
    <t>E07000071</t>
  </si>
  <si>
    <t>Copeland</t>
  </si>
  <si>
    <t>E07000029</t>
  </si>
  <si>
    <t>E06000052</t>
  </si>
  <si>
    <t>Cotswold</t>
  </si>
  <si>
    <t>E07000079</t>
  </si>
  <si>
    <t>E08000026</t>
  </si>
  <si>
    <t>Craven</t>
  </si>
  <si>
    <t>E07000163</t>
  </si>
  <si>
    <t>Crawley</t>
  </si>
  <si>
    <t>E07000226</t>
  </si>
  <si>
    <t>E09000008</t>
  </si>
  <si>
    <t>Dacorum</t>
  </si>
  <si>
    <t>E07000096</t>
  </si>
  <si>
    <t>E06000005</t>
  </si>
  <si>
    <t>Dartford</t>
  </si>
  <si>
    <t>E07000107</t>
  </si>
  <si>
    <t>E06000015</t>
  </si>
  <si>
    <t>Derbyshire Dales</t>
  </si>
  <si>
    <t>E07000035</t>
  </si>
  <si>
    <t>E08000017</t>
  </si>
  <si>
    <t>E06000059</t>
  </si>
  <si>
    <t>Dover</t>
  </si>
  <si>
    <t>E07000108</t>
  </si>
  <si>
    <t>E08000027</t>
  </si>
  <si>
    <t>E06000047</t>
  </si>
  <si>
    <t>E09000009</t>
  </si>
  <si>
    <t>East Cambridgeshire</t>
  </si>
  <si>
    <t>E07000009</t>
  </si>
  <si>
    <t>East Devon</t>
  </si>
  <si>
    <t>E07000040</t>
  </si>
  <si>
    <r>
      <t>East Hampshire</t>
    </r>
    <r>
      <rPr>
        <vertAlign val="superscript"/>
        <sz val="12"/>
        <rFont val="Arial"/>
        <family val="2"/>
      </rPr>
      <t xml:space="preserve"> (R)</t>
    </r>
  </si>
  <si>
    <t>E07000085</t>
  </si>
  <si>
    <t>East Hertfordshire</t>
  </si>
  <si>
    <t>E07000242</t>
  </si>
  <si>
    <t>East Lindsey</t>
  </si>
  <si>
    <t>E07000137</t>
  </si>
  <si>
    <t>E06000011</t>
  </si>
  <si>
    <t>East Staffordshire</t>
  </si>
  <si>
    <t>E07000193</t>
  </si>
  <si>
    <t>East Suffolk</t>
  </si>
  <si>
    <t>E07000244</t>
  </si>
  <si>
    <t>Eastbourne</t>
  </si>
  <si>
    <t>E07000061</t>
  </si>
  <si>
    <t>Eastleigh</t>
  </si>
  <si>
    <t>E07000086</t>
  </si>
  <si>
    <t>Eden</t>
  </si>
  <si>
    <t>E07000030</t>
  </si>
  <si>
    <t>Elmbridge</t>
  </si>
  <si>
    <t>E07000207</t>
  </si>
  <si>
    <t>E09000010</t>
  </si>
  <si>
    <t>Epping Forest</t>
  </si>
  <si>
    <t>E07000072</t>
  </si>
  <si>
    <t>Epsom &amp; Ewell</t>
  </si>
  <si>
    <t>E07000208</t>
  </si>
  <si>
    <t>Erewash</t>
  </si>
  <si>
    <t>E07000036</t>
  </si>
  <si>
    <t>Exeter</t>
  </si>
  <si>
    <t>E07000041</t>
  </si>
  <si>
    <t>Fareham</t>
  </si>
  <si>
    <t>E07000087</t>
  </si>
  <si>
    <t>Fenland</t>
  </si>
  <si>
    <t>E07000010</t>
  </si>
  <si>
    <t>Folkestone &amp; Hythe</t>
  </si>
  <si>
    <t>E07000112</t>
  </si>
  <si>
    <t>Forest of Dean</t>
  </si>
  <si>
    <t>E07000080</t>
  </si>
  <si>
    <t>Fylde</t>
  </si>
  <si>
    <t>E07000119</t>
  </si>
  <si>
    <t>E08000037</t>
  </si>
  <si>
    <t>Gedling</t>
  </si>
  <si>
    <t>E07000173</t>
  </si>
  <si>
    <t>Gloucester</t>
  </si>
  <si>
    <t>E07000081</t>
  </si>
  <si>
    <t>Gosport</t>
  </si>
  <si>
    <t>E07000088</t>
  </si>
  <si>
    <t>Gravesham</t>
  </si>
  <si>
    <t>E07000109</t>
  </si>
  <si>
    <t>Great Yarmouth</t>
  </si>
  <si>
    <t>E07000145</t>
  </si>
  <si>
    <t>E09000011</t>
  </si>
  <si>
    <t>Guildford</t>
  </si>
  <si>
    <t>E07000209</t>
  </si>
  <si>
    <t>E09000012</t>
  </si>
  <si>
    <t>E06000006</t>
  </si>
  <si>
    <t>Hambleton</t>
  </si>
  <si>
    <t>E07000164</t>
  </si>
  <si>
    <t>E09000013</t>
  </si>
  <si>
    <t>Harborough</t>
  </si>
  <si>
    <t>E07000131</t>
  </si>
  <si>
    <t>E09000014</t>
  </si>
  <si>
    <t>Harlow</t>
  </si>
  <si>
    <t>E07000073</t>
  </si>
  <si>
    <t>Harrogate</t>
  </si>
  <si>
    <t>E07000165</t>
  </si>
  <si>
    <t>E09000015</t>
  </si>
  <si>
    <t>Hart</t>
  </si>
  <si>
    <t>E07000089</t>
  </si>
  <si>
    <t>E06000001</t>
  </si>
  <si>
    <t>Hastings</t>
  </si>
  <si>
    <t>E07000062</t>
  </si>
  <si>
    <t>Havant</t>
  </si>
  <si>
    <t>E07000090</t>
  </si>
  <si>
    <t>E09000016</t>
  </si>
  <si>
    <r>
      <t xml:space="preserve">Herefordshire </t>
    </r>
    <r>
      <rPr>
        <vertAlign val="superscript"/>
        <sz val="12"/>
        <rFont val="Arial"/>
        <family val="2"/>
      </rPr>
      <t>(R)</t>
    </r>
  </si>
  <si>
    <t>E06000019</t>
  </si>
  <si>
    <t>Hertsmere</t>
  </si>
  <si>
    <t>E07000098</t>
  </si>
  <si>
    <t>High Peak</t>
  </si>
  <si>
    <t>E07000037</t>
  </si>
  <si>
    <t>E09000017</t>
  </si>
  <si>
    <t>Hinckley and Bosworth</t>
  </si>
  <si>
    <t>E07000132</t>
  </si>
  <si>
    <t>Horsham</t>
  </si>
  <si>
    <t>E07000227</t>
  </si>
  <si>
    <t>E09000018</t>
  </si>
  <si>
    <t>Huntingdonshire</t>
  </si>
  <si>
    <t>E07000011</t>
  </si>
  <si>
    <t>Hyndburn</t>
  </si>
  <si>
    <t>E07000120</t>
  </si>
  <si>
    <t>Ipswich</t>
  </si>
  <si>
    <t>E07000202</t>
  </si>
  <si>
    <t>E06000046</t>
  </si>
  <si>
    <r>
      <t xml:space="preserve">Isles of Scilly </t>
    </r>
    <r>
      <rPr>
        <vertAlign val="superscript"/>
        <sz val="12"/>
        <rFont val="Arial"/>
        <family val="2"/>
      </rPr>
      <t>(R)</t>
    </r>
  </si>
  <si>
    <t>E06000053</t>
  </si>
  <si>
    <t>E09000019</t>
  </si>
  <si>
    <t>E09000020</t>
  </si>
  <si>
    <t>Kings Lynn and West Norfolk</t>
  </si>
  <si>
    <t>E07000146</t>
  </si>
  <si>
    <t>E06000010</t>
  </si>
  <si>
    <t>E09000021</t>
  </si>
  <si>
    <t>E08000034</t>
  </si>
  <si>
    <t>E08000011</t>
  </si>
  <si>
    <t>E09000022</t>
  </si>
  <si>
    <r>
      <t>Lancaster</t>
    </r>
    <r>
      <rPr>
        <vertAlign val="superscript"/>
        <sz val="12"/>
        <rFont val="Arial"/>
        <family val="2"/>
      </rPr>
      <t xml:space="preserve"> (R)</t>
    </r>
  </si>
  <si>
    <t>E07000121</t>
  </si>
  <si>
    <r>
      <t>Leeds</t>
    </r>
    <r>
      <rPr>
        <vertAlign val="superscript"/>
        <sz val="12"/>
        <rFont val="Arial"/>
        <family val="2"/>
      </rPr>
      <t xml:space="preserve"> (R)</t>
    </r>
  </si>
  <si>
    <t>E08000035</t>
  </si>
  <si>
    <t>E06000016</t>
  </si>
  <si>
    <r>
      <t xml:space="preserve">Lewes </t>
    </r>
    <r>
      <rPr>
        <vertAlign val="superscript"/>
        <sz val="12"/>
        <rFont val="Arial"/>
        <family val="2"/>
      </rPr>
      <t>(R)</t>
    </r>
  </si>
  <si>
    <t>E07000063</t>
  </si>
  <si>
    <t>E09000023</t>
  </si>
  <si>
    <t>Lichfield</t>
  </si>
  <si>
    <t>E07000194</t>
  </si>
  <si>
    <t>Lincoln</t>
  </si>
  <si>
    <t>E07000138</t>
  </si>
  <si>
    <t>E08000012</t>
  </si>
  <si>
    <t>E06000032</t>
  </si>
  <si>
    <t>Maidstone</t>
  </si>
  <si>
    <t>E07000110</t>
  </si>
  <si>
    <t>Maldon</t>
  </si>
  <si>
    <t>E07000074</t>
  </si>
  <si>
    <t>Malvern Hills</t>
  </si>
  <si>
    <t>E07000235</t>
  </si>
  <si>
    <t>E08000003</t>
  </si>
  <si>
    <t>Mansfield</t>
  </si>
  <si>
    <t>E07000174</t>
  </si>
  <si>
    <t>E06000035</t>
  </si>
  <si>
    <t>Melton</t>
  </si>
  <si>
    <t>E07000133</t>
  </si>
  <si>
    <t>Mendip</t>
  </si>
  <si>
    <t>E07000187</t>
  </si>
  <si>
    <t>E09000024</t>
  </si>
  <si>
    <t>Mid Devon</t>
  </si>
  <si>
    <t>E07000042</t>
  </si>
  <si>
    <t>Mid Suffolk</t>
  </si>
  <si>
    <t>E07000203</t>
  </si>
  <si>
    <t>Mid Sussex</t>
  </si>
  <si>
    <t>E07000228</t>
  </si>
  <si>
    <t>E06000002</t>
  </si>
  <si>
    <t>E06000042</t>
  </si>
  <si>
    <t>Mole Valley</t>
  </si>
  <si>
    <t>E07000210</t>
  </si>
  <si>
    <t>New Forest</t>
  </si>
  <si>
    <t>E07000091</t>
  </si>
  <si>
    <t>Newark and Sherwood</t>
  </si>
  <si>
    <t>E07000175</t>
  </si>
  <si>
    <t>E08000021</t>
  </si>
  <si>
    <t>Newcastle-under-Lyme</t>
  </si>
  <si>
    <t>E07000195</t>
  </si>
  <si>
    <t>E09000025</t>
  </si>
  <si>
    <t>North Devon</t>
  </si>
  <si>
    <t>E07000043</t>
  </si>
  <si>
    <t>North East Derbyshire</t>
  </si>
  <si>
    <t>E07000038</t>
  </si>
  <si>
    <r>
      <t>North East Lincolnshire</t>
    </r>
    <r>
      <rPr>
        <vertAlign val="superscript"/>
        <sz val="12"/>
        <rFont val="Arial"/>
        <family val="2"/>
      </rPr>
      <t xml:space="preserve"> (R)</t>
    </r>
  </si>
  <si>
    <t>E06000012</t>
  </si>
  <si>
    <t>North Hertfordshire</t>
  </si>
  <si>
    <t>E07000099</t>
  </si>
  <si>
    <t>North Kesteven</t>
  </si>
  <si>
    <t>E07000139</t>
  </si>
  <si>
    <r>
      <t xml:space="preserve">North Lincolnshire </t>
    </r>
    <r>
      <rPr>
        <vertAlign val="superscript"/>
        <sz val="12"/>
        <rFont val="Arial"/>
        <family val="2"/>
      </rPr>
      <t>(R)</t>
    </r>
  </si>
  <si>
    <t>E06000013</t>
  </si>
  <si>
    <t>North Norfolk</t>
  </si>
  <si>
    <t>E07000147</t>
  </si>
  <si>
    <t>E06000061</t>
  </si>
  <si>
    <t>E06000024</t>
  </si>
  <si>
    <t>E08000022</t>
  </si>
  <si>
    <t>North Warwickshire</t>
  </si>
  <si>
    <t>E07000218</t>
  </si>
  <si>
    <t>North West Leicestershire</t>
  </si>
  <si>
    <t>E07000134</t>
  </si>
  <si>
    <t>E06000057</t>
  </si>
  <si>
    <t>Norwich</t>
  </si>
  <si>
    <t>E07000148</t>
  </si>
  <si>
    <t>E06000018</t>
  </si>
  <si>
    <t>Nuneaton and Bedworth</t>
  </si>
  <si>
    <t>E07000219</t>
  </si>
  <si>
    <t>Oadby and Wigston</t>
  </si>
  <si>
    <t>E07000135</t>
  </si>
  <si>
    <t>E08000004</t>
  </si>
  <si>
    <t>Oxford</t>
  </si>
  <si>
    <t>E07000178</t>
  </si>
  <si>
    <t>Pendle</t>
  </si>
  <si>
    <t>E07000122</t>
  </si>
  <si>
    <t>E06000031</t>
  </si>
  <si>
    <t>E06000026</t>
  </si>
  <si>
    <t>E06000044</t>
  </si>
  <si>
    <t>Preston</t>
  </si>
  <si>
    <t>E07000123</t>
  </si>
  <si>
    <t>E06000038</t>
  </si>
  <si>
    <t>E09000026</t>
  </si>
  <si>
    <t>E06000003</t>
  </si>
  <si>
    <t>Redditch</t>
  </si>
  <si>
    <t>E07000236</t>
  </si>
  <si>
    <t>Reigate and Banstead</t>
  </si>
  <si>
    <t>E07000211</t>
  </si>
  <si>
    <t>Ribble Valley</t>
  </si>
  <si>
    <t>E07000124</t>
  </si>
  <si>
    <t>E09000027</t>
  </si>
  <si>
    <t>Richmondshire</t>
  </si>
  <si>
    <t>E07000166</t>
  </si>
  <si>
    <t>E08000005</t>
  </si>
  <si>
    <t>Rochford</t>
  </si>
  <si>
    <t>E07000075</t>
  </si>
  <si>
    <t>Rossendale</t>
  </si>
  <si>
    <t>E07000125</t>
  </si>
  <si>
    <r>
      <t>Rother</t>
    </r>
    <r>
      <rPr>
        <vertAlign val="superscript"/>
        <sz val="12"/>
        <rFont val="Arial"/>
        <family val="2"/>
      </rPr>
      <t xml:space="preserve"> (R)</t>
    </r>
  </si>
  <si>
    <t>E07000064</t>
  </si>
  <si>
    <t>E08000018</t>
  </si>
  <si>
    <t>Rugby</t>
  </si>
  <si>
    <t>E07000220</t>
  </si>
  <si>
    <t>Runnymede</t>
  </si>
  <si>
    <t>E07000212</t>
  </si>
  <si>
    <t>Rushcliffe</t>
  </si>
  <si>
    <t>E07000176</t>
  </si>
  <si>
    <t>Rushmoor</t>
  </si>
  <si>
    <t>E07000092</t>
  </si>
  <si>
    <t>E06000017</t>
  </si>
  <si>
    <t>Ryedale</t>
  </si>
  <si>
    <t>E07000167</t>
  </si>
  <si>
    <t>E08000006</t>
  </si>
  <si>
    <t>E08000028</t>
  </si>
  <si>
    <t>Scarborough</t>
  </si>
  <si>
    <t>E07000168</t>
  </si>
  <si>
    <t>Sedgemoor</t>
  </si>
  <si>
    <t>E07000188</t>
  </si>
  <si>
    <t>E08000014</t>
  </si>
  <si>
    <t>Selby</t>
  </si>
  <si>
    <t>E07000169</t>
  </si>
  <si>
    <t>Sevenoaks</t>
  </si>
  <si>
    <t>E07000111</t>
  </si>
  <si>
    <t>E08000019</t>
  </si>
  <si>
    <t>E06000051</t>
  </si>
  <si>
    <t>E06000039</t>
  </si>
  <si>
    <t>E08000029</t>
  </si>
  <si>
    <r>
      <t xml:space="preserve">Somerset West &amp; Taunton </t>
    </r>
    <r>
      <rPr>
        <vertAlign val="superscript"/>
        <sz val="12"/>
        <rFont val="Arial"/>
        <family val="2"/>
      </rPr>
      <t>(R)</t>
    </r>
  </si>
  <si>
    <t>E07000246</t>
  </si>
  <si>
    <t>South Cambridgeshire</t>
  </si>
  <si>
    <t>E07000012</t>
  </si>
  <si>
    <t>South Derbyshire</t>
  </si>
  <si>
    <t>E07000039</t>
  </si>
  <si>
    <t>E06000025</t>
  </si>
  <si>
    <t>South Hams</t>
  </si>
  <si>
    <t>E07000044</t>
  </si>
  <si>
    <t>South Holland</t>
  </si>
  <si>
    <t>E07000140</t>
  </si>
  <si>
    <r>
      <t xml:space="preserve">South Kesteven </t>
    </r>
    <r>
      <rPr>
        <vertAlign val="superscript"/>
        <sz val="12"/>
        <rFont val="Arial"/>
        <family val="2"/>
      </rPr>
      <t>(R)</t>
    </r>
  </si>
  <si>
    <t>E07000141</t>
  </si>
  <si>
    <t>South Lakeland</t>
  </si>
  <si>
    <t>E07000031</t>
  </si>
  <si>
    <t>South Norfolk</t>
  </si>
  <si>
    <t>E07000149</t>
  </si>
  <si>
    <t>South Oxfordshire</t>
  </si>
  <si>
    <t>E07000179</t>
  </si>
  <si>
    <t>South Ribble</t>
  </si>
  <si>
    <t>Yes</t>
  </si>
  <si>
    <t>E07000126</t>
  </si>
  <si>
    <t>South Somerset</t>
  </si>
  <si>
    <t>E07000189</t>
  </si>
  <si>
    <t>South Staffordshire</t>
  </si>
  <si>
    <t>E07000196</t>
  </si>
  <si>
    <t>E08000023</t>
  </si>
  <si>
    <t>E06000045</t>
  </si>
  <si>
    <t>E06000033</t>
  </si>
  <si>
    <t>E09000028</t>
  </si>
  <si>
    <t>Spelthorne</t>
  </si>
  <si>
    <t>E07000213</t>
  </si>
  <si>
    <t>St Albans</t>
  </si>
  <si>
    <t>E07000240</t>
  </si>
  <si>
    <t>E08000013</t>
  </si>
  <si>
    <t>Stafford</t>
  </si>
  <si>
    <t>E07000197</t>
  </si>
  <si>
    <t>Staffordshire Moorlands</t>
  </si>
  <si>
    <t>E07000198</t>
  </si>
  <si>
    <t>Stevenage</t>
  </si>
  <si>
    <t>E07000243</t>
  </si>
  <si>
    <t>E08000007</t>
  </si>
  <si>
    <t>E06000004</t>
  </si>
  <si>
    <t>E06000021</t>
  </si>
  <si>
    <t>Stratford-on-Avon</t>
  </si>
  <si>
    <t>E07000221</t>
  </si>
  <si>
    <r>
      <t>Stroud</t>
    </r>
    <r>
      <rPr>
        <vertAlign val="superscript"/>
        <sz val="12"/>
        <rFont val="Arial"/>
        <family val="2"/>
      </rPr>
      <t xml:space="preserve"> (R)</t>
    </r>
  </si>
  <si>
    <t>E07000082</t>
  </si>
  <si>
    <t>E08000024</t>
  </si>
  <si>
    <t>Surrey Heath</t>
  </si>
  <si>
    <t>E07000214</t>
  </si>
  <si>
    <t>E09000029</t>
  </si>
  <si>
    <t>Swale</t>
  </si>
  <si>
    <t>E07000113</t>
  </si>
  <si>
    <t>E06000030</t>
  </si>
  <si>
    <t>E08000008</t>
  </si>
  <si>
    <t>Tamworth</t>
  </si>
  <si>
    <t>E07000199</t>
  </si>
  <si>
    <t>Tandridge</t>
  </si>
  <si>
    <t>E07000215</t>
  </si>
  <si>
    <t>Teignbridge</t>
  </si>
  <si>
    <t>E07000045</t>
  </si>
  <si>
    <t>E06000020</t>
  </si>
  <si>
    <t>Tendring</t>
  </si>
  <si>
    <t>E07000076</t>
  </si>
  <si>
    <t>Test Valley</t>
  </si>
  <si>
    <t>E07000093</t>
  </si>
  <si>
    <t>Tewkesbury</t>
  </si>
  <si>
    <t>E07000083</t>
  </si>
  <si>
    <t>Thanet</t>
  </si>
  <si>
    <t>E07000114</t>
  </si>
  <si>
    <t>Three Rivers</t>
  </si>
  <si>
    <t>E07000102</t>
  </si>
  <si>
    <t>E06000034</t>
  </si>
  <si>
    <t>Tonbridge and Malling</t>
  </si>
  <si>
    <t>E07000115</t>
  </si>
  <si>
    <t>E06000027</t>
  </si>
  <si>
    <t>Torridge</t>
  </si>
  <si>
    <t>E07000046</t>
  </si>
  <si>
    <t>E09000030</t>
  </si>
  <si>
    <t>E08000009</t>
  </si>
  <si>
    <t>Tunbridge Wells</t>
  </si>
  <si>
    <t>E07000116</t>
  </si>
  <si>
    <t>Uttlesford</t>
  </si>
  <si>
    <t>E07000077</t>
  </si>
  <si>
    <t>Vale of White Horse</t>
  </si>
  <si>
    <t>E07000180</t>
  </si>
  <si>
    <t>E08000036</t>
  </si>
  <si>
    <t>E08000030</t>
  </si>
  <si>
    <t>E09000031</t>
  </si>
  <si>
    <t>E09000032</t>
  </si>
  <si>
    <t>E06000007</t>
  </si>
  <si>
    <t>Warwick</t>
  </si>
  <si>
    <t>E07000222</t>
  </si>
  <si>
    <t>Watford</t>
  </si>
  <si>
    <t>E07000103</t>
  </si>
  <si>
    <t>Waverley</t>
  </si>
  <si>
    <t>E07000216</t>
  </si>
  <si>
    <t>Wealden</t>
  </si>
  <si>
    <t>E07000065</t>
  </si>
  <si>
    <t>Welwyn Hatfield</t>
  </si>
  <si>
    <t>E07000241</t>
  </si>
  <si>
    <r>
      <t xml:space="preserve">West Berkshire </t>
    </r>
    <r>
      <rPr>
        <vertAlign val="superscript"/>
        <sz val="12"/>
        <rFont val="Arial"/>
        <family val="2"/>
      </rPr>
      <t>(R)</t>
    </r>
  </si>
  <si>
    <t>E06000037</t>
  </si>
  <si>
    <r>
      <t xml:space="preserve">West Devon </t>
    </r>
    <r>
      <rPr>
        <vertAlign val="superscript"/>
        <sz val="12"/>
        <rFont val="Arial"/>
        <family val="2"/>
      </rPr>
      <t>(R)</t>
    </r>
  </si>
  <si>
    <t>E07000047</t>
  </si>
  <si>
    <t>West Lancashire</t>
  </si>
  <si>
    <t>E07000127</t>
  </si>
  <si>
    <t>West Lindsey</t>
  </si>
  <si>
    <t>E07000142</t>
  </si>
  <si>
    <t>Apply to the increase in average Band D amount across the predecessor areas</t>
  </si>
  <si>
    <t>Daventry</t>
  </si>
  <si>
    <t>Northampton</t>
  </si>
  <si>
    <t>South Northamptonshire</t>
  </si>
  <si>
    <t>E06000062</t>
  </si>
  <si>
    <t>West Oxfordshire</t>
  </si>
  <si>
    <t>E07000181</t>
  </si>
  <si>
    <t>West Suffolk</t>
  </si>
  <si>
    <t>Forest Heath</t>
  </si>
  <si>
    <t>NULL</t>
  </si>
  <si>
    <t>St Edmundsbury</t>
  </si>
  <si>
    <t>E07000245</t>
  </si>
  <si>
    <r>
      <t>Westminster</t>
    </r>
    <r>
      <rPr>
        <vertAlign val="superscript"/>
        <sz val="12"/>
        <rFont val="Arial"/>
        <family val="2"/>
      </rPr>
      <t xml:space="preserve"> (R)</t>
    </r>
  </si>
  <si>
    <t>E09000033</t>
  </si>
  <si>
    <t>E08000010</t>
  </si>
  <si>
    <t>E06000054</t>
  </si>
  <si>
    <t>Winchester</t>
  </si>
  <si>
    <t>E07000094</t>
  </si>
  <si>
    <t>E06000040</t>
  </si>
  <si>
    <t>E08000015</t>
  </si>
  <si>
    <t>Woking</t>
  </si>
  <si>
    <t>E07000217</t>
  </si>
  <si>
    <t>E06000041</t>
  </si>
  <si>
    <t>E08000031</t>
  </si>
  <si>
    <t>Worcester</t>
  </si>
  <si>
    <t>E07000237</t>
  </si>
  <si>
    <t>Worthing</t>
  </si>
  <si>
    <t>E07000229</t>
  </si>
  <si>
    <t>Wychavon</t>
  </si>
  <si>
    <t>E07000238</t>
  </si>
  <si>
    <t>Wyre</t>
  </si>
  <si>
    <t>E07000128</t>
  </si>
  <si>
    <t>Wyre Forest</t>
  </si>
  <si>
    <t>E07000239</t>
  </si>
  <si>
    <t>E06000014</t>
  </si>
  <si>
    <r>
      <rPr>
        <b/>
        <vertAlign val="superscript"/>
        <sz val="12"/>
        <rFont val="Arial"/>
        <family val="2"/>
      </rPr>
      <t>(R)</t>
    </r>
    <r>
      <rPr>
        <b/>
        <sz val="12"/>
        <rFont val="Arial"/>
        <family val="2"/>
      </rPr>
      <t xml:space="preserve"> The 2022-23 figures have been revised for lines 18, 19, and 20 since they were initially published in March 2022 as a result of the validation of individual parish level data.</t>
    </r>
  </si>
  <si>
    <t>Precepting authorities</t>
  </si>
  <si>
    <t xml:space="preserve">1. Council Tax Requirement including special expenses. </t>
  </si>
  <si>
    <t>5. Adult Social Care precept as an element of the increase in Average (Band D 2 Adult equivalent) council tax (excluding local precepts)</t>
  </si>
  <si>
    <t>5a. Adult Social Care precept as a percentage, (maximum 3%)</t>
  </si>
  <si>
    <t>6. Is the council tax your authority set subject to a referendum?</t>
  </si>
  <si>
    <t>ONS  Code</t>
  </si>
  <si>
    <t>PCC</t>
  </si>
  <si>
    <t>E23000036</t>
  </si>
  <si>
    <t>Avon Combined Fire Authority</t>
  </si>
  <si>
    <t>CFA</t>
  </si>
  <si>
    <t>E31000001</t>
  </si>
  <si>
    <t>Bedfordshire Combined Fire Authority</t>
  </si>
  <si>
    <t>E31000002</t>
  </si>
  <si>
    <t>Bedfordshire Police and Crime Commissioner and Chief Constable</t>
  </si>
  <si>
    <t>E23000026</t>
  </si>
  <si>
    <t>Berkshire Combined Fire Authority</t>
  </si>
  <si>
    <t>E31000003</t>
  </si>
  <si>
    <t>Buckinghamshire Combined Fire Authority</t>
  </si>
  <si>
    <t>E31000004</t>
  </si>
  <si>
    <t>E10000003</t>
  </si>
  <si>
    <t>Cambridgeshire Combined Fire Authority</t>
  </si>
  <si>
    <t>E31000005</t>
  </si>
  <si>
    <t>Cambridgeshire Police and Crime Commissioner and Chief Constable</t>
  </si>
  <si>
    <t>E23000023</t>
  </si>
  <si>
    <t xml:space="preserve">Cambridgeshire and Peterborough Combined Authority </t>
  </si>
  <si>
    <t>CA</t>
  </si>
  <si>
    <t>E47000008</t>
  </si>
  <si>
    <t>Cheshire Combined Fire Authority</t>
  </si>
  <si>
    <t>E31000006</t>
  </si>
  <si>
    <t>Cheshire Police and Crime Commissioner and Chief Constable</t>
  </si>
  <si>
    <t>E23000006</t>
  </si>
  <si>
    <t>Cleveland Combined Fire Authority</t>
  </si>
  <si>
    <t>E31000007</t>
  </si>
  <si>
    <t>Cleveland Police and Crime Commissioner and Chief Constable</t>
  </si>
  <si>
    <t>E23000013</t>
  </si>
  <si>
    <t>E10000006</t>
  </si>
  <si>
    <t>Cumbria Police and Crime Commissioner and Chief Constable</t>
  </si>
  <si>
    <t>E23000002</t>
  </si>
  <si>
    <t>E10000007</t>
  </si>
  <si>
    <t>Derbyshire Combined Fire Authority</t>
  </si>
  <si>
    <t>E31000010</t>
  </si>
  <si>
    <t>Derbyshire Police and Crime Commissioner and Chief Constable</t>
  </si>
  <si>
    <t>E23000018</t>
  </si>
  <si>
    <t>Devon &amp; Cornwall Police and Crime Commissioner and Chief Constable</t>
  </si>
  <si>
    <t>E23000035</t>
  </si>
  <si>
    <t>E10000008</t>
  </si>
  <si>
    <t>Devon and Somerset Combined Fire Authority</t>
  </si>
  <si>
    <t>E31000011</t>
  </si>
  <si>
    <t>Dorset and Wiltshire Fire and Rescue Authority</t>
  </si>
  <si>
    <t>E31000047</t>
  </si>
  <si>
    <t>Dorset Police and Crime Commissioner and Chief Constable</t>
  </si>
  <si>
    <t>E23000039</t>
  </si>
  <si>
    <t>Durham Combined Fire Authority</t>
  </si>
  <si>
    <t>E31000013</t>
  </si>
  <si>
    <t>Durham Police and Crime Commissioner and Chief Constable</t>
  </si>
  <si>
    <t>E23000008</t>
  </si>
  <si>
    <t>E10000011</t>
  </si>
  <si>
    <t>East Sussex Combined Fire Authority</t>
  </si>
  <si>
    <t>E31000014</t>
  </si>
  <si>
    <t>E10000012</t>
  </si>
  <si>
    <t>Essex PCC-Fire</t>
  </si>
  <si>
    <t>E31000015</t>
  </si>
  <si>
    <t>Essex Police</t>
  </si>
  <si>
    <t>E23000028</t>
  </si>
  <si>
    <t>E10000013</t>
  </si>
  <si>
    <t>Gloucestershire Police and Crime Commissioner and Chief Constable</t>
  </si>
  <si>
    <t>E23000037</t>
  </si>
  <si>
    <t>E10000014</t>
  </si>
  <si>
    <t>Hampshire and Isle of Wight Fire and Rescue Authority</t>
  </si>
  <si>
    <t>E31000048</t>
  </si>
  <si>
    <t>Hampshire Police and Crime Commissioner and Chief Constable</t>
  </si>
  <si>
    <t>E23000030</t>
  </si>
  <si>
    <t>Hereford &amp; Worcester Combined Fire Authority</t>
  </si>
  <si>
    <t>E31000018</t>
  </si>
  <si>
    <t>E10000015</t>
  </si>
  <si>
    <t>Hertfordshire Police and Crime Commissioner and Chief Constable</t>
  </si>
  <si>
    <t>E23000027</t>
  </si>
  <si>
    <t>Humberside Combined Fire Authority</t>
  </si>
  <si>
    <t>E31000020</t>
  </si>
  <si>
    <t>Humberside Police and Crime Commissioner and Chief Constable</t>
  </si>
  <si>
    <t>E23000012</t>
  </si>
  <si>
    <t>E10000016</t>
  </si>
  <si>
    <t>Kent Combined Fire Authority</t>
  </si>
  <si>
    <t>E31000022</t>
  </si>
  <si>
    <t>Kent Police and Crime Commissioner and Chief Constable</t>
  </si>
  <si>
    <t>E23000032</t>
  </si>
  <si>
    <t>E10000017</t>
  </si>
  <si>
    <t>Lancashire Combined Fire Authority</t>
  </si>
  <si>
    <t>E31000023</t>
  </si>
  <si>
    <t>Lancashire Police and Crime Commissioner and Chief Constable</t>
  </si>
  <si>
    <t>E23000003</t>
  </si>
  <si>
    <t>E10000018</t>
  </si>
  <si>
    <t>Leicestershire Combined Fire Authority</t>
  </si>
  <si>
    <t>E31000024</t>
  </si>
  <si>
    <t>Leicestershire Police and Crime Commissioner and Chief Constable</t>
  </si>
  <si>
    <t>E23000021</t>
  </si>
  <si>
    <t>E10000019</t>
  </si>
  <si>
    <t>Lincolnshire Police and Crime Commissioner and Chief Constable</t>
  </si>
  <si>
    <t>E23000020</t>
  </si>
  <si>
    <t>Liverpool City Region Combined Authority</t>
  </si>
  <si>
    <t>E47000004</t>
  </si>
  <si>
    <t>Merseyside Fire &amp; CD Authority</t>
  </si>
  <si>
    <t>MF</t>
  </si>
  <si>
    <t>E31000041</t>
  </si>
  <si>
    <t>Merseyside Police and Crime Commissioner and Chief Constable</t>
  </si>
  <si>
    <t>E23000004</t>
  </si>
  <si>
    <t>E10000020</t>
  </si>
  <si>
    <t>Norfolk Police and Crime Commissioner and Chief Constable</t>
  </si>
  <si>
    <t>E23000024</t>
  </si>
  <si>
    <t>North of Tyne Mayoral Combined Authority</t>
  </si>
  <si>
    <t>E47000011</t>
  </si>
  <si>
    <t>E10000023</t>
  </si>
  <si>
    <t>North Yorkshire PCC-FRA</t>
  </si>
  <si>
    <t>E31000027</t>
  </si>
  <si>
    <t>North Yorkshire Police and Crime Commissioner and Chief Constable</t>
  </si>
  <si>
    <t>E23000009</t>
  </si>
  <si>
    <t>Northamptonshire PCC-FRA</t>
  </si>
  <si>
    <t>E31000028</t>
  </si>
  <si>
    <t>Northamptonshire Police and Crime Commissioner and Chief Constable</t>
  </si>
  <si>
    <t>E23000022</t>
  </si>
  <si>
    <t>Northumbria Police and Crime Commissioner and Chief Constable</t>
  </si>
  <si>
    <t>E23000007</t>
  </si>
  <si>
    <t>E10000024</t>
  </si>
  <si>
    <t>Nottinghamshire Combined Fire Authority</t>
  </si>
  <si>
    <t>E31000030</t>
  </si>
  <si>
    <t>Nottinghamshire Police and Crime Commissioner and Chief Constable</t>
  </si>
  <si>
    <t>E23000019</t>
  </si>
  <si>
    <t>E10000025</t>
  </si>
  <si>
    <t>South Yorkshire Mayoral Combined Region</t>
  </si>
  <si>
    <t>E47000002</t>
  </si>
  <si>
    <t>Shropshire Combined Fire Authority</t>
  </si>
  <si>
    <t>E31000032</t>
  </si>
  <si>
    <t>E10000027</t>
  </si>
  <si>
    <t>South Yorkshire Fire &amp; CD Authority</t>
  </si>
  <si>
    <t>E31000042</t>
  </si>
  <si>
    <t>South Yorkshire Police and Crime Commissioner and Chief Constable</t>
  </si>
  <si>
    <t>E23000011</t>
  </si>
  <si>
    <t>E10000028</t>
  </si>
  <si>
    <t>Staffordshire PCC-FRA</t>
  </si>
  <si>
    <t>E31000033</t>
  </si>
  <si>
    <t>Staffordshire Police and Crime Commissioner and Chief Constable</t>
  </si>
  <si>
    <t>E23000015</t>
  </si>
  <si>
    <t>E10000029</t>
  </si>
  <si>
    <t>Suffolk Police and Crime Commissioner and Chief Constable</t>
  </si>
  <si>
    <t>E23000025</t>
  </si>
  <si>
    <t>E10000030</t>
  </si>
  <si>
    <t>Surrey Police and Crime Commissioner and Chief Constable</t>
  </si>
  <si>
    <t>E23000031</t>
  </si>
  <si>
    <t>Sussex Police and Crime Commissioner and Chief Constable</t>
  </si>
  <si>
    <t>E23000033</t>
  </si>
  <si>
    <t>Tees Valley Combined Authority</t>
  </si>
  <si>
    <t>E47000006</t>
  </si>
  <si>
    <t>Thames Valley Police and Crime Commissioner and Chief Constable</t>
  </si>
  <si>
    <t>E23000029</t>
  </si>
  <si>
    <t>Tyne and Wear Fire &amp; CD Authority</t>
  </si>
  <si>
    <t>E31000043</t>
  </si>
  <si>
    <t>E10000031</t>
  </si>
  <si>
    <t>Warwickshire Police and Crime Commissioner and Chief Constable</t>
  </si>
  <si>
    <t>E23000017</t>
  </si>
  <si>
    <t>West Mercia Police and Crime Commissioner and Chief Constable</t>
  </si>
  <si>
    <t>E23000016</t>
  </si>
  <si>
    <t>West Midlands Fire Authority</t>
  </si>
  <si>
    <t>E31000044</t>
  </si>
  <si>
    <t>West Midlands Police and Crime Commissioner and Chief Constable</t>
  </si>
  <si>
    <t>E23000014</t>
  </si>
  <si>
    <t>West Midlands Combined Authority</t>
  </si>
  <si>
    <t>E47000007</t>
  </si>
  <si>
    <t>E10000032</t>
  </si>
  <si>
    <t>West Yorkshire Fire &amp; CD Authority</t>
  </si>
  <si>
    <t>E31000045</t>
  </si>
  <si>
    <t>Wiltshire Police and Crime Commissioner and Chief Constable</t>
  </si>
  <si>
    <t>E23000038</t>
  </si>
  <si>
    <t>E10000034</t>
  </si>
  <si>
    <t>E5100</t>
  </si>
  <si>
    <t>Greater London Authority</t>
  </si>
  <si>
    <t>GLA</t>
  </si>
  <si>
    <t>E12000007</t>
  </si>
  <si>
    <t>E5101</t>
  </si>
  <si>
    <t>Whole of GLA's area</t>
  </si>
  <si>
    <t>E5102</t>
  </si>
  <si>
    <t>London Boroughs less CoL</t>
  </si>
  <si>
    <t>E6348</t>
  </si>
  <si>
    <t>E47000001</t>
  </si>
  <si>
    <t>a</t>
  </si>
  <si>
    <t>Greater Manchester Combined Authority - Police</t>
  </si>
  <si>
    <t>E23000005</t>
  </si>
  <si>
    <t>b</t>
  </si>
  <si>
    <t xml:space="preserve">Greater Manchester Combined Authority - General Functions </t>
  </si>
  <si>
    <t>E6353</t>
  </si>
  <si>
    <t>West Yorkshire Combined Authority</t>
  </si>
  <si>
    <t>E47000003</t>
  </si>
  <si>
    <t>c</t>
  </si>
  <si>
    <t>West Yorkshire Combined Authority - Police</t>
  </si>
  <si>
    <t>d</t>
  </si>
  <si>
    <t>West Yorkshire Combined Authority - General Functions</t>
  </si>
  <si>
    <t>Inner London Boroughs</t>
  </si>
  <si>
    <t>Outer London Boroughs</t>
  </si>
  <si>
    <t>Metropolitan Districts</t>
  </si>
  <si>
    <t>Unitary Authorities</t>
  </si>
  <si>
    <t>Shire Districts</t>
  </si>
  <si>
    <t>Combined Authorities</t>
  </si>
  <si>
    <t>Metropolitan Fire</t>
  </si>
  <si>
    <t>Shire Counties</t>
  </si>
  <si>
    <t>Combined Fire Authorities</t>
  </si>
  <si>
    <t>Police authorities ex Met Police</t>
  </si>
  <si>
    <t>LA Code</t>
  </si>
  <si>
    <t>ctrtot_ba_py</t>
  </si>
  <si>
    <t>ctrtot_ba_cy</t>
  </si>
  <si>
    <t>spexpense_ba_py</t>
  </si>
  <si>
    <t>spexpense_ba_cy</t>
  </si>
  <si>
    <t>locprecept_ba_py</t>
  </si>
  <si>
    <t>locprecept_ba_cy</t>
  </si>
  <si>
    <t>ctrxpp_ba_py</t>
  </si>
  <si>
    <t>ctrxpp_ba_cy</t>
  </si>
  <si>
    <t>ctrlevy_ba_py</t>
  </si>
  <si>
    <t>ctrlevy_ba_cy</t>
  </si>
  <si>
    <t>ctrtaxbase_ba_py</t>
  </si>
  <si>
    <t>ctrtaxbase_ba_cy</t>
  </si>
  <si>
    <t>collrate_ba_py</t>
  </si>
  <si>
    <t>collrate_ba_cy</t>
  </si>
  <si>
    <t>ctrclasso_ba_py</t>
  </si>
  <si>
    <t>ctrclasso_ba_cy</t>
  </si>
  <si>
    <t>ctrtaxbaseadj_ba_py</t>
  </si>
  <si>
    <t>ctrtaxbaseadj_ba_cy</t>
  </si>
  <si>
    <t>avebanddincpp_ba_py</t>
  </si>
  <si>
    <t>avebanddincpp_ba_cy</t>
  </si>
  <si>
    <t>avebanddexpp_ba_py</t>
  </si>
  <si>
    <t>avebanddexpp_ba_cy</t>
  </si>
  <si>
    <t>ascprecept_ba</t>
  </si>
  <si>
    <t>ascshare_ba</t>
  </si>
  <si>
    <t>ascsharepc_ba</t>
  </si>
  <si>
    <t>ctrefer_ba</t>
  </si>
  <si>
    <t>ctreferoth_ba</t>
  </si>
  <si>
    <t>avebandd_sc</t>
  </si>
  <si>
    <t>avebandd_pol</t>
  </si>
  <si>
    <t>avebandd_fra</t>
  </si>
  <si>
    <t>avebandd_ca</t>
  </si>
  <si>
    <t>avebanddtot_ba</t>
  </si>
  <si>
    <t>allparish_num</t>
  </si>
  <si>
    <t>allparish_ctb</t>
  </si>
  <si>
    <t>ctrustee_num</t>
  </si>
  <si>
    <t>ctrustee_ctb</t>
  </si>
  <si>
    <t>totlocprecept_num</t>
  </si>
  <si>
    <t>totlocprecept_ctb</t>
  </si>
  <si>
    <t>ctreferprinc_reorg</t>
  </si>
  <si>
    <t>paname_a</t>
  </si>
  <si>
    <t>ctrtaxbandadj_pa_a_cy</t>
  </si>
  <si>
    <t>avebanddincpp_pa_a_cy</t>
  </si>
  <si>
    <t>avebanddexcpp_pa_a_cy</t>
  </si>
  <si>
    <t>ascprecept_pa_a_cy</t>
  </si>
  <si>
    <t>ascshare_pa_a</t>
  </si>
  <si>
    <t>ascsharepc_pa_a</t>
  </si>
  <si>
    <t>paname_b</t>
  </si>
  <si>
    <t>ctrtaxbandadj_pa_b_cy</t>
  </si>
  <si>
    <t>avebanddincpp_pa_b_cy</t>
  </si>
  <si>
    <t>avebanddexcpp_pa_b_cy</t>
  </si>
  <si>
    <t>ascprecept_pa_b_cy</t>
  </si>
  <si>
    <t>ascshare_pa_b</t>
  </si>
  <si>
    <t>ascsharepc_pa_b</t>
  </si>
  <si>
    <t>paname_c</t>
  </si>
  <si>
    <t>ctrtaxbandadj_pa_c_cy</t>
  </si>
  <si>
    <t>avebanddincpp_pa_c_cy</t>
  </si>
  <si>
    <t>avebanddexcpp_pa_c_cy</t>
  </si>
  <si>
    <t>ascprecept_pa_c_cy</t>
  </si>
  <si>
    <t>ascshare_pa_c</t>
  </si>
  <si>
    <t>ascsharepc_pa_c</t>
  </si>
  <si>
    <t>paname_d</t>
  </si>
  <si>
    <t>ctrtaxbandadj_pa_d_cy</t>
  </si>
  <si>
    <t>avebanddincpp_pa_d_cy</t>
  </si>
  <si>
    <t>avebanddexcpp_pa_d_cy</t>
  </si>
  <si>
    <t>ascprecept_pa_d_cy</t>
  </si>
  <si>
    <t>ascshare_pa_d</t>
  </si>
  <si>
    <t>ascsharepc_pa_d</t>
  </si>
  <si>
    <t>paname_e</t>
  </si>
  <si>
    <t>ctrtaxbandadj_pa_e_cy</t>
  </si>
  <si>
    <t>avebanddincpp_pa_e_cy</t>
  </si>
  <si>
    <t>avebanddexcpp_pa_e_cy</t>
  </si>
  <si>
    <t>ascprecept_pa_e_cy</t>
  </si>
  <si>
    <t>ascshare_pa_e</t>
  </si>
  <si>
    <t>ascsharepc_pa_e</t>
  </si>
  <si>
    <t>name_reorg</t>
  </si>
  <si>
    <t>ctrtaxbandadj_reorg_cy</t>
  </si>
  <si>
    <t>avebanddincpp_reorg_cy</t>
  </si>
  <si>
    <t>avebanddexcpp_reorg_cy</t>
  </si>
  <si>
    <t>ascprecept_reorg_cy</t>
  </si>
  <si>
    <t>ascshare_reorg</t>
  </si>
  <si>
    <t>ascsharepc_reorg</t>
  </si>
  <si>
    <t>Adur District Council</t>
  </si>
  <si>
    <t>Allerdale Borough Council</t>
  </si>
  <si>
    <t>Amber Valley Borough Council</t>
  </si>
  <si>
    <t>Arun District Council</t>
  </si>
  <si>
    <t>Ashfield District Council</t>
  </si>
  <si>
    <t>Ashford Borough Council</t>
  </si>
  <si>
    <t>Babergh District Council</t>
  </si>
  <si>
    <t>Barking and Dagenham London Borough</t>
  </si>
  <si>
    <t>Barnet London Borough</t>
  </si>
  <si>
    <t>Barnsley Metropolitan Borough Council</t>
  </si>
  <si>
    <t>Barrow-in-Furness Borough Council</t>
  </si>
  <si>
    <t>Basildon Borough Council</t>
  </si>
  <si>
    <t>Basingstoke and Deane Borough Council</t>
  </si>
  <si>
    <t>Bassetlaw District Council</t>
  </si>
  <si>
    <t>Bath and North East Somerset Council</t>
  </si>
  <si>
    <t>Bedford UA</t>
  </si>
  <si>
    <t>Bexley London Borough</t>
  </si>
  <si>
    <t>Birmingham City Council</t>
  </si>
  <si>
    <t>Blaby District Council</t>
  </si>
  <si>
    <t>Blackburn with Darwen Borough Council</t>
  </si>
  <si>
    <t>Blackpool Borough Council</t>
  </si>
  <si>
    <t>Bolsover District Council</t>
  </si>
  <si>
    <t>Bolton Metropolitan Borough Council</t>
  </si>
  <si>
    <t>Boston Borough Council</t>
  </si>
  <si>
    <t>Bournemouth, Christchurch and Poole (UA)</t>
  </si>
  <si>
    <t>Bracknell Forest Council</t>
  </si>
  <si>
    <t>Braintree District Council</t>
  </si>
  <si>
    <t>Breckland District Council</t>
  </si>
  <si>
    <t>Brent London Borough</t>
  </si>
  <si>
    <t>Brentwood Borough Council</t>
  </si>
  <si>
    <t>Brighton and Hove City Council</t>
  </si>
  <si>
    <t>Bristol City Council</t>
  </si>
  <si>
    <t>Broadland District Council</t>
  </si>
  <si>
    <t>Bromley London Borough</t>
  </si>
  <si>
    <t>Bromsgrove District Council</t>
  </si>
  <si>
    <t>Broxbourne Borough Council</t>
  </si>
  <si>
    <t>Broxtowe Borough Council</t>
  </si>
  <si>
    <t>Burnley Borough Council</t>
  </si>
  <si>
    <t>Bury Metropolitan Borough Council</t>
  </si>
  <si>
    <t>Calderdale Metropolitan Borough Council</t>
  </si>
  <si>
    <t>Cambridge City Council</t>
  </si>
  <si>
    <t>Camden London Borough</t>
  </si>
  <si>
    <t>Cannock Chase District Council</t>
  </si>
  <si>
    <t>Canterbury City Council</t>
  </si>
  <si>
    <t>Carlisle City Council</t>
  </si>
  <si>
    <t>Castle Point Borough Council</t>
  </si>
  <si>
    <t>Central Bedfordshire UA</t>
  </si>
  <si>
    <t>Charnwood Borough Council</t>
  </si>
  <si>
    <t>Chelmsford City Council</t>
  </si>
  <si>
    <t>Cheltenham Borough Council</t>
  </si>
  <si>
    <t>Cherwell District Council</t>
  </si>
  <si>
    <t>Cheshire East UA</t>
  </si>
  <si>
    <t>Cheshire West and Chester UA</t>
  </si>
  <si>
    <t>Chesterfield Borough Council</t>
  </si>
  <si>
    <t>Chichester District Council</t>
  </si>
  <si>
    <t>Chorley Borough Council</t>
  </si>
  <si>
    <t>City of Bradford Metropolitan District Council</t>
  </si>
  <si>
    <t>City of York Council</t>
  </si>
  <si>
    <t>Colchester Borough Council</t>
  </si>
  <si>
    <t>Copeland Borough Council</t>
  </si>
  <si>
    <t>Cornwall County UA</t>
  </si>
  <si>
    <t>Cotswold District Council</t>
  </si>
  <si>
    <t>Coventry City Council</t>
  </si>
  <si>
    <t>Craven District Council</t>
  </si>
  <si>
    <t>Crawley Borough Council</t>
  </si>
  <si>
    <t>Croydon London Borough</t>
  </si>
  <si>
    <t>Dacorum Borough Council</t>
  </si>
  <si>
    <t>Darlington Borough Council</t>
  </si>
  <si>
    <t>Dartford Borough Council</t>
  </si>
  <si>
    <t>Derby City Council</t>
  </si>
  <si>
    <t>Derbyshire Dales District Council</t>
  </si>
  <si>
    <t>Doncaster Metropolitan Borough Council</t>
  </si>
  <si>
    <t>Dorset Council (UA)</t>
  </si>
  <si>
    <t>Dover District Council</t>
  </si>
  <si>
    <t>Dudley Metropolitan Borough Council</t>
  </si>
  <si>
    <t>Durham County UA</t>
  </si>
  <si>
    <t>Ealing London Borough</t>
  </si>
  <si>
    <t>East Cambridgeshire District Council</t>
  </si>
  <si>
    <t>East Devon District Council</t>
  </si>
  <si>
    <t>East Hampshire District Council</t>
  </si>
  <si>
    <t>East Hertfordshire District Council</t>
  </si>
  <si>
    <t>East Lindsey District Council</t>
  </si>
  <si>
    <t>East Riding of Yorkshire Council</t>
  </si>
  <si>
    <t>East Staffordshire Borough Council</t>
  </si>
  <si>
    <t>East Suffolk Council</t>
  </si>
  <si>
    <t>Eastbourne Borough Council</t>
  </si>
  <si>
    <t>Eastleigh Borough Council</t>
  </si>
  <si>
    <t>Eden District Council</t>
  </si>
  <si>
    <t>Elmbridge Borough Council</t>
  </si>
  <si>
    <t>Enfield London Borough</t>
  </si>
  <si>
    <t>Epping Forest District Council</t>
  </si>
  <si>
    <t>Epsom and Ewell Borough Council</t>
  </si>
  <si>
    <t>Erewash Borough Council</t>
  </si>
  <si>
    <t>Exeter City Council</t>
  </si>
  <si>
    <t>Fareham Borough Council</t>
  </si>
  <si>
    <t>Fenland District Council</t>
  </si>
  <si>
    <t>Folkestone and Hythe District Council</t>
  </si>
  <si>
    <t>Forest of Dean District Council</t>
  </si>
  <si>
    <t>Fylde Borough Council</t>
  </si>
  <si>
    <t>Gateshead Metropolitan Borough Council</t>
  </si>
  <si>
    <t>Gedling Borough Council</t>
  </si>
  <si>
    <t>Gloucester City Council</t>
  </si>
  <si>
    <t>Gosport Borough Council</t>
  </si>
  <si>
    <t>Gravesham Borough Council</t>
  </si>
  <si>
    <t>Great Yarmouth Borough Council</t>
  </si>
  <si>
    <t>Greenwich London Borough</t>
  </si>
  <si>
    <t>Guildford Borough Council</t>
  </si>
  <si>
    <t>Hackney London Borough</t>
  </si>
  <si>
    <t>Halton Borough Council</t>
  </si>
  <si>
    <t>Hambleton District Council</t>
  </si>
  <si>
    <t>Hammersmith and Fulham London Borough</t>
  </si>
  <si>
    <t>Harborough District Council</t>
  </si>
  <si>
    <t>Haringey London Borough</t>
  </si>
  <si>
    <t>Harlow District Council</t>
  </si>
  <si>
    <t>Harrogate Borough Council</t>
  </si>
  <si>
    <t>Harrow London Borough</t>
  </si>
  <si>
    <t>Hart District Council</t>
  </si>
  <si>
    <t>Hartlepool Borough Council</t>
  </si>
  <si>
    <t>Hastings Borough Council</t>
  </si>
  <si>
    <t>Havant Borough Council</t>
  </si>
  <si>
    <t>Havering London Borough</t>
  </si>
  <si>
    <t>Herefordshire Council</t>
  </si>
  <si>
    <t>Hertsmere Borough Council</t>
  </si>
  <si>
    <t>High Peak Borough Council</t>
  </si>
  <si>
    <t>Hillingdon London Borough</t>
  </si>
  <si>
    <t>Hinckley and Bosworth Borough Council</t>
  </si>
  <si>
    <t>Horsham District Council</t>
  </si>
  <si>
    <t>Hounslow London Borough</t>
  </si>
  <si>
    <t>Hull City Council</t>
  </si>
  <si>
    <t>Huntingdonshire District Council</t>
  </si>
  <si>
    <t>Hyndburn Borough Council</t>
  </si>
  <si>
    <t>Ipswich Borough Council</t>
  </si>
  <si>
    <t>Isles of Scilly Council</t>
  </si>
  <si>
    <t>Islington London Borough</t>
  </si>
  <si>
    <t>Kensington and Chelsea Royal Borough</t>
  </si>
  <si>
    <t>King's Lynn and West Norfolk Borough Council</t>
  </si>
  <si>
    <t>Kingston upon Thames Royal Borough</t>
  </si>
  <si>
    <t>Kirklees Council</t>
  </si>
  <si>
    <t>Knowsley Metropolitan Borough Council</t>
  </si>
  <si>
    <t>Lambeth London Borough</t>
  </si>
  <si>
    <t>Lancaster City Council</t>
  </si>
  <si>
    <t>Leeds City Council</t>
  </si>
  <si>
    <t>Leicester City Council</t>
  </si>
  <si>
    <t>Lewes District Council</t>
  </si>
  <si>
    <t>Lewisham London Borough</t>
  </si>
  <si>
    <t>Lichfield District Council</t>
  </si>
  <si>
    <t>Lincoln City Council</t>
  </si>
  <si>
    <t>Liverpool City Council</t>
  </si>
  <si>
    <t>London Borough of Richmond upon Thames</t>
  </si>
  <si>
    <t>Luton Borough Council</t>
  </si>
  <si>
    <t>Maidstone Borough Council</t>
  </si>
  <si>
    <t>Maldon District Council</t>
  </si>
  <si>
    <t>Malvern Hills District Council</t>
  </si>
  <si>
    <t>Manchester City Council</t>
  </si>
  <si>
    <t>Mansfield District Council</t>
  </si>
  <si>
    <t>Medway Council</t>
  </si>
  <si>
    <t>Melton Borough Council</t>
  </si>
  <si>
    <t>Mendip District Council</t>
  </si>
  <si>
    <t>Merton London Borough</t>
  </si>
  <si>
    <t>Mid Devon District Council</t>
  </si>
  <si>
    <t>Mid Suffolk District Council</t>
  </si>
  <si>
    <t>Mid Sussex District Council</t>
  </si>
  <si>
    <t>Middlesbrough Council</t>
  </si>
  <si>
    <t>Milton Keynes Council</t>
  </si>
  <si>
    <t>Mole Valley District Council</t>
  </si>
  <si>
    <t>New Forest District Council</t>
  </si>
  <si>
    <t>Newark and Sherwood District Council</t>
  </si>
  <si>
    <t>Newcastle City Council</t>
  </si>
  <si>
    <t>Newcastle-under-Lyme Borough Council</t>
  </si>
  <si>
    <t>Newham London Borough</t>
  </si>
  <si>
    <t>North Devon District Council</t>
  </si>
  <si>
    <t>North East Derbyshire District Council</t>
  </si>
  <si>
    <t>North East Lincolnshire Council</t>
  </si>
  <si>
    <t>North Hertfordshire District Council</t>
  </si>
  <si>
    <t>North Kesteven District Council</t>
  </si>
  <si>
    <t>North Lincolnshire Council</t>
  </si>
  <si>
    <t>North Norfolk District Council</t>
  </si>
  <si>
    <t>North Northamptonshire Council</t>
  </si>
  <si>
    <t>North Somerset Council</t>
  </si>
  <si>
    <t>North Tyneside Council</t>
  </si>
  <si>
    <t>North Warwickshire Borough Council</t>
  </si>
  <si>
    <t>North West Leicestershire District Council</t>
  </si>
  <si>
    <t>Northumberland County UA</t>
  </si>
  <si>
    <t>Norwich City Council</t>
  </si>
  <si>
    <t>Nottingham City Council</t>
  </si>
  <si>
    <t>Nuneaton and Bedworth Borough Council</t>
  </si>
  <si>
    <t>Oadby and Wigston Borough Council</t>
  </si>
  <si>
    <t>Oldham Metropolitan Borough Council</t>
  </si>
  <si>
    <t>Oxford City Council</t>
  </si>
  <si>
    <t>Pendle Borough Council</t>
  </si>
  <si>
    <t>Peterborough City Council</t>
  </si>
  <si>
    <t>Plymouth City Council</t>
  </si>
  <si>
    <t>Portsmouth City Council</t>
  </si>
  <si>
    <t>Preston City Council</t>
  </si>
  <si>
    <t>Reading Borough Council</t>
  </si>
  <si>
    <t>Redbridge London Borough</t>
  </si>
  <si>
    <t>Redcar and Cleveland Borough Council</t>
  </si>
  <si>
    <t>Redditch Borough Council</t>
  </si>
  <si>
    <t>Reigate and Banstead Borough Council</t>
  </si>
  <si>
    <t>Ribble Valley Borough Council</t>
  </si>
  <si>
    <t>Richmondshire District Council</t>
  </si>
  <si>
    <t>Rochdale Metropolitan Borough Council</t>
  </si>
  <si>
    <t>Rochford District Council</t>
  </si>
  <si>
    <t>Rossendale Borough Council</t>
  </si>
  <si>
    <t>Rother District Council</t>
  </si>
  <si>
    <t>Rotherham Metropolitan Borough Council</t>
  </si>
  <si>
    <t>Rugby Borough Council</t>
  </si>
  <si>
    <t>Runnymede Borough Council</t>
  </si>
  <si>
    <t>Rushcliffe Borough Council</t>
  </si>
  <si>
    <t>Rushmoor Borough Council</t>
  </si>
  <si>
    <t>Rutland County Council</t>
  </si>
  <si>
    <t>Ryedale District Council</t>
  </si>
  <si>
    <t>Salford City Council</t>
  </si>
  <si>
    <t>Sandwell Metropolitan Borough Council</t>
  </si>
  <si>
    <t>Scarborough Borough Council</t>
  </si>
  <si>
    <t>Sedgemoor District Council</t>
  </si>
  <si>
    <t>Sefton Metropolitan Borough Council</t>
  </si>
  <si>
    <t>Selby District Council</t>
  </si>
  <si>
    <t>Sevenoaks District Council</t>
  </si>
  <si>
    <t>Sheffield City Council</t>
  </si>
  <si>
    <t>Shropshire County UA</t>
  </si>
  <si>
    <t>Slough Borough Council</t>
  </si>
  <si>
    <t>Solihull Metropolitan Borough Council</t>
  </si>
  <si>
    <t>Somerset West and Taunton Council</t>
  </si>
  <si>
    <t>South Cambridgeshire District Council</t>
  </si>
  <si>
    <t>South Derbyshire District Council</t>
  </si>
  <si>
    <t>South Gloucestershire Council</t>
  </si>
  <si>
    <t>South Hams District Council</t>
  </si>
  <si>
    <t>South Holland District Council</t>
  </si>
  <si>
    <t>South Kesteven District Council</t>
  </si>
  <si>
    <t>South Lakeland District Council</t>
  </si>
  <si>
    <t>South Norfolk Council</t>
  </si>
  <si>
    <t>South Oxfordshire District Council</t>
  </si>
  <si>
    <t>South Ribble Borough Council</t>
  </si>
  <si>
    <t>South Somerset District Council</t>
  </si>
  <si>
    <t>South Staffordshire Council</t>
  </si>
  <si>
    <t>South Tyneside Council</t>
  </si>
  <si>
    <t>Southampton City Council</t>
  </si>
  <si>
    <t>Southend-on-Sea Borough Council</t>
  </si>
  <si>
    <t>Southwark London Borough</t>
  </si>
  <si>
    <t>Spelthorne Borough Council</t>
  </si>
  <si>
    <t>St Albans City and District Council</t>
  </si>
  <si>
    <t>St Helens Council</t>
  </si>
  <si>
    <t>Stafford Borough Council</t>
  </si>
  <si>
    <t>Staffordshire Moorlands District Council</t>
  </si>
  <si>
    <t>Stevenage Borough Council</t>
  </si>
  <si>
    <t>Stockport Metropolitan Borough Council</t>
  </si>
  <si>
    <t>Stockton-on-Tees Borough Council</t>
  </si>
  <si>
    <t>Stoke-on-Trent City Council</t>
  </si>
  <si>
    <t>Stratford-on-Avon District Council</t>
  </si>
  <si>
    <t>Stroud District Council</t>
  </si>
  <si>
    <t>Sunderland City Council</t>
  </si>
  <si>
    <t>Surrey Heath Borough Council</t>
  </si>
  <si>
    <t>Sutton London Borough</t>
  </si>
  <si>
    <t>Swale Borough Council</t>
  </si>
  <si>
    <t>Swindon Borough Council</t>
  </si>
  <si>
    <t>Tameside Metropolitan Borough Council</t>
  </si>
  <si>
    <t>Tamworth Borough Council</t>
  </si>
  <si>
    <t>Tandridge District Council</t>
  </si>
  <si>
    <t>Teignbridge District Council</t>
  </si>
  <si>
    <t>Telford and Wrekin Council</t>
  </si>
  <si>
    <t>Tendring District Council</t>
  </si>
  <si>
    <t>Test Valley Borough Council</t>
  </si>
  <si>
    <t>Tewkesbury Borough Council</t>
  </si>
  <si>
    <t>Thanet District Council</t>
  </si>
  <si>
    <t>Three Rivers District Council</t>
  </si>
  <si>
    <t>Thurrock Council</t>
  </si>
  <si>
    <t>Tonbridge and Malling Borough Council</t>
  </si>
  <si>
    <t>Torbay Council</t>
  </si>
  <si>
    <t>Torridge District Council</t>
  </si>
  <si>
    <t>Tower Hamlets London Borough</t>
  </si>
  <si>
    <t>Trafford Metropolitan Borough Council</t>
  </si>
  <si>
    <t>Tunbridge Wells Borough Council</t>
  </si>
  <si>
    <t>Uttlesford District Council</t>
  </si>
  <si>
    <t>Vale of White Horse District Council</t>
  </si>
  <si>
    <t>Wakefield Metropolitan District Council</t>
  </si>
  <si>
    <t>Walsall Metropolitan Borough Council</t>
  </si>
  <si>
    <t>Waltham Forest London Borough</t>
  </si>
  <si>
    <t>Wandsworth London Borough</t>
  </si>
  <si>
    <t>Warrington Borough Council</t>
  </si>
  <si>
    <t>Warwick District Council</t>
  </si>
  <si>
    <t>Watford Borough Council</t>
  </si>
  <si>
    <t>Waverley Borough Council</t>
  </si>
  <si>
    <t>Wealden District Council</t>
  </si>
  <si>
    <t>Welwyn Hatfield Borough Council</t>
  </si>
  <si>
    <t>West Berkshire Council</t>
  </si>
  <si>
    <t>West Devon Borough Council</t>
  </si>
  <si>
    <t>West Lancashire Borough Council</t>
  </si>
  <si>
    <t>West Lindsey District Council</t>
  </si>
  <si>
    <t>West Northamptonshire Council</t>
  </si>
  <si>
    <t>West Oxfordshire District Council</t>
  </si>
  <si>
    <t>West Suffolk Council</t>
  </si>
  <si>
    <t>Westminster City Council</t>
  </si>
  <si>
    <t>Wigan Metropolitan Borough Council</t>
  </si>
  <si>
    <t>Wiltshire County UA</t>
  </si>
  <si>
    <t>Winchester City Council</t>
  </si>
  <si>
    <t>Windsor and Maidenhead Royal Borough Council</t>
  </si>
  <si>
    <t>Wirral Borough Council</t>
  </si>
  <si>
    <t>Woking Borough Council</t>
  </si>
  <si>
    <t>Wokingham Borough Council</t>
  </si>
  <si>
    <t>Wolverhampton City Council</t>
  </si>
  <si>
    <t>Worcester City Council</t>
  </si>
  <si>
    <t>Worthing Borough Council</t>
  </si>
  <si>
    <t>Wychavon District Council</t>
  </si>
  <si>
    <t>Wyre Borough Council</t>
  </si>
  <si>
    <t>Wyre Forest District Council</t>
  </si>
  <si>
    <t>Vlookup</t>
  </si>
  <si>
    <t>Calc</t>
  </si>
  <si>
    <t>Area CT yield</t>
  </si>
  <si>
    <t>Tot TB</t>
  </si>
  <si>
    <t>Tot Area CT Yield</t>
  </si>
  <si>
    <t>Bournemouth Christchurch &amp; Poole</t>
  </si>
  <si>
    <t>Cornwall UA</t>
  </si>
  <si>
    <t>Durham UA</t>
  </si>
  <si>
    <t>East Hampshire</t>
  </si>
  <si>
    <t>Lancaster</t>
  </si>
  <si>
    <t>Lewes</t>
  </si>
  <si>
    <t>Northumberland UA</t>
  </si>
  <si>
    <t>Rother</t>
  </si>
  <si>
    <t>Shropshire UA</t>
  </si>
  <si>
    <t>Somerset West &amp; Taunton</t>
  </si>
  <si>
    <t>South Kesteven</t>
  </si>
  <si>
    <t>Stroud</t>
  </si>
  <si>
    <t>West Devon</t>
  </si>
  <si>
    <t>Wiltshire UA</t>
  </si>
  <si>
    <t>ctrtot_pa_py</t>
  </si>
  <si>
    <t>ctrtot_pa_cy</t>
  </si>
  <si>
    <t>ctrlevy_pa_py</t>
  </si>
  <si>
    <t>ctrlevy_pa_cy</t>
  </si>
  <si>
    <t>ctrtaxbase_pa_py</t>
  </si>
  <si>
    <t>ctrtaxbase_pa_cy</t>
  </si>
  <si>
    <t>avebandd_pa_py</t>
  </si>
  <si>
    <t>avebandd_pa_cy</t>
  </si>
  <si>
    <t>ascshare_pa</t>
  </si>
  <si>
    <t>Avon and Somerset Police Authority</t>
  </si>
  <si>
    <t>Avon Fire &amp; Rescue Service</t>
  </si>
  <si>
    <t>Bedfordshire and Luton Fire and Rescue Services</t>
  </si>
  <si>
    <t>Bedfordshire Police Authority</t>
  </si>
  <si>
    <t>Buckinghamshire Fire and Rescue Services</t>
  </si>
  <si>
    <t>Cambridge and Peterborough Combined Authority</t>
  </si>
  <si>
    <t>Cambridgeshire County Council</t>
  </si>
  <si>
    <t>Cambridgeshire Fire and Rescue Services</t>
  </si>
  <si>
    <t>Cambridgeshire Police Authority</t>
  </si>
  <si>
    <t>Cheshire Fire and Rescue Service</t>
  </si>
  <si>
    <t>Cleveland Fire Brigade</t>
  </si>
  <si>
    <t>Cumbria County Council</t>
  </si>
  <si>
    <t>Derbyshire County Council</t>
  </si>
  <si>
    <t>Derbyshire Fire and Rescue Services</t>
  </si>
  <si>
    <t>Devon and Cornwall Police Authority</t>
  </si>
  <si>
    <t>Devon and Somerset Fire and Rescue Service</t>
  </si>
  <si>
    <t>Devon County Council</t>
  </si>
  <si>
    <t>Dorset and Wiltshire Fire Authority</t>
  </si>
  <si>
    <t>Durham and Darlington Fire and Rescue Services</t>
  </si>
  <si>
    <t>Durham Police Authority</t>
  </si>
  <si>
    <t>East Sussex County Council</t>
  </si>
  <si>
    <t>East Sussex Fire and Rescue Services</t>
  </si>
  <si>
    <t>Essex County Council</t>
  </si>
  <si>
    <t>Essex County Fire and Rescue Services</t>
  </si>
  <si>
    <t>Essex Police Authority</t>
  </si>
  <si>
    <t>Gloucestershire County Council</t>
  </si>
  <si>
    <t>Hampshire and Isle of Wight FRS</t>
  </si>
  <si>
    <t>Hampshire County Council</t>
  </si>
  <si>
    <t>Hampshire Police Authority</t>
  </si>
  <si>
    <t>Hereford and Worcester Fire and Rescue Services</t>
  </si>
  <si>
    <t>Hertfordshire County Council</t>
  </si>
  <si>
    <t>Hertfordshire Police Authority</t>
  </si>
  <si>
    <t>Humberside Fire and Rescue Services</t>
  </si>
  <si>
    <t>Humberside Police Authority</t>
  </si>
  <si>
    <t>Kent County Council</t>
  </si>
  <si>
    <t>Kent Fire and Rescue Service</t>
  </si>
  <si>
    <t>Lancashire County Council</t>
  </si>
  <si>
    <t>Lancashire Fire and Rescue Services</t>
  </si>
  <si>
    <t>Lancashire Police Authority</t>
  </si>
  <si>
    <t>Leicestershire County Council</t>
  </si>
  <si>
    <t>Leicestershire Fire and Rescue Services</t>
  </si>
  <si>
    <t>Leicestershire Police Authority</t>
  </si>
  <si>
    <t>Lincolnshire County Council</t>
  </si>
  <si>
    <t>Merseyside Fire and CD Authority</t>
  </si>
  <si>
    <t>Merseyside Police Authority</t>
  </si>
  <si>
    <t>Norfolk County Council</t>
  </si>
  <si>
    <t>North of Tyne Combined Authority</t>
  </si>
  <si>
    <t>North Yorkshire County Council</t>
  </si>
  <si>
    <t>North Yorkshire Fire and Rescue Services</t>
  </si>
  <si>
    <t>North Yorkshire Police Authority</t>
  </si>
  <si>
    <t>Northamptonshire Fire and Rescue Service</t>
  </si>
  <si>
    <t>Northamptonshire Police Authority</t>
  </si>
  <si>
    <t>Nottinghamshire County Council</t>
  </si>
  <si>
    <t>Nottinghamshire Fire Services</t>
  </si>
  <si>
    <t>Oxfordshire County Council</t>
  </si>
  <si>
    <t>Police and Crime Commissioner for Cheshire</t>
  </si>
  <si>
    <t>Police and Crime Commissioner for Cleveland</t>
  </si>
  <si>
    <t>Police and Crime Commissioner for Cumbria</t>
  </si>
  <si>
    <t>Police and Crime Commissioner for Derbyshire</t>
  </si>
  <si>
    <t>Police and Crime Commissioner for Dorset</t>
  </si>
  <si>
    <t>Police and Crime Commissioner for Gloucestershire</t>
  </si>
  <si>
    <t>Police and Crime Commissioner for Kent</t>
  </si>
  <si>
    <t>Police and Crime Commissioner for Lincolnshire</t>
  </si>
  <si>
    <t>Police and Crime Commissioner for Norfolk</t>
  </si>
  <si>
    <t>Police and Crime Commissioner for Northumbria</t>
  </si>
  <si>
    <t>Police and Crime Commissioner for Nottinghamshire</t>
  </si>
  <si>
    <t>Police and Crime Commissioner for Suffolk</t>
  </si>
  <si>
    <t>Police and Crime Commissioner for Sussex</t>
  </si>
  <si>
    <t>Police and Crime Commissioner for Thames Valley</t>
  </si>
  <si>
    <t>Police and Crime Commissioner for Wiltshire</t>
  </si>
  <si>
    <t>Royal Berkshire Fire and Rescue Services</t>
  </si>
  <si>
    <t>Shropshire Fire and Rescue Services</t>
  </si>
  <si>
    <t>Somerset County Council</t>
  </si>
  <si>
    <t>South Yorkshire Fire and CD Authority</t>
  </si>
  <si>
    <t>South Yorkshire Mayoral Combined Authority</t>
  </si>
  <si>
    <t>South Yorkshire Police Authority</t>
  </si>
  <si>
    <t>Staffordshire County Council</t>
  </si>
  <si>
    <t>Staffordshire Fire and Rescue Services</t>
  </si>
  <si>
    <t>Staffordshire Police Authority</t>
  </si>
  <si>
    <t>Suffolk County Council</t>
  </si>
  <si>
    <t>Surrey County Council</t>
  </si>
  <si>
    <t>Surrey Police Authority</t>
  </si>
  <si>
    <t>Tyne and Wear Fire and CD Authority</t>
  </si>
  <si>
    <t>Warwickshire County Council</t>
  </si>
  <si>
    <t>Warwickshire Police Authority</t>
  </si>
  <si>
    <t>West Mercia Police Authority</t>
  </si>
  <si>
    <t>West Midlands Fire and CD Authority</t>
  </si>
  <si>
    <t>West Midlands Police Authority</t>
  </si>
  <si>
    <t>West Sussex County Council</t>
  </si>
  <si>
    <t>West Yorkshire Fire and CD Authority</t>
  </si>
  <si>
    <t>Worcestershire County Council</t>
  </si>
  <si>
    <t>Police authorities (incl Met Police)</t>
  </si>
  <si>
    <t>Cambridgeshire and Peterborough Combined Authority</t>
  </si>
  <si>
    <t>Dorset Combined Fire Authority</t>
  </si>
  <si>
    <t xml:space="preserve">Essex Police </t>
  </si>
  <si>
    <t>Sheffield City Region Combined Authority</t>
  </si>
  <si>
    <t>West Yorkshire Police and Crime Commissioner and Chief Constable</t>
  </si>
  <si>
    <t xml:space="preserve">Folkestone &amp; Hythe </t>
  </si>
  <si>
    <t xml:space="preserve">West Suffolk </t>
  </si>
  <si>
    <t>Essex Combined Fire Authority</t>
  </si>
  <si>
    <t>Essex Police and Crime Commissioner and Chief Constable</t>
  </si>
  <si>
    <t>Buckinghamshire</t>
  </si>
  <si>
    <t>E7047</t>
  </si>
  <si>
    <t>County</t>
  </si>
  <si>
    <t>No.</t>
  </si>
  <si>
    <t>Ecodes</t>
  </si>
  <si>
    <t>Sussex PCC</t>
  </si>
  <si>
    <t>Cumbria PCC</t>
  </si>
  <si>
    <t>Derbyshire PCC</t>
  </si>
  <si>
    <t>Derbyshire Fire</t>
  </si>
  <si>
    <t>Nottinghamshire PCC</t>
  </si>
  <si>
    <t>Nottinghamshire Fire</t>
  </si>
  <si>
    <t>Kent PCC</t>
  </si>
  <si>
    <t>Kent Fire</t>
  </si>
  <si>
    <t>Suffolk PCC</t>
  </si>
  <si>
    <t>South Yorkshire PCC</t>
  </si>
  <si>
    <t xml:space="preserve">South Yorkshire Fire </t>
  </si>
  <si>
    <t>Hampshire PCC</t>
  </si>
  <si>
    <t>Hampshire and IOW Fire</t>
  </si>
  <si>
    <t>Avon &amp; Somerset PCC</t>
  </si>
  <si>
    <t>Avon Fire</t>
  </si>
  <si>
    <t>Bedfordshire PCC</t>
  </si>
  <si>
    <t>Bedfordshire Fire</t>
  </si>
  <si>
    <t>West Midlands PCC</t>
  </si>
  <si>
    <t>West Midlands Fire</t>
  </si>
  <si>
    <t>Leicestershire PCC</t>
  </si>
  <si>
    <t>Leicestershire Fire</t>
  </si>
  <si>
    <t>Lancashire PCC</t>
  </si>
  <si>
    <t>Lancashire Fire</t>
  </si>
  <si>
    <t>Greater Manchester Combined Authority - PCC functions</t>
  </si>
  <si>
    <t>Greater Manchester Combined Authority - General functions</t>
  </si>
  <si>
    <t>Lincolnshire PCC</t>
  </si>
  <si>
    <t>Dorset PCC</t>
  </si>
  <si>
    <t>Dorset and Wiltshire Fire</t>
  </si>
  <si>
    <t>Thames Valley PCC</t>
  </si>
  <si>
    <t>Berkshire Fire</t>
  </si>
  <si>
    <t>West Yorkshire PCC</t>
  </si>
  <si>
    <t>West Yorkshire Fire</t>
  </si>
  <si>
    <t>Norfolk PCC</t>
  </si>
  <si>
    <t>East Sussex Fire</t>
  </si>
  <si>
    <t>West Mercia PCC</t>
  </si>
  <si>
    <t>Hereford &amp; Worcester Fire</t>
  </si>
  <si>
    <t>Hertfordshire PCC</t>
  </si>
  <si>
    <t>Buckinghamshire Fire</t>
  </si>
  <si>
    <t>Cambridgeshire PCC</t>
  </si>
  <si>
    <t>Cambridgeshire Fire</t>
  </si>
  <si>
    <t>Staffordshire PCC</t>
  </si>
  <si>
    <t>Gloucestershire PCC</t>
  </si>
  <si>
    <t>Cheshire PCC</t>
  </si>
  <si>
    <t>Cheshire Fire</t>
  </si>
  <si>
    <t>Devon &amp; Cornwall PCC</t>
  </si>
  <si>
    <t>North Yorkshire PCC</t>
  </si>
  <si>
    <t>Durham PCC</t>
  </si>
  <si>
    <t>Durham Fire</t>
  </si>
  <si>
    <t>Devon &amp; Somerset Fire</t>
  </si>
  <si>
    <t>Humberside PCC</t>
  </si>
  <si>
    <t>Humberside Fire</t>
  </si>
  <si>
    <t>Surrey PCC</t>
  </si>
  <si>
    <t>Northumbria PCC</t>
  </si>
  <si>
    <t>Tyne &amp; Wear Fire</t>
  </si>
  <si>
    <t>Cleveland PCC</t>
  </si>
  <si>
    <t>Cleveland Fire</t>
  </si>
  <si>
    <t>Merseyside PCC</t>
  </si>
  <si>
    <t xml:space="preserve">Merseyside Fire </t>
  </si>
  <si>
    <t>Northamptonshire PCC</t>
  </si>
  <si>
    <t>Warwickshire PCC</t>
  </si>
  <si>
    <t>Shropshire Fire</t>
  </si>
  <si>
    <t>Wiltshire PCC</t>
  </si>
  <si>
    <t>ZZZZ</t>
  </si>
  <si>
    <t>EZZZZ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</si>
</sst>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0.00000"/>
    <numFmt numFmtId="167" formatCode="_(* #,##0_);_(* \(#,##0\);_(* &quot;-&quot;??_);_(@_)"/>
    <numFmt numFmtId="168" formatCode="_(* #,##0.0_);_(* \(#,##0.0\);_(* &quot;-&quot;??_);_(@_)"/>
    <numFmt numFmtId="169" formatCode="\-"/>
    <numFmt numFmtId="170" formatCode="0.0"/>
    <numFmt numFmtId="171" formatCode="0.0000000E+00"/>
    <numFmt numFmtId="172" formatCode="#,##0.000"/>
    <numFmt numFmtId="173" formatCode="_-* #,##0.0000_-;\-* #,##0.0000_-;_-* &quot;-&quot;??_-;_-@_-"/>
  </numFmts>
  <fonts count="112" x14ac:knownFonts="1">
    <font>
      <sz val="10"/>
      <name val="Arial"/>
    </font>
    <font>
      <sz val="11"/>
      <color theme="1"/>
      <name val="Calibri"/>
      <family val="2"/>
      <scheme val="minor"/>
    </font>
    <font>
      <sz val="11"/>
      <color theme="1"/>
      <name val="Calibri"/>
      <family val="2"/>
      <scheme val="minor"/>
    </font>
    <font>
      <sz val="12"/>
      <color theme="1"/>
      <name val="Arial"/>
      <family val="2"/>
    </font>
    <font>
      <sz val="12"/>
      <color indexed="8"/>
      <name val="Arial"/>
      <family val="2"/>
    </font>
    <font>
      <b/>
      <sz val="10"/>
      <name val="Arial"/>
      <family val="2"/>
    </font>
    <font>
      <sz val="10"/>
      <name val="Arial"/>
      <family val="2"/>
    </font>
    <font>
      <b/>
      <u/>
      <sz val="10"/>
      <name val="Arial"/>
      <family val="2"/>
    </font>
    <font>
      <sz val="10"/>
      <name val="Arial"/>
      <family val="2"/>
    </font>
    <font>
      <sz val="10"/>
      <color indexed="8"/>
      <name val="Arial"/>
      <family val="2"/>
    </font>
    <font>
      <b/>
      <sz val="12"/>
      <name val="Arial"/>
      <family val="2"/>
    </font>
    <font>
      <b/>
      <sz val="10"/>
      <color indexed="8"/>
      <name val="Arial"/>
      <family val="2"/>
    </font>
    <font>
      <b/>
      <u/>
      <sz val="18"/>
      <name val="Arial"/>
      <family val="2"/>
    </font>
    <font>
      <b/>
      <sz val="14"/>
      <name val="Arial"/>
      <family val="2"/>
    </font>
    <font>
      <sz val="9"/>
      <name val="Arial"/>
      <family val="2"/>
    </font>
    <font>
      <sz val="14"/>
      <name val="Arial"/>
      <family val="2"/>
    </font>
    <font>
      <b/>
      <sz val="11"/>
      <name val="Arial"/>
      <family val="2"/>
    </font>
    <font>
      <sz val="12"/>
      <name val="Arial"/>
      <family val="2"/>
    </font>
    <font>
      <u/>
      <sz val="9"/>
      <color indexed="12"/>
      <name val="Arial"/>
      <family val="2"/>
    </font>
    <font>
      <sz val="16"/>
      <name val="Arial"/>
      <family val="2"/>
    </font>
    <font>
      <b/>
      <sz val="12"/>
      <color indexed="10"/>
      <name val="Arial"/>
      <family val="2"/>
    </font>
    <font>
      <sz val="12"/>
      <color indexed="10"/>
      <name val="Arial"/>
      <family val="2"/>
    </font>
    <font>
      <sz val="12"/>
      <name val="Arial"/>
      <family val="2"/>
    </font>
    <font>
      <b/>
      <sz val="18"/>
      <name val="Arial"/>
      <family val="2"/>
    </font>
    <font>
      <sz val="18"/>
      <name val="Arial"/>
      <family val="2"/>
    </font>
    <font>
      <b/>
      <sz val="13"/>
      <name val="Arial"/>
      <family val="2"/>
    </font>
    <font>
      <sz val="13"/>
      <name val="Arial"/>
      <family val="2"/>
    </font>
    <font>
      <b/>
      <sz val="13"/>
      <color indexed="10"/>
      <name val="Arial"/>
      <family val="2"/>
    </font>
    <font>
      <b/>
      <sz val="13"/>
      <color indexed="8"/>
      <name val="Arial"/>
      <family val="2"/>
    </font>
    <font>
      <b/>
      <sz val="10"/>
      <color indexed="10"/>
      <name val="Arial"/>
      <family val="2"/>
    </font>
    <font>
      <b/>
      <sz val="9"/>
      <name val="Arial"/>
      <family val="2"/>
    </font>
    <font>
      <b/>
      <sz val="8"/>
      <name val="Arial"/>
      <family val="2"/>
    </font>
    <font>
      <sz val="8"/>
      <name val="Arial"/>
      <family val="2"/>
    </font>
    <font>
      <sz val="9"/>
      <color indexed="9"/>
      <name val="Arial"/>
      <family val="2"/>
    </font>
    <font>
      <b/>
      <sz val="9"/>
      <color indexed="10"/>
      <name val="Arial"/>
      <family val="2"/>
    </font>
    <font>
      <b/>
      <sz val="8"/>
      <color indexed="1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b/>
      <sz val="16"/>
      <name val="Arial"/>
      <family val="2"/>
    </font>
    <font>
      <sz val="10"/>
      <name val="Courier"/>
      <family val="3"/>
    </font>
    <font>
      <b/>
      <sz val="10"/>
      <name val="Courier"/>
      <family val="3"/>
    </font>
    <font>
      <sz val="10"/>
      <color indexed="9"/>
      <name val="Arial"/>
      <family val="2"/>
    </font>
    <font>
      <b/>
      <u/>
      <sz val="12"/>
      <name val="Arial"/>
      <family val="2"/>
    </font>
    <font>
      <b/>
      <i/>
      <sz val="12"/>
      <name val="Arial"/>
      <family val="2"/>
    </font>
    <font>
      <sz val="10"/>
      <color indexed="10"/>
      <name val="Arial"/>
      <family val="2"/>
    </font>
    <font>
      <u/>
      <sz val="12"/>
      <color indexed="12"/>
      <name val="Arial"/>
      <family val="2"/>
    </font>
    <font>
      <u/>
      <sz val="10"/>
      <color indexed="12"/>
      <name val="Arial"/>
      <family val="2"/>
    </font>
    <font>
      <u/>
      <sz val="12"/>
      <color indexed="12"/>
      <name val="Arial"/>
      <family val="2"/>
    </font>
    <font>
      <b/>
      <u/>
      <sz val="13"/>
      <name val="Arial"/>
      <family val="2"/>
    </font>
    <font>
      <sz val="10"/>
      <name val="Arial"/>
      <family val="2"/>
    </font>
    <font>
      <b/>
      <sz val="16"/>
      <color indexed="9"/>
      <name val="Arial"/>
      <family val="2"/>
    </font>
    <font>
      <b/>
      <sz val="12"/>
      <color indexed="8"/>
      <name val="Arial"/>
      <family val="2"/>
    </font>
    <font>
      <b/>
      <u/>
      <sz val="16"/>
      <name val="Arial"/>
      <family val="2"/>
    </font>
    <font>
      <sz val="12"/>
      <color theme="1"/>
      <name val="Arial"/>
      <family val="2"/>
    </font>
    <font>
      <sz val="10"/>
      <color theme="0"/>
      <name val="Arial"/>
      <family val="2"/>
    </font>
    <font>
      <sz val="12"/>
      <color theme="0"/>
      <name val="Arial"/>
      <family val="2"/>
    </font>
    <font>
      <b/>
      <sz val="12"/>
      <color rgb="FFFF0000"/>
      <name val="Arial"/>
      <family val="2"/>
    </font>
    <font>
      <b/>
      <i/>
      <sz val="12"/>
      <color rgb="FFFFFF99"/>
      <name val="Arial"/>
      <family val="2"/>
    </font>
    <font>
      <sz val="13"/>
      <color theme="0"/>
      <name val="Arial"/>
      <family val="2"/>
    </font>
    <font>
      <b/>
      <sz val="16"/>
      <color rgb="FFFF0000"/>
      <name val="Arial"/>
      <family val="2"/>
    </font>
    <font>
      <b/>
      <u/>
      <sz val="16"/>
      <color theme="0"/>
      <name val="Arial"/>
      <family val="2"/>
    </font>
    <font>
      <b/>
      <sz val="14"/>
      <color indexed="8"/>
      <name val="Arial"/>
      <family val="2"/>
    </font>
    <font>
      <i/>
      <sz val="12"/>
      <name val="Arial"/>
      <family val="2"/>
    </font>
    <font>
      <sz val="10"/>
      <color rgb="FFFF0000"/>
      <name val="Arial"/>
      <family val="2"/>
    </font>
    <font>
      <sz val="12"/>
      <color rgb="FFFF0000"/>
      <name val="Arial"/>
      <family val="2"/>
    </font>
    <font>
      <sz val="18"/>
      <color rgb="FFFF0000"/>
      <name val="Arial"/>
      <family val="2"/>
    </font>
    <font>
      <sz val="13"/>
      <color rgb="FFFF0000"/>
      <name val="Arial"/>
      <family val="2"/>
    </font>
    <font>
      <b/>
      <sz val="13"/>
      <color rgb="FFFF0000"/>
      <name val="Arial"/>
      <family val="2"/>
    </font>
    <font>
      <sz val="12"/>
      <color indexed="55"/>
      <name val="Arial"/>
      <family val="2"/>
    </font>
    <font>
      <b/>
      <sz val="12"/>
      <color theme="1"/>
      <name val="Arial"/>
      <family val="2"/>
    </font>
    <font>
      <i/>
      <sz val="12"/>
      <color theme="1"/>
      <name val="Arial"/>
      <family val="2"/>
    </font>
    <font>
      <sz val="10"/>
      <color theme="1"/>
      <name val="Arial"/>
      <family val="2"/>
    </font>
    <font>
      <sz val="22"/>
      <name val="Arial"/>
      <family val="2"/>
    </font>
    <font>
      <b/>
      <sz val="12"/>
      <color theme="0"/>
      <name val="Arial"/>
      <family val="2"/>
    </font>
    <font>
      <u/>
      <sz val="10"/>
      <color theme="10"/>
      <name val="Arial"/>
      <family val="2"/>
    </font>
    <font>
      <b/>
      <sz val="11"/>
      <color theme="3"/>
      <name val="Arial"/>
      <family val="2"/>
    </font>
    <font>
      <b/>
      <sz val="18"/>
      <color theme="3"/>
      <name val="Cambria"/>
      <family val="2"/>
      <scheme val="major"/>
    </font>
    <font>
      <b/>
      <sz val="15"/>
      <color theme="3"/>
      <name val="Arial"/>
      <family val="2"/>
    </font>
    <font>
      <b/>
      <sz val="13"/>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i/>
      <sz val="12"/>
      <color rgb="FF7F7F7F"/>
      <name val="Arial"/>
      <family val="2"/>
    </font>
    <font>
      <sz val="15"/>
      <color rgb="FFFF0000"/>
      <name val="Arial"/>
      <family val="2"/>
    </font>
    <font>
      <sz val="16"/>
      <color rgb="FFFF0000"/>
      <name val="Arial"/>
      <family val="2"/>
    </font>
    <font>
      <sz val="16"/>
      <color theme="0"/>
      <name val="Arial"/>
      <family val="2"/>
    </font>
    <font>
      <b/>
      <sz val="10"/>
      <color rgb="FFCCFFCC"/>
      <name val="Arial"/>
      <family val="2"/>
    </font>
    <font>
      <b/>
      <sz val="10"/>
      <color theme="1"/>
      <name val="Arial"/>
      <family val="2"/>
    </font>
    <font>
      <b/>
      <sz val="24"/>
      <color rgb="FFFF0000"/>
      <name val="Arial"/>
      <family val="2"/>
    </font>
    <font>
      <vertAlign val="superscript"/>
      <sz val="12"/>
      <name val="Arial"/>
      <family val="2"/>
    </font>
    <font>
      <sz val="10"/>
      <color rgb="FFCCFFCC"/>
      <name val="Arial"/>
      <family val="2"/>
    </font>
    <font>
      <sz val="8"/>
      <name val="Arial"/>
      <family val="2"/>
    </font>
    <font>
      <b/>
      <vertAlign val="superscript"/>
      <sz val="12"/>
      <name val="Arial"/>
      <family val="2"/>
    </font>
    <font>
      <b/>
      <sz val="12"/>
      <color rgb="FFCCFFCC"/>
      <name val="Arial"/>
      <family val="2"/>
    </font>
  </fonts>
  <fills count="71">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9"/>
        <bgColor indexed="64"/>
      </patternFill>
    </fill>
    <fill>
      <patternFill patternType="solid">
        <fgColor indexed="55"/>
      </patternFill>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CCFFCC"/>
        <bgColor rgb="FF000000"/>
      </patternFill>
    </fill>
    <fill>
      <patternFill patternType="solid">
        <fgColor rgb="FFFFFFC0"/>
        <bgColor rgb="FF000000"/>
      </patternFill>
    </fill>
    <fill>
      <patternFill patternType="solid">
        <fgColor rgb="FFFFFFFF"/>
        <bgColor rgb="FF000000"/>
      </patternFill>
    </fill>
    <fill>
      <patternFill patternType="solid">
        <fgColor rgb="FF000000"/>
        <bgColor rgb="FF000000"/>
      </patternFill>
    </fill>
    <fill>
      <patternFill patternType="solid">
        <fgColor theme="0"/>
        <bgColor rgb="FF000000"/>
      </patternFill>
    </fill>
    <fill>
      <patternFill patternType="solid">
        <fgColor theme="0" tint="-0.14999847407452621"/>
        <bgColor indexed="64"/>
      </patternFill>
    </fill>
    <fill>
      <patternFill patternType="solid">
        <fgColor theme="3" tint="0.59999389629810485"/>
        <bgColor indexed="64"/>
      </patternFill>
    </fill>
    <fill>
      <patternFill patternType="solid">
        <fgColor rgb="FFCCFFCC"/>
        <bgColor indexed="64"/>
      </patternFill>
    </fill>
    <fill>
      <patternFill patternType="solid">
        <fgColor indexed="8"/>
        <bgColor indexed="64"/>
      </patternFill>
    </fill>
    <fill>
      <patternFill patternType="solid">
        <fgColor rgb="FFFFFFC0"/>
        <bgColor indexed="64"/>
      </patternFill>
    </fill>
    <fill>
      <patternFill patternType="solid">
        <fgColor rgb="FF8DB4E2"/>
        <bgColor indexed="64"/>
      </patternFill>
    </fill>
    <fill>
      <patternFill patternType="solid">
        <fgColor rgb="FFC5E2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FF"/>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48"/>
      </right>
      <top/>
      <bottom/>
      <diagonal/>
    </border>
    <border>
      <left style="thin">
        <color indexed="64"/>
      </left>
      <right/>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12"/>
      </left>
      <right style="medium">
        <color indexed="12"/>
      </right>
      <top style="medium">
        <color indexed="12"/>
      </top>
      <bottom style="medium">
        <color indexed="12"/>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B050"/>
      </left>
      <right style="medium">
        <color rgb="FF00B050"/>
      </right>
      <top style="medium">
        <color rgb="FF00B050"/>
      </top>
      <bottom style="medium">
        <color rgb="FF00B050"/>
      </bottom>
      <diagonal/>
    </border>
    <border>
      <left/>
      <right/>
      <top/>
      <bottom style="medium">
        <color rgb="FF0000FF"/>
      </bottom>
      <diagonal/>
    </border>
    <border>
      <left style="medium">
        <color rgb="FF0000FF"/>
      </left>
      <right style="medium">
        <color rgb="FF0000FF"/>
      </right>
      <top style="medium">
        <color rgb="FF0000FF"/>
      </top>
      <bottom style="medium">
        <color rgb="FF0000FF"/>
      </bottom>
      <diagonal/>
    </border>
    <border>
      <left/>
      <right/>
      <top/>
      <bottom style="medium">
        <color indexed="12"/>
      </bottom>
      <diagonal/>
    </border>
    <border>
      <left style="thin">
        <color theme="0"/>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medium">
        <color theme="0"/>
      </left>
      <right style="thin">
        <color indexed="64"/>
      </right>
      <top style="medium">
        <color theme="0"/>
      </top>
      <bottom style="medium">
        <color theme="0"/>
      </bottom>
      <diagonal/>
    </border>
    <border>
      <left style="medium">
        <color rgb="FF339933"/>
      </left>
      <right style="medium">
        <color rgb="FF339933"/>
      </right>
      <top style="medium">
        <color rgb="FF339933"/>
      </top>
      <bottom style="medium">
        <color rgb="FF339933"/>
      </bottom>
      <diagonal/>
    </border>
    <border>
      <left style="thin">
        <color indexed="64"/>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theme="0"/>
      </left>
      <right style="thin">
        <color theme="0"/>
      </right>
      <top/>
      <bottom style="thin">
        <color theme="0"/>
      </bottom>
      <diagonal/>
    </border>
    <border>
      <left/>
      <right style="medium">
        <color indexed="64"/>
      </right>
      <top style="thin">
        <color indexed="64"/>
      </top>
      <bottom style="medium">
        <color indexed="64"/>
      </bottom>
      <diagonal/>
    </border>
    <border>
      <left style="thin">
        <color theme="0"/>
      </left>
      <right style="medium">
        <color indexed="64"/>
      </right>
      <top/>
      <bottom style="thin">
        <color theme="0"/>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theme="0"/>
      </top>
      <bottom style="thin">
        <color indexed="64"/>
      </bottom>
      <diagonal/>
    </border>
    <border>
      <left style="thin">
        <color indexed="64"/>
      </left>
      <right style="thin">
        <color indexed="64"/>
      </right>
      <top style="medium">
        <color theme="0"/>
      </top>
      <bottom style="medium">
        <color theme="0"/>
      </bottom>
      <diagonal/>
    </border>
    <border>
      <left/>
      <right style="thin">
        <color indexed="64"/>
      </right>
      <top style="medium">
        <color theme="0"/>
      </top>
      <bottom style="medium">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top/>
      <bottom style="medium">
        <color theme="0"/>
      </bottom>
      <diagonal/>
    </border>
    <border>
      <left style="thin">
        <color theme="1"/>
      </left>
      <right style="medium">
        <color theme="0"/>
      </right>
      <top style="thick">
        <color theme="0"/>
      </top>
      <bottom style="medium">
        <color theme="0"/>
      </bottom>
      <diagonal/>
    </border>
    <border>
      <left style="thin">
        <color theme="1"/>
      </left>
      <right style="medium">
        <color theme="0"/>
      </right>
      <top style="medium">
        <color theme="0"/>
      </top>
      <bottom style="medium">
        <color theme="0"/>
      </bottom>
      <diagonal/>
    </border>
    <border>
      <left style="thin">
        <color theme="1"/>
      </left>
      <right/>
      <top/>
      <bottom style="thin">
        <color theme="1"/>
      </bottom>
      <diagonal/>
    </border>
    <border>
      <left/>
      <right style="thin">
        <color indexed="64"/>
      </right>
      <top style="thin">
        <color theme="0"/>
      </top>
      <bottom/>
      <diagonal/>
    </border>
    <border>
      <left style="thin">
        <color auto="1"/>
      </left>
      <right style="thin">
        <color indexed="64"/>
      </right>
      <top style="thin">
        <color theme="0"/>
      </top>
      <bottom/>
      <diagonal/>
    </border>
    <border>
      <left style="thin">
        <color auto="1"/>
      </left>
      <right/>
      <top style="thin">
        <color theme="0"/>
      </top>
      <bottom/>
      <diagonal/>
    </border>
    <border>
      <left/>
      <right style="medium">
        <color indexed="64"/>
      </right>
      <top style="thin">
        <color theme="0"/>
      </top>
      <bottom/>
      <diagonal/>
    </border>
    <border>
      <left style="medium">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auto="1"/>
      </left>
      <right/>
      <top style="thin">
        <color theme="0"/>
      </top>
      <bottom style="thin">
        <color indexed="64"/>
      </bottom>
      <diagonal/>
    </border>
    <border>
      <left/>
      <right style="thin">
        <color indexed="64"/>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theme="0"/>
      </top>
      <bottom style="thin">
        <color indexed="64"/>
      </bottom>
      <diagonal/>
    </border>
    <border>
      <left/>
      <right style="thin">
        <color theme="1"/>
      </right>
      <top/>
      <bottom style="thin">
        <color indexed="64"/>
      </bottom>
      <diagonal/>
    </border>
    <border>
      <left/>
      <right style="thin">
        <color theme="1"/>
      </right>
      <top/>
      <bottom/>
      <diagonal/>
    </border>
    <border>
      <left style="thin">
        <color indexed="64"/>
      </left>
      <right style="medium">
        <color theme="0"/>
      </right>
      <top style="medium">
        <color theme="0"/>
      </top>
      <bottom style="thin">
        <color indexed="64"/>
      </bottom>
      <diagonal/>
    </border>
    <border>
      <left style="medium">
        <color theme="0"/>
      </left>
      <right style="thin">
        <color indexed="64"/>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thin">
        <color indexed="64"/>
      </right>
      <top style="medium">
        <color theme="0"/>
      </top>
      <bottom/>
      <diagonal/>
    </border>
    <border>
      <left style="thin">
        <color indexed="64"/>
      </left>
      <right style="thin">
        <color indexed="64"/>
      </right>
      <top style="medium">
        <color theme="0"/>
      </top>
      <bottom/>
      <diagonal/>
    </border>
    <border>
      <left style="thin">
        <color indexed="64"/>
      </left>
      <right style="medium">
        <color theme="0"/>
      </right>
      <top style="medium">
        <color theme="0"/>
      </top>
      <bottom/>
      <diagonal/>
    </border>
    <border>
      <left style="thin">
        <color indexed="64"/>
      </left>
      <right style="medium">
        <color theme="0"/>
      </right>
      <top/>
      <bottom/>
      <diagonal/>
    </border>
    <border>
      <left style="thin">
        <color theme="1"/>
      </left>
      <right style="thin">
        <color indexed="64"/>
      </right>
      <top style="thick">
        <color theme="0"/>
      </top>
      <bottom style="medium">
        <color theme="0"/>
      </bottom>
      <diagonal/>
    </border>
    <border>
      <left/>
      <right style="thin">
        <color indexed="64"/>
      </right>
      <top/>
      <bottom style="thin">
        <color theme="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top/>
      <bottom style="thick">
        <color indexed="64"/>
      </bottom>
      <diagonal/>
    </border>
  </borders>
  <cellStyleXfs count="306">
    <xf numFmtId="0" fontId="0" fillId="0" borderId="0"/>
    <xf numFmtId="0" fontId="6"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9" fillId="16" borderId="1" applyNumberFormat="0" applyAlignment="0" applyProtection="0"/>
    <xf numFmtId="0" fontId="39" fillId="16" borderId="1" applyNumberFormat="0" applyAlignment="0" applyProtection="0"/>
    <xf numFmtId="0" fontId="39" fillId="16" borderId="1" applyNumberFormat="0" applyAlignment="0" applyProtection="0"/>
    <xf numFmtId="3" fontId="6" fillId="17" borderId="2">
      <alignment horizontal="right"/>
    </xf>
    <xf numFmtId="3" fontId="6" fillId="17" borderId="2">
      <alignment horizontal="right"/>
    </xf>
    <xf numFmtId="3" fontId="5" fillId="17" borderId="3">
      <alignment horizontal="right"/>
    </xf>
    <xf numFmtId="3" fontId="6" fillId="17" borderId="3">
      <alignment horizontal="right"/>
    </xf>
    <xf numFmtId="3" fontId="6" fillId="17" borderId="3">
      <alignment horizontal="right"/>
    </xf>
    <xf numFmtId="0" fontId="40" fillId="18" borderId="4" applyNumberFormat="0" applyAlignment="0" applyProtection="0"/>
    <xf numFmtId="0" fontId="40" fillId="18" borderId="4" applyNumberFormat="0" applyAlignment="0" applyProtection="0"/>
    <xf numFmtId="0" fontId="40" fillId="18" borderId="4" applyNumberFormat="0" applyAlignment="0" applyProtection="0"/>
    <xf numFmtId="164" fontId="6" fillId="0" borderId="0" applyFont="0" applyFill="0" applyBorder="0" applyAlignment="0" applyProtection="0"/>
    <xf numFmtId="164" fontId="8"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3"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6" borderId="0" applyNumberFormat="0" applyBorder="0" applyAlignment="0" applyProtection="0"/>
    <xf numFmtId="0" fontId="42" fillId="6" borderId="0" applyNumberFormat="0" applyBorder="0" applyAlignment="0" applyProtection="0"/>
    <xf numFmtId="0" fontId="42" fillId="6" borderId="0" applyNumberFormat="0" applyBorder="0" applyAlignment="0" applyProtection="0"/>
    <xf numFmtId="0" fontId="43" fillId="0" borderId="5" applyNumberFormat="0" applyFill="0" applyAlignment="0" applyProtection="0"/>
    <xf numFmtId="0" fontId="43" fillId="0" borderId="5" applyNumberFormat="0" applyFill="0" applyAlignment="0" applyProtection="0"/>
    <xf numFmtId="0" fontId="43" fillId="0" borderId="5" applyNumberFormat="0" applyFill="0" applyAlignment="0" applyProtection="0"/>
    <xf numFmtId="0" fontId="44" fillId="0" borderId="6" applyNumberFormat="0" applyFill="0" applyAlignment="0" applyProtection="0"/>
    <xf numFmtId="0" fontId="44" fillId="0" borderId="6" applyNumberFormat="0" applyFill="0" applyAlignment="0" applyProtection="0"/>
    <xf numFmtId="0" fontId="44" fillId="0" borderId="6" applyNumberFormat="0" applyFill="0" applyAlignment="0" applyProtection="0"/>
    <xf numFmtId="0" fontId="45" fillId="0" borderId="7" applyNumberFormat="0" applyFill="0" applyAlignment="0" applyProtection="0"/>
    <xf numFmtId="0" fontId="45" fillId="0" borderId="7" applyNumberFormat="0" applyFill="0" applyAlignment="0" applyProtection="0"/>
    <xf numFmtId="0" fontId="45" fillId="0" borderId="7"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46" fillId="7" borderId="1" applyNumberFormat="0" applyAlignment="0" applyProtection="0"/>
    <xf numFmtId="0" fontId="46" fillId="7" borderId="1" applyNumberFormat="0" applyAlignment="0" applyProtection="0"/>
    <xf numFmtId="0" fontId="46" fillId="7" borderId="1" applyNumberFormat="0" applyAlignment="0" applyProtection="0"/>
    <xf numFmtId="0" fontId="47" fillId="0" borderId="8" applyNumberFormat="0" applyFill="0" applyAlignment="0" applyProtection="0"/>
    <xf numFmtId="0" fontId="47" fillId="0" borderId="8" applyNumberFormat="0" applyFill="0" applyAlignment="0" applyProtection="0"/>
    <xf numFmtId="0" fontId="47" fillId="0" borderId="8" applyNumberFormat="0" applyFill="0" applyAlignment="0" applyProtection="0"/>
    <xf numFmtId="0" fontId="48" fillId="7" borderId="0" applyNumberFormat="0" applyBorder="0" applyAlignment="0" applyProtection="0"/>
    <xf numFmtId="0" fontId="48" fillId="7" borderId="0" applyNumberFormat="0" applyBorder="0" applyAlignment="0" applyProtection="0"/>
    <xf numFmtId="0" fontId="48" fillId="7" borderId="0" applyNumberFormat="0" applyBorder="0" applyAlignment="0" applyProtection="0"/>
    <xf numFmtId="0" fontId="17" fillId="0" borderId="0"/>
    <xf numFmtId="0" fontId="8" fillId="0" borderId="0"/>
    <xf numFmtId="0" fontId="6" fillId="0" borderId="0"/>
    <xf numFmtId="0" fontId="6" fillId="0" borderId="0"/>
    <xf numFmtId="0" fontId="17" fillId="0" borderId="0"/>
    <xf numFmtId="0" fontId="6" fillId="0" borderId="0"/>
    <xf numFmtId="0" fontId="8" fillId="0" borderId="0"/>
    <xf numFmtId="0" fontId="17" fillId="0" borderId="0"/>
    <xf numFmtId="0" fontId="6" fillId="0" borderId="0"/>
    <xf numFmtId="0" fontId="6" fillId="0" borderId="0"/>
    <xf numFmtId="0" fontId="6" fillId="0" borderId="0"/>
    <xf numFmtId="0" fontId="67" fillId="0" borderId="0"/>
    <xf numFmtId="0" fontId="63" fillId="0" borderId="0"/>
    <xf numFmtId="0" fontId="67" fillId="0" borderId="0"/>
    <xf numFmtId="0" fontId="8" fillId="4" borderId="9" applyNumberFormat="0" applyFont="0" applyAlignment="0" applyProtection="0"/>
    <xf numFmtId="0" fontId="6" fillId="4" borderId="9" applyNumberFormat="0" applyFont="0" applyAlignment="0" applyProtection="0"/>
    <xf numFmtId="0" fontId="6" fillId="4" borderId="9" applyNumberFormat="0" applyFont="0" applyAlignment="0" applyProtection="0"/>
    <xf numFmtId="0" fontId="49" fillId="16" borderId="10" applyNumberFormat="0" applyAlignment="0" applyProtection="0"/>
    <xf numFmtId="0" fontId="49" fillId="16" borderId="10" applyNumberFormat="0" applyAlignment="0" applyProtection="0"/>
    <xf numFmtId="0" fontId="49" fillId="16" borderId="10"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11" applyNumberFormat="0" applyFill="0" applyAlignment="0" applyProtection="0"/>
    <xf numFmtId="0" fontId="51" fillId="0" borderId="11" applyNumberFormat="0" applyFill="0" applyAlignment="0" applyProtection="0"/>
    <xf numFmtId="0" fontId="51" fillId="0" borderId="11"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9" fillId="0" borderId="0" applyNumberFormat="0" applyFill="0" applyBorder="0" applyAlignment="0" applyProtection="0">
      <alignment vertical="top"/>
      <protection locked="0"/>
    </xf>
    <xf numFmtId="0" fontId="6" fillId="0" borderId="0"/>
    <xf numFmtId="0" fontId="6" fillId="0" borderId="0"/>
    <xf numFmtId="0" fontId="3" fillId="0" borderId="0"/>
    <xf numFmtId="0" fontId="6" fillId="0" borderId="0"/>
    <xf numFmtId="0" fontId="3" fillId="0" borderId="0"/>
    <xf numFmtId="0" fontId="6" fillId="4" borderId="9" applyNumberFormat="0" applyFont="0" applyAlignment="0" applyProtection="0"/>
    <xf numFmtId="0" fontId="6" fillId="0" borderId="0"/>
    <xf numFmtId="0" fontId="6" fillId="0" borderId="0"/>
    <xf numFmtId="0" fontId="90" fillId="0" borderId="0" applyNumberFormat="0" applyFill="0" applyBorder="0" applyAlignment="0" applyProtection="0"/>
    <xf numFmtId="0" fontId="91" fillId="0" borderId="76" applyNumberFormat="0" applyFill="0" applyAlignment="0" applyProtection="0"/>
    <xf numFmtId="0" fontId="92" fillId="0" borderId="77" applyNumberFormat="0" applyFill="0" applyAlignment="0" applyProtection="0"/>
    <xf numFmtId="0" fontId="89" fillId="0" borderId="78" applyNumberFormat="0" applyFill="0" applyAlignment="0" applyProtection="0"/>
    <xf numFmtId="0" fontId="89" fillId="0" borderId="0" applyNumberFormat="0" applyFill="0" applyBorder="0" applyAlignment="0" applyProtection="0"/>
    <xf numFmtId="0" fontId="93" fillId="38" borderId="0" applyNumberFormat="0" applyBorder="0" applyAlignment="0" applyProtection="0"/>
    <xf numFmtId="0" fontId="94" fillId="39" borderId="0" applyNumberFormat="0" applyBorder="0" applyAlignment="0" applyProtection="0"/>
    <xf numFmtId="0" fontId="95" fillId="40" borderId="0" applyNumberFormat="0" applyBorder="0" applyAlignment="0" applyProtection="0"/>
    <xf numFmtId="0" fontId="96" fillId="41" borderId="79" applyNumberFormat="0" applyAlignment="0" applyProtection="0"/>
    <xf numFmtId="0" fontId="97" fillId="42" borderId="80" applyNumberFormat="0" applyAlignment="0" applyProtection="0"/>
    <xf numFmtId="0" fontId="98" fillId="42" borderId="79" applyNumberFormat="0" applyAlignment="0" applyProtection="0"/>
    <xf numFmtId="0" fontId="99" fillId="0" borderId="81" applyNumberFormat="0" applyFill="0" applyAlignment="0" applyProtection="0"/>
    <xf numFmtId="0" fontId="87" fillId="43" borderId="82" applyNumberFormat="0" applyAlignment="0" applyProtection="0"/>
    <xf numFmtId="0" fontId="78" fillId="0" borderId="0" applyNumberFormat="0" applyFill="0" applyBorder="0" applyAlignment="0" applyProtection="0"/>
    <xf numFmtId="0" fontId="100" fillId="0" borderId="0" applyNumberFormat="0" applyFill="0" applyBorder="0" applyAlignment="0" applyProtection="0"/>
    <xf numFmtId="0" fontId="83" fillId="0" borderId="84" applyNumberFormat="0" applyFill="0" applyAlignment="0" applyProtection="0"/>
    <xf numFmtId="0" fontId="69" fillId="45" borderId="0" applyNumberFormat="0" applyBorder="0" applyAlignment="0" applyProtection="0"/>
    <xf numFmtId="0" fontId="3" fillId="46" borderId="0" applyNumberFormat="0" applyBorder="0" applyAlignment="0" applyProtection="0"/>
    <xf numFmtId="0" fontId="3" fillId="47" borderId="0" applyNumberFormat="0" applyBorder="0" applyAlignment="0" applyProtection="0"/>
    <xf numFmtId="0" fontId="69" fillId="48" borderId="0" applyNumberFormat="0" applyBorder="0" applyAlignment="0" applyProtection="0"/>
    <xf numFmtId="0" fontId="69" fillId="49"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69" fillId="52" borderId="0" applyNumberFormat="0" applyBorder="0" applyAlignment="0" applyProtection="0"/>
    <xf numFmtId="0" fontId="69"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69" fillId="56" borderId="0" applyNumberFormat="0" applyBorder="0" applyAlignment="0" applyProtection="0"/>
    <xf numFmtId="0" fontId="69"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69" fillId="60" borderId="0" applyNumberFormat="0" applyBorder="0" applyAlignment="0" applyProtection="0"/>
    <xf numFmtId="0" fontId="69"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69" fillId="64" borderId="0" applyNumberFormat="0" applyBorder="0" applyAlignment="0" applyProtection="0"/>
    <xf numFmtId="0" fontId="69"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69" fillId="68" borderId="0" applyNumberFormat="0" applyBorder="0" applyAlignment="0" applyProtection="0"/>
    <xf numFmtId="0" fontId="3" fillId="0" borderId="0"/>
    <xf numFmtId="0" fontId="3" fillId="44" borderId="83" applyNumberFormat="0" applyFont="0" applyAlignment="0" applyProtection="0"/>
    <xf numFmtId="0" fontId="60" fillId="0" borderId="0" applyNumberFormat="0" applyFill="0" applyBorder="0" applyAlignment="0" applyProtection="0">
      <alignment vertical="top"/>
      <protection locked="0"/>
    </xf>
    <xf numFmtId="0" fontId="88" fillId="0" borderId="0" applyNumberFormat="0" applyFill="0" applyBorder="0" applyAlignment="0" applyProtection="0"/>
    <xf numFmtId="0" fontId="6" fillId="0" borderId="0"/>
    <xf numFmtId="0" fontId="6" fillId="0" borderId="0"/>
    <xf numFmtId="0" fontId="3" fillId="46"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0" borderId="0"/>
    <xf numFmtId="0" fontId="3" fillId="44" borderId="83" applyNumberFormat="0" applyFont="0" applyAlignment="0" applyProtection="0"/>
    <xf numFmtId="0" fontId="3" fillId="46"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0" borderId="0"/>
    <xf numFmtId="0" fontId="3" fillId="44" borderId="83" applyNumberFormat="0" applyFont="0" applyAlignment="0" applyProtection="0"/>
    <xf numFmtId="0" fontId="3" fillId="46" borderId="0" applyNumberFormat="0" applyBorder="0" applyAlignment="0" applyProtection="0"/>
    <xf numFmtId="0" fontId="3" fillId="47" borderId="0" applyNumberFormat="0" applyBorder="0" applyAlignment="0" applyProtection="0"/>
    <xf numFmtId="0" fontId="3" fillId="50" borderId="0" applyNumberFormat="0" applyBorder="0" applyAlignment="0" applyProtection="0"/>
    <xf numFmtId="0" fontId="3" fillId="51"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0" borderId="0"/>
    <xf numFmtId="0" fontId="3" fillId="44" borderId="83" applyNumberFormat="0" applyFont="0" applyAlignment="0" applyProtection="0"/>
    <xf numFmtId="0" fontId="3" fillId="0" borderId="0"/>
    <xf numFmtId="0" fontId="3" fillId="44" borderId="83" applyNumberFormat="0" applyFon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 fillId="0" borderId="0"/>
  </cellStyleXfs>
  <cellXfs count="983">
    <xf numFmtId="0" fontId="0" fillId="0" borderId="0" xfId="0"/>
    <xf numFmtId="3" fontId="19" fillId="19" borderId="0" xfId="0" applyNumberFormat="1" applyFont="1" applyFill="1" applyAlignment="1">
      <alignment horizontal="right" vertical="center" indent="1"/>
    </xf>
    <xf numFmtId="0" fontId="0" fillId="20" borderId="13" xfId="0" applyFill="1" applyBorder="1"/>
    <xf numFmtId="0" fontId="0" fillId="20" borderId="14" xfId="0" applyFill="1" applyBorder="1" applyAlignment="1">
      <alignment horizontal="center"/>
    </xf>
    <xf numFmtId="0" fontId="0" fillId="20" borderId="14" xfId="0" applyFill="1" applyBorder="1"/>
    <xf numFmtId="0" fontId="0" fillId="0" borderId="15" xfId="0" applyBorder="1"/>
    <xf numFmtId="0" fontId="0" fillId="20" borderId="16" xfId="0" applyFill="1" applyBorder="1"/>
    <xf numFmtId="0" fontId="0" fillId="20" borderId="0" xfId="0" applyFill="1" applyAlignment="1">
      <alignment horizontal="center"/>
    </xf>
    <xf numFmtId="0" fontId="0" fillId="20" borderId="0" xfId="0" applyFill="1"/>
    <xf numFmtId="0" fontId="24" fillId="0" borderId="0" xfId="0" applyFont="1"/>
    <xf numFmtId="0" fontId="25" fillId="20" borderId="0" xfId="0" applyFont="1" applyFill="1" applyAlignment="1">
      <alignment horizontal="centerContinuous"/>
    </xf>
    <xf numFmtId="0" fontId="0" fillId="20" borderId="17" xfId="0" applyFill="1" applyBorder="1"/>
    <xf numFmtId="0" fontId="10" fillId="20" borderId="18" xfId="0" applyFont="1" applyFill="1" applyBorder="1" applyAlignment="1">
      <alignment horizontal="centerContinuous"/>
    </xf>
    <xf numFmtId="0" fontId="0" fillId="19" borderId="13" xfId="0" applyFill="1" applyBorder="1"/>
    <xf numFmtId="0" fontId="10" fillId="19" borderId="14" xfId="0" applyFont="1" applyFill="1" applyBorder="1" applyAlignment="1">
      <alignment horizontal="centerContinuous"/>
    </xf>
    <xf numFmtId="0" fontId="0" fillId="19" borderId="19" xfId="0" applyFill="1" applyBorder="1"/>
    <xf numFmtId="0" fontId="0" fillId="19" borderId="16" xfId="0" applyFill="1" applyBorder="1"/>
    <xf numFmtId="0" fontId="0" fillId="19" borderId="0" xfId="0" applyFill="1"/>
    <xf numFmtId="0" fontId="10" fillId="19" borderId="0" xfId="0" applyFont="1" applyFill="1" applyAlignment="1">
      <alignment horizontal="centerContinuous"/>
    </xf>
    <xf numFmtId="0" fontId="28" fillId="19" borderId="0" xfId="0" applyFont="1" applyFill="1"/>
    <xf numFmtId="0" fontId="11" fillId="19" borderId="0" xfId="0" applyFont="1" applyFill="1"/>
    <xf numFmtId="0" fontId="9" fillId="19" borderId="0" xfId="0" applyFont="1" applyFill="1"/>
    <xf numFmtId="0" fontId="0" fillId="19" borderId="17" xfId="0" applyFill="1" applyBorder="1"/>
    <xf numFmtId="0" fontId="0" fillId="19" borderId="18" xfId="0" applyFill="1" applyBorder="1"/>
    <xf numFmtId="0" fontId="10" fillId="19" borderId="0" xfId="0" applyFont="1" applyFill="1" applyAlignment="1">
      <alignment horizontal="center"/>
    </xf>
    <xf numFmtId="0" fontId="25" fillId="19" borderId="0" xfId="0" quotePrefix="1" applyFont="1" applyFill="1" applyAlignment="1">
      <alignment horizontal="center"/>
    </xf>
    <xf numFmtId="0" fontId="25" fillId="19" borderId="0" xfId="0" applyFont="1" applyFill="1" applyAlignment="1">
      <alignment horizontal="center"/>
    </xf>
    <xf numFmtId="0" fontId="19" fillId="19" borderId="0" xfId="0" applyFont="1" applyFill="1" applyAlignment="1">
      <alignment horizontal="right" vertical="center" indent="3"/>
    </xf>
    <xf numFmtId="0" fontId="22" fillId="0" borderId="0" xfId="0" applyFont="1"/>
    <xf numFmtId="0" fontId="19" fillId="19" borderId="14" xfId="0" applyFont="1" applyFill="1" applyBorder="1" applyAlignment="1">
      <alignment horizontal="right" vertical="center" indent="1"/>
    </xf>
    <xf numFmtId="0" fontId="25" fillId="19" borderId="0" xfId="0" applyFont="1" applyFill="1" applyAlignment="1">
      <alignment vertical="center"/>
    </xf>
    <xf numFmtId="0" fontId="26" fillId="19" borderId="0" xfId="0" applyFont="1" applyFill="1" applyAlignment="1">
      <alignment horizontal="left" vertical="center"/>
    </xf>
    <xf numFmtId="0" fontId="17" fillId="19" borderId="0" xfId="0" applyFont="1" applyFill="1" applyAlignment="1">
      <alignment horizontal="left" vertical="center"/>
    </xf>
    <xf numFmtId="0" fontId="25" fillId="19" borderId="0" xfId="0" applyFont="1" applyFill="1" applyAlignment="1">
      <alignment horizontal="left" vertical="center"/>
    </xf>
    <xf numFmtId="0" fontId="21" fillId="19" borderId="0" xfId="0" applyFont="1" applyFill="1" applyAlignment="1">
      <alignment horizontal="left" vertical="center"/>
    </xf>
    <xf numFmtId="0" fontId="10" fillId="19" borderId="0" xfId="0" applyFont="1" applyFill="1" applyAlignment="1">
      <alignment horizontal="left" vertical="center" wrapText="1"/>
    </xf>
    <xf numFmtId="0" fontId="10" fillId="19" borderId="14" xfId="0" applyFont="1" applyFill="1" applyBorder="1" applyAlignment="1">
      <alignment horizontal="left" vertical="center"/>
    </xf>
    <xf numFmtId="3" fontId="17" fillId="19" borderId="14" xfId="0" applyNumberFormat="1" applyFont="1" applyFill="1" applyBorder="1" applyAlignment="1">
      <alignment horizontal="right" vertical="center" indent="3"/>
    </xf>
    <xf numFmtId="0" fontId="25" fillId="19" borderId="0" xfId="0" quotePrefix="1" applyFont="1" applyFill="1" applyAlignment="1">
      <alignment horizontal="left"/>
    </xf>
    <xf numFmtId="3" fontId="26" fillId="19" borderId="0" xfId="0" applyNumberFormat="1" applyFont="1" applyFill="1" applyAlignment="1">
      <alignment horizontal="right" vertical="center" indent="3"/>
    </xf>
    <xf numFmtId="0" fontId="25" fillId="19" borderId="0" xfId="0" applyFont="1" applyFill="1" applyAlignment="1">
      <alignment horizontal="center" vertical="center"/>
    </xf>
    <xf numFmtId="0" fontId="25" fillId="19" borderId="0" xfId="0" quotePrefix="1" applyFont="1" applyFill="1" applyAlignment="1">
      <alignment horizontal="center" vertical="center"/>
    </xf>
    <xf numFmtId="0" fontId="10" fillId="19" borderId="0" xfId="0" applyFont="1" applyFill="1" applyAlignment="1">
      <alignment horizontal="left" vertical="center"/>
    </xf>
    <xf numFmtId="0" fontId="0" fillId="19" borderId="0" xfId="0" applyFill="1" applyAlignment="1">
      <alignment horizontal="left" vertical="center"/>
    </xf>
    <xf numFmtId="0" fontId="0" fillId="19" borderId="18" xfId="0" applyFill="1" applyBorder="1" applyAlignment="1">
      <alignment horizontal="left" vertical="center"/>
    </xf>
    <xf numFmtId="0" fontId="0" fillId="19" borderId="14" xfId="0" applyFill="1" applyBorder="1" applyAlignment="1">
      <alignment horizontal="left" vertical="center"/>
    </xf>
    <xf numFmtId="0" fontId="0" fillId="19" borderId="14" xfId="0" applyFill="1" applyBorder="1"/>
    <xf numFmtId="0" fontId="13" fillId="19" borderId="0" xfId="0" applyFont="1" applyFill="1" applyAlignment="1">
      <alignment vertical="center"/>
    </xf>
    <xf numFmtId="0" fontId="0" fillId="19" borderId="13" xfId="0" applyFill="1" applyBorder="1" applyProtection="1">
      <protection locked="0"/>
    </xf>
    <xf numFmtId="0" fontId="0" fillId="19" borderId="16" xfId="0" applyFill="1" applyBorder="1" applyProtection="1">
      <protection locked="0"/>
    </xf>
    <xf numFmtId="0" fontId="35" fillId="19" borderId="0" xfId="115" quotePrefix="1" applyNumberFormat="1" applyFont="1" applyFill="1" applyBorder="1" applyAlignment="1" applyProtection="1">
      <alignment horizontal="center"/>
    </xf>
    <xf numFmtId="0" fontId="19" fillId="19" borderId="0" xfId="0" applyFont="1" applyFill="1" applyAlignment="1">
      <alignment horizontal="right" vertical="center" indent="1"/>
    </xf>
    <xf numFmtId="0" fontId="10" fillId="19" borderId="14" xfId="0" applyFont="1" applyFill="1" applyBorder="1" applyAlignment="1">
      <alignment horizontal="center"/>
    </xf>
    <xf numFmtId="0" fontId="27" fillId="19" borderId="0" xfId="0" quotePrefix="1" applyFont="1" applyFill="1" applyAlignment="1">
      <alignment horizontal="left" vertical="center"/>
    </xf>
    <xf numFmtId="0" fontId="10" fillId="19" borderId="0" xfId="0" applyFont="1" applyFill="1" applyAlignment="1">
      <alignment horizontal="center" wrapText="1"/>
    </xf>
    <xf numFmtId="0" fontId="25" fillId="0" borderId="0" xfId="0" applyFont="1" applyAlignment="1">
      <alignment vertical="center"/>
    </xf>
    <xf numFmtId="0" fontId="0" fillId="0" borderId="0" xfId="0" applyAlignment="1">
      <alignment horizontal="left"/>
    </xf>
    <xf numFmtId="0" fontId="29" fillId="21" borderId="24" xfId="0" applyFont="1" applyFill="1" applyBorder="1" applyAlignment="1">
      <alignment horizontal="right" vertical="center"/>
    </xf>
    <xf numFmtId="0" fontId="25" fillId="19" borderId="0" xfId="0" applyFont="1" applyFill="1" applyAlignment="1">
      <alignment horizontal="left" vertical="top" wrapText="1"/>
    </xf>
    <xf numFmtId="0" fontId="25" fillId="19" borderId="0" xfId="0" applyFont="1" applyFill="1" applyAlignment="1">
      <alignment horizontal="left"/>
    </xf>
    <xf numFmtId="0" fontId="17" fillId="19" borderId="16" xfId="0" applyFont="1" applyFill="1" applyBorder="1" applyAlignment="1">
      <alignment horizontal="left" vertical="center"/>
    </xf>
    <xf numFmtId="0" fontId="17" fillId="22" borderId="0" xfId="0" applyFont="1" applyFill="1"/>
    <xf numFmtId="0" fontId="0" fillId="22" borderId="0" xfId="0" applyFill="1"/>
    <xf numFmtId="3" fontId="19" fillId="17" borderId="27" xfId="0" applyNumberFormat="1" applyFont="1" applyFill="1" applyBorder="1" applyAlignment="1">
      <alignment horizontal="right" vertical="center" indent="1"/>
    </xf>
    <xf numFmtId="0" fontId="6" fillId="20" borderId="21" xfId="0" applyFont="1" applyFill="1" applyBorder="1" applyAlignment="1">
      <alignment wrapText="1"/>
    </xf>
    <xf numFmtId="0" fontId="6" fillId="20" borderId="0" xfId="0" applyFont="1" applyFill="1" applyAlignment="1">
      <alignment wrapText="1"/>
    </xf>
    <xf numFmtId="0" fontId="0" fillId="0" borderId="0" xfId="0" applyAlignment="1">
      <alignment wrapText="1"/>
    </xf>
    <xf numFmtId="0" fontId="6" fillId="0" borderId="0" xfId="0" applyFont="1" applyAlignment="1">
      <alignment wrapText="1"/>
    </xf>
    <xf numFmtId="0" fontId="7" fillId="20" borderId="21" xfId="0" applyFont="1" applyFill="1" applyBorder="1" applyAlignment="1">
      <alignment horizontal="center"/>
    </xf>
    <xf numFmtId="0" fontId="7" fillId="20" borderId="0" xfId="0" applyFont="1" applyFill="1" applyAlignment="1">
      <alignment horizontal="center"/>
    </xf>
    <xf numFmtId="0" fontId="6" fillId="20" borderId="21" xfId="0" applyFont="1" applyFill="1" applyBorder="1" applyAlignment="1">
      <alignment horizontal="center" vertical="center"/>
    </xf>
    <xf numFmtId="0" fontId="6" fillId="20" borderId="0" xfId="0" applyFont="1" applyFill="1" applyAlignment="1">
      <alignment horizontal="center" vertical="center"/>
    </xf>
    <xf numFmtId="0" fontId="6" fillId="20" borderId="23" xfId="0" applyFont="1" applyFill="1" applyBorder="1" applyAlignment="1">
      <alignment horizontal="center" vertical="center"/>
    </xf>
    <xf numFmtId="0" fontId="6" fillId="20" borderId="24" xfId="0" applyFont="1" applyFill="1" applyBorder="1" applyAlignment="1">
      <alignment horizontal="center" vertical="center"/>
    </xf>
    <xf numFmtId="0" fontId="6" fillId="20" borderId="30" xfId="0" applyFont="1" applyFill="1" applyBorder="1" applyAlignment="1">
      <alignment horizontal="center" vertical="center"/>
    </xf>
    <xf numFmtId="0" fontId="6" fillId="0" borderId="0" xfId="0" applyFont="1"/>
    <xf numFmtId="0" fontId="6" fillId="0" borderId="0" xfId="0" applyFont="1" applyAlignment="1">
      <alignment horizontal="center"/>
    </xf>
    <xf numFmtId="0" fontId="53" fillId="0" borderId="0" xfId="0" applyFont="1" applyAlignment="1">
      <alignment horizontal="center"/>
    </xf>
    <xf numFmtId="4" fontId="19" fillId="17" borderId="36" xfId="0" applyNumberFormat="1" applyFont="1" applyFill="1" applyBorder="1" applyAlignment="1">
      <alignment horizontal="right" vertical="center" indent="1"/>
    </xf>
    <xf numFmtId="0" fontId="5" fillId="20" borderId="18" xfId="0" applyFont="1" applyFill="1" applyBorder="1" applyAlignment="1">
      <alignment horizontal="right"/>
    </xf>
    <xf numFmtId="3" fontId="10" fillId="19" borderId="0" xfId="0" applyNumberFormat="1" applyFont="1" applyFill="1" applyAlignment="1">
      <alignment horizontal="center"/>
    </xf>
    <xf numFmtId="3" fontId="0" fillId="0" borderId="32" xfId="0" applyNumberFormat="1" applyBorder="1"/>
    <xf numFmtId="3" fontId="0" fillId="0" borderId="21" xfId="0" applyNumberFormat="1" applyBorder="1"/>
    <xf numFmtId="0" fontId="54" fillId="21" borderId="3" xfId="0" applyFont="1" applyFill="1" applyBorder="1" applyAlignment="1">
      <alignment horizontal="right" vertical="center"/>
    </xf>
    <xf numFmtId="0" fontId="55" fillId="22" borderId="0" xfId="0" applyFont="1" applyFill="1"/>
    <xf numFmtId="0" fontId="58" fillId="22" borderId="0" xfId="0" applyFont="1" applyFill="1"/>
    <xf numFmtId="0" fontId="18" fillId="22" borderId="0" xfId="115" applyFill="1" applyAlignment="1" applyProtection="1"/>
    <xf numFmtId="0" fontId="6" fillId="0" borderId="0" xfId="0" applyFont="1" applyAlignment="1">
      <alignment horizontal="center" wrapText="1"/>
    </xf>
    <xf numFmtId="0" fontId="25" fillId="19" borderId="0" xfId="0" quotePrefix="1" applyFont="1" applyFill="1" applyAlignment="1">
      <alignment horizontal="left" vertical="top" wrapText="1"/>
    </xf>
    <xf numFmtId="0" fontId="32" fillId="19" borderId="0" xfId="0" quotePrefix="1" applyFont="1" applyFill="1" applyAlignment="1">
      <alignment horizontal="right"/>
    </xf>
    <xf numFmtId="0" fontId="32" fillId="19" borderId="0" xfId="0" applyFont="1" applyFill="1" applyAlignment="1">
      <alignment horizontal="right"/>
    </xf>
    <xf numFmtId="0" fontId="10" fillId="20" borderId="19" xfId="0" applyFont="1" applyFill="1" applyBorder="1" applyAlignment="1">
      <alignment horizontal="centerContinuous"/>
    </xf>
    <xf numFmtId="0" fontId="26" fillId="20" borderId="19" xfId="0" applyFont="1" applyFill="1" applyBorder="1"/>
    <xf numFmtId="0" fontId="0" fillId="20" borderId="26" xfId="0" applyFill="1" applyBorder="1"/>
    <xf numFmtId="0" fontId="0" fillId="19" borderId="22" xfId="0" applyFill="1" applyBorder="1"/>
    <xf numFmtId="0" fontId="0" fillId="19" borderId="26" xfId="0" applyFill="1" applyBorder="1"/>
    <xf numFmtId="166" fontId="0" fillId="0" borderId="0" xfId="0" applyNumberFormat="1"/>
    <xf numFmtId="3" fontId="26" fillId="19" borderId="0" xfId="0" applyNumberFormat="1" applyFont="1" applyFill="1" applyAlignment="1">
      <alignment horizontal="left" vertical="center"/>
    </xf>
    <xf numFmtId="3" fontId="17" fillId="19" borderId="0" xfId="0" applyNumberFormat="1" applyFont="1" applyFill="1" applyAlignment="1">
      <alignment horizontal="left" vertical="center"/>
    </xf>
    <xf numFmtId="3" fontId="25" fillId="19" borderId="0" xfId="0" applyNumberFormat="1" applyFont="1" applyFill="1" applyAlignment="1">
      <alignment horizontal="center"/>
    </xf>
    <xf numFmtId="4" fontId="19" fillId="19" borderId="0" xfId="0" applyNumberFormat="1" applyFont="1" applyFill="1" applyAlignment="1">
      <alignment horizontal="right" vertical="center" indent="1"/>
    </xf>
    <xf numFmtId="0" fontId="64" fillId="20" borderId="14" xfId="135" applyFont="1" applyFill="1" applyBorder="1" applyAlignment="1">
      <alignment horizontal="center"/>
    </xf>
    <xf numFmtId="0" fontId="9" fillId="20" borderId="14" xfId="135" applyFont="1" applyFill="1" applyBorder="1"/>
    <xf numFmtId="0" fontId="6" fillId="20" borderId="16" xfId="135" applyFill="1" applyBorder="1"/>
    <xf numFmtId="0" fontId="64" fillId="20" borderId="0" xfId="135" applyFont="1" applyFill="1" applyAlignment="1">
      <alignment horizontal="center"/>
    </xf>
    <xf numFmtId="0" fontId="9" fillId="20" borderId="0" xfId="135" applyFont="1" applyFill="1"/>
    <xf numFmtId="0" fontId="9" fillId="20" borderId="19" xfId="135" applyFont="1" applyFill="1" applyBorder="1"/>
    <xf numFmtId="0" fontId="23" fillId="20" borderId="16" xfId="135" applyFont="1" applyFill="1" applyBorder="1" applyAlignment="1">
      <alignment horizontal="centerContinuous"/>
    </xf>
    <xf numFmtId="0" fontId="23" fillId="20" borderId="0" xfId="135" applyFont="1" applyFill="1" applyAlignment="1">
      <alignment horizontal="centerContinuous"/>
    </xf>
    <xf numFmtId="0" fontId="23" fillId="20" borderId="19" xfId="135" applyFont="1" applyFill="1" applyBorder="1" applyAlignment="1">
      <alignment horizontal="centerContinuous"/>
    </xf>
    <xf numFmtId="0" fontId="10" fillId="20" borderId="16" xfId="135" applyFont="1" applyFill="1" applyBorder="1" applyAlignment="1">
      <alignment horizontal="centerContinuous"/>
    </xf>
    <xf numFmtId="0" fontId="10" fillId="20" borderId="0" xfId="135" applyFont="1" applyFill="1" applyAlignment="1">
      <alignment horizontal="centerContinuous"/>
    </xf>
    <xf numFmtId="0" fontId="17" fillId="20" borderId="19" xfId="135" applyFont="1" applyFill="1" applyBorder="1" applyAlignment="1">
      <alignment horizontal="centerContinuous"/>
    </xf>
    <xf numFmtId="0" fontId="56" fillId="20" borderId="16" xfId="135" applyFont="1" applyFill="1" applyBorder="1" applyAlignment="1">
      <alignment horizontal="center"/>
    </xf>
    <xf numFmtId="0" fontId="56" fillId="20" borderId="0" xfId="135" applyFont="1" applyFill="1" applyAlignment="1">
      <alignment horizontal="center"/>
    </xf>
    <xf numFmtId="0" fontId="56" fillId="20" borderId="19" xfId="135" applyFont="1" applyFill="1" applyBorder="1" applyAlignment="1">
      <alignment horizontal="center"/>
    </xf>
    <xf numFmtId="0" fontId="10" fillId="20" borderId="16" xfId="135" quotePrefix="1" applyFont="1" applyFill="1" applyBorder="1" applyAlignment="1">
      <alignment horizontal="centerContinuous"/>
    </xf>
    <xf numFmtId="0" fontId="17" fillId="20" borderId="17" xfId="135" applyFont="1" applyFill="1" applyBorder="1"/>
    <xf numFmtId="0" fontId="17" fillId="20" borderId="18" xfId="135" applyFont="1" applyFill="1" applyBorder="1"/>
    <xf numFmtId="0" fontId="11" fillId="20" borderId="18" xfId="135" applyFont="1" applyFill="1" applyBorder="1" applyAlignment="1">
      <alignment horizontal="right"/>
    </xf>
    <xf numFmtId="0" fontId="9" fillId="20" borderId="26" xfId="135" applyFont="1" applyFill="1" applyBorder="1" applyAlignment="1">
      <alignment horizontal="right" indent="1"/>
    </xf>
    <xf numFmtId="0" fontId="6" fillId="19" borderId="13" xfId="135" applyFill="1" applyBorder="1" applyAlignment="1">
      <alignment horizontal="centerContinuous"/>
    </xf>
    <xf numFmtId="0" fontId="6" fillId="19" borderId="14" xfId="135" applyFill="1" applyBorder="1" applyAlignment="1">
      <alignment horizontal="centerContinuous"/>
    </xf>
    <xf numFmtId="0" fontId="6" fillId="19" borderId="14" xfId="135" applyFill="1" applyBorder="1" applyAlignment="1">
      <alignment horizontal="center"/>
    </xf>
    <xf numFmtId="0" fontId="6" fillId="19" borderId="22" xfId="135" applyFill="1" applyBorder="1" applyAlignment="1">
      <alignment horizontal="center"/>
    </xf>
    <xf numFmtId="0" fontId="6" fillId="19" borderId="16" xfId="135" applyFill="1" applyBorder="1"/>
    <xf numFmtId="0" fontId="17" fillId="19" borderId="0" xfId="135" applyFont="1" applyFill="1"/>
    <xf numFmtId="0" fontId="6" fillId="19" borderId="19" xfId="135" applyFill="1" applyBorder="1"/>
    <xf numFmtId="0" fontId="17" fillId="19" borderId="0" xfId="135" applyFont="1" applyFill="1" applyProtection="1">
      <protection locked="0"/>
    </xf>
    <xf numFmtId="0" fontId="65" fillId="19" borderId="0" xfId="135" applyFont="1" applyFill="1" applyAlignment="1">
      <alignment horizontal="right"/>
    </xf>
    <xf numFmtId="0" fontId="65" fillId="19" borderId="0" xfId="135" applyFont="1" applyFill="1" applyAlignment="1">
      <alignment horizontal="center"/>
    </xf>
    <xf numFmtId="0" fontId="4" fillId="19" borderId="0" xfId="135" applyFont="1" applyFill="1"/>
    <xf numFmtId="0" fontId="6" fillId="24" borderId="16" xfId="135" applyFill="1" applyBorder="1"/>
    <xf numFmtId="0" fontId="6" fillId="17" borderId="0" xfId="135" applyFill="1"/>
    <xf numFmtId="0" fontId="6" fillId="19" borderId="16" xfId="135" applyFill="1" applyBorder="1" applyProtection="1">
      <protection locked="0"/>
    </xf>
    <xf numFmtId="0" fontId="6" fillId="19" borderId="0" xfId="135" applyFill="1"/>
    <xf numFmtId="0" fontId="6" fillId="19" borderId="16" xfId="135" applyFill="1" applyBorder="1" applyAlignment="1">
      <alignment vertical="center"/>
    </xf>
    <xf numFmtId="0" fontId="6" fillId="19" borderId="0" xfId="135" applyFill="1" applyAlignment="1">
      <alignment vertical="center"/>
    </xf>
    <xf numFmtId="0" fontId="10" fillId="19" borderId="0" xfId="135" applyFont="1" applyFill="1" applyAlignment="1">
      <alignment horizontal="center" vertical="center"/>
    </xf>
    <xf numFmtId="0" fontId="17" fillId="19" borderId="16" xfId="135" applyFont="1" applyFill="1" applyBorder="1" applyAlignment="1">
      <alignment vertical="center"/>
    </xf>
    <xf numFmtId="0" fontId="17" fillId="19" borderId="19" xfId="135" applyFont="1" applyFill="1" applyBorder="1"/>
    <xf numFmtId="0" fontId="17" fillId="17" borderId="0" xfId="135" applyFont="1" applyFill="1"/>
    <xf numFmtId="3" fontId="19" fillId="17" borderId="27" xfId="135" applyNumberFormat="1" applyFont="1" applyFill="1" applyBorder="1" applyAlignment="1" applyProtection="1">
      <alignment horizontal="right" vertical="center" indent="1"/>
      <protection locked="0"/>
    </xf>
    <xf numFmtId="0" fontId="19" fillId="19" borderId="0" xfId="135" applyFont="1" applyFill="1" applyAlignment="1">
      <alignment horizontal="right" vertical="center" indent="3"/>
    </xf>
    <xf numFmtId="0" fontId="6" fillId="0" borderId="0" xfId="135"/>
    <xf numFmtId="0" fontId="10" fillId="19" borderId="0" xfId="135" applyFont="1" applyFill="1" applyAlignment="1">
      <alignment horizontal="center"/>
    </xf>
    <xf numFmtId="0" fontId="17" fillId="0" borderId="0" xfId="135" applyFont="1"/>
    <xf numFmtId="0" fontId="25" fillId="19" borderId="16" xfId="135" applyFont="1" applyFill="1" applyBorder="1" applyAlignment="1">
      <alignment vertical="center"/>
    </xf>
    <xf numFmtId="0" fontId="25" fillId="19" borderId="0" xfId="135" applyFont="1" applyFill="1" applyAlignment="1">
      <alignment vertical="center"/>
    </xf>
    <xf numFmtId="0" fontId="26" fillId="19" borderId="0" xfId="135" applyFont="1" applyFill="1" applyAlignment="1">
      <alignment vertical="center"/>
    </xf>
    <xf numFmtId="0" fontId="26" fillId="19" borderId="19" xfId="135" applyFont="1" applyFill="1" applyBorder="1"/>
    <xf numFmtId="0" fontId="26" fillId="17" borderId="0" xfId="135" applyFont="1" applyFill="1"/>
    <xf numFmtId="0" fontId="10" fillId="19" borderId="0" xfId="135" applyFont="1" applyFill="1" applyAlignment="1">
      <alignment vertical="center"/>
    </xf>
    <xf numFmtId="0" fontId="10" fillId="19" borderId="16" xfId="135" applyFont="1" applyFill="1" applyBorder="1" applyAlignment="1">
      <alignment vertical="center"/>
    </xf>
    <xf numFmtId="0" fontId="31" fillId="19" borderId="0" xfId="135" applyFont="1" applyFill="1" applyAlignment="1">
      <alignment horizontal="center" vertical="center" wrapText="1"/>
    </xf>
    <xf numFmtId="0" fontId="31" fillId="19" borderId="19" xfId="135" applyFont="1" applyFill="1" applyBorder="1" applyAlignment="1">
      <alignment horizontal="center" vertical="center" wrapText="1"/>
    </xf>
    <xf numFmtId="0" fontId="25" fillId="19" borderId="0" xfId="135" applyFont="1" applyFill="1" applyAlignment="1">
      <alignment horizontal="left" vertical="center"/>
    </xf>
    <xf numFmtId="0" fontId="10" fillId="19" borderId="16" xfId="135" applyFont="1" applyFill="1" applyBorder="1" applyAlignment="1">
      <alignment vertical="top"/>
    </xf>
    <xf numFmtId="0" fontId="10" fillId="19" borderId="0" xfId="135" applyFont="1" applyFill="1"/>
    <xf numFmtId="0" fontId="30" fillId="19" borderId="0" xfId="115" quotePrefix="1" applyNumberFormat="1" applyFont="1" applyFill="1" applyBorder="1" applyAlignment="1" applyProtection="1">
      <alignment horizontal="center" wrapText="1"/>
    </xf>
    <xf numFmtId="0" fontId="30" fillId="19" borderId="0" xfId="115" quotePrefix="1" applyNumberFormat="1" applyFont="1" applyFill="1" applyBorder="1" applyAlignment="1" applyProtection="1">
      <alignment wrapText="1"/>
    </xf>
    <xf numFmtId="0" fontId="30" fillId="19" borderId="19" xfId="115" quotePrefix="1" applyNumberFormat="1" applyFont="1" applyFill="1" applyBorder="1" applyAlignment="1" applyProtection="1">
      <alignment wrapText="1"/>
    </xf>
    <xf numFmtId="0" fontId="17" fillId="19" borderId="16" xfId="135" applyFont="1" applyFill="1" applyBorder="1"/>
    <xf numFmtId="0" fontId="30" fillId="19" borderId="19" xfId="115" quotePrefix="1" applyNumberFormat="1" applyFont="1" applyFill="1" applyBorder="1" applyAlignment="1" applyProtection="1">
      <alignment horizontal="center" wrapText="1"/>
    </xf>
    <xf numFmtId="0" fontId="6" fillId="19" borderId="13" xfId="135" applyFill="1" applyBorder="1"/>
    <xf numFmtId="0" fontId="6" fillId="19" borderId="14" xfId="135" applyFill="1" applyBorder="1"/>
    <xf numFmtId="0" fontId="19" fillId="19" borderId="14" xfId="135" applyFont="1" applyFill="1" applyBorder="1" applyAlignment="1">
      <alignment horizontal="right" vertical="center" indent="1"/>
    </xf>
    <xf numFmtId="0" fontId="10" fillId="19" borderId="14" xfId="135" applyFont="1" applyFill="1" applyBorder="1" applyAlignment="1">
      <alignment horizontal="center"/>
    </xf>
    <xf numFmtId="0" fontId="6" fillId="19" borderId="22" xfId="135" applyFill="1" applyBorder="1"/>
    <xf numFmtId="0" fontId="10" fillId="19" borderId="0" xfId="135" applyFont="1" applyFill="1" applyAlignment="1">
      <alignment horizontal="centerContinuous"/>
    </xf>
    <xf numFmtId="0" fontId="19" fillId="19" borderId="0" xfId="135" applyFont="1" applyFill="1" applyAlignment="1">
      <alignment horizontal="right" vertical="center" indent="1"/>
    </xf>
    <xf numFmtId="0" fontId="5" fillId="19" borderId="0" xfId="135" applyFont="1" applyFill="1" applyAlignment="1">
      <alignment horizontal="centerContinuous"/>
    </xf>
    <xf numFmtId="0" fontId="27" fillId="19" borderId="0" xfId="135" quotePrefix="1" applyFont="1" applyFill="1" applyAlignment="1">
      <alignment horizontal="left" vertical="center"/>
    </xf>
    <xf numFmtId="0" fontId="6" fillId="19" borderId="17" xfId="135" applyFill="1" applyBorder="1"/>
    <xf numFmtId="0" fontId="17" fillId="19" borderId="18" xfId="135" applyFont="1" applyFill="1" applyBorder="1" applyAlignment="1">
      <alignment horizontal="left" vertical="center"/>
    </xf>
    <xf numFmtId="0" fontId="10" fillId="19" borderId="18" xfId="135" applyFont="1" applyFill="1" applyBorder="1" applyAlignment="1">
      <alignment horizontal="left" vertical="center"/>
    </xf>
    <xf numFmtId="0" fontId="6" fillId="19" borderId="26" xfId="135" applyFill="1" applyBorder="1"/>
    <xf numFmtId="0" fontId="25" fillId="19" borderId="0" xfId="135" quotePrefix="1" applyFont="1" applyFill="1" applyAlignment="1">
      <alignment horizontal="left" vertical="top" wrapText="1"/>
    </xf>
    <xf numFmtId="0" fontId="25" fillId="19" borderId="0" xfId="135" applyFont="1" applyFill="1" applyAlignment="1">
      <alignment horizontal="left" vertical="top" wrapText="1"/>
    </xf>
    <xf numFmtId="4" fontId="19" fillId="19" borderId="0" xfId="135" applyNumberFormat="1" applyFont="1" applyFill="1" applyAlignment="1">
      <alignment horizontal="right" vertical="center" indent="3"/>
    </xf>
    <xf numFmtId="0" fontId="6" fillId="25" borderId="13" xfId="0" applyFont="1" applyFill="1" applyBorder="1"/>
    <xf numFmtId="0" fontId="6" fillId="25" borderId="14" xfId="0" applyFont="1" applyFill="1" applyBorder="1"/>
    <xf numFmtId="0" fontId="6" fillId="25" borderId="22" xfId="0" applyFont="1" applyFill="1" applyBorder="1"/>
    <xf numFmtId="0" fontId="6" fillId="25" borderId="16" xfId="0" applyFont="1" applyFill="1" applyBorder="1"/>
    <xf numFmtId="0" fontId="6" fillId="25" borderId="0" xfId="0" applyFont="1" applyFill="1"/>
    <xf numFmtId="0" fontId="6" fillId="25" borderId="19" xfId="0" applyFont="1" applyFill="1" applyBorder="1"/>
    <xf numFmtId="0" fontId="17" fillId="25" borderId="0" xfId="0" applyFont="1" applyFill="1" applyAlignment="1">
      <alignment horizontal="center" vertical="center"/>
    </xf>
    <xf numFmtId="0" fontId="6" fillId="25" borderId="0" xfId="0" applyFont="1" applyFill="1" applyAlignment="1">
      <alignment wrapText="1"/>
    </xf>
    <xf numFmtId="0" fontId="6" fillId="25" borderId="17" xfId="0" applyFont="1" applyFill="1" applyBorder="1"/>
    <xf numFmtId="0" fontId="6" fillId="25" borderId="26" xfId="0" applyFont="1" applyFill="1" applyBorder="1"/>
    <xf numFmtId="0" fontId="6" fillId="26" borderId="16" xfId="0" applyFont="1" applyFill="1" applyBorder="1"/>
    <xf numFmtId="0" fontId="10" fillId="26" borderId="0" xfId="0" applyFont="1" applyFill="1"/>
    <xf numFmtId="0" fontId="6" fillId="26" borderId="0" xfId="0" applyFont="1" applyFill="1"/>
    <xf numFmtId="0" fontId="6" fillId="26" borderId="19" xfId="0" applyFont="1" applyFill="1" applyBorder="1"/>
    <xf numFmtId="0" fontId="10" fillId="26" borderId="0" xfId="0" applyFont="1" applyFill="1" applyAlignment="1">
      <alignment horizontal="center"/>
    </xf>
    <xf numFmtId="0" fontId="10" fillId="26" borderId="0" xfId="0" applyFont="1" applyFill="1" applyAlignment="1">
      <alignment horizontal="center" wrapText="1"/>
    </xf>
    <xf numFmtId="0" fontId="57" fillId="26" borderId="0" xfId="0" applyFont="1" applyFill="1" applyAlignment="1">
      <alignment horizontal="center"/>
    </xf>
    <xf numFmtId="0" fontId="17" fillId="26" borderId="0" xfId="0" applyFont="1" applyFill="1"/>
    <xf numFmtId="0" fontId="6" fillId="26" borderId="0" xfId="0" applyFont="1" applyFill="1" applyAlignment="1">
      <alignment vertical="center"/>
    </xf>
    <xf numFmtId="0" fontId="6" fillId="26" borderId="37" xfId="0" applyFont="1" applyFill="1" applyBorder="1" applyAlignment="1">
      <alignment vertical="center"/>
    </xf>
    <xf numFmtId="3" fontId="13" fillId="27" borderId="12" xfId="0" applyNumberFormat="1" applyFont="1" applyFill="1" applyBorder="1" applyAlignment="1" applyProtection="1">
      <alignment vertical="center"/>
      <protection locked="0"/>
    </xf>
    <xf numFmtId="3" fontId="15" fillId="26" borderId="0" xfId="0" applyNumberFormat="1" applyFont="1" applyFill="1" applyAlignment="1">
      <alignment vertical="center"/>
    </xf>
    <xf numFmtId="0" fontId="15" fillId="26" borderId="0" xfId="0" applyFont="1" applyFill="1" applyAlignment="1">
      <alignment vertical="center"/>
    </xf>
    <xf numFmtId="3" fontId="13" fillId="27" borderId="38" xfId="0" applyNumberFormat="1" applyFont="1" applyFill="1" applyBorder="1" applyAlignment="1">
      <alignment vertical="center"/>
    </xf>
    <xf numFmtId="3" fontId="15" fillId="26" borderId="0" xfId="0" applyNumberFormat="1" applyFont="1" applyFill="1" applyAlignment="1">
      <alignment horizontal="right" vertical="center" indent="3"/>
    </xf>
    <xf numFmtId="0" fontId="6" fillId="26" borderId="0" xfId="0" applyFont="1" applyFill="1" applyAlignment="1">
      <alignment horizontal="right" vertical="center" indent="3"/>
    </xf>
    <xf numFmtId="0" fontId="15" fillId="26" borderId="0" xfId="0" applyFont="1" applyFill="1" applyAlignment="1">
      <alignment horizontal="right" vertical="center" indent="3"/>
    </xf>
    <xf numFmtId="0" fontId="10" fillId="26" borderId="0" xfId="0" applyFont="1" applyFill="1" applyAlignment="1">
      <alignment vertical="center"/>
    </xf>
    <xf numFmtId="165" fontId="13" fillId="27" borderId="12" xfId="0" applyNumberFormat="1" applyFont="1" applyFill="1" applyBorder="1" applyAlignment="1" applyProtection="1">
      <alignment vertical="center"/>
      <protection locked="0"/>
    </xf>
    <xf numFmtId="3" fontId="13" fillId="26" borderId="0" xfId="0" applyNumberFormat="1" applyFont="1" applyFill="1" applyAlignment="1">
      <alignment vertical="center"/>
    </xf>
    <xf numFmtId="0" fontId="52" fillId="28" borderId="33" xfId="0" applyFont="1" applyFill="1" applyBorder="1" applyAlignment="1">
      <alignment vertical="center"/>
    </xf>
    <xf numFmtId="0" fontId="15" fillId="26" borderId="0" xfId="0" applyFont="1" applyFill="1" applyAlignment="1">
      <alignment horizontal="right" vertical="center" indent="1"/>
    </xf>
    <xf numFmtId="0" fontId="6" fillId="26" borderId="0" xfId="0" applyFont="1" applyFill="1" applyAlignment="1">
      <alignment horizontal="center" vertical="center"/>
    </xf>
    <xf numFmtId="4" fontId="13" fillId="27" borderId="38" xfId="0" applyNumberFormat="1" applyFont="1" applyFill="1" applyBorder="1" applyAlignment="1">
      <alignment horizontal="right" vertical="center" wrapText="1"/>
    </xf>
    <xf numFmtId="0" fontId="13" fillId="26" borderId="0" xfId="0" applyFont="1" applyFill="1" applyAlignment="1">
      <alignment horizontal="right" vertical="center" wrapText="1"/>
    </xf>
    <xf numFmtId="0" fontId="6" fillId="26" borderId="0" xfId="0" applyFont="1" applyFill="1" applyAlignment="1">
      <alignment vertical="center" wrapText="1"/>
    </xf>
    <xf numFmtId="0" fontId="52" fillId="28" borderId="33" xfId="0" applyFont="1" applyFill="1" applyBorder="1" applyAlignment="1">
      <alignment horizontal="center" vertical="center" wrapText="1"/>
    </xf>
    <xf numFmtId="0" fontId="17" fillId="26" borderId="0" xfId="0" applyFont="1" applyFill="1" applyAlignment="1">
      <alignment vertical="center" wrapText="1"/>
    </xf>
    <xf numFmtId="4" fontId="13" fillId="27" borderId="38" xfId="0" applyNumberFormat="1" applyFont="1" applyFill="1" applyBorder="1" applyAlignment="1">
      <alignment horizontal="right" vertical="center"/>
    </xf>
    <xf numFmtId="0" fontId="71" fillId="26" borderId="0" xfId="0" applyFont="1" applyFill="1" applyAlignment="1">
      <alignment horizontal="left" vertical="top" wrapText="1"/>
    </xf>
    <xf numFmtId="0" fontId="68" fillId="17" borderId="0" xfId="135" applyFont="1" applyFill="1"/>
    <xf numFmtId="0" fontId="69" fillId="17" borderId="0" xfId="135" applyFont="1" applyFill="1"/>
    <xf numFmtId="0" fontId="72" fillId="17" borderId="0" xfId="135" applyFont="1" applyFill="1"/>
    <xf numFmtId="0" fontId="68" fillId="0" borderId="0" xfId="135" applyFont="1"/>
    <xf numFmtId="0" fontId="68" fillId="17" borderId="0" xfId="135" applyFont="1" applyFill="1" applyAlignment="1">
      <alignment horizontal="left" wrapText="1"/>
    </xf>
    <xf numFmtId="3" fontId="68" fillId="17" borderId="0" xfId="135" applyNumberFormat="1" applyFont="1" applyFill="1" applyAlignment="1">
      <alignment horizontal="left" vertical="top" wrapText="1"/>
    </xf>
    <xf numFmtId="0" fontId="5" fillId="22" borderId="0" xfId="0" applyFont="1" applyFill="1"/>
    <xf numFmtId="0" fontId="66" fillId="22" borderId="0" xfId="0" applyFont="1" applyFill="1"/>
    <xf numFmtId="0" fontId="6" fillId="22" borderId="0" xfId="0" applyFont="1" applyFill="1"/>
    <xf numFmtId="0" fontId="17" fillId="22" borderId="0" xfId="0" applyFont="1" applyFill="1" applyAlignment="1">
      <alignment horizontal="center" vertical="center"/>
    </xf>
    <xf numFmtId="0" fontId="6" fillId="22" borderId="0" xfId="0" applyFont="1" applyFill="1" applyAlignment="1">
      <alignment vertical="center" wrapText="1"/>
    </xf>
    <xf numFmtId="0" fontId="6" fillId="29" borderId="0" xfId="0" applyFont="1" applyFill="1"/>
    <xf numFmtId="3" fontId="10" fillId="19" borderId="0" xfId="135" applyNumberFormat="1" applyFont="1" applyFill="1" applyAlignment="1">
      <alignment vertical="center"/>
    </xf>
    <xf numFmtId="3" fontId="26" fillId="19" borderId="0" xfId="135" applyNumberFormat="1" applyFont="1" applyFill="1" applyAlignment="1">
      <alignment vertical="center"/>
    </xf>
    <xf numFmtId="0" fontId="5" fillId="22" borderId="23" xfId="0" applyFont="1" applyFill="1" applyBorder="1"/>
    <xf numFmtId="0" fontId="5" fillId="22" borderId="24" xfId="0" applyFont="1" applyFill="1" applyBorder="1"/>
    <xf numFmtId="0" fontId="10" fillId="22" borderId="0" xfId="0" applyFont="1" applyFill="1" applyAlignment="1">
      <alignment horizontal="center" vertical="top" wrapText="1"/>
    </xf>
    <xf numFmtId="0" fontId="17" fillId="22" borderId="0" xfId="0" applyFont="1" applyFill="1" applyAlignment="1">
      <alignment horizontal="right"/>
    </xf>
    <xf numFmtId="0" fontId="10" fillId="22" borderId="0" xfId="0" applyFont="1" applyFill="1" applyAlignment="1">
      <alignment horizontal="right" vertical="center"/>
    </xf>
    <xf numFmtId="0" fontId="0" fillId="22" borderId="0" xfId="0" applyFill="1" applyAlignment="1">
      <alignment horizontal="right"/>
    </xf>
    <xf numFmtId="0" fontId="10" fillId="30" borderId="0" xfId="0" applyFont="1" applyFill="1" applyAlignment="1">
      <alignment horizontal="center" vertical="top" wrapText="1"/>
    </xf>
    <xf numFmtId="0" fontId="68" fillId="22" borderId="0" xfId="0" applyFont="1" applyFill="1"/>
    <xf numFmtId="0" fontId="74" fillId="22" borderId="0" xfId="0" applyFont="1" applyFill="1"/>
    <xf numFmtId="165" fontId="19" fillId="17" borderId="27" xfId="0" applyNumberFormat="1" applyFont="1" applyFill="1" applyBorder="1" applyAlignment="1">
      <alignment horizontal="right" vertical="center" indent="1"/>
    </xf>
    <xf numFmtId="165" fontId="17" fillId="19" borderId="0" xfId="0" applyNumberFormat="1" applyFont="1" applyFill="1" applyAlignment="1">
      <alignment horizontal="left" vertical="center"/>
    </xf>
    <xf numFmtId="0" fontId="10" fillId="26" borderId="0" xfId="0" applyFont="1" applyFill="1" applyAlignment="1">
      <alignment vertical="center" wrapText="1"/>
    </xf>
    <xf numFmtId="0" fontId="10" fillId="25" borderId="0" xfId="0" applyFont="1" applyFill="1" applyAlignment="1">
      <alignment horizontal="center" vertical="center"/>
    </xf>
    <xf numFmtId="0" fontId="70" fillId="25" borderId="16" xfId="0" applyFont="1" applyFill="1" applyBorder="1" applyAlignment="1">
      <alignment horizontal="center" vertical="center" wrapText="1"/>
    </xf>
    <xf numFmtId="0" fontId="70" fillId="25" borderId="19" xfId="0" applyFont="1" applyFill="1" applyBorder="1" applyAlignment="1">
      <alignment horizontal="center" vertical="center" wrapText="1"/>
    </xf>
    <xf numFmtId="0" fontId="6" fillId="26" borderId="17" xfId="0" applyFont="1" applyFill="1" applyBorder="1"/>
    <xf numFmtId="0" fontId="16" fillId="26" borderId="18" xfId="0" applyFont="1" applyFill="1" applyBorder="1" applyAlignment="1">
      <alignment vertical="top" wrapText="1"/>
    </xf>
    <xf numFmtId="0" fontId="6" fillId="26" borderId="26" xfId="0" applyFont="1" applyFill="1" applyBorder="1"/>
    <xf numFmtId="0" fontId="52" fillId="19" borderId="0" xfId="135" applyFont="1" applyFill="1" applyAlignment="1">
      <alignment horizontal="center" vertical="center"/>
    </xf>
    <xf numFmtId="0" fontId="75" fillId="19" borderId="0" xfId="135" applyFont="1" applyFill="1" applyAlignment="1">
      <alignment horizontal="left" vertical="top"/>
    </xf>
    <xf numFmtId="165" fontId="19" fillId="17" borderId="27" xfId="135" applyNumberFormat="1" applyFont="1" applyFill="1" applyBorder="1" applyAlignment="1" applyProtection="1">
      <alignment horizontal="right" vertical="center" indent="1"/>
      <protection locked="0"/>
    </xf>
    <xf numFmtId="165" fontId="19" fillId="19" borderId="0" xfId="135" applyNumberFormat="1" applyFont="1" applyFill="1" applyAlignment="1">
      <alignment horizontal="right" vertical="center" indent="3"/>
    </xf>
    <xf numFmtId="4" fontId="19" fillId="17" borderId="27" xfId="135" applyNumberFormat="1" applyFont="1" applyFill="1" applyBorder="1" applyAlignment="1" applyProtection="1">
      <alignment horizontal="right" vertical="center" indent="1"/>
      <protection locked="0"/>
    </xf>
    <xf numFmtId="165" fontId="10" fillId="19" borderId="0" xfId="0" applyNumberFormat="1" applyFont="1" applyFill="1" applyAlignment="1">
      <alignment horizontal="center"/>
    </xf>
    <xf numFmtId="165" fontId="25" fillId="19" borderId="0" xfId="0" applyNumberFormat="1" applyFont="1" applyFill="1" applyAlignment="1">
      <alignment horizontal="center"/>
    </xf>
    <xf numFmtId="165" fontId="10" fillId="19" borderId="0" xfId="0" applyNumberFormat="1" applyFont="1" applyFill="1" applyAlignment="1">
      <alignment horizontal="left" vertical="center"/>
    </xf>
    <xf numFmtId="165" fontId="32" fillId="19" borderId="0" xfId="0" applyNumberFormat="1" applyFont="1" applyFill="1" applyAlignment="1">
      <alignment horizontal="right"/>
    </xf>
    <xf numFmtId="4" fontId="17" fillId="19" borderId="0" xfId="0" applyNumberFormat="1" applyFont="1" applyFill="1" applyAlignment="1">
      <alignment horizontal="left" vertical="center"/>
    </xf>
    <xf numFmtId="4" fontId="10" fillId="19" borderId="20" xfId="0" applyNumberFormat="1" applyFont="1" applyFill="1" applyBorder="1" applyAlignment="1">
      <alignment horizontal="left" vertical="center" wrapText="1"/>
    </xf>
    <xf numFmtId="0" fontId="25" fillId="19" borderId="0" xfId="0" quotePrefix="1" applyFont="1" applyFill="1" applyAlignment="1">
      <alignment horizontal="left" vertical="center" wrapText="1"/>
    </xf>
    <xf numFmtId="0" fontId="0" fillId="22" borderId="0" xfId="0" applyFill="1" applyAlignment="1">
      <alignment horizontal="left"/>
    </xf>
    <xf numFmtId="0" fontId="68" fillId="22" borderId="0" xfId="0" applyFont="1" applyFill="1" applyAlignment="1">
      <alignment horizontal="left"/>
    </xf>
    <xf numFmtId="0" fontId="5" fillId="22" borderId="24" xfId="0" applyFont="1" applyFill="1" applyBorder="1" applyAlignment="1">
      <alignment horizontal="left"/>
    </xf>
    <xf numFmtId="0" fontId="10" fillId="30" borderId="0" xfId="0" applyFont="1" applyFill="1" applyAlignment="1">
      <alignment horizontal="left" vertical="top" wrapText="1"/>
    </xf>
    <xf numFmtId="0" fontId="74" fillId="22" borderId="0" xfId="0" applyFont="1" applyFill="1" applyAlignment="1">
      <alignment horizontal="left"/>
    </xf>
    <xf numFmtId="0" fontId="19" fillId="19" borderId="39" xfId="0" applyFont="1" applyFill="1" applyBorder="1" applyAlignment="1">
      <alignment horizontal="right" vertical="center" indent="1"/>
    </xf>
    <xf numFmtId="0" fontId="77" fillId="0" borderId="15" xfId="0" applyFont="1" applyBorder="1"/>
    <xf numFmtId="0" fontId="77" fillId="0" borderId="0" xfId="0" applyFont="1"/>
    <xf numFmtId="0" fontId="79" fillId="0" borderId="0" xfId="0" applyFont="1"/>
    <xf numFmtId="0" fontId="78" fillId="0" borderId="0" xfId="0" applyFont="1"/>
    <xf numFmtId="0" fontId="77" fillId="17" borderId="0" xfId="135" applyFont="1" applyFill="1"/>
    <xf numFmtId="0" fontId="78" fillId="17" borderId="0" xfId="135" applyFont="1" applyFill="1"/>
    <xf numFmtId="0" fontId="77" fillId="0" borderId="0" xfId="135" applyFont="1"/>
    <xf numFmtId="0" fontId="80" fillId="17" borderId="0" xfId="135" applyFont="1" applyFill="1"/>
    <xf numFmtId="0" fontId="78" fillId="0" borderId="0" xfId="135" applyFont="1"/>
    <xf numFmtId="0" fontId="17" fillId="19" borderId="0" xfId="0" applyFont="1" applyFill="1"/>
    <xf numFmtId="0" fontId="10" fillId="19" borderId="20" xfId="0" applyFont="1" applyFill="1" applyBorder="1" applyAlignment="1">
      <alignment horizontal="left" vertical="center" wrapText="1"/>
    </xf>
    <xf numFmtId="0" fontId="78" fillId="22" borderId="0" xfId="0" applyFont="1" applyFill="1" applyAlignment="1">
      <alignment horizontal="right"/>
    </xf>
    <xf numFmtId="164" fontId="19" fillId="17" borderId="27" xfId="88" applyFont="1" applyFill="1" applyBorder="1" applyAlignment="1" applyProtection="1">
      <alignment horizontal="right" vertical="center" indent="1"/>
    </xf>
    <xf numFmtId="168" fontId="19" fillId="17" borderId="12" xfId="88" applyNumberFormat="1" applyFont="1" applyFill="1" applyBorder="1" applyAlignment="1" applyProtection="1">
      <alignment horizontal="right" vertical="center" indent="1"/>
      <protection locked="0"/>
    </xf>
    <xf numFmtId="167" fontId="19" fillId="17" borderId="12" xfId="88" applyNumberFormat="1" applyFont="1" applyFill="1" applyBorder="1" applyAlignment="1" applyProtection="1">
      <alignment horizontal="right" vertical="center" indent="1"/>
      <protection locked="0"/>
    </xf>
    <xf numFmtId="164" fontId="19" fillId="17" borderId="27" xfId="88" applyFont="1" applyFill="1" applyBorder="1" applyAlignment="1" applyProtection="1">
      <alignment horizontal="right" vertical="center" indent="1"/>
      <protection locked="0"/>
    </xf>
    <xf numFmtId="167" fontId="19" fillId="17" borderId="27" xfId="88" applyNumberFormat="1" applyFont="1" applyFill="1" applyBorder="1" applyAlignment="1" applyProtection="1">
      <alignment horizontal="right" vertical="center" indent="1"/>
      <protection locked="0"/>
    </xf>
    <xf numFmtId="167" fontId="19" fillId="17" borderId="27" xfId="88" applyNumberFormat="1" applyFont="1" applyFill="1" applyBorder="1" applyAlignment="1" applyProtection="1">
      <alignment horizontal="right" vertical="center" indent="1"/>
    </xf>
    <xf numFmtId="0" fontId="0" fillId="22" borderId="12" xfId="0" applyFill="1" applyBorder="1"/>
    <xf numFmtId="3" fontId="17" fillId="0" borderId="0" xfId="0" applyNumberFormat="1" applyFont="1" applyAlignment="1">
      <alignment horizontal="right"/>
    </xf>
    <xf numFmtId="0" fontId="17" fillId="0" borderId="0" xfId="0" applyFont="1" applyAlignment="1">
      <alignment horizontal="right"/>
    </xf>
    <xf numFmtId="2" fontId="17" fillId="0" borderId="0" xfId="0" applyNumberFormat="1" applyFont="1" applyAlignment="1">
      <alignment horizontal="right"/>
    </xf>
    <xf numFmtId="0" fontId="17" fillId="0" borderId="21" xfId="0" applyFont="1" applyBorder="1" applyAlignment="1">
      <alignment horizontal="left"/>
    </xf>
    <xf numFmtId="0" fontId="17" fillId="0" borderId="0" xfId="0" applyFont="1" applyAlignment="1">
      <alignment horizontal="left"/>
    </xf>
    <xf numFmtId="2" fontId="17" fillId="0" borderId="0" xfId="0" applyNumberFormat="1" applyFont="1" applyAlignment="1">
      <alignment horizontal="right" vertical="center"/>
    </xf>
    <xf numFmtId="0" fontId="17" fillId="0" borderId="0" xfId="0" applyFont="1" applyAlignment="1">
      <alignment horizontal="right" vertical="center"/>
    </xf>
    <xf numFmtId="0" fontId="17" fillId="0" borderId="41" xfId="0" applyFont="1" applyBorder="1" applyAlignment="1">
      <alignment horizontal="left"/>
    </xf>
    <xf numFmtId="0" fontId="17" fillId="0" borderId="41" xfId="0" applyFont="1" applyBorder="1" applyAlignment="1">
      <alignment horizontal="right"/>
    </xf>
    <xf numFmtId="0" fontId="76" fillId="0" borderId="41" xfId="0" applyFont="1" applyBorder="1" applyAlignment="1">
      <alignment horizontal="left"/>
    </xf>
    <xf numFmtId="0" fontId="76" fillId="0" borderId="41" xfId="0" applyFont="1" applyBorder="1" applyAlignment="1">
      <alignment horizontal="right"/>
    </xf>
    <xf numFmtId="3" fontId="13" fillId="27" borderId="12" xfId="0" applyNumberFormat="1" applyFont="1" applyFill="1" applyBorder="1" applyAlignment="1">
      <alignment vertical="center"/>
    </xf>
    <xf numFmtId="0" fontId="0" fillId="32" borderId="0" xfId="0" applyFill="1"/>
    <xf numFmtId="0" fontId="0" fillId="20" borderId="19" xfId="0" applyFill="1" applyBorder="1"/>
    <xf numFmtId="0" fontId="10" fillId="20" borderId="0" xfId="0" applyFont="1" applyFill="1" applyAlignment="1">
      <alignment horizontal="center" vertical="center"/>
    </xf>
    <xf numFmtId="0" fontId="17" fillId="20" borderId="0" xfId="0" applyFont="1" applyFill="1" applyAlignment="1">
      <alignment horizontal="center" vertical="center"/>
    </xf>
    <xf numFmtId="0" fontId="20" fillId="20" borderId="16" xfId="0" applyFont="1" applyFill="1" applyBorder="1" applyAlignment="1">
      <alignment horizontal="center" vertical="center" wrapText="1"/>
    </xf>
    <xf numFmtId="0" fontId="0" fillId="20" borderId="0" xfId="0" applyFill="1" applyAlignment="1">
      <alignment wrapText="1"/>
    </xf>
    <xf numFmtId="0" fontId="20" fillId="20" borderId="19" xfId="0" applyFont="1" applyFill="1" applyBorder="1" applyAlignment="1">
      <alignment horizontal="center" vertical="center" wrapText="1"/>
    </xf>
    <xf numFmtId="0" fontId="10" fillId="19" borderId="0" xfId="0" applyFont="1" applyFill="1"/>
    <xf numFmtId="0" fontId="13" fillId="19" borderId="14" xfId="0" applyFont="1" applyFill="1" applyBorder="1"/>
    <xf numFmtId="0" fontId="57" fillId="19" borderId="0" xfId="0" applyFont="1" applyFill="1" applyAlignment="1">
      <alignment horizontal="center"/>
    </xf>
    <xf numFmtId="0" fontId="0" fillId="19" borderId="0" xfId="0" applyFill="1" applyAlignment="1">
      <alignment vertical="center"/>
    </xf>
    <xf numFmtId="3" fontId="13" fillId="17" borderId="12" xfId="0" applyNumberFormat="1" applyFont="1" applyFill="1" applyBorder="1" applyAlignment="1" applyProtection="1">
      <alignment vertical="center"/>
      <protection locked="0"/>
    </xf>
    <xf numFmtId="3" fontId="15" fillId="19" borderId="0" xfId="0" applyNumberFormat="1" applyFont="1" applyFill="1" applyAlignment="1">
      <alignment vertical="center"/>
    </xf>
    <xf numFmtId="0" fontId="15" fillId="19" borderId="0" xfId="0" applyFont="1" applyFill="1" applyAlignment="1">
      <alignment vertical="center"/>
    </xf>
    <xf numFmtId="3" fontId="13" fillId="17" borderId="48" xfId="0" applyNumberFormat="1" applyFont="1" applyFill="1" applyBorder="1" applyAlignment="1">
      <alignment vertical="center"/>
    </xf>
    <xf numFmtId="3" fontId="15" fillId="19" borderId="0" xfId="0" applyNumberFormat="1" applyFont="1" applyFill="1" applyAlignment="1">
      <alignment horizontal="right" vertical="center" indent="3"/>
    </xf>
    <xf numFmtId="0" fontId="0" fillId="19" borderId="0" xfId="0" applyFill="1" applyAlignment="1">
      <alignment horizontal="right" vertical="center" indent="3"/>
    </xf>
    <xf numFmtId="0" fontId="15" fillId="19" borderId="0" xfId="0" applyFont="1" applyFill="1" applyAlignment="1">
      <alignment horizontal="right" vertical="center" indent="3"/>
    </xf>
    <xf numFmtId="0" fontId="10" fillId="19" borderId="0" xfId="0" applyFont="1" applyFill="1" applyAlignment="1">
      <alignment vertical="center"/>
    </xf>
    <xf numFmtId="165" fontId="13" fillId="17" borderId="12" xfId="0" applyNumberFormat="1" applyFont="1" applyFill="1" applyBorder="1" applyAlignment="1" applyProtection="1">
      <alignment vertical="center"/>
      <protection locked="0"/>
    </xf>
    <xf numFmtId="3" fontId="13" fillId="19" borderId="0" xfId="0" applyNumberFormat="1" applyFont="1" applyFill="1" applyAlignment="1">
      <alignment vertical="center"/>
    </xf>
    <xf numFmtId="0" fontId="52" fillId="33" borderId="33" xfId="0" applyFont="1" applyFill="1" applyBorder="1" applyAlignment="1">
      <alignment vertical="center"/>
    </xf>
    <xf numFmtId="0" fontId="15" fillId="19" borderId="0" xfId="0" applyFont="1" applyFill="1" applyAlignment="1">
      <alignment horizontal="right" vertical="center" indent="1"/>
    </xf>
    <xf numFmtId="0" fontId="0" fillId="19" borderId="0" xfId="0" applyFill="1" applyAlignment="1">
      <alignment horizontal="center" vertical="center"/>
    </xf>
    <xf numFmtId="4" fontId="13" fillId="17" borderId="48" xfId="0" applyNumberFormat="1" applyFont="1" applyFill="1" applyBorder="1" applyAlignment="1">
      <alignment horizontal="right" vertical="center" wrapText="1"/>
    </xf>
    <xf numFmtId="0" fontId="13" fillId="19" borderId="0" xfId="0" applyFont="1" applyFill="1" applyAlignment="1">
      <alignment horizontal="right" vertical="center" wrapText="1"/>
    </xf>
    <xf numFmtId="0" fontId="0" fillId="19" borderId="0" xfId="0" applyFill="1" applyAlignment="1">
      <alignment vertical="center" wrapText="1"/>
    </xf>
    <xf numFmtId="0" fontId="52" fillId="33" borderId="33" xfId="0" applyFont="1" applyFill="1" applyBorder="1" applyAlignment="1">
      <alignment horizontal="center" vertical="center" wrapText="1"/>
    </xf>
    <xf numFmtId="0" fontId="82" fillId="34" borderId="0" xfId="0" applyFont="1" applyFill="1" applyAlignment="1">
      <alignment horizontal="center" vertical="center" wrapText="1"/>
    </xf>
    <xf numFmtId="4" fontId="13" fillId="17" borderId="48" xfId="0" applyNumberFormat="1" applyFont="1" applyFill="1" applyBorder="1" applyAlignment="1">
      <alignment horizontal="right" vertical="center"/>
    </xf>
    <xf numFmtId="0" fontId="10" fillId="19" borderId="0" xfId="0" applyFont="1" applyFill="1" applyAlignment="1">
      <alignment vertical="center" wrapText="1"/>
    </xf>
    <xf numFmtId="0" fontId="81" fillId="19" borderId="18" xfId="0" applyFont="1" applyFill="1" applyBorder="1" applyAlignment="1">
      <alignment vertical="center"/>
    </xf>
    <xf numFmtId="0" fontId="81" fillId="0" borderId="18" xfId="0" applyFont="1" applyBorder="1" applyAlignment="1">
      <alignment vertical="center"/>
    </xf>
    <xf numFmtId="4" fontId="19" fillId="24" borderId="0" xfId="0" applyNumberFormat="1" applyFont="1" applyFill="1" applyAlignment="1">
      <alignment horizontal="right" vertical="center" indent="1"/>
    </xf>
    <xf numFmtId="3" fontId="6" fillId="0" borderId="0" xfId="0" applyNumberFormat="1" applyFont="1"/>
    <xf numFmtId="0" fontId="76" fillId="0" borderId="0" xfId="0" applyFont="1" applyAlignment="1">
      <alignment horizontal="left"/>
    </xf>
    <xf numFmtId="0" fontId="76" fillId="0" borderId="0" xfId="0" applyFont="1" applyAlignment="1">
      <alignment horizontal="right"/>
    </xf>
    <xf numFmtId="3" fontId="76" fillId="0" borderId="0" xfId="0" applyNumberFormat="1" applyFont="1" applyAlignment="1">
      <alignment horizontal="right"/>
    </xf>
    <xf numFmtId="2" fontId="76" fillId="0" borderId="0" xfId="0" applyNumberFormat="1" applyFont="1" applyAlignment="1">
      <alignment horizontal="right"/>
    </xf>
    <xf numFmtId="4" fontId="17" fillId="0" borderId="0" xfId="0" applyNumberFormat="1" applyFont="1" applyAlignment="1">
      <alignment horizontal="right"/>
    </xf>
    <xf numFmtId="0" fontId="76" fillId="0" borderId="0" xfId="0" applyFont="1" applyAlignment="1">
      <alignment horizontal="right" vertical="center"/>
    </xf>
    <xf numFmtId="0" fontId="0" fillId="19" borderId="18" xfId="0" applyFill="1" applyBorder="1" applyAlignment="1">
      <alignment vertical="center"/>
    </xf>
    <xf numFmtId="167" fontId="17" fillId="0" borderId="0" xfId="88" applyNumberFormat="1" applyFont="1" applyFill="1" applyBorder="1" applyAlignment="1">
      <alignment horizontal="right"/>
    </xf>
    <xf numFmtId="0" fontId="84" fillId="0" borderId="41" xfId="0" applyFont="1" applyBorder="1" applyAlignment="1">
      <alignment horizontal="right"/>
    </xf>
    <xf numFmtId="0" fontId="84" fillId="0" borderId="41" xfId="0" applyFont="1" applyBorder="1" applyAlignment="1">
      <alignment horizontal="right" vertical="center"/>
    </xf>
    <xf numFmtId="0" fontId="86" fillId="0" borderId="0" xfId="0" applyFont="1"/>
    <xf numFmtId="0" fontId="10" fillId="34" borderId="0" xfId="0" applyFont="1" applyFill="1" applyAlignment="1">
      <alignment horizontal="left" vertical="center" wrapText="1"/>
    </xf>
    <xf numFmtId="0" fontId="10" fillId="34" borderId="0" xfId="0" applyFont="1" applyFill="1" applyAlignment="1">
      <alignment vertical="center" wrapText="1"/>
    </xf>
    <xf numFmtId="0" fontId="80" fillId="34" borderId="0" xfId="0" applyFont="1" applyFill="1" applyAlignment="1">
      <alignment vertical="center" wrapText="1"/>
    </xf>
    <xf numFmtId="0" fontId="17" fillId="34" borderId="0" xfId="0" applyFont="1" applyFill="1" applyAlignment="1">
      <alignment wrapText="1"/>
    </xf>
    <xf numFmtId="0" fontId="10" fillId="34" borderId="0" xfId="0" applyFont="1" applyFill="1" applyAlignment="1">
      <alignment wrapText="1"/>
    </xf>
    <xf numFmtId="0" fontId="6" fillId="34" borderId="18" xfId="0" applyFont="1" applyFill="1" applyBorder="1"/>
    <xf numFmtId="0" fontId="6" fillId="34" borderId="0" xfId="0" applyFont="1" applyFill="1"/>
    <xf numFmtId="0" fontId="0" fillId="34" borderId="0" xfId="0" applyFill="1"/>
    <xf numFmtId="0" fontId="0" fillId="34" borderId="18" xfId="0" applyFill="1" applyBorder="1" applyAlignment="1">
      <alignment vertical="center" wrapText="1"/>
    </xf>
    <xf numFmtId="0" fontId="81" fillId="34" borderId="18" xfId="0" applyFont="1" applyFill="1" applyBorder="1" applyAlignment="1">
      <alignment horizontal="left" vertical="center" wrapText="1"/>
    </xf>
    <xf numFmtId="0" fontId="80" fillId="34" borderId="18" xfId="0" applyFont="1" applyFill="1" applyBorder="1" applyAlignment="1">
      <alignment horizontal="left" vertical="center" wrapText="1"/>
    </xf>
    <xf numFmtId="0" fontId="10" fillId="19" borderId="18" xfId="0" applyFont="1" applyFill="1" applyBorder="1" applyAlignment="1">
      <alignment vertical="center" wrapText="1"/>
    </xf>
    <xf numFmtId="3" fontId="6" fillId="0" borderId="21" xfId="0" applyNumberFormat="1" applyFont="1" applyBorder="1"/>
    <xf numFmtId="0" fontId="6" fillId="32" borderId="0" xfId="0" applyFont="1" applyFill="1"/>
    <xf numFmtId="0" fontId="6" fillId="32" borderId="29" xfId="0" applyFont="1" applyFill="1" applyBorder="1" applyAlignment="1">
      <alignment horizontal="center"/>
    </xf>
    <xf numFmtId="3" fontId="0" fillId="0" borderId="0" xfId="0" applyNumberFormat="1"/>
    <xf numFmtId="2" fontId="6" fillId="0" borderId="0" xfId="0" applyNumberFormat="1" applyFont="1"/>
    <xf numFmtId="0" fontId="17" fillId="0" borderId="21" xfId="135" applyFont="1" applyBorder="1"/>
    <xf numFmtId="0" fontId="17" fillId="0" borderId="0" xfId="0" applyFont="1"/>
    <xf numFmtId="0" fontId="19" fillId="19" borderId="18" xfId="0" applyFont="1" applyFill="1" applyBorder="1" applyAlignment="1">
      <alignment horizontal="right" vertical="center" indent="1"/>
    </xf>
    <xf numFmtId="0" fontId="10" fillId="19" borderId="18" xfId="0" applyFont="1" applyFill="1" applyBorder="1" applyAlignment="1">
      <alignment horizontal="center"/>
    </xf>
    <xf numFmtId="0" fontId="25" fillId="19" borderId="0" xfId="0" applyFont="1" applyFill="1"/>
    <xf numFmtId="0" fontId="10" fillId="19" borderId="0" xfId="0" applyFont="1" applyFill="1" applyAlignment="1">
      <alignment horizontal="right" vertical="center"/>
    </xf>
    <xf numFmtId="0" fontId="17" fillId="19" borderId="0" xfId="0" applyFont="1" applyFill="1" applyAlignment="1">
      <alignment horizontal="right" vertical="center"/>
    </xf>
    <xf numFmtId="0" fontId="15" fillId="24" borderId="0" xfId="0" applyFont="1" applyFill="1" applyAlignment="1">
      <alignment horizontal="left" vertical="center"/>
    </xf>
    <xf numFmtId="0" fontId="25" fillId="19" borderId="16" xfId="0" applyFont="1" applyFill="1" applyBorder="1" applyAlignment="1">
      <alignment horizontal="right"/>
    </xf>
    <xf numFmtId="0" fontId="25" fillId="19" borderId="0" xfId="0" quotePrefix="1" applyFont="1" applyFill="1" applyAlignment="1">
      <alignment horizontal="left" vertical="top"/>
    </xf>
    <xf numFmtId="0" fontId="25" fillId="19" borderId="12" xfId="0" applyFont="1" applyFill="1" applyBorder="1" applyAlignment="1">
      <alignment horizontal="center" vertical="center"/>
    </xf>
    <xf numFmtId="0" fontId="25" fillId="19" borderId="12" xfId="0" applyFont="1" applyFill="1" applyBorder="1" applyAlignment="1">
      <alignment horizontal="center" vertical="center" wrapText="1"/>
    </xf>
    <xf numFmtId="0" fontId="0" fillId="34" borderId="0" xfId="0" applyFill="1" applyAlignment="1">
      <alignment horizontal="left" vertical="center" wrapText="1"/>
    </xf>
    <xf numFmtId="0" fontId="10" fillId="22" borderId="24" xfId="0" applyFont="1" applyFill="1" applyBorder="1" applyAlignment="1">
      <alignment horizontal="center" vertical="top" wrapText="1"/>
    </xf>
    <xf numFmtId="0" fontId="5" fillId="22" borderId="24" xfId="0" applyFont="1" applyFill="1" applyBorder="1" applyAlignment="1">
      <alignment horizontal="right"/>
    </xf>
    <xf numFmtId="0" fontId="85" fillId="22" borderId="0" xfId="0" applyFont="1" applyFill="1"/>
    <xf numFmtId="169" fontId="17" fillId="0" borderId="0" xfId="0" applyNumberFormat="1" applyFont="1" applyAlignment="1">
      <alignment horizontal="right"/>
    </xf>
    <xf numFmtId="164" fontId="19" fillId="0" borderId="12" xfId="88" applyFont="1" applyFill="1" applyBorder="1" applyAlignment="1" applyProtection="1">
      <alignment horizontal="center"/>
    </xf>
    <xf numFmtId="0" fontId="78" fillId="0" borderId="0" xfId="0" applyFont="1" applyAlignment="1">
      <alignment horizontal="right"/>
    </xf>
    <xf numFmtId="0" fontId="17" fillId="0" borderId="21" xfId="0" applyFont="1" applyBorder="1" applyAlignment="1">
      <alignment horizontal="right"/>
    </xf>
    <xf numFmtId="165" fontId="17" fillId="0" borderId="0" xfId="0" applyNumberFormat="1" applyFont="1" applyAlignment="1">
      <alignment horizontal="right"/>
    </xf>
    <xf numFmtId="0" fontId="10" fillId="0" borderId="0" xfId="0" applyFont="1" applyAlignment="1">
      <alignment horizontal="right" vertical="center"/>
    </xf>
    <xf numFmtId="0" fontId="0" fillId="0" borderId="0" xfId="0" applyAlignment="1">
      <alignment horizontal="right"/>
    </xf>
    <xf numFmtId="0" fontId="66" fillId="0" borderId="21" xfId="0" applyFont="1" applyBorder="1"/>
    <xf numFmtId="0" fontId="0" fillId="0" borderId="21" xfId="0" applyBorder="1"/>
    <xf numFmtId="0" fontId="68" fillId="0" borderId="0" xfId="0" applyFont="1"/>
    <xf numFmtId="4" fontId="0" fillId="0" borderId="0" xfId="0" applyNumberFormat="1"/>
    <xf numFmtId="0" fontId="17" fillId="0" borderId="0" xfId="135" applyFont="1" applyAlignment="1">
      <alignment horizontal="left"/>
    </xf>
    <xf numFmtId="0" fontId="17" fillId="0" borderId="21" xfId="135" applyFont="1" applyBorder="1" applyAlignment="1">
      <alignment horizontal="left"/>
    </xf>
    <xf numFmtId="0" fontId="3" fillId="0" borderId="0" xfId="0" applyFont="1" applyAlignment="1">
      <alignment horizontal="right"/>
    </xf>
    <xf numFmtId="169" fontId="3" fillId="0" borderId="0" xfId="153" applyNumberFormat="1" applyFont="1" applyFill="1" applyAlignment="1">
      <alignment horizontal="right"/>
    </xf>
    <xf numFmtId="0" fontId="6" fillId="20" borderId="0" xfId="0" applyFont="1" applyFill="1"/>
    <xf numFmtId="0" fontId="3" fillId="0" borderId="0" xfId="135" applyFont="1" applyAlignment="1">
      <alignment horizontal="left"/>
    </xf>
    <xf numFmtId="10" fontId="17" fillId="0" borderId="0" xfId="0" applyNumberFormat="1" applyFont="1" applyAlignment="1">
      <alignment horizontal="right"/>
    </xf>
    <xf numFmtId="3" fontId="17" fillId="0" borderId="21" xfId="0" applyNumberFormat="1" applyFont="1" applyBorder="1" applyAlignment="1">
      <alignment horizontal="right"/>
    </xf>
    <xf numFmtId="0" fontId="68" fillId="0" borderId="21" xfId="0" applyFont="1" applyBorder="1"/>
    <xf numFmtId="0" fontId="84" fillId="0" borderId="42" xfId="0" applyFont="1" applyBorder="1" applyAlignment="1">
      <alignment horizontal="right"/>
    </xf>
    <xf numFmtId="0" fontId="17" fillId="0" borderId="42" xfId="0" applyFont="1" applyBorder="1" applyAlignment="1">
      <alignment horizontal="right"/>
    </xf>
    <xf numFmtId="3" fontId="76" fillId="0" borderId="21" xfId="0" applyNumberFormat="1" applyFont="1" applyBorder="1" applyAlignment="1">
      <alignment horizontal="right"/>
    </xf>
    <xf numFmtId="0" fontId="76" fillId="0" borderId="42" xfId="0" applyFont="1" applyBorder="1" applyAlignment="1">
      <alignment horizontal="right"/>
    </xf>
    <xf numFmtId="1" fontId="17" fillId="0" borderId="47" xfId="0" applyNumberFormat="1" applyFont="1" applyBorder="1" applyAlignment="1">
      <alignment horizontal="right"/>
    </xf>
    <xf numFmtId="165" fontId="17" fillId="0" borderId="21" xfId="0" applyNumberFormat="1" applyFont="1" applyBorder="1" applyAlignment="1">
      <alignment horizontal="right"/>
    </xf>
    <xf numFmtId="4" fontId="17" fillId="0" borderId="21" xfId="0" applyNumberFormat="1" applyFont="1" applyBorder="1" applyAlignment="1">
      <alignment horizontal="right"/>
    </xf>
    <xf numFmtId="0" fontId="10" fillId="30" borderId="54" xfId="0" applyFont="1" applyFill="1" applyBorder="1" applyAlignment="1">
      <alignment horizontal="right" vertical="center"/>
    </xf>
    <xf numFmtId="0" fontId="10" fillId="31" borderId="54" xfId="0" applyFont="1" applyFill="1" applyBorder="1" applyAlignment="1">
      <alignment horizontal="right" vertical="center" wrapText="1"/>
    </xf>
    <xf numFmtId="0" fontId="10" fillId="23" borderId="54" xfId="0" applyFont="1" applyFill="1" applyBorder="1" applyAlignment="1">
      <alignment horizontal="right" vertical="center" wrapText="1"/>
    </xf>
    <xf numFmtId="0" fontId="10" fillId="31" borderId="55" xfId="0" applyFont="1" applyFill="1" applyBorder="1" applyAlignment="1">
      <alignment horizontal="right" vertical="center" wrapText="1"/>
    </xf>
    <xf numFmtId="0" fontId="10" fillId="31" borderId="56" xfId="0" applyFont="1" applyFill="1" applyBorder="1" applyAlignment="1">
      <alignment horizontal="right" vertical="center" wrapText="1"/>
    </xf>
    <xf numFmtId="0" fontId="10" fillId="23" borderId="55" xfId="0" applyFont="1" applyFill="1" applyBorder="1" applyAlignment="1">
      <alignment horizontal="right" vertical="center" wrapText="1"/>
    </xf>
    <xf numFmtId="0" fontId="10" fillId="23" borderId="56" xfId="0" applyFont="1" applyFill="1" applyBorder="1" applyAlignment="1">
      <alignment horizontal="right" vertical="center" wrapText="1"/>
    </xf>
    <xf numFmtId="0" fontId="10" fillId="31" borderId="52" xfId="0" applyFont="1" applyFill="1" applyBorder="1" applyAlignment="1">
      <alignment horizontal="right" vertical="center" wrapText="1"/>
    </xf>
    <xf numFmtId="0" fontId="10" fillId="23" borderId="52" xfId="0" applyFont="1" applyFill="1" applyBorder="1" applyAlignment="1">
      <alignment horizontal="right" vertical="center" wrapText="1"/>
    </xf>
    <xf numFmtId="0" fontId="10" fillId="23" borderId="30" xfId="0" quotePrefix="1" applyFont="1" applyFill="1" applyBorder="1" applyAlignment="1">
      <alignment horizontal="center" vertical="top" wrapText="1"/>
    </xf>
    <xf numFmtId="0" fontId="10" fillId="23" borderId="57" xfId="0" applyFont="1" applyFill="1" applyBorder="1" applyAlignment="1">
      <alignment horizontal="right" vertical="center" wrapText="1"/>
    </xf>
    <xf numFmtId="0" fontId="10" fillId="31" borderId="30" xfId="0" quotePrefix="1" applyFont="1" applyFill="1" applyBorder="1" applyAlignment="1">
      <alignment horizontal="center" vertical="top" wrapText="1"/>
    </xf>
    <xf numFmtId="0" fontId="10" fillId="31" borderId="57" xfId="0" applyFont="1" applyFill="1" applyBorder="1" applyAlignment="1">
      <alignment horizontal="right" vertical="center" wrapText="1"/>
    </xf>
    <xf numFmtId="0" fontId="10" fillId="23" borderId="30" xfId="0" applyFont="1" applyFill="1" applyBorder="1" applyAlignment="1">
      <alignment horizontal="center" vertical="top" wrapText="1"/>
    </xf>
    <xf numFmtId="0" fontId="10" fillId="23" borderId="3" xfId="0" applyFont="1" applyFill="1" applyBorder="1" applyAlignment="1">
      <alignment horizontal="center" vertical="top" wrapText="1"/>
    </xf>
    <xf numFmtId="0" fontId="10" fillId="0" borderId="3" xfId="0" quotePrefix="1" applyFont="1" applyBorder="1" applyAlignment="1">
      <alignment horizontal="center" vertical="top" wrapText="1"/>
    </xf>
    <xf numFmtId="0" fontId="10" fillId="36" borderId="24" xfId="0" applyFont="1" applyFill="1" applyBorder="1" applyAlignment="1">
      <alignment horizontal="center" vertical="top" wrapText="1"/>
    </xf>
    <xf numFmtId="0" fontId="10" fillId="36" borderId="0" xfId="0" applyFont="1" applyFill="1" applyAlignment="1">
      <alignment horizontal="right" vertical="center"/>
    </xf>
    <xf numFmtId="0" fontId="3" fillId="36" borderId="0" xfId="0" applyFont="1" applyFill="1" applyAlignment="1">
      <alignment horizontal="right"/>
    </xf>
    <xf numFmtId="169" fontId="3" fillId="36" borderId="0" xfId="153" applyNumberFormat="1" applyFont="1" applyFill="1" applyAlignment="1">
      <alignment horizontal="right"/>
    </xf>
    <xf numFmtId="0" fontId="17" fillId="36" borderId="0" xfId="0" applyFont="1" applyFill="1" applyAlignment="1">
      <alignment horizontal="right"/>
    </xf>
    <xf numFmtId="169" fontId="17" fillId="36" borderId="0" xfId="153" applyNumberFormat="1" applyFont="1" applyFill="1" applyAlignment="1">
      <alignment horizontal="right"/>
    </xf>
    <xf numFmtId="164" fontId="17" fillId="36" borderId="0" xfId="0" applyNumberFormat="1" applyFont="1" applyFill="1" applyAlignment="1">
      <alignment horizontal="right"/>
    </xf>
    <xf numFmtId="0" fontId="10" fillId="22" borderId="25" xfId="0" applyFont="1" applyFill="1" applyBorder="1" applyAlignment="1">
      <alignment horizontal="center" vertical="top" wrapText="1"/>
    </xf>
    <xf numFmtId="0" fontId="10" fillId="36" borderId="28" xfId="0" applyFont="1" applyFill="1" applyBorder="1" applyAlignment="1">
      <alignment horizontal="right" vertical="center"/>
    </xf>
    <xf numFmtId="0" fontId="10" fillId="36" borderId="25" xfId="0" applyFont="1" applyFill="1" applyBorder="1" applyAlignment="1">
      <alignment horizontal="center" vertical="top" wrapText="1"/>
    </xf>
    <xf numFmtId="0" fontId="10" fillId="36" borderId="32" xfId="0" applyFont="1" applyFill="1" applyBorder="1" applyAlignment="1">
      <alignment horizontal="right" vertical="center"/>
    </xf>
    <xf numFmtId="0" fontId="10" fillId="22" borderId="32" xfId="0" applyFont="1" applyFill="1" applyBorder="1" applyAlignment="1">
      <alignment horizontal="right" vertical="center"/>
    </xf>
    <xf numFmtId="0" fontId="10" fillId="36" borderId="23" xfId="0" applyFont="1" applyFill="1" applyBorder="1" applyAlignment="1">
      <alignment horizontal="center" vertical="top" wrapText="1"/>
    </xf>
    <xf numFmtId="0" fontId="10" fillId="22" borderId="23" xfId="0" applyFont="1" applyFill="1" applyBorder="1" applyAlignment="1">
      <alignment horizontal="center" vertical="top" wrapText="1"/>
    </xf>
    <xf numFmtId="0" fontId="83" fillId="0" borderId="58" xfId="0" applyFont="1" applyBorder="1" applyAlignment="1">
      <alignment horizontal="right" vertical="center"/>
    </xf>
    <xf numFmtId="167" fontId="17" fillId="0" borderId="59" xfId="88" applyNumberFormat="1" applyFont="1" applyFill="1" applyBorder="1" applyAlignment="1">
      <alignment horizontal="right"/>
    </xf>
    <xf numFmtId="0" fontId="17" fillId="0" borderId="29" xfId="0" applyFont="1" applyBorder="1" applyAlignment="1">
      <alignment horizontal="right"/>
    </xf>
    <xf numFmtId="4" fontId="17" fillId="0" borderId="29" xfId="0" applyNumberFormat="1" applyFont="1" applyBorder="1" applyAlignment="1">
      <alignment horizontal="right"/>
    </xf>
    <xf numFmtId="3" fontId="17" fillId="0" borderId="60" xfId="0" applyNumberFormat="1" applyFont="1" applyBorder="1" applyAlignment="1">
      <alignment horizontal="right"/>
    </xf>
    <xf numFmtId="3" fontId="17" fillId="0" borderId="61" xfId="0" applyNumberFormat="1" applyFont="1" applyBorder="1" applyAlignment="1">
      <alignment horizontal="right"/>
    </xf>
    <xf numFmtId="0" fontId="17" fillId="0" borderId="51" xfId="0" applyFont="1" applyBorder="1" applyAlignment="1">
      <alignment horizontal="right"/>
    </xf>
    <xf numFmtId="0" fontId="17" fillId="0" borderId="45" xfId="0" applyFont="1" applyBorder="1" applyAlignment="1">
      <alignment horizontal="right"/>
    </xf>
    <xf numFmtId="2" fontId="17" fillId="0" borderId="62" xfId="0" applyNumberFormat="1" applyFont="1" applyBorder="1" applyAlignment="1">
      <alignment horizontal="right"/>
    </xf>
    <xf numFmtId="3" fontId="17" fillId="0" borderId="46" xfId="0" applyNumberFormat="1" applyFont="1" applyBorder="1" applyAlignment="1">
      <alignment horizontal="right"/>
    </xf>
    <xf numFmtId="3" fontId="17" fillId="0" borderId="45" xfId="0" applyNumberFormat="1" applyFont="1" applyBorder="1" applyAlignment="1">
      <alignment horizontal="right"/>
    </xf>
    <xf numFmtId="3" fontId="17" fillId="0" borderId="63" xfId="0" applyNumberFormat="1" applyFont="1" applyBorder="1" applyAlignment="1">
      <alignment horizontal="right"/>
    </xf>
    <xf numFmtId="3" fontId="17" fillId="0" borderId="64" xfId="0" applyNumberFormat="1" applyFont="1" applyBorder="1" applyAlignment="1">
      <alignment horizontal="right"/>
    </xf>
    <xf numFmtId="3" fontId="17" fillId="0" borderId="53" xfId="0" applyNumberFormat="1" applyFont="1" applyBorder="1" applyAlignment="1">
      <alignment horizontal="right"/>
    </xf>
    <xf numFmtId="0" fontId="10" fillId="0" borderId="65" xfId="0" applyFont="1" applyBorder="1" applyAlignment="1">
      <alignment horizontal="right" vertical="center"/>
    </xf>
    <xf numFmtId="0" fontId="10" fillId="0" borderId="66" xfId="0" applyFont="1" applyBorder="1" applyAlignment="1">
      <alignment horizontal="left" vertical="center"/>
    </xf>
    <xf numFmtId="0" fontId="70" fillId="0" borderId="66" xfId="0" applyFont="1" applyBorder="1" applyAlignment="1">
      <alignment horizontal="left" vertical="center"/>
    </xf>
    <xf numFmtId="0" fontId="78" fillId="0" borderId="66" xfId="0" applyFont="1" applyBorder="1" applyAlignment="1">
      <alignment horizontal="center" vertical="center"/>
    </xf>
    <xf numFmtId="3" fontId="83" fillId="0" borderId="65" xfId="0" applyNumberFormat="1" applyFont="1" applyBorder="1" applyAlignment="1">
      <alignment horizontal="right" vertical="center"/>
    </xf>
    <xf numFmtId="3" fontId="83" fillId="0" borderId="66" xfId="0" applyNumberFormat="1" applyFont="1" applyBorder="1" applyAlignment="1">
      <alignment horizontal="right" vertical="center"/>
    </xf>
    <xf numFmtId="3" fontId="83" fillId="0" borderId="67" xfId="0" applyNumberFormat="1" applyFont="1" applyBorder="1" applyAlignment="1">
      <alignment horizontal="right" vertical="center"/>
    </xf>
    <xf numFmtId="165" fontId="83" fillId="0" borderId="65" xfId="0" applyNumberFormat="1" applyFont="1" applyBorder="1" applyAlignment="1">
      <alignment horizontal="right" vertical="center"/>
    </xf>
    <xf numFmtId="165" fontId="83" fillId="0" borderId="67" xfId="0" applyNumberFormat="1" applyFont="1" applyBorder="1" applyAlignment="1">
      <alignment horizontal="right" vertical="center"/>
    </xf>
    <xf numFmtId="165" fontId="83" fillId="0" borderId="66" xfId="0" applyNumberFormat="1" applyFont="1" applyBorder="1" applyAlignment="1">
      <alignment horizontal="right" vertical="center"/>
    </xf>
    <xf numFmtId="0" fontId="10" fillId="0" borderId="66" xfId="0" applyFont="1" applyBorder="1" applyAlignment="1">
      <alignment horizontal="right" vertical="center"/>
    </xf>
    <xf numFmtId="0" fontId="10" fillId="0" borderId="68" xfId="0" applyFont="1" applyBorder="1" applyAlignment="1">
      <alignment horizontal="right" vertical="center"/>
    </xf>
    <xf numFmtId="167" fontId="83" fillId="0" borderId="66" xfId="88" applyNumberFormat="1" applyFont="1" applyFill="1" applyBorder="1" applyAlignment="1">
      <alignment horizontal="right" vertical="center"/>
    </xf>
    <xf numFmtId="169" fontId="10" fillId="0" borderId="0" xfId="0" applyNumberFormat="1" applyFont="1" applyAlignment="1">
      <alignment horizontal="right" vertical="center"/>
    </xf>
    <xf numFmtId="0" fontId="10" fillId="30" borderId="31" xfId="0" applyFont="1" applyFill="1" applyBorder="1" applyAlignment="1">
      <alignment horizontal="center" vertical="top" wrapText="1"/>
    </xf>
    <xf numFmtId="0" fontId="0" fillId="0" borderId="31" xfId="0" applyBorder="1" applyAlignment="1">
      <alignment horizontal="right"/>
    </xf>
    <xf numFmtId="0" fontId="0" fillId="0" borderId="69" xfId="0" applyBorder="1" applyAlignment="1">
      <alignment horizontal="right"/>
    </xf>
    <xf numFmtId="0" fontId="0" fillId="0" borderId="70" xfId="0" applyBorder="1" applyAlignment="1">
      <alignment horizontal="right"/>
    </xf>
    <xf numFmtId="0" fontId="17" fillId="0" borderId="31" xfId="0" applyFont="1" applyBorder="1" applyAlignment="1">
      <alignment horizontal="left"/>
    </xf>
    <xf numFmtId="3" fontId="17" fillId="0" borderId="31" xfId="0" applyNumberFormat="1" applyFont="1" applyBorder="1" applyAlignment="1">
      <alignment horizontal="right"/>
    </xf>
    <xf numFmtId="3" fontId="17" fillId="0" borderId="71" xfId="0" applyNumberFormat="1" applyFont="1" applyBorder="1" applyAlignment="1">
      <alignment horizontal="right"/>
    </xf>
    <xf numFmtId="4" fontId="17" fillId="22" borderId="0" xfId="0" applyNumberFormat="1" applyFont="1" applyFill="1" applyAlignment="1">
      <alignment horizontal="right"/>
    </xf>
    <xf numFmtId="3" fontId="17" fillId="22" borderId="0" xfId="0" applyNumberFormat="1" applyFont="1" applyFill="1" applyAlignment="1">
      <alignment horizontal="right"/>
    </xf>
    <xf numFmtId="165" fontId="17" fillId="22" borderId="0" xfId="0" applyNumberFormat="1" applyFont="1" applyFill="1" applyAlignment="1">
      <alignment horizontal="right"/>
    </xf>
    <xf numFmtId="169" fontId="17" fillId="22" borderId="0" xfId="0" applyNumberFormat="1" applyFont="1" applyFill="1" applyAlignment="1">
      <alignment horizontal="right"/>
    </xf>
    <xf numFmtId="169" fontId="10" fillId="22" borderId="0" xfId="0" applyNumberFormat="1" applyFont="1" applyFill="1" applyAlignment="1">
      <alignment horizontal="right" vertical="center"/>
    </xf>
    <xf numFmtId="169" fontId="17" fillId="22" borderId="0" xfId="153" applyNumberFormat="1" applyFont="1" applyFill="1" applyBorder="1" applyAlignment="1">
      <alignment horizontal="right"/>
    </xf>
    <xf numFmtId="0" fontId="0" fillId="22" borderId="23" xfId="0" applyFill="1" applyBorder="1" applyAlignment="1">
      <alignment horizontal="right"/>
    </xf>
    <xf numFmtId="0" fontId="0" fillId="22" borderId="25" xfId="0" applyFill="1" applyBorder="1" applyAlignment="1">
      <alignment horizontal="right"/>
    </xf>
    <xf numFmtId="0" fontId="0" fillId="0" borderId="24" xfId="0" applyBorder="1" applyAlignment="1">
      <alignment horizontal="right"/>
    </xf>
    <xf numFmtId="0" fontId="17" fillId="0" borderId="43" xfId="0" applyFont="1" applyBorder="1" applyAlignment="1">
      <alignment horizontal="right"/>
    </xf>
    <xf numFmtId="0" fontId="0" fillId="22" borderId="32" xfId="0" applyFill="1" applyBorder="1"/>
    <xf numFmtId="0" fontId="17" fillId="22" borderId="21" xfId="0" applyFont="1" applyFill="1" applyBorder="1" applyAlignment="1">
      <alignment horizontal="right"/>
    </xf>
    <xf numFmtId="1" fontId="76" fillId="0" borderId="0" xfId="88" applyNumberFormat="1" applyFont="1" applyFill="1" applyBorder="1" applyAlignment="1">
      <alignment horizontal="right"/>
    </xf>
    <xf numFmtId="1" fontId="17" fillId="0" borderId="0" xfId="88" applyNumberFormat="1" applyFont="1" applyFill="1" applyBorder="1" applyAlignment="1">
      <alignment horizontal="right"/>
    </xf>
    <xf numFmtId="1" fontId="17" fillId="0" borderId="44" xfId="88" applyNumberFormat="1" applyFont="1" applyFill="1" applyBorder="1" applyAlignment="1">
      <alignment horizontal="right"/>
    </xf>
    <xf numFmtId="1" fontId="17" fillId="0" borderId="40" xfId="88" applyNumberFormat="1" applyFont="1" applyFill="1" applyBorder="1" applyAlignment="1">
      <alignment horizontal="right"/>
    </xf>
    <xf numFmtId="0" fontId="17" fillId="0" borderId="40" xfId="0" applyFont="1" applyBorder="1" applyAlignment="1">
      <alignment horizontal="right"/>
    </xf>
    <xf numFmtId="2" fontId="17" fillId="0" borderId="74" xfId="0" applyNumberFormat="1" applyFont="1" applyBorder="1" applyAlignment="1">
      <alignment horizontal="right" vertical="center"/>
    </xf>
    <xf numFmtId="0" fontId="76" fillId="0" borderId="29" xfId="0" applyFont="1" applyBorder="1" applyAlignment="1">
      <alignment horizontal="right" vertical="center"/>
    </xf>
    <xf numFmtId="0" fontId="17" fillId="0" borderId="29" xfId="0" applyFont="1" applyBorder="1" applyAlignment="1">
      <alignment horizontal="right" vertical="center"/>
    </xf>
    <xf numFmtId="0" fontId="10" fillId="31" borderId="3" xfId="0" quotePrefix="1" applyFont="1" applyFill="1" applyBorder="1" applyAlignment="1">
      <alignment horizontal="center" vertical="top" wrapText="1"/>
    </xf>
    <xf numFmtId="0" fontId="10" fillId="23" borderId="3" xfId="0" quotePrefix="1" applyFont="1" applyFill="1" applyBorder="1" applyAlignment="1">
      <alignment horizontal="center" vertical="top" wrapText="1"/>
    </xf>
    <xf numFmtId="0" fontId="10" fillId="23" borderId="25" xfId="0" quotePrefix="1" applyFont="1" applyFill="1" applyBorder="1" applyAlignment="1">
      <alignment horizontal="center" vertical="top" wrapText="1"/>
    </xf>
    <xf numFmtId="2" fontId="76" fillId="0" borderId="75" xfId="0" applyNumberFormat="1" applyFont="1" applyBorder="1" applyAlignment="1">
      <alignment horizontal="right"/>
    </xf>
    <xf numFmtId="2" fontId="17" fillId="0" borderId="75" xfId="0" applyNumberFormat="1" applyFont="1" applyBorder="1" applyAlignment="1">
      <alignment horizontal="right"/>
    </xf>
    <xf numFmtId="2" fontId="17" fillId="0" borderId="75" xfId="0" applyNumberFormat="1" applyFont="1" applyBorder="1" applyAlignment="1">
      <alignment horizontal="right" vertical="center"/>
    </xf>
    <xf numFmtId="3" fontId="0" fillId="0" borderId="29" xfId="0" applyNumberFormat="1" applyBorder="1"/>
    <xf numFmtId="3" fontId="17" fillId="0" borderId="29" xfId="0" applyNumberFormat="1" applyFont="1" applyBorder="1" applyAlignment="1">
      <alignment horizontal="right"/>
    </xf>
    <xf numFmtId="1" fontId="76" fillId="0" borderId="74" xfId="0" applyNumberFormat="1" applyFont="1" applyBorder="1" applyAlignment="1">
      <alignment horizontal="right"/>
    </xf>
    <xf numFmtId="1" fontId="17" fillId="0" borderId="74" xfId="0" applyNumberFormat="1" applyFont="1" applyBorder="1" applyAlignment="1">
      <alignment horizontal="right"/>
    </xf>
    <xf numFmtId="1" fontId="17" fillId="0" borderId="74" xfId="0" applyNumberFormat="1" applyFont="1" applyBorder="1" applyAlignment="1">
      <alignment horizontal="right" vertical="center"/>
    </xf>
    <xf numFmtId="0" fontId="5" fillId="22" borderId="30" xfId="0" applyFont="1" applyFill="1" applyBorder="1"/>
    <xf numFmtId="0" fontId="10" fillId="22" borderId="15" xfId="0" applyFont="1" applyFill="1" applyBorder="1" applyAlignment="1">
      <alignment horizontal="right" vertical="center"/>
    </xf>
    <xf numFmtId="0" fontId="10" fillId="22" borderId="30" xfId="0" applyFont="1" applyFill="1" applyBorder="1" applyAlignment="1">
      <alignment horizontal="right" vertical="center"/>
    </xf>
    <xf numFmtId="0" fontId="78" fillId="0" borderId="29" xfId="0" applyFont="1" applyBorder="1" applyAlignment="1">
      <alignment horizontal="right"/>
    </xf>
    <xf numFmtId="0" fontId="0" fillId="0" borderId="29" xfId="0" applyBorder="1"/>
    <xf numFmtId="0" fontId="17" fillId="0" borderId="29" xfId="0" applyFont="1" applyBorder="1"/>
    <xf numFmtId="2" fontId="3" fillId="0" borderId="75" xfId="0" applyNumberFormat="1" applyFont="1" applyBorder="1" applyAlignment="1">
      <alignment horizontal="right" vertical="center"/>
    </xf>
    <xf numFmtId="2" fontId="3" fillId="0" borderId="75" xfId="0" applyNumberFormat="1" applyFont="1" applyBorder="1" applyAlignment="1">
      <alignment horizontal="right"/>
    </xf>
    <xf numFmtId="10" fontId="19" fillId="17" borderId="27" xfId="0" applyNumberFormat="1" applyFont="1" applyFill="1" applyBorder="1" applyAlignment="1">
      <alignment horizontal="right" vertical="center" indent="1"/>
    </xf>
    <xf numFmtId="0" fontId="6" fillId="22" borderId="0" xfId="0" applyFont="1" applyFill="1" applyAlignment="1">
      <alignment horizontal="center"/>
    </xf>
    <xf numFmtId="1" fontId="6" fillId="22" borderId="0" xfId="0" applyNumberFormat="1" applyFont="1" applyFill="1" applyAlignment="1">
      <alignment horizontal="center"/>
    </xf>
    <xf numFmtId="1" fontId="17" fillId="22" borderId="0" xfId="0" applyNumberFormat="1" applyFont="1" applyFill="1" applyAlignment="1">
      <alignment horizontal="center"/>
    </xf>
    <xf numFmtId="1" fontId="6" fillId="22" borderId="15" xfId="0" applyNumberFormat="1" applyFont="1" applyFill="1" applyBorder="1" applyAlignment="1">
      <alignment horizontal="center"/>
    </xf>
    <xf numFmtId="0" fontId="6" fillId="22" borderId="15" xfId="0" applyFont="1" applyFill="1" applyBorder="1"/>
    <xf numFmtId="0" fontId="6" fillId="0" borderId="15" xfId="0" applyFont="1" applyBorder="1"/>
    <xf numFmtId="0" fontId="24" fillId="22" borderId="0" xfId="0" applyFont="1" applyFill="1" applyAlignment="1">
      <alignment horizontal="center"/>
    </xf>
    <xf numFmtId="0" fontId="24" fillId="22" borderId="0" xfId="0" applyFont="1" applyFill="1"/>
    <xf numFmtId="1" fontId="24" fillId="22" borderId="0" xfId="0" applyNumberFormat="1" applyFont="1" applyFill="1" applyAlignment="1">
      <alignment horizontal="center"/>
    </xf>
    <xf numFmtId="3" fontId="6" fillId="22" borderId="0" xfId="0" applyNumberFormat="1" applyFont="1" applyFill="1" applyAlignment="1">
      <alignment horizontal="center" vertical="center"/>
    </xf>
    <xf numFmtId="1" fontId="6" fillId="22" borderId="0" xfId="0" applyNumberFormat="1" applyFont="1" applyFill="1" applyAlignment="1">
      <alignment horizontal="center" vertical="center"/>
    </xf>
    <xf numFmtId="0" fontId="17" fillId="22" borderId="0" xfId="0" applyFont="1" applyFill="1" applyAlignment="1">
      <alignment horizontal="center"/>
    </xf>
    <xf numFmtId="1" fontId="17" fillId="22" borderId="0" xfId="0" applyNumberFormat="1" applyFont="1" applyFill="1" applyAlignment="1">
      <alignment horizontal="center" vertical="center"/>
    </xf>
    <xf numFmtId="2" fontId="6" fillId="22" borderId="0" xfId="0" applyNumberFormat="1" applyFont="1" applyFill="1" applyAlignment="1">
      <alignment horizontal="center"/>
    </xf>
    <xf numFmtId="0" fontId="7" fillId="22" borderId="0" xfId="0" applyFont="1" applyFill="1" applyAlignment="1">
      <alignment horizontal="center"/>
    </xf>
    <xf numFmtId="0" fontId="6" fillId="22" borderId="0" xfId="0" applyFont="1" applyFill="1" applyAlignment="1">
      <alignment vertical="center"/>
    </xf>
    <xf numFmtId="0" fontId="6" fillId="17" borderId="0" xfId="0" applyFont="1" applyFill="1" applyAlignment="1">
      <alignment horizontal="center"/>
    </xf>
    <xf numFmtId="0" fontId="6" fillId="17" borderId="0" xfId="0" applyFont="1" applyFill="1"/>
    <xf numFmtId="1" fontId="5" fillId="22" borderId="0" xfId="0" applyNumberFormat="1" applyFont="1" applyFill="1" applyAlignment="1">
      <alignment horizontal="center"/>
    </xf>
    <xf numFmtId="0" fontId="6" fillId="22" borderId="0" xfId="0" applyFont="1" applyFill="1" applyAlignment="1">
      <alignment horizontal="right"/>
    </xf>
    <xf numFmtId="3" fontId="6" fillId="22" borderId="0" xfId="0" applyNumberFormat="1" applyFont="1" applyFill="1"/>
    <xf numFmtId="165" fontId="6" fillId="22" borderId="0" xfId="0" applyNumberFormat="1" applyFont="1" applyFill="1"/>
    <xf numFmtId="1" fontId="15" fillId="22" borderId="0" xfId="0" applyNumberFormat="1" applyFont="1" applyFill="1" applyAlignment="1">
      <alignment horizontal="center"/>
    </xf>
    <xf numFmtId="0" fontId="15" fillId="22" borderId="0" xfId="0" applyFont="1" applyFill="1"/>
    <xf numFmtId="10" fontId="19" fillId="17" borderId="27" xfId="135" applyNumberFormat="1" applyFont="1" applyFill="1" applyBorder="1" applyAlignment="1" applyProtection="1">
      <alignment horizontal="right" vertical="center" indent="1"/>
      <protection locked="0"/>
    </xf>
    <xf numFmtId="49" fontId="17" fillId="22" borderId="0" xfId="135" applyNumberFormat="1" applyFont="1" applyFill="1"/>
    <xf numFmtId="0" fontId="6" fillId="22" borderId="0" xfId="135" applyFill="1"/>
    <xf numFmtId="0" fontId="26" fillId="22" borderId="0" xfId="135" applyFont="1" applyFill="1"/>
    <xf numFmtId="2" fontId="3" fillId="0" borderId="74" xfId="0" applyNumberFormat="1" applyFont="1" applyBorder="1" applyAlignment="1">
      <alignment horizontal="right"/>
    </xf>
    <xf numFmtId="10" fontId="19" fillId="0" borderId="12" xfId="88" applyNumberFormat="1" applyFont="1" applyFill="1" applyBorder="1" applyAlignment="1" applyProtection="1">
      <alignment horizontal="center"/>
    </xf>
    <xf numFmtId="10" fontId="19" fillId="17" borderId="27" xfId="88" applyNumberFormat="1" applyFont="1" applyFill="1" applyBorder="1" applyAlignment="1" applyProtection="1">
      <alignment horizontal="right" vertical="center" indent="1"/>
    </xf>
    <xf numFmtId="49" fontId="6" fillId="22" borderId="0" xfId="135" applyNumberFormat="1" applyFill="1"/>
    <xf numFmtId="2" fontId="3" fillId="0" borderId="74" xfId="0" applyNumberFormat="1" applyFont="1" applyBorder="1" applyAlignment="1">
      <alignment horizontal="right" vertical="center"/>
    </xf>
    <xf numFmtId="0" fontId="3" fillId="0" borderId="75" xfId="0" applyFont="1" applyBorder="1" applyAlignment="1">
      <alignment horizontal="right" vertical="center"/>
    </xf>
    <xf numFmtId="0" fontId="17" fillId="22" borderId="0" xfId="135" applyFont="1" applyFill="1"/>
    <xf numFmtId="3" fontId="6" fillId="0" borderId="0" xfId="135" applyNumberFormat="1"/>
    <xf numFmtId="2" fontId="6" fillId="0" borderId="0" xfId="135" applyNumberFormat="1"/>
    <xf numFmtId="164" fontId="83" fillId="0" borderId="68" xfId="88" applyFont="1" applyFill="1" applyBorder="1" applyAlignment="1">
      <alignment horizontal="right" vertical="center"/>
    </xf>
    <xf numFmtId="165" fontId="6" fillId="0" borderId="0" xfId="0" applyNumberFormat="1" applyFont="1"/>
    <xf numFmtId="1" fontId="3" fillId="0" borderId="43" xfId="88" applyNumberFormat="1" applyFont="1" applyFill="1" applyBorder="1" applyAlignment="1">
      <alignment horizontal="right"/>
    </xf>
    <xf numFmtId="0" fontId="26" fillId="34" borderId="0" xfId="0" applyFont="1" applyFill="1" applyAlignment="1">
      <alignment horizontal="left" vertical="top" wrapText="1"/>
    </xf>
    <xf numFmtId="0" fontId="0" fillId="0" borderId="23" xfId="0" applyBorder="1" applyAlignment="1">
      <alignment horizontal="right"/>
    </xf>
    <xf numFmtId="0" fontId="10" fillId="0" borderId="24" xfId="0" applyFont="1" applyBorder="1" applyAlignment="1">
      <alignment horizontal="center" vertical="center" wrapText="1"/>
    </xf>
    <xf numFmtId="0" fontId="76" fillId="0" borderId="43" xfId="0" applyFont="1" applyBorder="1" applyAlignment="1">
      <alignment horizontal="right"/>
    </xf>
    <xf numFmtId="0" fontId="68" fillId="0" borderId="28" xfId="0" applyFont="1" applyBorder="1"/>
    <xf numFmtId="0" fontId="6" fillId="22" borderId="16" xfId="0" applyFont="1" applyFill="1" applyBorder="1" applyAlignment="1">
      <alignment horizontal="center"/>
    </xf>
    <xf numFmtId="0" fontId="102" fillId="22" borderId="0" xfId="0" applyFont="1" applyFill="1"/>
    <xf numFmtId="0" fontId="102" fillId="0" borderId="0" xfId="0" applyFont="1"/>
    <xf numFmtId="0" fontId="17" fillId="0" borderId="0" xfId="135" applyFont="1" applyAlignment="1">
      <alignment horizontal="right"/>
    </xf>
    <xf numFmtId="165" fontId="103" fillId="22" borderId="0" xfId="0" applyNumberFormat="1" applyFont="1" applyFill="1" applyAlignment="1" applyProtection="1">
      <alignment horizontal="right" vertical="center" indent="1"/>
      <protection hidden="1"/>
    </xf>
    <xf numFmtId="0" fontId="104" fillId="20" borderId="22" xfId="0" applyFont="1" applyFill="1" applyBorder="1" applyAlignment="1" applyProtection="1">
      <alignment horizontal="centerContinuous"/>
      <protection locked="0"/>
    </xf>
    <xf numFmtId="0" fontId="5" fillId="22" borderId="0" xfId="135" applyFont="1" applyFill="1"/>
    <xf numFmtId="0" fontId="17" fillId="0" borderId="31" xfId="0" applyFont="1" applyBorder="1"/>
    <xf numFmtId="0" fontId="17" fillId="0" borderId="21" xfId="0" applyFont="1" applyBorder="1"/>
    <xf numFmtId="0" fontId="10" fillId="0" borderId="0" xfId="0" applyFont="1"/>
    <xf numFmtId="0" fontId="17" fillId="0" borderId="28" xfId="0" applyFont="1" applyBorder="1" applyAlignment="1">
      <alignment horizontal="right"/>
    </xf>
    <xf numFmtId="4" fontId="17" fillId="0" borderId="90" xfId="0" applyNumberFormat="1" applyFont="1" applyBorder="1" applyAlignment="1">
      <alignment horizontal="right"/>
    </xf>
    <xf numFmtId="165" fontId="17" fillId="0" borderId="92" xfId="0" applyNumberFormat="1" applyFont="1" applyBorder="1" applyAlignment="1">
      <alignment horizontal="right"/>
    </xf>
    <xf numFmtId="165" fontId="17" fillId="0" borderId="89" xfId="0" applyNumberFormat="1" applyFont="1" applyBorder="1" applyAlignment="1">
      <alignment horizontal="right"/>
    </xf>
    <xf numFmtId="165" fontId="17" fillId="0" borderId="93" xfId="0" applyNumberFormat="1" applyFont="1" applyBorder="1" applyAlignment="1">
      <alignment horizontal="right"/>
    </xf>
    <xf numFmtId="4" fontId="17" fillId="0" borderId="31" xfId="0" applyNumberFormat="1" applyFont="1" applyBorder="1" applyAlignment="1">
      <alignment horizontal="right"/>
    </xf>
    <xf numFmtId="4" fontId="17" fillId="0" borderId="72" xfId="0" applyNumberFormat="1" applyFont="1" applyBorder="1" applyAlignment="1">
      <alignment horizontal="right"/>
    </xf>
    <xf numFmtId="3" fontId="17" fillId="0" borderId="94" xfId="0" applyNumberFormat="1" applyFont="1" applyBorder="1" applyAlignment="1">
      <alignment horizontal="right"/>
    </xf>
    <xf numFmtId="165" fontId="17" fillId="0" borderId="96" xfId="0" applyNumberFormat="1" applyFont="1" applyBorder="1" applyAlignment="1">
      <alignment horizontal="right"/>
    </xf>
    <xf numFmtId="165" fontId="17" fillId="0" borderId="97" xfId="0" applyNumberFormat="1" applyFont="1" applyBorder="1" applyAlignment="1">
      <alignment horizontal="right"/>
    </xf>
    <xf numFmtId="165" fontId="17" fillId="0" borderId="98" xfId="0" applyNumberFormat="1" applyFont="1" applyBorder="1" applyAlignment="1">
      <alignment horizontal="right"/>
    </xf>
    <xf numFmtId="0" fontId="17" fillId="0" borderId="72" xfId="0" applyFont="1" applyBorder="1" applyAlignment="1">
      <alignment horizontal="right"/>
    </xf>
    <xf numFmtId="4" fontId="0" fillId="0" borderId="30" xfId="0" applyNumberFormat="1" applyBorder="1"/>
    <xf numFmtId="0" fontId="0" fillId="37" borderId="0" xfId="0" applyFill="1"/>
    <xf numFmtId="0" fontId="0" fillId="69" borderId="0" xfId="0" applyFill="1"/>
    <xf numFmtId="2" fontId="83" fillId="0" borderId="65" xfId="0" applyNumberFormat="1" applyFont="1" applyBorder="1" applyAlignment="1">
      <alignment horizontal="right" vertical="center"/>
    </xf>
    <xf numFmtId="2" fontId="83" fillId="0" borderId="66" xfId="0" applyNumberFormat="1" applyFont="1" applyBorder="1" applyAlignment="1">
      <alignment horizontal="right" vertical="center"/>
    </xf>
    <xf numFmtId="3" fontId="3" fillId="0" borderId="0" xfId="0" applyNumberFormat="1" applyFont="1" applyAlignment="1">
      <alignment horizontal="right"/>
    </xf>
    <xf numFmtId="3" fontId="17" fillId="70" borderId="0" xfId="0" applyNumberFormat="1" applyFont="1" applyFill="1" applyAlignment="1" applyProtection="1">
      <alignment vertical="center"/>
      <protection locked="0"/>
    </xf>
    <xf numFmtId="3" fontId="17" fillId="0" borderId="0" xfId="0" applyNumberFormat="1" applyFont="1"/>
    <xf numFmtId="1" fontId="3" fillId="0" borderId="74" xfId="0" applyNumberFormat="1" applyFont="1" applyBorder="1" applyAlignment="1">
      <alignment horizontal="right"/>
    </xf>
    <xf numFmtId="3" fontId="3" fillId="0" borderId="104" xfId="0" applyNumberFormat="1" applyFont="1" applyBorder="1" applyAlignment="1">
      <alignment horizontal="right"/>
    </xf>
    <xf numFmtId="2" fontId="83" fillId="0" borderId="67" xfId="0" applyNumberFormat="1" applyFont="1" applyBorder="1" applyAlignment="1">
      <alignment horizontal="right" vertical="center"/>
    </xf>
    <xf numFmtId="3" fontId="83" fillId="0" borderId="68" xfId="88" applyNumberFormat="1" applyFont="1" applyFill="1" applyBorder="1" applyAlignment="1">
      <alignment horizontal="right" vertical="center"/>
    </xf>
    <xf numFmtId="2" fontId="17" fillId="36" borderId="0" xfId="0" applyNumberFormat="1" applyFont="1" applyFill="1" applyAlignment="1">
      <alignment horizontal="right"/>
    </xf>
    <xf numFmtId="168" fontId="19" fillId="0" borderId="12" xfId="88" applyNumberFormat="1" applyFont="1" applyFill="1" applyBorder="1" applyAlignment="1" applyProtection="1">
      <alignment horizontal="center"/>
    </xf>
    <xf numFmtId="3" fontId="0" fillId="22" borderId="0" xfId="0" applyNumberFormat="1" applyFill="1"/>
    <xf numFmtId="171" fontId="0" fillId="22" borderId="0" xfId="0" applyNumberFormat="1" applyFill="1"/>
    <xf numFmtId="2" fontId="17" fillId="36" borderId="31" xfId="0" applyNumberFormat="1" applyFont="1" applyFill="1" applyBorder="1" applyAlignment="1">
      <alignment horizontal="right"/>
    </xf>
    <xf numFmtId="0" fontId="10" fillId="0" borderId="72" xfId="0" applyFont="1" applyBorder="1" applyAlignment="1">
      <alignment horizontal="center" vertical="center" wrapText="1"/>
    </xf>
    <xf numFmtId="49" fontId="17" fillId="70" borderId="29" xfId="0" applyNumberFormat="1" applyFont="1" applyFill="1" applyBorder="1" applyAlignment="1">
      <alignment horizontal="left" vertical="top"/>
    </xf>
    <xf numFmtId="0" fontId="10" fillId="0" borderId="3" xfId="0" applyFont="1" applyBorder="1" applyAlignment="1">
      <alignment horizontal="center" vertical="center" wrapText="1"/>
    </xf>
    <xf numFmtId="172" fontId="0" fillId="22" borderId="0" xfId="0" applyNumberFormat="1" applyFill="1"/>
    <xf numFmtId="3" fontId="17" fillId="0" borderId="0" xfId="135" applyNumberFormat="1" applyFont="1" applyAlignment="1">
      <alignment horizontal="right"/>
    </xf>
    <xf numFmtId="3" fontId="17" fillId="22" borderId="0" xfId="0" applyNumberFormat="1" applyFont="1" applyFill="1" applyAlignment="1">
      <alignment horizontal="left"/>
    </xf>
    <xf numFmtId="10" fontId="83" fillId="0" borderId="68" xfId="153" applyNumberFormat="1" applyFont="1" applyFill="1" applyBorder="1" applyAlignment="1">
      <alignment horizontal="right" vertical="center"/>
    </xf>
    <xf numFmtId="0" fontId="10" fillId="36" borderId="57" xfId="0" applyFont="1" applyFill="1" applyBorder="1" applyAlignment="1">
      <alignment horizontal="right" vertical="center" wrapText="1"/>
    </xf>
    <xf numFmtId="3" fontId="17" fillId="0" borderId="95" xfId="0" applyNumberFormat="1" applyFont="1" applyBorder="1" applyAlignment="1">
      <alignment horizontal="right"/>
    </xf>
    <xf numFmtId="0" fontId="5" fillId="0" borderId="0" xfId="0" quotePrefix="1" applyFont="1" applyAlignment="1">
      <alignment horizontal="left"/>
    </xf>
    <xf numFmtId="0" fontId="105" fillId="0" borderId="0" xfId="0" quotePrefix="1" applyFont="1" applyAlignment="1">
      <alignment horizontal="left"/>
    </xf>
    <xf numFmtId="10" fontId="6" fillId="22" borderId="0" xfId="153" applyNumberFormat="1" applyFont="1" applyFill="1" applyBorder="1" applyAlignment="1" applyProtection="1">
      <alignment horizontal="center"/>
    </xf>
    <xf numFmtId="164" fontId="19" fillId="17" borderId="27" xfId="88" applyFont="1" applyFill="1" applyBorder="1" applyAlignment="1" applyProtection="1">
      <alignment vertical="center"/>
    </xf>
    <xf numFmtId="3" fontId="17" fillId="0" borderId="91" xfId="0" applyNumberFormat="1" applyFont="1" applyBorder="1" applyAlignment="1">
      <alignment horizontal="right"/>
    </xf>
    <xf numFmtId="3" fontId="17" fillId="0" borderId="72" xfId="0" applyNumberFormat="1" applyFont="1" applyBorder="1" applyAlignment="1">
      <alignment horizontal="right"/>
    </xf>
    <xf numFmtId="2" fontId="0" fillId="0" borderId="0" xfId="0" applyNumberFormat="1"/>
    <xf numFmtId="9" fontId="17" fillId="0" borderId="21" xfId="153" applyFont="1" applyFill="1" applyBorder="1" applyAlignment="1">
      <alignment horizontal="right"/>
    </xf>
    <xf numFmtId="9" fontId="17" fillId="0" borderId="0" xfId="153" applyFont="1" applyFill="1" applyBorder="1" applyAlignment="1">
      <alignment horizontal="right"/>
    </xf>
    <xf numFmtId="10" fontId="83" fillId="0" borderId="65" xfId="153" applyNumberFormat="1" applyFont="1" applyFill="1" applyBorder="1" applyAlignment="1">
      <alignment horizontal="right" vertical="center"/>
    </xf>
    <xf numFmtId="10" fontId="83" fillId="0" borderId="66" xfId="153" applyNumberFormat="1" applyFont="1" applyFill="1" applyBorder="1" applyAlignment="1">
      <alignment horizontal="right" vertical="center"/>
    </xf>
    <xf numFmtId="10" fontId="17" fillId="0" borderId="21" xfId="153" applyNumberFormat="1" applyFont="1" applyFill="1" applyBorder="1" applyAlignment="1">
      <alignment horizontal="right"/>
    </xf>
    <xf numFmtId="10" fontId="17" fillId="0" borderId="0" xfId="153" applyNumberFormat="1" applyFont="1" applyFill="1" applyBorder="1" applyAlignment="1">
      <alignment horizontal="right"/>
    </xf>
    <xf numFmtId="10" fontId="17" fillId="0" borderId="31" xfId="153" applyNumberFormat="1" applyFont="1" applyFill="1" applyBorder="1" applyAlignment="1">
      <alignment horizontal="right"/>
    </xf>
    <xf numFmtId="10" fontId="17" fillId="0" borderId="29" xfId="153" applyNumberFormat="1" applyFont="1" applyFill="1" applyBorder="1" applyAlignment="1">
      <alignment horizontal="right"/>
    </xf>
    <xf numFmtId="10" fontId="17" fillId="0" borderId="72" xfId="153" applyNumberFormat="1" applyFont="1" applyFill="1" applyBorder="1" applyAlignment="1">
      <alignment horizontal="right"/>
    </xf>
    <xf numFmtId="10" fontId="17" fillId="0" borderId="0" xfId="153" applyNumberFormat="1" applyFont="1" applyFill="1" applyAlignment="1">
      <alignment horizontal="right"/>
    </xf>
    <xf numFmtId="170" fontId="17" fillId="0" borderId="0" xfId="0" applyNumberFormat="1" applyFont="1" applyAlignment="1">
      <alignment horizontal="right"/>
    </xf>
    <xf numFmtId="170" fontId="17" fillId="36" borderId="0" xfId="0" applyNumberFormat="1" applyFont="1" applyFill="1" applyAlignment="1">
      <alignment horizontal="right"/>
    </xf>
    <xf numFmtId="0" fontId="17" fillId="22" borderId="41" xfId="0" applyFont="1" applyFill="1" applyBorder="1" applyAlignment="1">
      <alignment horizontal="left"/>
    </xf>
    <xf numFmtId="0" fontId="17" fillId="22" borderId="42" xfId="0" applyFont="1" applyFill="1" applyBorder="1" applyAlignment="1">
      <alignment horizontal="right"/>
    </xf>
    <xf numFmtId="0" fontId="17" fillId="22" borderId="49" xfId="0" applyFont="1" applyFill="1" applyBorder="1" applyAlignment="1">
      <alignment horizontal="right"/>
    </xf>
    <xf numFmtId="0" fontId="17" fillId="22" borderId="47" xfId="0" applyFont="1" applyFill="1" applyBorder="1" applyAlignment="1">
      <alignment horizontal="right"/>
    </xf>
    <xf numFmtId="3" fontId="17" fillId="22" borderId="21" xfId="0" applyNumberFormat="1" applyFont="1" applyFill="1" applyBorder="1" applyAlignment="1">
      <alignment horizontal="right"/>
    </xf>
    <xf numFmtId="10" fontId="3" fillId="22" borderId="43" xfId="0" applyNumberFormat="1" applyFont="1" applyFill="1" applyBorder="1" applyAlignment="1">
      <alignment horizontal="right"/>
    </xf>
    <xf numFmtId="10" fontId="3" fillId="22" borderId="47" xfId="0" applyNumberFormat="1" applyFont="1" applyFill="1" applyBorder="1" applyAlignment="1">
      <alignment horizontal="right"/>
    </xf>
    <xf numFmtId="3" fontId="17" fillId="22" borderId="105" xfId="0" applyNumberFormat="1" applyFont="1" applyFill="1" applyBorder="1" applyAlignment="1">
      <alignment horizontal="right"/>
    </xf>
    <xf numFmtId="10" fontId="3" fillId="22" borderId="74" xfId="153" applyNumberFormat="1" applyFont="1" applyFill="1" applyBorder="1" applyAlignment="1">
      <alignment horizontal="right" vertical="center"/>
    </xf>
    <xf numFmtId="0" fontId="17" fillId="22" borderId="74" xfId="0" applyFont="1" applyFill="1" applyBorder="1" applyAlignment="1">
      <alignment horizontal="right"/>
    </xf>
    <xf numFmtId="0" fontId="17" fillId="22" borderId="43" xfId="0" applyFont="1" applyFill="1" applyBorder="1" applyAlignment="1">
      <alignment horizontal="right"/>
    </xf>
    <xf numFmtId="0" fontId="17" fillId="22" borderId="41" xfId="0" applyFont="1" applyFill="1" applyBorder="1" applyAlignment="1">
      <alignment horizontal="right"/>
    </xf>
    <xf numFmtId="0" fontId="17" fillId="22" borderId="41" xfId="0" applyFont="1" applyFill="1" applyBorder="1" applyAlignment="1">
      <alignment horizontal="left" vertical="center"/>
    </xf>
    <xf numFmtId="0" fontId="17" fillId="22" borderId="42" xfId="0" applyFont="1" applyFill="1" applyBorder="1" applyAlignment="1">
      <alignment horizontal="right" vertical="center"/>
    </xf>
    <xf numFmtId="0" fontId="17" fillId="22" borderId="74" xfId="0" applyFont="1" applyFill="1" applyBorder="1" applyAlignment="1">
      <alignment horizontal="right" vertical="center"/>
    </xf>
    <xf numFmtId="0" fontId="17" fillId="22" borderId="43" xfId="0" applyFont="1" applyFill="1" applyBorder="1" applyAlignment="1">
      <alignment horizontal="right" vertical="center"/>
    </xf>
    <xf numFmtId="0" fontId="17" fillId="22" borderId="41" xfId="0" applyFont="1" applyFill="1" applyBorder="1" applyAlignment="1">
      <alignment horizontal="right" vertical="center"/>
    </xf>
    <xf numFmtId="0" fontId="17" fillId="22" borderId="42" xfId="0" applyFont="1" applyFill="1" applyBorder="1" applyAlignment="1">
      <alignment horizontal="center" vertical="center"/>
    </xf>
    <xf numFmtId="0" fontId="17" fillId="22" borderId="42" xfId="0" applyFont="1" applyFill="1" applyBorder="1" applyAlignment="1">
      <alignment horizontal="left"/>
    </xf>
    <xf numFmtId="0" fontId="6" fillId="22" borderId="41" xfId="0" applyFont="1" applyFill="1" applyBorder="1" applyAlignment="1">
      <alignment horizontal="left"/>
    </xf>
    <xf numFmtId="0" fontId="6" fillId="22" borderId="42" xfId="0" applyFont="1" applyFill="1" applyBorder="1"/>
    <xf numFmtId="0" fontId="6" fillId="22" borderId="49" xfId="0" applyFont="1" applyFill="1" applyBorder="1"/>
    <xf numFmtId="0" fontId="6" fillId="22" borderId="47" xfId="0" applyFont="1" applyFill="1" applyBorder="1"/>
    <xf numFmtId="0" fontId="6" fillId="22" borderId="87" xfId="0" applyFont="1" applyFill="1" applyBorder="1"/>
    <xf numFmtId="4" fontId="6" fillId="22" borderId="49" xfId="0" applyNumberFormat="1" applyFont="1" applyFill="1" applyBorder="1"/>
    <xf numFmtId="0" fontId="6" fillId="22" borderId="75" xfId="0" applyFont="1" applyFill="1" applyBorder="1"/>
    <xf numFmtId="0" fontId="6" fillId="22" borderId="43" xfId="0" applyFont="1" applyFill="1" applyBorder="1"/>
    <xf numFmtId="0" fontId="6" fillId="22" borderId="41" xfId="0" applyFont="1" applyFill="1" applyBorder="1"/>
    <xf numFmtId="0" fontId="6" fillId="22" borderId="50" xfId="0" applyFont="1" applyFill="1" applyBorder="1"/>
    <xf numFmtId="0" fontId="6" fillId="22" borderId="85" xfId="0" applyFont="1" applyFill="1" applyBorder="1"/>
    <xf numFmtId="0" fontId="6" fillId="22" borderId="74" xfId="0" applyFont="1" applyFill="1" applyBorder="1"/>
    <xf numFmtId="3" fontId="17" fillId="22" borderId="100" xfId="0" applyNumberFormat="1" applyFont="1" applyFill="1" applyBorder="1" applyAlignment="1">
      <alignment horizontal="right"/>
    </xf>
    <xf numFmtId="0" fontId="17" fillId="22" borderId="87" xfId="0" applyFont="1" applyFill="1" applyBorder="1" applyAlignment="1">
      <alignment horizontal="right"/>
    </xf>
    <xf numFmtId="3" fontId="3" fillId="22" borderId="74" xfId="0" applyNumberFormat="1" applyFont="1" applyFill="1" applyBorder="1" applyAlignment="1">
      <alignment horizontal="right"/>
    </xf>
    <xf numFmtId="2" fontId="3" fillId="22" borderId="74" xfId="0" applyNumberFormat="1" applyFont="1" applyFill="1" applyBorder="1" applyAlignment="1">
      <alignment horizontal="right" vertical="center"/>
    </xf>
    <xf numFmtId="0" fontId="17" fillId="22" borderId="75" xfId="0" applyFont="1" applyFill="1" applyBorder="1" applyAlignment="1">
      <alignment horizontal="right"/>
    </xf>
    <xf numFmtId="0" fontId="17" fillId="22" borderId="42" xfId="0" applyFont="1" applyFill="1" applyBorder="1"/>
    <xf numFmtId="0" fontId="17" fillId="22" borderId="74" xfId="0" applyFont="1" applyFill="1" applyBorder="1"/>
    <xf numFmtId="0" fontId="17" fillId="22" borderId="43" xfId="0" applyFont="1" applyFill="1" applyBorder="1"/>
    <xf numFmtId="0" fontId="17" fillId="22" borderId="41" xfId="0" applyFont="1" applyFill="1" applyBorder="1"/>
    <xf numFmtId="0" fontId="17" fillId="22" borderId="31" xfId="0" applyFont="1" applyFill="1" applyBorder="1" applyAlignment="1">
      <alignment horizontal="left"/>
    </xf>
    <xf numFmtId="0" fontId="17" fillId="22" borderId="31" xfId="0" applyFont="1" applyFill="1" applyBorder="1" applyAlignment="1">
      <alignment horizontal="right"/>
    </xf>
    <xf numFmtId="3" fontId="17" fillId="22" borderId="31" xfId="0" applyNumberFormat="1" applyFont="1" applyFill="1" applyBorder="1" applyAlignment="1">
      <alignment horizontal="right"/>
    </xf>
    <xf numFmtId="3" fontId="17" fillId="22" borderId="99" xfId="0" applyNumberFormat="1" applyFont="1" applyFill="1" applyBorder="1" applyAlignment="1">
      <alignment horizontal="right"/>
    </xf>
    <xf numFmtId="0" fontId="17" fillId="22" borderId="88" xfId="0" applyFont="1" applyFill="1" applyBorder="1" applyAlignment="1">
      <alignment horizontal="right"/>
    </xf>
    <xf numFmtId="3" fontId="3" fillId="22" borderId="73" xfId="0" applyNumberFormat="1" applyFont="1" applyFill="1" applyBorder="1" applyAlignment="1">
      <alignment horizontal="right"/>
    </xf>
    <xf numFmtId="2" fontId="3" fillId="22" borderId="73" xfId="0" applyNumberFormat="1" applyFont="1" applyFill="1" applyBorder="1" applyAlignment="1">
      <alignment horizontal="right" vertical="center"/>
    </xf>
    <xf numFmtId="10" fontId="3" fillId="22" borderId="73" xfId="153" applyNumberFormat="1" applyFont="1" applyFill="1" applyBorder="1" applyAlignment="1">
      <alignment horizontal="right" vertical="center"/>
    </xf>
    <xf numFmtId="0" fontId="17" fillId="22" borderId="72" xfId="0" applyFont="1" applyFill="1" applyBorder="1"/>
    <xf numFmtId="0" fontId="6" fillId="22" borderId="0" xfId="0" applyFont="1" applyFill="1" applyAlignment="1">
      <alignment horizontal="left"/>
    </xf>
    <xf numFmtId="168" fontId="17" fillId="22" borderId="0" xfId="88" applyNumberFormat="1" applyFont="1" applyFill="1" applyBorder="1" applyAlignment="1">
      <alignment horizontal="right" vertical="center"/>
    </xf>
    <xf numFmtId="2" fontId="6" fillId="22" borderId="0" xfId="0" applyNumberFormat="1" applyFont="1" applyFill="1"/>
    <xf numFmtId="2" fontId="85" fillId="22" borderId="0" xfId="0" applyNumberFormat="1" applyFont="1" applyFill="1" applyAlignment="1">
      <alignment horizontal="right" vertical="center"/>
    </xf>
    <xf numFmtId="1" fontId="0" fillId="22" borderId="0" xfId="0" applyNumberFormat="1" applyFill="1"/>
    <xf numFmtId="2" fontId="6" fillId="22" borderId="50" xfId="0" applyNumberFormat="1" applyFont="1" applyFill="1" applyBorder="1" applyAlignment="1">
      <alignment horizontal="right"/>
    </xf>
    <xf numFmtId="3" fontId="17" fillId="22" borderId="0" xfId="0" applyNumberFormat="1" applyFont="1" applyFill="1"/>
    <xf numFmtId="0" fontId="101" fillId="22" borderId="0" xfId="0" applyFont="1" applyFill="1"/>
    <xf numFmtId="0" fontId="101" fillId="22" borderId="0" xfId="0" applyFont="1" applyFill="1" applyAlignment="1">
      <alignment horizontal="right"/>
    </xf>
    <xf numFmtId="0" fontId="5" fillId="22" borderId="0" xfId="0" quotePrefix="1" applyFont="1" applyFill="1" applyAlignment="1">
      <alignment horizontal="left"/>
    </xf>
    <xf numFmtId="0" fontId="17" fillId="22" borderId="0" xfId="0" applyFont="1" applyFill="1" applyAlignment="1">
      <alignment horizontal="left"/>
    </xf>
    <xf numFmtId="4" fontId="17" fillId="22" borderId="21" xfId="0" applyNumberFormat="1" applyFont="1" applyFill="1" applyBorder="1" applyAlignment="1">
      <alignment horizontal="right"/>
    </xf>
    <xf numFmtId="10" fontId="19" fillId="0" borderId="12" xfId="153" applyNumberFormat="1" applyFont="1" applyFill="1" applyBorder="1" applyAlignment="1" applyProtection="1">
      <alignment horizontal="center"/>
    </xf>
    <xf numFmtId="167" fontId="19" fillId="0" borderId="12" xfId="88" applyNumberFormat="1" applyFont="1" applyFill="1" applyBorder="1" applyAlignment="1" applyProtection="1">
      <alignment horizontal="center"/>
    </xf>
    <xf numFmtId="173" fontId="10" fillId="19" borderId="0" xfId="0" applyNumberFormat="1" applyFont="1" applyFill="1" applyAlignment="1">
      <alignment horizontal="center"/>
    </xf>
    <xf numFmtId="0" fontId="2" fillId="0" borderId="0" xfId="284"/>
    <xf numFmtId="165" fontId="17" fillId="70" borderId="106" xfId="0" applyNumberFormat="1" applyFont="1" applyFill="1" applyBorder="1" applyAlignment="1" applyProtection="1">
      <alignment vertical="center"/>
      <protection locked="0"/>
    </xf>
    <xf numFmtId="165" fontId="17" fillId="70" borderId="107" xfId="0" applyNumberFormat="1" applyFont="1" applyFill="1" applyBorder="1" applyAlignment="1" applyProtection="1">
      <alignment vertical="center"/>
      <protection locked="0"/>
    </xf>
    <xf numFmtId="3" fontId="3" fillId="0" borderId="49" xfId="0" applyNumberFormat="1" applyFont="1" applyBorder="1" applyAlignment="1">
      <alignment horizontal="right"/>
    </xf>
    <xf numFmtId="0" fontId="13" fillId="19" borderId="0" xfId="0" applyFont="1" applyFill="1"/>
    <xf numFmtId="0" fontId="108" fillId="32" borderId="22" xfId="0" applyFont="1" applyFill="1" applyBorder="1"/>
    <xf numFmtId="165" fontId="17" fillId="70" borderId="0" xfId="0" applyNumberFormat="1" applyFont="1" applyFill="1" applyAlignment="1" applyProtection="1">
      <alignment vertical="center"/>
      <protection locked="0"/>
    </xf>
    <xf numFmtId="0" fontId="17" fillId="22" borderId="109" xfId="0" applyFont="1" applyFill="1" applyBorder="1" applyAlignment="1">
      <alignment horizontal="right"/>
    </xf>
    <xf numFmtId="165" fontId="17" fillId="70" borderId="0" xfId="0" applyNumberFormat="1" applyFont="1" applyFill="1" applyAlignment="1" applyProtection="1">
      <alignment horizontal="right" vertical="center"/>
      <protection locked="0"/>
    </xf>
    <xf numFmtId="165" fontId="13" fillId="17" borderId="12" xfId="0" applyNumberFormat="1" applyFont="1" applyFill="1" applyBorder="1" applyAlignment="1" applyProtection="1">
      <alignment horizontal="right" vertical="center"/>
      <protection locked="0"/>
    </xf>
    <xf numFmtId="165" fontId="0" fillId="0" borderId="0" xfId="0" applyNumberFormat="1"/>
    <xf numFmtId="3" fontId="17" fillId="0" borderId="110" xfId="0" applyNumberFormat="1" applyFont="1" applyBorder="1" applyAlignment="1">
      <alignment horizontal="right"/>
    </xf>
    <xf numFmtId="3" fontId="17" fillId="0" borderId="112" xfId="0" applyNumberFormat="1" applyFont="1" applyBorder="1" applyAlignment="1">
      <alignment horizontal="right"/>
    </xf>
    <xf numFmtId="3" fontId="17" fillId="0" borderId="111" xfId="0" applyNumberFormat="1" applyFont="1" applyBorder="1" applyAlignment="1">
      <alignment horizontal="right"/>
    </xf>
    <xf numFmtId="4" fontId="0" fillId="22" borderId="0" xfId="0" applyNumberFormat="1" applyFill="1"/>
    <xf numFmtId="165" fontId="17" fillId="0" borderId="31" xfId="0" applyNumberFormat="1" applyFont="1" applyBorder="1" applyAlignment="1">
      <alignment horizontal="right"/>
    </xf>
    <xf numFmtId="1" fontId="17" fillId="0" borderId="21" xfId="0" applyNumberFormat="1" applyFont="1" applyBorder="1" applyAlignment="1">
      <alignment horizontal="right"/>
    </xf>
    <xf numFmtId="1" fontId="17" fillId="0" borderId="31" xfId="0" applyNumberFormat="1" applyFont="1" applyBorder="1" applyAlignment="1">
      <alignment horizontal="right"/>
    </xf>
    <xf numFmtId="0" fontId="25" fillId="20" borderId="16" xfId="0" applyFont="1" applyFill="1" applyBorder="1" applyAlignment="1">
      <alignment horizontal="center"/>
    </xf>
    <xf numFmtId="4" fontId="17" fillId="0" borderId="94" xfId="0" applyNumberFormat="1" applyFont="1" applyBorder="1" applyAlignment="1">
      <alignment horizontal="right"/>
    </xf>
    <xf numFmtId="0" fontId="0" fillId="32" borderId="19" xfId="0" applyFill="1" applyBorder="1"/>
    <xf numFmtId="0" fontId="10" fillId="0" borderId="31" xfId="0" applyFont="1" applyBorder="1" applyAlignment="1">
      <alignment horizontal="left"/>
    </xf>
    <xf numFmtId="0" fontId="10" fillId="22" borderId="0" xfId="0" applyFont="1" applyFill="1"/>
    <xf numFmtId="165" fontId="17" fillId="0" borderId="47" xfId="0" applyNumberFormat="1" applyFont="1" applyBorder="1" applyAlignment="1">
      <alignment horizontal="right"/>
    </xf>
    <xf numFmtId="4" fontId="17" fillId="70" borderId="0" xfId="0" applyNumberFormat="1" applyFont="1" applyFill="1" applyAlignment="1">
      <alignment horizontal="right" vertical="center" wrapText="1"/>
    </xf>
    <xf numFmtId="4" fontId="17" fillId="70" borderId="110" xfId="0" applyNumberFormat="1" applyFont="1" applyFill="1" applyBorder="1" applyAlignment="1">
      <alignment horizontal="right" vertical="center" wrapText="1"/>
    </xf>
    <xf numFmtId="4" fontId="17" fillId="70" borderId="21" xfId="0" applyNumberFormat="1" applyFont="1" applyFill="1" applyBorder="1" applyAlignment="1">
      <alignment horizontal="right" vertical="center" wrapText="1"/>
    </xf>
    <xf numFmtId="0" fontId="17" fillId="0" borderId="112" xfId="0" applyFont="1" applyBorder="1" applyAlignment="1">
      <alignment horizontal="right"/>
    </xf>
    <xf numFmtId="0" fontId="17" fillId="22" borderId="21" xfId="0" applyFont="1" applyFill="1" applyBorder="1"/>
    <xf numFmtId="3" fontId="3" fillId="0" borderId="21" xfId="0" applyNumberFormat="1" applyFont="1" applyBorder="1" applyAlignment="1">
      <alignment horizontal="right"/>
    </xf>
    <xf numFmtId="3" fontId="17" fillId="70" borderId="21" xfId="0" applyNumberFormat="1" applyFont="1" applyFill="1" applyBorder="1" applyAlignment="1" applyProtection="1">
      <alignment vertical="center"/>
      <protection locked="0"/>
    </xf>
    <xf numFmtId="3" fontId="17" fillId="0" borderId="21" xfId="0" applyNumberFormat="1" applyFont="1" applyBorder="1"/>
    <xf numFmtId="3" fontId="17" fillId="70" borderId="21" xfId="0" applyNumberFormat="1" applyFont="1" applyFill="1" applyBorder="1" applyAlignment="1">
      <alignment vertical="center"/>
    </xf>
    <xf numFmtId="3" fontId="17" fillId="70" borderId="21" xfId="0" applyNumberFormat="1" applyFont="1" applyFill="1" applyBorder="1" applyAlignment="1" applyProtection="1">
      <alignment horizontal="right" vertical="center"/>
      <protection locked="0"/>
    </xf>
    <xf numFmtId="0" fontId="17" fillId="0" borderId="110" xfId="0" applyFont="1" applyBorder="1" applyAlignment="1">
      <alignment horizontal="right"/>
    </xf>
    <xf numFmtId="0" fontId="17" fillId="0" borderId="91" xfId="0" applyFont="1" applyBorder="1" applyAlignment="1">
      <alignment horizontal="right"/>
    </xf>
    <xf numFmtId="0" fontId="17" fillId="0" borderId="89" xfId="0" applyFont="1" applyBorder="1" applyAlignment="1">
      <alignment horizontal="right"/>
    </xf>
    <xf numFmtId="167" fontId="83" fillId="0" borderId="67" xfId="88" applyNumberFormat="1" applyFont="1" applyFill="1" applyBorder="1" applyAlignment="1">
      <alignment horizontal="right" vertical="center"/>
    </xf>
    <xf numFmtId="0" fontId="17" fillId="0" borderId="92" xfId="0" applyFont="1" applyBorder="1" applyAlignment="1">
      <alignment horizontal="right"/>
    </xf>
    <xf numFmtId="0" fontId="17" fillId="0" borderId="112" xfId="0" applyFont="1" applyBorder="1" applyAlignment="1">
      <alignment horizontal="left"/>
    </xf>
    <xf numFmtId="0" fontId="10" fillId="0" borderId="21" xfId="0" applyFont="1" applyBorder="1" applyAlignment="1">
      <alignment horizontal="left"/>
    </xf>
    <xf numFmtId="0" fontId="5" fillId="20" borderId="18" xfId="0" applyFont="1" applyFill="1" applyBorder="1" applyAlignment="1">
      <alignment horizontal="centerContinuous"/>
    </xf>
    <xf numFmtId="0" fontId="5" fillId="19" borderId="14" xfId="0" applyFont="1" applyFill="1" applyBorder="1" applyAlignment="1">
      <alignment horizontal="centerContinuous"/>
    </xf>
    <xf numFmtId="0" fontId="5" fillId="19" borderId="19" xfId="0" applyFont="1" applyFill="1" applyBorder="1" applyAlignment="1">
      <alignment horizontal="centerContinuous"/>
    </xf>
    <xf numFmtId="0" fontId="5" fillId="19" borderId="0" xfId="0" applyFont="1" applyFill="1"/>
    <xf numFmtId="0" fontId="5" fillId="19" borderId="0" xfId="0" applyFont="1" applyFill="1" applyAlignment="1">
      <alignment horizontal="centerContinuous"/>
    </xf>
    <xf numFmtId="0" fontId="6" fillId="19" borderId="0" xfId="0" applyFont="1" applyFill="1"/>
    <xf numFmtId="0" fontId="5" fillId="19" borderId="14" xfId="0" applyFont="1" applyFill="1" applyBorder="1" applyAlignment="1">
      <alignment horizontal="center"/>
    </xf>
    <xf numFmtId="0" fontId="5" fillId="19" borderId="0" xfId="0" applyFont="1" applyFill="1" applyAlignment="1">
      <alignment horizontal="center"/>
    </xf>
    <xf numFmtId="0" fontId="17" fillId="19" borderId="19" xfId="0" applyFont="1" applyFill="1" applyBorder="1"/>
    <xf numFmtId="0" fontId="5" fillId="19" borderId="0" xfId="0" applyFont="1" applyFill="1" applyAlignment="1">
      <alignment horizontal="right" vertical="center" indent="1"/>
    </xf>
    <xf numFmtId="0" fontId="5" fillId="19" borderId="0" xfId="0" applyFont="1" applyFill="1" applyAlignment="1">
      <alignment horizontal="left" vertical="center"/>
    </xf>
    <xf numFmtId="3" fontId="5" fillId="19" borderId="0" xfId="0" applyNumberFormat="1" applyFont="1" applyFill="1" applyAlignment="1">
      <alignment horizontal="left" vertical="center"/>
    </xf>
    <xf numFmtId="0" fontId="5" fillId="19" borderId="19" xfId="0" applyFont="1" applyFill="1" applyBorder="1" applyAlignment="1">
      <alignment horizontal="center"/>
    </xf>
    <xf numFmtId="0" fontId="5" fillId="19" borderId="18" xfId="0" applyFont="1" applyFill="1" applyBorder="1" applyAlignment="1">
      <alignment horizontal="left" vertical="center"/>
    </xf>
    <xf numFmtId="0" fontId="5" fillId="19" borderId="18" xfId="0" applyFont="1" applyFill="1" applyBorder="1" applyAlignment="1">
      <alignment horizontal="center"/>
    </xf>
    <xf numFmtId="0" fontId="5" fillId="19" borderId="14" xfId="0" applyFont="1" applyFill="1" applyBorder="1" applyAlignment="1">
      <alignment horizontal="left" vertical="center"/>
    </xf>
    <xf numFmtId="0" fontId="17" fillId="19" borderId="0" xfId="0" applyFont="1" applyFill="1" applyAlignment="1">
      <alignment horizontal="right" vertical="center" indent="3"/>
    </xf>
    <xf numFmtId="0" fontId="10" fillId="0" borderId="111" xfId="0" applyFont="1" applyBorder="1" applyAlignment="1">
      <alignment horizontal="right" vertical="center" wrapText="1"/>
    </xf>
    <xf numFmtId="0" fontId="3" fillId="36" borderId="110" xfId="0" applyFont="1" applyFill="1" applyBorder="1" applyAlignment="1">
      <alignment horizontal="right"/>
    </xf>
    <xf numFmtId="0" fontId="3" fillId="0" borderId="110" xfId="0" applyFont="1" applyBorder="1" applyAlignment="1">
      <alignment horizontal="right"/>
    </xf>
    <xf numFmtId="2" fontId="3" fillId="0" borderId="21" xfId="0" applyNumberFormat="1" applyFont="1" applyBorder="1" applyAlignment="1">
      <alignment horizontal="right"/>
    </xf>
    <xf numFmtId="2" fontId="3" fillId="0" borderId="110" xfId="0" applyNumberFormat="1" applyFont="1" applyBorder="1" applyAlignment="1">
      <alignment horizontal="right"/>
    </xf>
    <xf numFmtId="0" fontId="17" fillId="36" borderId="110" xfId="0" applyFont="1" applyFill="1" applyBorder="1" applyAlignment="1">
      <alignment horizontal="right"/>
    </xf>
    <xf numFmtId="165" fontId="17" fillId="0" borderId="110" xfId="0" applyNumberFormat="1" applyFont="1" applyBorder="1" applyAlignment="1">
      <alignment horizontal="right"/>
    </xf>
    <xf numFmtId="4" fontId="17" fillId="0" borderId="110" xfId="0" applyNumberFormat="1" applyFont="1" applyBorder="1" applyAlignment="1">
      <alignment horizontal="right"/>
    </xf>
    <xf numFmtId="2" fontId="17" fillId="36" borderId="110" xfId="0" applyNumberFormat="1" applyFont="1" applyFill="1" applyBorder="1" applyAlignment="1">
      <alignment horizontal="right"/>
    </xf>
    <xf numFmtId="2" fontId="17" fillId="0" borderId="110" xfId="0" applyNumberFormat="1" applyFont="1" applyBorder="1" applyAlignment="1">
      <alignment horizontal="right"/>
    </xf>
    <xf numFmtId="4" fontId="17" fillId="22" borderId="110" xfId="0" applyNumberFormat="1" applyFont="1" applyFill="1" applyBorder="1" applyAlignment="1">
      <alignment horizontal="right"/>
    </xf>
    <xf numFmtId="10" fontId="17" fillId="36" borderId="110" xfId="153" applyNumberFormat="1" applyFont="1" applyFill="1" applyBorder="1" applyAlignment="1">
      <alignment horizontal="right"/>
    </xf>
    <xf numFmtId="10" fontId="17" fillId="0" borderId="110" xfId="153" applyNumberFormat="1" applyFont="1" applyFill="1" applyBorder="1" applyAlignment="1">
      <alignment horizontal="right"/>
    </xf>
    <xf numFmtId="165" fontId="17" fillId="0" borderId="111" xfId="0" applyNumberFormat="1" applyFont="1" applyBorder="1" applyAlignment="1">
      <alignment horizontal="right"/>
    </xf>
    <xf numFmtId="10" fontId="17" fillId="0" borderId="111" xfId="153" applyNumberFormat="1" applyFont="1" applyFill="1" applyBorder="1" applyAlignment="1">
      <alignment horizontal="right"/>
    </xf>
    <xf numFmtId="165" fontId="17" fillId="0" borderId="112" xfId="0" applyNumberFormat="1" applyFont="1" applyBorder="1" applyAlignment="1">
      <alignment horizontal="right"/>
    </xf>
    <xf numFmtId="4" fontId="17" fillId="0" borderId="111" xfId="0" applyNumberFormat="1" applyFont="1" applyBorder="1" applyAlignment="1">
      <alignment horizontal="right"/>
    </xf>
    <xf numFmtId="4" fontId="17" fillId="0" borderId="112" xfId="0" applyNumberFormat="1" applyFont="1" applyBorder="1" applyAlignment="1">
      <alignment horizontal="right"/>
    </xf>
    <xf numFmtId="2" fontId="17" fillId="36" borderId="112" xfId="0" applyNumberFormat="1" applyFont="1" applyFill="1" applyBorder="1" applyAlignment="1">
      <alignment horizontal="right"/>
    </xf>
    <xf numFmtId="2" fontId="17" fillId="36" borderId="111" xfId="0" applyNumberFormat="1" applyFont="1" applyFill="1" applyBorder="1" applyAlignment="1">
      <alignment horizontal="right"/>
    </xf>
    <xf numFmtId="2" fontId="17" fillId="0" borderId="112" xfId="0" applyNumberFormat="1" applyFont="1" applyBorder="1" applyAlignment="1">
      <alignment horizontal="right"/>
    </xf>
    <xf numFmtId="2" fontId="17" fillId="0" borderId="111" xfId="0" applyNumberFormat="1" applyFont="1" applyBorder="1" applyAlignment="1">
      <alignment horizontal="right"/>
    </xf>
    <xf numFmtId="0" fontId="10" fillId="0" borderId="110" xfId="0" applyFont="1" applyBorder="1" applyAlignment="1">
      <alignment horizontal="right" vertical="center"/>
    </xf>
    <xf numFmtId="0" fontId="17" fillId="0" borderId="111" xfId="0" applyFont="1" applyBorder="1" applyAlignment="1">
      <alignment horizontal="right"/>
    </xf>
    <xf numFmtId="10" fontId="17" fillId="0" borderId="112" xfId="0" applyNumberFormat="1" applyFont="1" applyBorder="1" applyAlignment="1">
      <alignment horizontal="right"/>
    </xf>
    <xf numFmtId="169" fontId="17" fillId="0" borderId="112" xfId="0" applyNumberFormat="1" applyFont="1" applyBorder="1" applyAlignment="1">
      <alignment horizontal="right"/>
    </xf>
    <xf numFmtId="169" fontId="10" fillId="0" borderId="112" xfId="0" applyNumberFormat="1" applyFont="1" applyBorder="1" applyAlignment="1">
      <alignment horizontal="right" vertical="center"/>
    </xf>
    <xf numFmtId="169" fontId="17" fillId="0" borderId="112" xfId="153" applyNumberFormat="1" applyFont="1" applyFill="1" applyBorder="1" applyAlignment="1">
      <alignment horizontal="right"/>
    </xf>
    <xf numFmtId="0" fontId="10" fillId="0" borderId="112" xfId="0" applyFont="1" applyBorder="1" applyAlignment="1">
      <alignment horizontal="right" vertical="center"/>
    </xf>
    <xf numFmtId="0" fontId="10" fillId="0" borderId="111" xfId="0" applyFont="1" applyBorder="1" applyAlignment="1">
      <alignment horizontal="right" vertical="center"/>
    </xf>
    <xf numFmtId="0" fontId="10" fillId="30" borderId="112" xfId="0" applyFont="1" applyFill="1" applyBorder="1" applyAlignment="1">
      <alignment horizontal="left" vertical="top" wrapText="1"/>
    </xf>
    <xf numFmtId="0" fontId="10" fillId="30" borderId="112" xfId="0" applyFont="1" applyFill="1" applyBorder="1" applyAlignment="1">
      <alignment horizontal="center" vertical="top" wrapText="1"/>
    </xf>
    <xf numFmtId="0" fontId="0" fillId="22" borderId="112" xfId="0" applyFill="1" applyBorder="1" applyAlignment="1">
      <alignment horizontal="right"/>
    </xf>
    <xf numFmtId="0" fontId="0" fillId="0" borderId="112" xfId="0" applyBorder="1" applyAlignment="1">
      <alignment horizontal="right"/>
    </xf>
    <xf numFmtId="0" fontId="0" fillId="0" borderId="111" xfId="0" applyBorder="1" applyAlignment="1">
      <alignment horizontal="right"/>
    </xf>
    <xf numFmtId="0" fontId="68" fillId="0" borderId="110" xfId="0" applyFont="1" applyBorder="1"/>
    <xf numFmtId="0" fontId="0" fillId="0" borderId="110" xfId="0" applyBorder="1"/>
    <xf numFmtId="0" fontId="17" fillId="22" borderId="110" xfId="0" applyFont="1" applyFill="1" applyBorder="1" applyAlignment="1">
      <alignment horizontal="right"/>
    </xf>
    <xf numFmtId="0" fontId="3" fillId="0" borderId="43" xfId="0" applyFont="1" applyBorder="1" applyAlignment="1">
      <alignment horizontal="right" vertical="center"/>
    </xf>
    <xf numFmtId="3" fontId="76" fillId="0" borderId="110" xfId="0" applyNumberFormat="1" applyFont="1" applyBorder="1" applyAlignment="1">
      <alignment horizontal="right"/>
    </xf>
    <xf numFmtId="0" fontId="76" fillId="0" borderId="110" xfId="0" applyFont="1" applyBorder="1" applyAlignment="1">
      <alignment horizontal="right"/>
    </xf>
    <xf numFmtId="0" fontId="3" fillId="0" borderId="0" xfId="0" applyFont="1" applyAlignment="1">
      <alignment horizontal="left"/>
    </xf>
    <xf numFmtId="3" fontId="17" fillId="70" borderId="110" xfId="0" applyNumberFormat="1" applyFont="1" applyFill="1" applyBorder="1" applyAlignment="1">
      <alignment vertical="center"/>
    </xf>
    <xf numFmtId="3" fontId="17" fillId="70" borderId="110" xfId="0" applyNumberFormat="1" applyFont="1" applyFill="1" applyBorder="1" applyAlignment="1" applyProtection="1">
      <alignment vertical="center"/>
      <protection locked="0"/>
    </xf>
    <xf numFmtId="165" fontId="17" fillId="70" borderId="110" xfId="0" applyNumberFormat="1" applyFont="1" applyFill="1" applyBorder="1" applyAlignment="1" applyProtection="1">
      <alignment vertical="center"/>
      <protection locked="0"/>
    </xf>
    <xf numFmtId="165" fontId="17" fillId="70" borderId="110" xfId="0" applyNumberFormat="1" applyFont="1" applyFill="1" applyBorder="1" applyAlignment="1" applyProtection="1">
      <alignment horizontal="right" vertical="center"/>
      <protection locked="0"/>
    </xf>
    <xf numFmtId="3" fontId="17" fillId="70" borderId="110" xfId="0" applyNumberFormat="1" applyFont="1" applyFill="1" applyBorder="1" applyAlignment="1" applyProtection="1">
      <alignment horizontal="right" vertical="center"/>
      <protection locked="0"/>
    </xf>
    <xf numFmtId="3" fontId="3" fillId="22" borderId="21" xfId="0" applyNumberFormat="1" applyFont="1" applyFill="1" applyBorder="1" applyAlignment="1">
      <alignment horizontal="right"/>
    </xf>
    <xf numFmtId="3" fontId="17" fillId="22" borderId="110" xfId="0" applyNumberFormat="1" applyFont="1" applyFill="1" applyBorder="1" applyAlignment="1">
      <alignment horizontal="right"/>
    </xf>
    <xf numFmtId="3" fontId="3" fillId="22" borderId="49" xfId="0" applyNumberFormat="1" applyFont="1" applyFill="1" applyBorder="1" applyAlignment="1">
      <alignment horizontal="right"/>
    </xf>
    <xf numFmtId="3" fontId="3" fillId="22" borderId="47" xfId="0" applyNumberFormat="1" applyFont="1" applyFill="1" applyBorder="1" applyAlignment="1">
      <alignment horizontal="right"/>
    </xf>
    <xf numFmtId="4" fontId="3" fillId="22" borderId="49" xfId="0" applyNumberFormat="1" applyFont="1" applyFill="1" applyBorder="1" applyAlignment="1">
      <alignment horizontal="right"/>
    </xf>
    <xf numFmtId="4" fontId="3" fillId="22" borderId="42" xfId="0" applyNumberFormat="1" applyFont="1" applyFill="1" applyBorder="1" applyAlignment="1">
      <alignment horizontal="right"/>
    </xf>
    <xf numFmtId="0" fontId="3" fillId="22" borderId="75" xfId="0" applyFont="1" applyFill="1" applyBorder="1" applyAlignment="1">
      <alignment horizontal="right" vertical="center"/>
    </xf>
    <xf numFmtId="0" fontId="3" fillId="22" borderId="43" xfId="0" applyFont="1" applyFill="1" applyBorder="1" applyAlignment="1">
      <alignment horizontal="right" vertical="center"/>
    </xf>
    <xf numFmtId="0" fontId="3" fillId="22" borderId="41" xfId="0" applyFont="1" applyFill="1" applyBorder="1" applyAlignment="1">
      <alignment horizontal="right" vertical="center"/>
    </xf>
    <xf numFmtId="0" fontId="3" fillId="22" borderId="42" xfId="0" applyFont="1" applyFill="1" applyBorder="1" applyAlignment="1">
      <alignment horizontal="right" vertical="center"/>
    </xf>
    <xf numFmtId="4" fontId="3" fillId="0" borderId="0" xfId="0" applyNumberFormat="1" applyFont="1" applyAlignment="1">
      <alignment horizontal="right" vertical="center"/>
    </xf>
    <xf numFmtId="3" fontId="3" fillId="22" borderId="110" xfId="0" applyNumberFormat="1" applyFont="1" applyFill="1" applyBorder="1" applyAlignment="1">
      <alignment horizontal="right"/>
    </xf>
    <xf numFmtId="0" fontId="17" fillId="22" borderId="112" xfId="0" applyFont="1" applyFill="1" applyBorder="1" applyAlignment="1">
      <alignment horizontal="left"/>
    </xf>
    <xf numFmtId="3" fontId="3" fillId="22" borderId="31" xfId="0" applyNumberFormat="1" applyFont="1" applyFill="1" applyBorder="1" applyAlignment="1">
      <alignment horizontal="right"/>
    </xf>
    <xf numFmtId="3" fontId="3" fillId="22" borderId="111" xfId="0" applyNumberFormat="1" applyFont="1" applyFill="1" applyBorder="1" applyAlignment="1">
      <alignment horizontal="right"/>
    </xf>
    <xf numFmtId="0" fontId="17" fillId="22" borderId="111" xfId="0" applyFont="1" applyFill="1" applyBorder="1" applyAlignment="1">
      <alignment horizontal="right"/>
    </xf>
    <xf numFmtId="0" fontId="17" fillId="22" borderId="112" xfId="0" applyFont="1" applyFill="1" applyBorder="1" applyAlignment="1">
      <alignment horizontal="right"/>
    </xf>
    <xf numFmtId="3" fontId="17" fillId="22" borderId="111" xfId="0" applyNumberFormat="1" applyFont="1" applyFill="1" applyBorder="1" applyAlignment="1">
      <alignment horizontal="right"/>
    </xf>
    <xf numFmtId="3" fontId="17" fillId="22" borderId="112" xfId="0" applyNumberFormat="1" applyFont="1" applyFill="1" applyBorder="1" applyAlignment="1">
      <alignment horizontal="right"/>
    </xf>
    <xf numFmtId="3" fontId="3" fillId="22" borderId="101" xfId="0" applyNumberFormat="1" applyFont="1" applyFill="1" applyBorder="1" applyAlignment="1">
      <alignment horizontal="right"/>
    </xf>
    <xf numFmtId="3" fontId="3" fillId="22" borderId="102" xfId="0" applyNumberFormat="1" applyFont="1" applyFill="1" applyBorder="1" applyAlignment="1">
      <alignment horizontal="right"/>
    </xf>
    <xf numFmtId="169" fontId="17" fillId="22" borderId="112" xfId="0" applyNumberFormat="1" applyFont="1" applyFill="1" applyBorder="1" applyAlignment="1">
      <alignment horizontal="right"/>
    </xf>
    <xf numFmtId="0" fontId="17" fillId="0" borderId="112" xfId="0" applyFont="1" applyBorder="1"/>
    <xf numFmtId="0" fontId="6" fillId="20" borderId="110" xfId="0" applyFont="1" applyFill="1" applyBorder="1" applyAlignment="1">
      <alignment wrapText="1"/>
    </xf>
    <xf numFmtId="0" fontId="7" fillId="20" borderId="110" xfId="0" applyFont="1" applyFill="1" applyBorder="1" applyAlignment="1">
      <alignment horizontal="center"/>
    </xf>
    <xf numFmtId="1" fontId="5" fillId="20" borderId="0" xfId="0" applyNumberFormat="1" applyFont="1" applyFill="1" applyAlignment="1">
      <alignment horizontal="center"/>
    </xf>
    <xf numFmtId="1" fontId="5" fillId="20" borderId="3" xfId="0" applyNumberFormat="1" applyFont="1" applyFill="1" applyBorder="1" applyAlignment="1">
      <alignment horizontal="center"/>
    </xf>
    <xf numFmtId="0" fontId="6" fillId="20" borderId="110" xfId="0" applyFont="1" applyFill="1" applyBorder="1" applyAlignment="1">
      <alignment horizontal="center" vertical="center"/>
    </xf>
    <xf numFmtId="0" fontId="6" fillId="20" borderId="0" xfId="0" applyFont="1" applyFill="1" applyAlignment="1">
      <alignment horizontal="center"/>
    </xf>
    <xf numFmtId="0" fontId="6" fillId="20" borderId="30" xfId="0" applyFont="1" applyFill="1" applyBorder="1" applyAlignment="1">
      <alignment horizontal="center"/>
    </xf>
    <xf numFmtId="0" fontId="6" fillId="20" borderId="29" xfId="0" applyFont="1" applyFill="1" applyBorder="1" applyAlignment="1">
      <alignment horizontal="center"/>
    </xf>
    <xf numFmtId="3" fontId="6" fillId="0" borderId="112" xfId="0" applyNumberFormat="1" applyFont="1" applyBorder="1"/>
    <xf numFmtId="0" fontId="6" fillId="19" borderId="23" xfId="0" applyFont="1" applyFill="1" applyBorder="1" applyAlignment="1">
      <alignment horizontal="center"/>
    </xf>
    <xf numFmtId="0" fontId="6" fillId="19" borderId="24" xfId="0" applyFont="1" applyFill="1" applyBorder="1"/>
    <xf numFmtId="3" fontId="5" fillId="0" borderId="0" xfId="0" applyNumberFormat="1" applyFont="1"/>
    <xf numFmtId="0" fontId="6" fillId="0" borderId="0" xfId="0" applyFont="1" applyAlignment="1">
      <alignment horizontal="left"/>
    </xf>
    <xf numFmtId="0" fontId="111" fillId="20" borderId="22" xfId="135" applyFont="1" applyFill="1" applyBorder="1" applyAlignment="1" applyProtection="1">
      <alignment horizontal="centerContinuous"/>
      <protection locked="0"/>
    </xf>
    <xf numFmtId="0" fontId="0" fillId="0" borderId="0" xfId="0" applyBorder="1"/>
    <xf numFmtId="3" fontId="33" fillId="19" borderId="0" xfId="115" quotePrefix="1" applyNumberFormat="1" applyFont="1" applyFill="1" applyBorder="1" applyAlignment="1" applyProtection="1">
      <alignment horizontal="right" wrapText="1"/>
    </xf>
    <xf numFmtId="0" fontId="25" fillId="19" borderId="0" xfId="0" quotePrefix="1" applyFont="1" applyFill="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25" fillId="19" borderId="0" xfId="0" applyFont="1" applyFill="1" applyAlignment="1">
      <alignment horizontal="left" vertical="top"/>
    </xf>
    <xf numFmtId="0" fontId="34" fillId="19" borderId="0" xfId="115" quotePrefix="1" applyNumberFormat="1" applyFont="1" applyFill="1" applyBorder="1" applyAlignment="1" applyProtection="1">
      <alignment horizontal="right" vertical="center" wrapText="1"/>
    </xf>
    <xf numFmtId="0" fontId="14" fillId="0" borderId="0" xfId="0" applyFont="1" applyAlignment="1">
      <alignment horizontal="right" vertical="center" wrapText="1"/>
    </xf>
    <xf numFmtId="0" fontId="15" fillId="17" borderId="33" xfId="0" applyFont="1" applyFill="1" applyBorder="1" applyAlignment="1">
      <alignment horizontal="left" vertical="center"/>
    </xf>
    <xf numFmtId="0" fontId="0" fillId="0" borderId="35" xfId="0" applyBorder="1" applyAlignment="1">
      <alignment vertical="center"/>
    </xf>
    <xf numFmtId="0" fontId="25" fillId="19" borderId="0" xfId="0" applyFont="1" applyFill="1" applyAlignment="1">
      <alignment horizontal="left" vertical="center"/>
    </xf>
    <xf numFmtId="0" fontId="6" fillId="0" borderId="0" xfId="0" applyFont="1" applyAlignment="1">
      <alignment horizontal="left" vertical="center"/>
    </xf>
    <xf numFmtId="164" fontId="19" fillId="0" borderId="33" xfId="88" applyFont="1" applyFill="1" applyBorder="1" applyAlignment="1" applyProtection="1">
      <alignment horizontal="center"/>
    </xf>
    <xf numFmtId="164" fontId="19" fillId="0" borderId="35" xfId="88" applyFont="1" applyFill="1" applyBorder="1" applyAlignment="1">
      <alignment horizontal="center"/>
    </xf>
    <xf numFmtId="3" fontId="33" fillId="0" borderId="0" xfId="115" applyNumberFormat="1" applyFont="1" applyBorder="1" applyAlignment="1" applyProtection="1">
      <alignment horizontal="right"/>
    </xf>
    <xf numFmtId="0" fontId="25" fillId="19" borderId="0" xfId="0" quotePrefix="1" applyFont="1" applyFill="1" applyAlignment="1">
      <alignment horizontal="left" vertical="center" wrapText="1"/>
    </xf>
    <xf numFmtId="0" fontId="0" fillId="0" borderId="0" xfId="0" applyAlignment="1">
      <alignment horizontal="left" vertical="center" wrapText="1"/>
    </xf>
    <xf numFmtId="165" fontId="32" fillId="19" borderId="0" xfId="0" quotePrefix="1" applyNumberFormat="1" applyFont="1" applyFill="1" applyAlignment="1">
      <alignment horizontal="right"/>
    </xf>
    <xf numFmtId="165" fontId="32" fillId="19" borderId="0" xfId="0" applyNumberFormat="1" applyFont="1" applyFill="1" applyAlignment="1">
      <alignment horizontal="right"/>
    </xf>
    <xf numFmtId="0" fontId="106" fillId="20" borderId="14" xfId="0" applyFont="1" applyFill="1" applyBorder="1" applyAlignment="1">
      <alignment horizontal="center"/>
    </xf>
    <xf numFmtId="0" fontId="73" fillId="20" borderId="14" xfId="0" applyFont="1" applyFill="1" applyBorder="1" applyAlignment="1">
      <alignment horizontal="center"/>
    </xf>
    <xf numFmtId="0" fontId="73" fillId="20" borderId="0" xfId="0" applyFont="1" applyFill="1" applyAlignment="1">
      <alignment horizontal="center"/>
    </xf>
    <xf numFmtId="0" fontId="25" fillId="19" borderId="0" xfId="0" applyFont="1" applyFill="1" applyAlignment="1">
      <alignment horizontal="left" vertical="top" wrapText="1"/>
    </xf>
    <xf numFmtId="0" fontId="27" fillId="20" borderId="16" xfId="0" applyFont="1" applyFill="1" applyBorder="1" applyAlignment="1">
      <alignment horizontal="center" vertical="top"/>
    </xf>
    <xf numFmtId="0" fontId="0" fillId="0" borderId="0" xfId="0" applyAlignment="1"/>
    <xf numFmtId="0" fontId="0" fillId="0" borderId="19" xfId="0" applyBorder="1" applyAlignment="1"/>
    <xf numFmtId="0" fontId="25" fillId="20" borderId="16" xfId="0" quotePrefix="1" applyFont="1" applyFill="1" applyBorder="1" applyAlignment="1">
      <alignment horizontal="center" vertical="center"/>
    </xf>
    <xf numFmtId="0" fontId="23" fillId="20" borderId="16" xfId="0" applyFont="1" applyFill="1" applyBorder="1" applyAlignment="1">
      <alignment horizontal="center"/>
    </xf>
    <xf numFmtId="0" fontId="25" fillId="20" borderId="16" xfId="0" applyFont="1" applyFill="1" applyBorder="1" applyAlignment="1">
      <alignment horizontal="center"/>
    </xf>
    <xf numFmtId="0" fontId="10" fillId="20" borderId="0" xfId="0" applyFont="1" applyFill="1" applyAlignment="1">
      <alignment horizontal="center"/>
    </xf>
    <xf numFmtId="0" fontId="10" fillId="20" borderId="19" xfId="0" applyFont="1" applyFill="1" applyBorder="1" applyAlignment="1">
      <alignment horizontal="center"/>
    </xf>
    <xf numFmtId="0" fontId="12" fillId="20" borderId="16" xfId="0" applyFont="1" applyFill="1" applyBorder="1" applyAlignment="1">
      <alignment horizontal="center"/>
    </xf>
    <xf numFmtId="0" fontId="25" fillId="34" borderId="0" xfId="0" applyFont="1" applyFill="1" applyAlignment="1">
      <alignment horizontal="left" vertical="top" wrapText="1"/>
    </xf>
    <xf numFmtId="0" fontId="5" fillId="34" borderId="0" xfId="0" applyFont="1" applyFill="1" applyAlignment="1">
      <alignment horizontal="left" vertical="top" wrapText="1"/>
    </xf>
    <xf numFmtId="0" fontId="25" fillId="20" borderId="0" xfId="0" applyFont="1" applyFill="1" applyAlignment="1">
      <alignment horizontal="center"/>
    </xf>
    <xf numFmtId="0" fontId="25" fillId="20" borderId="19" xfId="0" applyFont="1" applyFill="1" applyBorder="1" applyAlignment="1">
      <alignment horizontal="center"/>
    </xf>
    <xf numFmtId="165" fontId="33" fillId="19" borderId="0" xfId="115" quotePrefix="1" applyNumberFormat="1" applyFont="1" applyFill="1" applyBorder="1" applyAlignment="1" applyProtection="1">
      <alignment horizontal="right" wrapText="1"/>
    </xf>
    <xf numFmtId="165" fontId="33" fillId="0" borderId="0" xfId="115" applyNumberFormat="1" applyFont="1" applyBorder="1" applyAlignment="1" applyProtection="1">
      <alignment horizontal="right"/>
    </xf>
    <xf numFmtId="0" fontId="0" fillId="0" borderId="18" xfId="0" applyBorder="1" applyAlignment="1">
      <alignment horizontal="left" wrapText="1"/>
    </xf>
    <xf numFmtId="0" fontId="0" fillId="0" borderId="0" xfId="0" applyAlignment="1">
      <alignment horizontal="left"/>
    </xf>
    <xf numFmtId="0" fontId="30" fillId="19" borderId="0" xfId="123" quotePrefix="1" applyNumberFormat="1" applyFont="1" applyFill="1" applyBorder="1" applyAlignment="1" applyProtection="1">
      <alignment horizontal="center" wrapText="1"/>
    </xf>
    <xf numFmtId="0" fontId="14" fillId="0" borderId="0" xfId="0" applyFont="1" applyAlignment="1">
      <alignment horizontal="center"/>
    </xf>
    <xf numFmtId="0" fontId="19" fillId="0" borderId="33" xfId="0" applyFont="1" applyBorder="1" applyAlignment="1">
      <alignment horizontal="center" vertical="center"/>
    </xf>
    <xf numFmtId="0" fontId="0" fillId="0" borderId="34" xfId="0" applyBorder="1" applyAlignment="1">
      <alignment horizontal="center"/>
    </xf>
    <xf numFmtId="0" fontId="0" fillId="0" borderId="35" xfId="0" applyBorder="1" applyAlignment="1">
      <alignment horizontal="center"/>
    </xf>
    <xf numFmtId="0" fontId="10" fillId="19" borderId="17" xfId="0" applyFont="1" applyFill="1" applyBorder="1" applyAlignment="1">
      <alignment horizontal="center" vertical="center"/>
    </xf>
    <xf numFmtId="0" fontId="10" fillId="19" borderId="18" xfId="0" applyFont="1" applyFill="1" applyBorder="1" applyAlignment="1">
      <alignment horizontal="center" vertical="center"/>
    </xf>
    <xf numFmtId="0" fontId="10" fillId="19" borderId="26" xfId="0" applyFont="1" applyFill="1" applyBorder="1" applyAlignment="1">
      <alignment horizontal="center" vertical="center"/>
    </xf>
    <xf numFmtId="165" fontId="19" fillId="0" borderId="33" xfId="0" quotePrefix="1" applyNumberFormat="1" applyFont="1" applyBorder="1" applyAlignment="1" applyProtection="1">
      <alignment horizontal="center" vertical="center" wrapText="1"/>
      <protection locked="0"/>
    </xf>
    <xf numFmtId="0" fontId="0" fillId="0" borderId="34" xfId="0" applyBorder="1" applyAlignment="1">
      <alignment vertical="center" wrapText="1"/>
    </xf>
    <xf numFmtId="0" fontId="0" fillId="0" borderId="35" xfId="0" applyBorder="1" applyAlignment="1">
      <alignment vertical="center" wrapText="1"/>
    </xf>
    <xf numFmtId="0" fontId="31" fillId="19" borderId="0" xfId="115" quotePrefix="1" applyNumberFormat="1" applyFont="1" applyFill="1" applyBorder="1" applyAlignment="1" applyProtection="1">
      <alignment horizontal="center" wrapText="1"/>
    </xf>
    <xf numFmtId="0" fontId="25" fillId="34" borderId="0" xfId="0" quotePrefix="1" applyFont="1" applyFill="1" applyAlignment="1">
      <alignment horizontal="left" vertical="top" wrapText="1"/>
    </xf>
    <xf numFmtId="0" fontId="26" fillId="34" borderId="0" xfId="0" applyFont="1" applyFill="1" applyAlignment="1">
      <alignment horizontal="left" vertical="top" wrapText="1"/>
    </xf>
    <xf numFmtId="0" fontId="0" fillId="34" borderId="0" xfId="0" applyFill="1" applyAlignment="1">
      <alignment horizontal="left" vertical="top" wrapText="1"/>
    </xf>
    <xf numFmtId="0" fontId="25" fillId="19" borderId="0" xfId="0" applyFont="1" applyFill="1" applyAlignment="1"/>
    <xf numFmtId="0" fontId="25" fillId="0" borderId="0" xfId="0" applyFont="1" applyAlignment="1"/>
    <xf numFmtId="0" fontId="25" fillId="19" borderId="12" xfId="0" applyFont="1" applyFill="1" applyBorder="1" applyAlignment="1">
      <alignment horizontal="center" vertical="center" wrapText="1"/>
    </xf>
    <xf numFmtId="0" fontId="25" fillId="0" borderId="12" xfId="0" applyFont="1" applyBorder="1" applyAlignment="1">
      <alignment horizontal="center" vertical="center" wrapText="1"/>
    </xf>
    <xf numFmtId="0" fontId="10" fillId="20" borderId="16" xfId="135" applyFont="1" applyFill="1" applyBorder="1" applyAlignment="1">
      <alignment horizontal="center" wrapText="1"/>
    </xf>
    <xf numFmtId="0" fontId="10" fillId="20" borderId="0" xfId="135" applyFont="1" applyFill="1" applyAlignment="1">
      <alignment horizontal="center" wrapText="1"/>
    </xf>
    <xf numFmtId="0" fontId="10" fillId="20" borderId="19" xfId="135" applyFont="1" applyFill="1" applyBorder="1" applyAlignment="1">
      <alignment horizontal="center" wrapText="1"/>
    </xf>
    <xf numFmtId="0" fontId="12" fillId="20" borderId="16" xfId="135" applyFont="1" applyFill="1" applyBorder="1" applyAlignment="1">
      <alignment horizontal="center"/>
    </xf>
    <xf numFmtId="0" fontId="12" fillId="20" borderId="0" xfId="135" applyFont="1" applyFill="1" applyAlignment="1">
      <alignment horizontal="center"/>
    </xf>
    <xf numFmtId="0" fontId="12" fillId="20" borderId="19" xfId="135" applyFont="1" applyFill="1" applyBorder="1" applyAlignment="1">
      <alignment horizontal="center"/>
    </xf>
    <xf numFmtId="49" fontId="19" fillId="17" borderId="33" xfId="135" quotePrefix="1" applyNumberFormat="1" applyFont="1" applyFill="1" applyBorder="1" applyAlignment="1" applyProtection="1">
      <alignment horizontal="center" vertical="center" wrapText="1"/>
      <protection locked="0"/>
    </xf>
    <xf numFmtId="49" fontId="6" fillId="0" borderId="34" xfId="135" applyNumberFormat="1" applyBorder="1" applyAlignment="1">
      <alignment vertical="center" wrapText="1"/>
    </xf>
    <xf numFmtId="49" fontId="6" fillId="0" borderId="35" xfId="135" applyNumberFormat="1" applyBorder="1" applyAlignment="1">
      <alignment vertical="center" wrapText="1"/>
    </xf>
    <xf numFmtId="0" fontId="20" fillId="20" borderId="16" xfId="135" applyFont="1" applyFill="1" applyBorder="1" applyAlignment="1">
      <alignment horizontal="center" vertical="top" wrapText="1"/>
    </xf>
    <xf numFmtId="0" fontId="20" fillId="20" borderId="0" xfId="135" applyFont="1" applyFill="1" applyAlignment="1">
      <alignment horizontal="center" vertical="top" wrapText="1"/>
    </xf>
    <xf numFmtId="0" fontId="20" fillId="20" borderId="19" xfId="135" applyFont="1" applyFill="1" applyBorder="1" applyAlignment="1">
      <alignment horizontal="center" vertical="top" wrapText="1"/>
    </xf>
    <xf numFmtId="0" fontId="25" fillId="19" borderId="0" xfId="135" applyFont="1" applyFill="1" applyAlignment="1">
      <alignment vertical="center" wrapText="1"/>
    </xf>
    <xf numFmtId="0" fontId="6" fillId="0" borderId="0" xfId="135" applyAlignment="1">
      <alignment vertical="center" wrapText="1"/>
    </xf>
    <xf numFmtId="0" fontId="25" fillId="19" borderId="0" xfId="135" applyFont="1" applyFill="1" applyAlignment="1">
      <alignment horizontal="left" vertical="top" wrapText="1"/>
    </xf>
    <xf numFmtId="0" fontId="6" fillId="0" borderId="0" xfId="135" applyAlignment="1">
      <alignment horizontal="left" vertical="top" wrapText="1"/>
    </xf>
    <xf numFmtId="0" fontId="30" fillId="19" borderId="0" xfId="115" quotePrefix="1" applyNumberFormat="1" applyFont="1" applyFill="1" applyBorder="1" applyAlignment="1" applyProtection="1">
      <alignment horizontal="center" wrapText="1"/>
    </xf>
    <xf numFmtId="0" fontId="13" fillId="22" borderId="33" xfId="0" applyFont="1" applyFill="1" applyBorder="1" applyAlignment="1">
      <alignment horizontal="center" vertical="center"/>
    </xf>
    <xf numFmtId="0" fontId="13" fillId="22" borderId="35" xfId="0" applyFont="1" applyFill="1" applyBorder="1" applyAlignment="1">
      <alignment horizontal="center" vertical="center"/>
    </xf>
    <xf numFmtId="0" fontId="81" fillId="19" borderId="0" xfId="135" applyFont="1" applyFill="1" applyAlignment="1">
      <alignment horizontal="center" vertical="center" wrapText="1"/>
    </xf>
    <xf numFmtId="0" fontId="10" fillId="25" borderId="0" xfId="0" applyFont="1" applyFill="1" applyAlignment="1">
      <alignment horizontal="center" vertical="top"/>
    </xf>
    <xf numFmtId="0" fontId="70" fillId="25" borderId="18" xfId="0" applyFont="1" applyFill="1" applyBorder="1" applyAlignment="1">
      <alignment horizontal="center" wrapText="1"/>
    </xf>
    <xf numFmtId="0" fontId="12" fillId="25" borderId="0" xfId="0" applyFont="1" applyFill="1" applyAlignment="1">
      <alignment horizontal="center"/>
    </xf>
    <xf numFmtId="0" fontId="23" fillId="25" borderId="0" xfId="0" applyFont="1" applyFill="1" applyAlignment="1">
      <alignment horizontal="center"/>
    </xf>
    <xf numFmtId="0" fontId="10" fillId="25" borderId="0" xfId="0" applyFont="1" applyFill="1" applyAlignment="1">
      <alignment horizontal="center" vertical="center"/>
    </xf>
    <xf numFmtId="0" fontId="10" fillId="25" borderId="0" xfId="0" quotePrefix="1" applyFont="1" applyFill="1" applyAlignment="1">
      <alignment horizontal="center" vertical="center"/>
    </xf>
    <xf numFmtId="0" fontId="10" fillId="25" borderId="16" xfId="0" applyFont="1" applyFill="1" applyBorder="1" applyAlignment="1">
      <alignment horizontal="center" vertical="center" wrapText="1"/>
    </xf>
    <xf numFmtId="0" fontId="10" fillId="25" borderId="0" xfId="0" applyFont="1" applyFill="1" applyAlignment="1">
      <alignment horizontal="center" vertical="center" wrapText="1"/>
    </xf>
    <xf numFmtId="0" fontId="10" fillId="25" borderId="19" xfId="0" applyFont="1" applyFill="1" applyBorder="1" applyAlignment="1">
      <alignment horizontal="center" vertical="center" wrapText="1"/>
    </xf>
    <xf numFmtId="0" fontId="10" fillId="26" borderId="0" xfId="0" quotePrefix="1" applyFont="1" applyFill="1" applyAlignment="1">
      <alignment horizontal="left" vertical="top" wrapText="1"/>
    </xf>
    <xf numFmtId="0" fontId="10" fillId="0" borderId="0" xfId="0" applyFont="1" applyAlignment="1">
      <alignment vertical="top" wrapText="1"/>
    </xf>
    <xf numFmtId="0" fontId="0" fillId="0" borderId="35" xfId="0" applyBorder="1" applyAlignment="1">
      <alignment wrapText="1"/>
    </xf>
    <xf numFmtId="0" fontId="10" fillId="26" borderId="0" xfId="0" applyFont="1" applyFill="1" applyAlignment="1">
      <alignment vertical="center" wrapText="1"/>
    </xf>
    <xf numFmtId="0" fontId="17" fillId="0" borderId="0" xfId="0" applyFont="1" applyAlignment="1">
      <alignment wrapText="1"/>
    </xf>
    <xf numFmtId="0" fontId="10" fillId="26" borderId="0" xfId="0" quotePrefix="1" applyFont="1" applyFill="1" applyAlignment="1">
      <alignment vertical="center" wrapText="1"/>
    </xf>
    <xf numFmtId="0" fontId="6" fillId="0" borderId="0" xfId="0" applyFont="1" applyAlignment="1">
      <alignment wrapText="1"/>
    </xf>
    <xf numFmtId="0" fontId="10" fillId="26" borderId="0" xfId="0" applyFont="1" applyFill="1" applyAlignment="1">
      <alignment horizontal="left" vertical="center" wrapText="1"/>
    </xf>
    <xf numFmtId="0" fontId="6" fillId="0" borderId="0" xfId="0" applyFont="1" applyAlignment="1">
      <alignment horizontal="left" vertical="center" wrapText="1"/>
    </xf>
    <xf numFmtId="0" fontId="10" fillId="34" borderId="0" xfId="0" applyFont="1" applyFill="1" applyAlignment="1">
      <alignment wrapText="1"/>
    </xf>
    <xf numFmtId="0" fontId="0" fillId="0" borderId="0" xfId="0" applyAlignment="1">
      <alignment wrapText="1"/>
    </xf>
    <xf numFmtId="0" fontId="10" fillId="20" borderId="0" xfId="0" applyFont="1" applyFill="1" applyAlignment="1">
      <alignment horizontal="center" vertical="top"/>
    </xf>
    <xf numFmtId="0" fontId="12" fillId="20" borderId="0" xfId="0" applyFont="1" applyFill="1" applyAlignment="1">
      <alignment horizontal="center"/>
    </xf>
    <xf numFmtId="0" fontId="23" fillId="20" borderId="0" xfId="0" applyFont="1" applyFill="1" applyAlignment="1">
      <alignment horizontal="center"/>
    </xf>
    <xf numFmtId="0" fontId="10" fillId="20" borderId="0" xfId="0" applyFont="1" applyFill="1" applyAlignment="1">
      <alignment horizontal="center" vertical="center"/>
    </xf>
    <xf numFmtId="0" fontId="10" fillId="20" borderId="0" xfId="0" quotePrefix="1" applyFont="1" applyFill="1" applyAlignment="1">
      <alignment horizontal="center" vertical="center"/>
    </xf>
    <xf numFmtId="0" fontId="20" fillId="20" borderId="16" xfId="0" applyFont="1" applyFill="1" applyBorder="1" applyAlignment="1">
      <alignment horizontal="center" vertical="center" wrapText="1"/>
    </xf>
    <xf numFmtId="0" fontId="20" fillId="20" borderId="0" xfId="0" applyFont="1" applyFill="1" applyAlignment="1">
      <alignment horizontal="center" vertical="center" wrapText="1"/>
    </xf>
    <xf numFmtId="0" fontId="20" fillId="20" borderId="19" xfId="0" applyFont="1" applyFill="1" applyBorder="1" applyAlignment="1">
      <alignment horizontal="center" vertical="center" wrapText="1"/>
    </xf>
    <xf numFmtId="0" fontId="0" fillId="34" borderId="113" xfId="0" applyFill="1" applyBorder="1" applyAlignment="1">
      <alignment vertical="center" wrapText="1"/>
    </xf>
    <xf numFmtId="0" fontId="10" fillId="19" borderId="0" xfId="0" applyFont="1" applyFill="1" applyAlignment="1">
      <alignment horizontal="left" vertical="center" wrapText="1"/>
    </xf>
    <xf numFmtId="0" fontId="20" fillId="20" borderId="18" xfId="0" applyFont="1" applyFill="1" applyBorder="1" applyAlignment="1">
      <alignment horizontal="center" wrapText="1"/>
    </xf>
    <xf numFmtId="0" fontId="10" fillId="19" borderId="0" xfId="0" quotePrefix="1" applyFont="1" applyFill="1" applyAlignment="1">
      <alignment vertical="center" wrapText="1"/>
    </xf>
    <xf numFmtId="0" fontId="10" fillId="19" borderId="0" xfId="0" applyFont="1" applyFill="1" applyAlignment="1">
      <alignment vertical="center" wrapText="1"/>
    </xf>
    <xf numFmtId="0" fontId="81" fillId="34" borderId="0" xfId="0" applyFont="1" applyFill="1" applyAlignment="1">
      <alignment horizontal="center" vertical="center" wrapText="1"/>
    </xf>
    <xf numFmtId="0" fontId="10" fillId="19" borderId="0" xfId="0" applyFont="1" applyFill="1" applyAlignment="1">
      <alignment wrapText="1"/>
    </xf>
    <xf numFmtId="49" fontId="19" fillId="17" borderId="34" xfId="135" quotePrefix="1" applyNumberFormat="1" applyFont="1" applyFill="1" applyBorder="1" applyAlignment="1" applyProtection="1">
      <alignment horizontal="center" vertical="center" wrapText="1"/>
      <protection locked="0"/>
    </xf>
    <xf numFmtId="49" fontId="19" fillId="17" borderId="35" xfId="135" quotePrefix="1" applyNumberFormat="1" applyFont="1" applyFill="1" applyBorder="1" applyAlignment="1" applyProtection="1">
      <alignment horizontal="center" vertical="center" wrapText="1"/>
      <protection locked="0"/>
    </xf>
    <xf numFmtId="3" fontId="10" fillId="35" borderId="31" xfId="0" quotePrefix="1" applyNumberFormat="1" applyFont="1" applyFill="1" applyBorder="1" applyAlignment="1">
      <alignment horizontal="center" vertical="top" wrapText="1"/>
    </xf>
    <xf numFmtId="3" fontId="10" fillId="35" borderId="111" xfId="0" applyNumberFormat="1" applyFont="1" applyFill="1" applyBorder="1" applyAlignment="1">
      <alignment horizontal="center" vertical="top" wrapText="1"/>
    </xf>
    <xf numFmtId="3" fontId="10" fillId="35" borderId="31" xfId="0" quotePrefix="1" applyNumberFormat="1" applyFont="1" applyFill="1" applyBorder="1" applyAlignment="1">
      <alignment horizontal="center" vertical="center" wrapText="1"/>
    </xf>
    <xf numFmtId="3" fontId="10" fillId="35" borderId="111" xfId="0" applyNumberFormat="1" applyFont="1" applyFill="1" applyBorder="1" applyAlignment="1">
      <alignment horizontal="center" vertical="center" wrapText="1"/>
    </xf>
    <xf numFmtId="0" fontId="10" fillId="31" borderId="24" xfId="0" quotePrefix="1" applyFont="1" applyFill="1" applyBorder="1" applyAlignment="1">
      <alignment horizontal="center" vertical="top" wrapText="1"/>
    </xf>
    <xf numFmtId="0" fontId="10" fillId="31" borderId="25" xfId="0" quotePrefix="1" applyFont="1" applyFill="1" applyBorder="1" applyAlignment="1">
      <alignment horizontal="center" vertical="top" wrapText="1"/>
    </xf>
    <xf numFmtId="0" fontId="10" fillId="31" borderId="23" xfId="0" quotePrefix="1" applyFont="1" applyFill="1" applyBorder="1" applyAlignment="1">
      <alignment horizontal="center" vertical="top" wrapText="1"/>
    </xf>
    <xf numFmtId="0" fontId="10" fillId="23" borderId="15" xfId="0" applyFont="1" applyFill="1" applyBorder="1" applyAlignment="1">
      <alignment horizontal="center" vertical="top" wrapText="1"/>
    </xf>
    <xf numFmtId="0" fontId="10" fillId="23" borderId="28" xfId="0" applyFont="1" applyFill="1" applyBorder="1" applyAlignment="1">
      <alignment horizontal="center" vertical="top" wrapText="1"/>
    </xf>
    <xf numFmtId="0" fontId="10" fillId="31" borderId="112" xfId="0" quotePrefix="1" applyFont="1" applyFill="1" applyBorder="1" applyAlignment="1">
      <alignment horizontal="center" vertical="top" wrapText="1"/>
    </xf>
    <xf numFmtId="0" fontId="10" fillId="31" borderId="111" xfId="0" quotePrefix="1" applyFont="1" applyFill="1" applyBorder="1" applyAlignment="1">
      <alignment horizontal="center" vertical="top" wrapText="1"/>
    </xf>
    <xf numFmtId="0" fontId="10" fillId="23" borderId="23" xfId="0" applyFont="1" applyFill="1" applyBorder="1" applyAlignment="1">
      <alignment horizontal="center" vertical="top" wrapText="1"/>
    </xf>
    <xf numFmtId="0" fontId="10" fillId="23" borderId="24" xfId="0" applyFont="1" applyFill="1" applyBorder="1" applyAlignment="1">
      <alignment horizontal="center" vertical="top" wrapText="1"/>
    </xf>
    <xf numFmtId="0" fontId="0" fillId="0" borderId="25" xfId="0" applyBorder="1" applyAlignment="1">
      <alignment horizontal="center" vertical="top" wrapText="1"/>
    </xf>
    <xf numFmtId="0" fontId="10" fillId="35" borderId="23" xfId="0" quotePrefix="1" applyFont="1" applyFill="1" applyBorder="1" applyAlignment="1">
      <alignment horizontal="center" vertical="top" wrapText="1"/>
    </xf>
    <xf numFmtId="3" fontId="17" fillId="0" borderId="0" xfId="0" applyNumberFormat="1" applyFont="1" applyAlignment="1">
      <alignment horizontal="left" wrapText="1"/>
    </xf>
    <xf numFmtId="0" fontId="10" fillId="35" borderId="24" xfId="0" quotePrefix="1" applyFont="1" applyFill="1" applyBorder="1" applyAlignment="1">
      <alignment horizontal="center" vertical="top" wrapText="1"/>
    </xf>
    <xf numFmtId="0" fontId="10" fillId="35" borderId="25" xfId="0" quotePrefix="1" applyFont="1" applyFill="1" applyBorder="1" applyAlignment="1">
      <alignment horizontal="center" vertical="top" wrapText="1"/>
    </xf>
    <xf numFmtId="0" fontId="10" fillId="23" borderId="25" xfId="0" applyFont="1" applyFill="1" applyBorder="1" applyAlignment="1">
      <alignment horizontal="center" vertical="top" wrapText="1"/>
    </xf>
    <xf numFmtId="0" fontId="6" fillId="19" borderId="23" xfId="0" applyFont="1" applyFill="1" applyBorder="1" applyAlignment="1">
      <alignment horizontal="center"/>
    </xf>
    <xf numFmtId="0" fontId="6" fillId="19" borderId="24" xfId="0" applyFont="1" applyFill="1" applyBorder="1" applyAlignment="1">
      <alignment horizontal="center"/>
    </xf>
    <xf numFmtId="0" fontId="6" fillId="19" borderId="112" xfId="0" applyFont="1" applyFill="1" applyBorder="1" applyAlignment="1">
      <alignment horizontal="center"/>
    </xf>
    <xf numFmtId="0" fontId="6" fillId="19" borderId="25" xfId="0" applyFont="1" applyFill="1" applyBorder="1" applyAlignment="1">
      <alignment horizontal="center"/>
    </xf>
    <xf numFmtId="3" fontId="5" fillId="0" borderId="23" xfId="0" applyNumberFormat="1" applyFont="1" applyBorder="1" applyAlignment="1">
      <alignment horizontal="center"/>
    </xf>
    <xf numFmtId="3" fontId="5" fillId="0" borderId="24" xfId="0" applyNumberFormat="1" applyFont="1" applyBorder="1" applyAlignment="1">
      <alignment horizontal="center"/>
    </xf>
    <xf numFmtId="3" fontId="5" fillId="0" borderId="25" xfId="0" applyNumberFormat="1" applyFont="1" applyBorder="1" applyAlignment="1">
      <alignment horizontal="center"/>
    </xf>
    <xf numFmtId="3" fontId="17" fillId="22" borderId="47" xfId="0" applyNumberFormat="1" applyFont="1" applyFill="1" applyBorder="1" applyAlignment="1">
      <alignment horizontal="right"/>
    </xf>
    <xf numFmtId="3" fontId="17" fillId="22" borderId="86" xfId="0" applyNumberFormat="1" applyFont="1" applyFill="1" applyBorder="1" applyAlignment="1">
      <alignment horizontal="right"/>
    </xf>
    <xf numFmtId="3" fontId="17" fillId="22" borderId="108" xfId="0" applyNumberFormat="1" applyFont="1" applyFill="1" applyBorder="1" applyAlignment="1">
      <alignment horizontal="right"/>
    </xf>
    <xf numFmtId="164" fontId="17" fillId="22" borderId="21" xfId="88" applyFont="1" applyFill="1" applyBorder="1" applyAlignment="1">
      <alignment horizontal="right"/>
    </xf>
    <xf numFmtId="164" fontId="17" fillId="22" borderId="0" xfId="88" applyFont="1" applyFill="1" applyAlignment="1">
      <alignment horizontal="right"/>
    </xf>
    <xf numFmtId="164" fontId="17" fillId="22" borderId="31" xfId="88" applyFont="1" applyFill="1" applyBorder="1" applyAlignment="1">
      <alignment horizontal="right"/>
    </xf>
    <xf numFmtId="164" fontId="17" fillId="22" borderId="111" xfId="88" applyFont="1" applyFill="1" applyBorder="1" applyAlignment="1">
      <alignment horizontal="right"/>
    </xf>
    <xf numFmtId="164" fontId="17" fillId="22" borderId="49" xfId="88" applyFont="1" applyFill="1" applyBorder="1" applyAlignment="1">
      <alignment horizontal="right"/>
    </xf>
    <xf numFmtId="164" fontId="3" fillId="22" borderId="42" xfId="88" applyFont="1" applyFill="1" applyBorder="1" applyAlignment="1">
      <alignment horizontal="right"/>
    </xf>
    <xf numFmtId="164" fontId="17" fillId="22" borderId="101" xfId="88" applyFont="1" applyFill="1" applyBorder="1" applyAlignment="1">
      <alignment horizontal="right"/>
    </xf>
    <xf numFmtId="164" fontId="3" fillId="22" borderId="103" xfId="88" applyFont="1" applyFill="1" applyBorder="1" applyAlignment="1">
      <alignment horizontal="right"/>
    </xf>
  </cellXfs>
  <cellStyles count="306">
    <cellStyle name="%" xfId="1" xr:uid="{00000000-0005-0000-0000-000000000000}"/>
    <cellStyle name="% 2" xfId="183" xr:uid="{ABE9C258-5325-437E-8C75-B552D30EDEF0}"/>
    <cellStyle name="% 3" xfId="230" xr:uid="{92A4B43D-503D-4B24-B9AE-C7BBDA1DF2F9}"/>
    <cellStyle name="20% - Accent1" xfId="2" builtinId="30" customBuiltin="1"/>
    <cellStyle name="20% - Accent1 2" xfId="3" xr:uid="{00000000-0005-0000-0000-000002000000}"/>
    <cellStyle name="20% - Accent1 2 2" xfId="259" xr:uid="{532F79C4-384F-4B0A-826A-3CA0614E049F}"/>
    <cellStyle name="20% - Accent1 2 3" xfId="231" xr:uid="{86739BC4-1945-4E6E-B4C3-17CB0C7E15D4}"/>
    <cellStyle name="20% - Accent1 3" xfId="4" xr:uid="{00000000-0005-0000-0000-000003000000}"/>
    <cellStyle name="20% - Accent1 3 2" xfId="245" xr:uid="{7D24BF13-3F46-46AB-9939-0B6164646BAF}"/>
    <cellStyle name="20% - Accent1 4" xfId="202" xr:uid="{9AB87633-D371-4E1E-A192-B496D63E71D4}"/>
    <cellStyle name="20% - Accent2" xfId="5" builtinId="34" customBuiltin="1"/>
    <cellStyle name="20% - Accent2 2" xfId="6" xr:uid="{00000000-0005-0000-0000-000005000000}"/>
    <cellStyle name="20% - Accent2 2 2" xfId="261" xr:uid="{37928F24-DBEC-4BC6-9745-5CF67970F480}"/>
    <cellStyle name="20% - Accent2 2 3" xfId="233" xr:uid="{E561A429-4D81-4F57-8AA0-E84ABC20953F}"/>
    <cellStyle name="20% - Accent2 3" xfId="7" xr:uid="{00000000-0005-0000-0000-000006000000}"/>
    <cellStyle name="20% - Accent2 3 2" xfId="247" xr:uid="{BB360EF6-3B04-455D-967F-805DDFA5ABC2}"/>
    <cellStyle name="20% - Accent2 4" xfId="206" xr:uid="{0EE59149-B821-4FD3-B044-A6A8AED544E0}"/>
    <cellStyle name="20% - Accent3" xfId="8" builtinId="38" customBuiltin="1"/>
    <cellStyle name="20% - Accent3 2" xfId="9" xr:uid="{00000000-0005-0000-0000-000008000000}"/>
    <cellStyle name="20% - Accent3 2 2" xfId="263" xr:uid="{E16DFD34-71DE-4812-B0EB-B9D14820BE86}"/>
    <cellStyle name="20% - Accent3 2 3" xfId="235" xr:uid="{E277CB8F-4550-4FD9-8EF8-897A16119AE5}"/>
    <cellStyle name="20% - Accent3 3" xfId="10" xr:uid="{00000000-0005-0000-0000-000009000000}"/>
    <cellStyle name="20% - Accent3 3 2" xfId="249" xr:uid="{0F88030B-D739-43A4-98FD-414EEC1178CC}"/>
    <cellStyle name="20% - Accent3 4" xfId="210" xr:uid="{3D1100E2-FEC2-4F49-A990-C5A6156E076D}"/>
    <cellStyle name="20% - Accent4" xfId="11" builtinId="42" customBuiltin="1"/>
    <cellStyle name="20% - Accent4 2" xfId="12" xr:uid="{00000000-0005-0000-0000-00000B000000}"/>
    <cellStyle name="20% - Accent4 2 2" xfId="265" xr:uid="{821810B7-0F39-4CCD-8DA7-0453E69D659B}"/>
    <cellStyle name="20% - Accent4 2 3" xfId="237" xr:uid="{F8ED1292-DA3F-4513-8C79-2CAA9BF42D38}"/>
    <cellStyle name="20% - Accent4 3" xfId="13" xr:uid="{00000000-0005-0000-0000-00000C000000}"/>
    <cellStyle name="20% - Accent4 3 2" xfId="251" xr:uid="{E4AC41F8-8E11-4FC9-B1A0-4D560A4D64C2}"/>
    <cellStyle name="20% - Accent4 4" xfId="214" xr:uid="{8CF98563-B447-4397-BF35-E2D4AED572F9}"/>
    <cellStyle name="20% - Accent5" xfId="14" builtinId="46" customBuiltin="1"/>
    <cellStyle name="20% - Accent5 2" xfId="15" xr:uid="{00000000-0005-0000-0000-00000E000000}"/>
    <cellStyle name="20% - Accent5 2 2" xfId="267" xr:uid="{C68BF23D-E6B3-4F4B-B53D-DCF0C4C164DF}"/>
    <cellStyle name="20% - Accent5 2 3" xfId="239" xr:uid="{D81C08BF-F811-47B4-81D6-F37DA359CE89}"/>
    <cellStyle name="20% - Accent5 3" xfId="16" xr:uid="{00000000-0005-0000-0000-00000F000000}"/>
    <cellStyle name="20% - Accent5 3 2" xfId="253" xr:uid="{F8A344C2-8E0C-4660-8523-0B0B67488CE1}"/>
    <cellStyle name="20% - Accent5 4" xfId="218" xr:uid="{0A081902-71EC-4D84-A506-DC382282AFDB}"/>
    <cellStyle name="20% - Accent6" xfId="17" builtinId="50" customBuiltin="1"/>
    <cellStyle name="20% - Accent6 2" xfId="18" xr:uid="{00000000-0005-0000-0000-000011000000}"/>
    <cellStyle name="20% - Accent6 2 2" xfId="269" xr:uid="{F3F4F81C-B31B-4642-BAB7-09E26DD5E7E4}"/>
    <cellStyle name="20% - Accent6 2 3" xfId="241" xr:uid="{7A7B37BA-CFCC-45F8-9C07-14E6B35D1CA0}"/>
    <cellStyle name="20% - Accent6 3" xfId="19" xr:uid="{00000000-0005-0000-0000-000012000000}"/>
    <cellStyle name="20% - Accent6 3 2" xfId="255" xr:uid="{4CB3ACDB-2582-4047-96E9-9BCC390D5136}"/>
    <cellStyle name="20% - Accent6 4" xfId="222" xr:uid="{ABE7E61C-05DC-429C-9873-372A913D29DA}"/>
    <cellStyle name="40% - Accent1" xfId="20" builtinId="31" customBuiltin="1"/>
    <cellStyle name="40% - Accent1 2" xfId="21" xr:uid="{00000000-0005-0000-0000-000014000000}"/>
    <cellStyle name="40% - Accent1 2 2" xfId="260" xr:uid="{574E5FE5-AB62-4A74-ABA4-416CE6BFDB3B}"/>
    <cellStyle name="40% - Accent1 2 3" xfId="232" xr:uid="{DC278D5E-855F-4088-9757-9000879558D5}"/>
    <cellStyle name="40% - Accent1 3" xfId="22" xr:uid="{00000000-0005-0000-0000-000015000000}"/>
    <cellStyle name="40% - Accent1 3 2" xfId="246" xr:uid="{97D6529E-8CDE-4C4B-8789-BC32B399AA79}"/>
    <cellStyle name="40% - Accent1 4" xfId="203" xr:uid="{73CFFCA3-74AA-42B2-98D4-5AA6C550076D}"/>
    <cellStyle name="40% - Accent2" xfId="23" builtinId="35" customBuiltin="1"/>
    <cellStyle name="40% - Accent2 2" xfId="24" xr:uid="{00000000-0005-0000-0000-000017000000}"/>
    <cellStyle name="40% - Accent2 2 2" xfId="262" xr:uid="{CDE12966-9214-42F1-B590-A789075DAE60}"/>
    <cellStyle name="40% - Accent2 2 3" xfId="234" xr:uid="{8CC93207-8EF9-4EEF-B8A2-684C98BF0B9F}"/>
    <cellStyle name="40% - Accent2 3" xfId="25" xr:uid="{00000000-0005-0000-0000-000018000000}"/>
    <cellStyle name="40% - Accent2 3 2" xfId="248" xr:uid="{96530474-818C-4E3C-A359-938647471CAD}"/>
    <cellStyle name="40% - Accent2 4" xfId="207" xr:uid="{35757D9B-C25A-4B3A-90BE-69823BAF6610}"/>
    <cellStyle name="40% - Accent3" xfId="26" builtinId="39" customBuiltin="1"/>
    <cellStyle name="40% - Accent3 2" xfId="27" xr:uid="{00000000-0005-0000-0000-00001A000000}"/>
    <cellStyle name="40% - Accent3 2 2" xfId="264" xr:uid="{206C62B4-47DC-4926-8C8B-BED30EFC3A0D}"/>
    <cellStyle name="40% - Accent3 2 3" xfId="236" xr:uid="{6EB6B1E2-29DB-427D-85E9-B345A2BDCAA9}"/>
    <cellStyle name="40% - Accent3 3" xfId="28" xr:uid="{00000000-0005-0000-0000-00001B000000}"/>
    <cellStyle name="40% - Accent3 3 2" xfId="250" xr:uid="{B55F33C1-AF88-4CE6-AFE3-B9BC968F6B9C}"/>
    <cellStyle name="40% - Accent3 4" xfId="211" xr:uid="{B4CAB7B0-0C89-4942-9C9E-F2F46073F369}"/>
    <cellStyle name="40% - Accent4" xfId="29" builtinId="43" customBuiltin="1"/>
    <cellStyle name="40% - Accent4 2" xfId="30" xr:uid="{00000000-0005-0000-0000-00001D000000}"/>
    <cellStyle name="40% - Accent4 2 2" xfId="266" xr:uid="{ED32642D-5EF3-403D-B686-2C332D92B5FA}"/>
    <cellStyle name="40% - Accent4 2 3" xfId="238" xr:uid="{D377B0DA-2011-4D46-9B14-8BE413990A83}"/>
    <cellStyle name="40% - Accent4 3" xfId="31" xr:uid="{00000000-0005-0000-0000-00001E000000}"/>
    <cellStyle name="40% - Accent4 3 2" xfId="252" xr:uid="{7AD28C3C-73D1-4A11-B9AB-CC252961CD17}"/>
    <cellStyle name="40% - Accent4 4" xfId="215" xr:uid="{25AB6E27-6E26-4A50-A572-EFCCED0846BE}"/>
    <cellStyle name="40% - Accent5" xfId="32" builtinId="47" customBuiltin="1"/>
    <cellStyle name="40% - Accent5 2" xfId="33" xr:uid="{00000000-0005-0000-0000-000020000000}"/>
    <cellStyle name="40% - Accent5 2 2" xfId="268" xr:uid="{88990C5B-6794-4D31-ABB9-F9BC3013FAA7}"/>
    <cellStyle name="40% - Accent5 2 3" xfId="240" xr:uid="{D9EA6727-821D-4D7D-A5EF-3972A45F5261}"/>
    <cellStyle name="40% - Accent5 3" xfId="34" xr:uid="{00000000-0005-0000-0000-000021000000}"/>
    <cellStyle name="40% - Accent5 3 2" xfId="254" xr:uid="{2447E199-A9D4-4E31-AC3E-BBA0E3BAF3F4}"/>
    <cellStyle name="40% - Accent5 4" xfId="219" xr:uid="{2DA432B7-6D55-4DCC-98B8-D8BDA0430A5D}"/>
    <cellStyle name="40% - Accent6" xfId="35" builtinId="51" customBuiltin="1"/>
    <cellStyle name="40% - Accent6 2" xfId="36" xr:uid="{00000000-0005-0000-0000-000023000000}"/>
    <cellStyle name="40% - Accent6 2 2" xfId="270" xr:uid="{11436C05-F5CF-4493-ABD2-C847F904F04E}"/>
    <cellStyle name="40% - Accent6 2 3" xfId="242" xr:uid="{ED6B566A-87E2-4D5F-8FCE-E56509A56FD7}"/>
    <cellStyle name="40% - Accent6 3" xfId="37" xr:uid="{00000000-0005-0000-0000-000024000000}"/>
    <cellStyle name="40% - Accent6 3 2" xfId="256" xr:uid="{10280423-1305-473C-8552-B314056AE329}"/>
    <cellStyle name="40% - Accent6 4" xfId="223" xr:uid="{8F51F322-8110-40B1-9C60-CF12839CD8FC}"/>
    <cellStyle name="60% - Accent1" xfId="38" builtinId="32" customBuiltin="1"/>
    <cellStyle name="60% - Accent1 2" xfId="39" xr:uid="{00000000-0005-0000-0000-000026000000}"/>
    <cellStyle name="60% - Accent1 2 2" xfId="204" xr:uid="{F4AD5ED3-3AE1-46F3-8678-8018B0FA2FC2}"/>
    <cellStyle name="60% - Accent1 3" xfId="40" xr:uid="{00000000-0005-0000-0000-000027000000}"/>
    <cellStyle name="60% - Accent2" xfId="41" builtinId="36" customBuiltin="1"/>
    <cellStyle name="60% - Accent2 2" xfId="42" xr:uid="{00000000-0005-0000-0000-000029000000}"/>
    <cellStyle name="60% - Accent2 2 2" xfId="208" xr:uid="{13D209B9-ABAC-4801-8AA0-1ACB79ED627A}"/>
    <cellStyle name="60% - Accent2 3" xfId="43" xr:uid="{00000000-0005-0000-0000-00002A000000}"/>
    <cellStyle name="60% - Accent3" xfId="44" builtinId="40" customBuiltin="1"/>
    <cellStyle name="60% - Accent3 2" xfId="45" xr:uid="{00000000-0005-0000-0000-00002C000000}"/>
    <cellStyle name="60% - Accent3 2 2" xfId="212" xr:uid="{B36BD8E1-4123-45B8-9788-72D1C8BED775}"/>
    <cellStyle name="60% - Accent3 3" xfId="46" xr:uid="{00000000-0005-0000-0000-00002D000000}"/>
    <cellStyle name="60% - Accent4" xfId="47" builtinId="44" customBuiltin="1"/>
    <cellStyle name="60% - Accent4 2" xfId="48" xr:uid="{00000000-0005-0000-0000-00002F000000}"/>
    <cellStyle name="60% - Accent4 2 2" xfId="216" xr:uid="{7E336269-DBE5-4E17-B767-96241DBD590D}"/>
    <cellStyle name="60% - Accent4 3" xfId="49" xr:uid="{00000000-0005-0000-0000-000030000000}"/>
    <cellStyle name="60% - Accent5" xfId="50" builtinId="48" customBuiltin="1"/>
    <cellStyle name="60% - Accent5 2" xfId="51" xr:uid="{00000000-0005-0000-0000-000032000000}"/>
    <cellStyle name="60% - Accent5 2 2" xfId="220" xr:uid="{57747442-7ED8-442D-8FEB-C55B5CEB7E37}"/>
    <cellStyle name="60% - Accent5 3" xfId="52" xr:uid="{00000000-0005-0000-0000-000033000000}"/>
    <cellStyle name="60% - Accent6" xfId="53" builtinId="52" customBuiltin="1"/>
    <cellStyle name="60% - Accent6 2" xfId="54" xr:uid="{00000000-0005-0000-0000-000035000000}"/>
    <cellStyle name="60% - Accent6 2 2" xfId="224" xr:uid="{DA7B9A10-125C-4E53-BCAD-0399E3E68BF3}"/>
    <cellStyle name="60% - Accent6 3" xfId="55" xr:uid="{00000000-0005-0000-0000-000036000000}"/>
    <cellStyle name="Accent1" xfId="56" builtinId="29" customBuiltin="1"/>
    <cellStyle name="Accent1 2" xfId="57" xr:uid="{00000000-0005-0000-0000-000038000000}"/>
    <cellStyle name="Accent1 2 2" xfId="201" xr:uid="{01C24C32-B584-4E68-BC63-E08C5CD75397}"/>
    <cellStyle name="Accent1 3" xfId="58" xr:uid="{00000000-0005-0000-0000-000039000000}"/>
    <cellStyle name="Accent2" xfId="59" builtinId="33" customBuiltin="1"/>
    <cellStyle name="Accent2 2" xfId="60" xr:uid="{00000000-0005-0000-0000-00003B000000}"/>
    <cellStyle name="Accent2 2 2" xfId="205" xr:uid="{4DC8F91F-149E-4016-B182-55CB00C369E6}"/>
    <cellStyle name="Accent2 3" xfId="61" xr:uid="{00000000-0005-0000-0000-00003C000000}"/>
    <cellStyle name="Accent3" xfId="62" builtinId="37" customBuiltin="1"/>
    <cellStyle name="Accent3 2" xfId="63" xr:uid="{00000000-0005-0000-0000-00003E000000}"/>
    <cellStyle name="Accent3 2 2" xfId="209" xr:uid="{E8813E80-FFCA-4F99-A17B-F0552A8FB8D0}"/>
    <cellStyle name="Accent3 3" xfId="64" xr:uid="{00000000-0005-0000-0000-00003F000000}"/>
    <cellStyle name="Accent4" xfId="65" builtinId="41" customBuiltin="1"/>
    <cellStyle name="Accent4 2" xfId="66" xr:uid="{00000000-0005-0000-0000-000041000000}"/>
    <cellStyle name="Accent4 2 2" xfId="213" xr:uid="{32A7CBAB-58BE-4E54-86D8-FC5AEF230A42}"/>
    <cellStyle name="Accent4 3" xfId="67" xr:uid="{00000000-0005-0000-0000-000042000000}"/>
    <cellStyle name="Accent5" xfId="68" builtinId="45" customBuiltin="1"/>
    <cellStyle name="Accent5 2" xfId="69" xr:uid="{00000000-0005-0000-0000-000044000000}"/>
    <cellStyle name="Accent5 2 2" xfId="217" xr:uid="{FAB254EF-D688-4CE3-9705-532F20819681}"/>
    <cellStyle name="Accent5 3" xfId="70" xr:uid="{00000000-0005-0000-0000-000045000000}"/>
    <cellStyle name="Accent6" xfId="71" builtinId="49" customBuiltin="1"/>
    <cellStyle name="Accent6 2" xfId="72" xr:uid="{00000000-0005-0000-0000-000047000000}"/>
    <cellStyle name="Accent6 2 2" xfId="221" xr:uid="{38528D24-F015-4113-BB13-252C850920F9}"/>
    <cellStyle name="Accent6 3" xfId="73" xr:uid="{00000000-0005-0000-0000-000048000000}"/>
    <cellStyle name="Bad" xfId="74" builtinId="27" customBuiltin="1"/>
    <cellStyle name="Bad 2" xfId="75" xr:uid="{00000000-0005-0000-0000-00004A000000}"/>
    <cellStyle name="Bad 2 2" xfId="191" xr:uid="{AB5A9549-60FB-4EC0-8254-AA3A14DC52A0}"/>
    <cellStyle name="Bad 3" xfId="76" xr:uid="{00000000-0005-0000-0000-00004B000000}"/>
    <cellStyle name="Calculation" xfId="77" builtinId="22" customBuiltin="1"/>
    <cellStyle name="Calculation 2" xfId="78" xr:uid="{00000000-0005-0000-0000-00004D000000}"/>
    <cellStyle name="Calculation 2 2" xfId="195" xr:uid="{6487D3D8-9209-4457-96A4-8DC6A2D49B04}"/>
    <cellStyle name="Calculation 3" xfId="79" xr:uid="{00000000-0005-0000-0000-00004E000000}"/>
    <cellStyle name="CellBAValue" xfId="80" xr:uid="{00000000-0005-0000-0000-00004F000000}"/>
    <cellStyle name="CellBAValue 2" xfId="81" xr:uid="{00000000-0005-0000-0000-000050000000}"/>
    <cellStyle name="CellNationValue" xfId="82" xr:uid="{00000000-0005-0000-0000-000051000000}"/>
    <cellStyle name="CellUAValue" xfId="83" xr:uid="{00000000-0005-0000-0000-000052000000}"/>
    <cellStyle name="CellUAValue 2" xfId="84" xr:uid="{00000000-0005-0000-0000-000053000000}"/>
    <cellStyle name="Check Cell" xfId="85" builtinId="23" customBuiltin="1"/>
    <cellStyle name="Check Cell 2" xfId="86" xr:uid="{00000000-0005-0000-0000-000055000000}"/>
    <cellStyle name="Check Cell 2 2" xfId="197" xr:uid="{CDA26E06-049F-4042-9AA8-54D741C354D1}"/>
    <cellStyle name="Check Cell 3" xfId="87" xr:uid="{00000000-0005-0000-0000-000056000000}"/>
    <cellStyle name="Comma" xfId="88" builtinId="3"/>
    <cellStyle name="Comma 2" xfId="89" xr:uid="{00000000-0005-0000-0000-000058000000}"/>
    <cellStyle name="Comma 2 2" xfId="90" xr:uid="{00000000-0005-0000-0000-000059000000}"/>
    <cellStyle name="Comma 2 2 2" xfId="277" xr:uid="{FF14C071-DBB2-4435-9C89-12EB6726EF8C}"/>
    <cellStyle name="Comma 2 2 2 2" xfId="298" xr:uid="{D6A9B125-B267-469F-BA44-C9D0E61FEC19}"/>
    <cellStyle name="Comma 2 2 3" xfId="169" xr:uid="{842F8089-806B-434B-9C1D-5812911B3D63}"/>
    <cellStyle name="Comma 2 2 3 2" xfId="289" xr:uid="{506921AB-377D-457D-ACCA-73B5E039AE17}"/>
    <cellStyle name="Comma 2 3" xfId="91" xr:uid="{00000000-0005-0000-0000-00005A000000}"/>
    <cellStyle name="Comma 2 3 2" xfId="278" xr:uid="{95030CB4-3EDA-42BC-B4AC-EAAB10F591E8}"/>
    <cellStyle name="Comma 2 3 2 2" xfId="299" xr:uid="{CCF713D9-CDDA-46B6-B48E-657AAF7AA9F1}"/>
    <cellStyle name="Comma 2 3 3" xfId="170" xr:uid="{DFF9E59C-C08F-4924-AFE2-B835E201E8C7}"/>
    <cellStyle name="Comma 2 3 3 2" xfId="290" xr:uid="{7FB34706-AC1F-4982-A3E9-6E5B22DEBBD8}"/>
    <cellStyle name="Comma 2 4" xfId="92" xr:uid="{00000000-0005-0000-0000-00005B000000}"/>
    <cellStyle name="Comma 2 4 2" xfId="279" xr:uid="{79589E92-6D17-4A24-91D6-86373774425B}"/>
    <cellStyle name="Comma 2 4 2 2" xfId="300" xr:uid="{883E6159-369B-4753-B2EB-A61E7DE901CF}"/>
    <cellStyle name="Comma 2 4 3" xfId="171" xr:uid="{EFB87586-54FB-4F0B-8C62-05D1BFA2C578}"/>
    <cellStyle name="Comma 2 4 3 2" xfId="291" xr:uid="{A7E224EA-EEE2-476C-A860-08ED52770E5E}"/>
    <cellStyle name="Comma 2 5" xfId="168" xr:uid="{1B7A445B-AB67-4434-8A5A-1F3ED9858F8B}"/>
    <cellStyle name="Comma 2 5 2" xfId="276" xr:uid="{7884A957-E19E-46BA-8CC3-BA7611A52490}"/>
    <cellStyle name="Comma 2 5 2 2" xfId="297" xr:uid="{1B61C291-1298-4F28-B530-38D0754B7B11}"/>
    <cellStyle name="Comma 2 5 3" xfId="288" xr:uid="{F4507E80-2DA8-430E-BA36-BB019573CA99}"/>
    <cellStyle name="Comma 2 6" xfId="166" xr:uid="{6D05CA02-57FF-4BB0-B98C-CDA53CB3967A}"/>
    <cellStyle name="Comma 2 6 2" xfId="286" xr:uid="{E8FA11CB-521E-499A-BD24-0B025D09CC7F}"/>
    <cellStyle name="Comma 3" xfId="93" xr:uid="{00000000-0005-0000-0000-00005C000000}"/>
    <cellStyle name="Comma 3 2" xfId="280" xr:uid="{47AD37A2-3EC4-4000-93E5-1B60D2D23E86}"/>
    <cellStyle name="Comma 3 2 2" xfId="301" xr:uid="{E355A52B-1C65-4C8C-8013-031071679FFD}"/>
    <cellStyle name="Comma 3 3" xfId="172" xr:uid="{3BA67C1E-4416-4D7E-BCF1-DD31089CEF57}"/>
    <cellStyle name="Comma 3 3 2" xfId="292" xr:uid="{657794CC-F3F0-4620-BFF0-D269283B09E7}"/>
    <cellStyle name="Comma 4" xfId="94" xr:uid="{00000000-0005-0000-0000-00005D000000}"/>
    <cellStyle name="Comma 4 2" xfId="95" xr:uid="{00000000-0005-0000-0000-00005E000000}"/>
    <cellStyle name="Comma 4 2 2" xfId="282" xr:uid="{B027FDB8-FC0A-4841-92FD-C6E7CD1ABD4C}"/>
    <cellStyle name="Comma 4 2 2 2" xfId="303" xr:uid="{AE1EF5E1-5E23-4CE7-8884-E5DF5056D5B1}"/>
    <cellStyle name="Comma 4 2 3" xfId="174" xr:uid="{0C88955C-0297-4B10-A2FA-99AA2698B7D6}"/>
    <cellStyle name="Comma 4 2 3 2" xfId="294" xr:uid="{662D7A6D-2F60-403B-85CF-E001308B06D3}"/>
    <cellStyle name="Comma 4 3" xfId="281" xr:uid="{2ED094AC-E993-4E8C-9150-9CF737C63056}"/>
    <cellStyle name="Comma 4 3 2" xfId="302" xr:uid="{B8665E6C-ABAF-4B2A-B76E-CFA179C9DEB6}"/>
    <cellStyle name="Comma 4 4" xfId="173" xr:uid="{44CEB920-C41C-49DE-81AF-B1F276FB6397}"/>
    <cellStyle name="Comma 4 4 2" xfId="293" xr:uid="{4A61E45B-00CB-44B2-8799-06BFC0B25654}"/>
    <cellStyle name="Comma 5" xfId="96" xr:uid="{00000000-0005-0000-0000-00005F000000}"/>
    <cellStyle name="Comma 5 2" xfId="283" xr:uid="{AFA1CD95-8E4B-46B7-8ADB-F90B8F2B9D09}"/>
    <cellStyle name="Comma 5 2 2" xfId="304" xr:uid="{21C65614-4C1C-45AC-BECE-C5FE4EAC0A09}"/>
    <cellStyle name="Comma 5 3" xfId="175" xr:uid="{B2DDE4E4-BB76-428C-AC17-D70EB096768A}"/>
    <cellStyle name="Comma 5 3 2" xfId="295" xr:uid="{E1B64751-7D0D-4041-AE4D-333290FED4C2}"/>
    <cellStyle name="Comma 6" xfId="167" xr:uid="{A3622123-ADE9-4432-A698-E9EC5D497232}"/>
    <cellStyle name="Comma 6 2" xfId="275" xr:uid="{C240028E-275C-4EA9-A297-C5579F7FD661}"/>
    <cellStyle name="Comma 6 2 2" xfId="296" xr:uid="{B37E581E-3F25-4FFB-A957-8242197DEF3F}"/>
    <cellStyle name="Comma 6 3" xfId="287" xr:uid="{621C64DA-7579-4140-93F4-1FC037D70A96}"/>
    <cellStyle name="Comma 7" xfId="165" xr:uid="{D598BC82-1D5D-4554-9B0F-C398A9DEF79F}"/>
    <cellStyle name="Comma 7 2" xfId="285" xr:uid="{1264C649-C519-44D3-AF95-C0343E8E9628}"/>
    <cellStyle name="Explanatory Text" xfId="97" builtinId="53" customBuiltin="1"/>
    <cellStyle name="Explanatory Text 2" xfId="98" xr:uid="{00000000-0005-0000-0000-000061000000}"/>
    <cellStyle name="Explanatory Text 2 2" xfId="199" xr:uid="{E1814E43-F0A6-440C-81BF-ED8A6AD38F40}"/>
    <cellStyle name="Explanatory Text 3" xfId="99" xr:uid="{00000000-0005-0000-0000-000062000000}"/>
    <cellStyle name="Good" xfId="100" builtinId="26" customBuiltin="1"/>
    <cellStyle name="Good 2" xfId="101" xr:uid="{00000000-0005-0000-0000-000064000000}"/>
    <cellStyle name="Good 2 2" xfId="190" xr:uid="{59FAEE1E-FD36-4131-BF46-8A06921478E6}"/>
    <cellStyle name="Good 3" xfId="102" xr:uid="{00000000-0005-0000-0000-000065000000}"/>
    <cellStyle name="Heading 1" xfId="103" builtinId="16" customBuiltin="1"/>
    <cellStyle name="Heading 1 2" xfId="104" xr:uid="{00000000-0005-0000-0000-000067000000}"/>
    <cellStyle name="Heading 1 2 2" xfId="186" xr:uid="{0B1E4251-5F69-4F43-AB73-8E4E55BFF5D4}"/>
    <cellStyle name="Heading 1 3" xfId="105" xr:uid="{00000000-0005-0000-0000-000068000000}"/>
    <cellStyle name="Heading 2" xfId="106" builtinId="17" customBuiltin="1"/>
    <cellStyle name="Heading 2 2" xfId="107" xr:uid="{00000000-0005-0000-0000-00006A000000}"/>
    <cellStyle name="Heading 2 2 2" xfId="187" xr:uid="{BCAF2493-49AA-49D0-90FB-1B46E6548D0B}"/>
    <cellStyle name="Heading 2 3" xfId="108" xr:uid="{00000000-0005-0000-0000-00006B000000}"/>
    <cellStyle name="Heading 3" xfId="109" builtinId="18" customBuiltin="1"/>
    <cellStyle name="Heading 3 2" xfId="110" xr:uid="{00000000-0005-0000-0000-00006D000000}"/>
    <cellStyle name="Heading 3 2 2" xfId="188" xr:uid="{877CB455-28FF-40FC-A900-280A9BAB62F6}"/>
    <cellStyle name="Heading 3 3" xfId="111" xr:uid="{00000000-0005-0000-0000-00006E000000}"/>
    <cellStyle name="Heading 4" xfId="112" builtinId="19" customBuiltin="1"/>
    <cellStyle name="Heading 4 2" xfId="113" xr:uid="{00000000-0005-0000-0000-000070000000}"/>
    <cellStyle name="Heading 4 2 2" xfId="189" xr:uid="{4792E364-7A1D-49C3-9AB4-ED06A03D7B53}"/>
    <cellStyle name="Heading 4 3" xfId="114" xr:uid="{00000000-0005-0000-0000-000071000000}"/>
    <cellStyle name="Hyperlink" xfId="115" builtinId="8"/>
    <cellStyle name="Hyperlink 2" xfId="116" xr:uid="{00000000-0005-0000-0000-000073000000}"/>
    <cellStyle name="Hyperlink 2 2" xfId="117" xr:uid="{00000000-0005-0000-0000-000074000000}"/>
    <cellStyle name="Hyperlink 2 3" xfId="227" xr:uid="{9F0B6CBB-A653-4034-BCAB-307CA0E07A14}"/>
    <cellStyle name="Hyperlink 3" xfId="118" xr:uid="{00000000-0005-0000-0000-000075000000}"/>
    <cellStyle name="Hyperlink 4" xfId="119" xr:uid="{00000000-0005-0000-0000-000076000000}"/>
    <cellStyle name="Hyperlink 4 2" xfId="120" xr:uid="{00000000-0005-0000-0000-000077000000}"/>
    <cellStyle name="Hyperlink 4 3" xfId="121" xr:uid="{00000000-0005-0000-0000-000078000000}"/>
    <cellStyle name="Hyperlink 4 4" xfId="176" xr:uid="{995FE196-474E-4AC5-B6D7-912E2E1F70CB}"/>
    <cellStyle name="Hyperlink 5" xfId="122" xr:uid="{00000000-0005-0000-0000-000079000000}"/>
    <cellStyle name="Hyperlink 5 2" xfId="228" xr:uid="{EF000120-00BA-4818-A04A-4F7F403BED5C}"/>
    <cellStyle name="Hyperlink_Wiltshire UA revised - " xfId="123" xr:uid="{00000000-0005-0000-0000-00007A000000}"/>
    <cellStyle name="Input" xfId="124" builtinId="20" customBuiltin="1"/>
    <cellStyle name="Input 2" xfId="125" xr:uid="{00000000-0005-0000-0000-00007C000000}"/>
    <cellStyle name="Input 2 2" xfId="193" xr:uid="{37E32579-A8FC-40CF-A447-396E30603FC5}"/>
    <cellStyle name="Input 3" xfId="126" xr:uid="{00000000-0005-0000-0000-00007D000000}"/>
    <cellStyle name="Linked Cell" xfId="127" builtinId="24" customBuiltin="1"/>
    <cellStyle name="Linked Cell 2" xfId="128" xr:uid="{00000000-0005-0000-0000-00007F000000}"/>
    <cellStyle name="Linked Cell 2 2" xfId="196" xr:uid="{6E0057B9-73C3-4D41-9CAF-E3AE185C2A3A}"/>
    <cellStyle name="Linked Cell 3" xfId="129" xr:uid="{00000000-0005-0000-0000-000080000000}"/>
    <cellStyle name="Neutral" xfId="130" builtinId="28" customBuiltin="1"/>
    <cellStyle name="Neutral 2" xfId="131" xr:uid="{00000000-0005-0000-0000-000082000000}"/>
    <cellStyle name="Neutral 2 2" xfId="192" xr:uid="{9B392A72-1DBE-42F4-AC08-30CC432B69D7}"/>
    <cellStyle name="Neutral 3" xfId="132" xr:uid="{00000000-0005-0000-0000-000083000000}"/>
    <cellStyle name="Normal" xfId="0" builtinId="0"/>
    <cellStyle name="Normal 2" xfId="133" xr:uid="{00000000-0005-0000-0000-000085000000}"/>
    <cellStyle name="Normal 2 2" xfId="134" xr:uid="{00000000-0005-0000-0000-000086000000}"/>
    <cellStyle name="Normal 2 2 2" xfId="135" xr:uid="{00000000-0005-0000-0000-000087000000}"/>
    <cellStyle name="Normal 2 2 3" xfId="136" xr:uid="{00000000-0005-0000-0000-000088000000}"/>
    <cellStyle name="Normal 2 2 4" xfId="177" xr:uid="{4D12183D-EF39-4A1D-ABFB-682B46E15CF8}"/>
    <cellStyle name="Normal 2 3" xfId="137" xr:uid="{00000000-0005-0000-0000-000089000000}"/>
    <cellStyle name="Normal 2 3 2" xfId="184" xr:uid="{8FBFFE3D-6781-4E3C-B236-494F1AC5C4C1}"/>
    <cellStyle name="Normal 2 4" xfId="138" xr:uid="{00000000-0005-0000-0000-00008A000000}"/>
    <cellStyle name="Normal 3" xfId="139" xr:uid="{00000000-0005-0000-0000-00008B000000}"/>
    <cellStyle name="Normal 3 2" xfId="140" xr:uid="{00000000-0005-0000-0000-00008C000000}"/>
    <cellStyle name="Normal 3 2 2" xfId="229" xr:uid="{8A5E74D1-34C0-4017-9C77-A4215EE955A7}"/>
    <cellStyle name="Normal 3 3" xfId="141" xr:uid="{00000000-0005-0000-0000-00008D000000}"/>
    <cellStyle name="Normal 3 3 2" xfId="271" xr:uid="{68873E15-8DF1-496C-8EA3-DBD6B52D2AA4}"/>
    <cellStyle name="Normal 3 3 3" xfId="243" xr:uid="{B84143F7-3B26-4943-8F2A-0ACE855820A0}"/>
    <cellStyle name="Normal 3 4" xfId="142" xr:uid="{00000000-0005-0000-0000-00008E000000}"/>
    <cellStyle name="Normal 3 4 2" xfId="273" xr:uid="{71FB3BCC-CD6E-4E95-B591-181030B26397}"/>
    <cellStyle name="Normal 3 5" xfId="178" xr:uid="{56BD66B9-7AD2-4487-B5BA-02B27C7FE88F}"/>
    <cellStyle name="Normal 3 5 2" xfId="257" xr:uid="{60654EB6-0F92-4F17-B9B9-136ECDC90F63}"/>
    <cellStyle name="Normal 3 6" xfId="225" xr:uid="{161CA8B3-3BFD-437F-A7DB-2ABD109B0E2E}"/>
    <cellStyle name="Normal 4" xfId="143" xr:uid="{00000000-0005-0000-0000-00008F000000}"/>
    <cellStyle name="Normal 5" xfId="144" xr:uid="{00000000-0005-0000-0000-000090000000}"/>
    <cellStyle name="Normal 5 2" xfId="179" xr:uid="{B2F72638-CE72-4884-A3BC-73D48A152AA8}"/>
    <cellStyle name="Normal 6" xfId="145" xr:uid="{00000000-0005-0000-0000-000091000000}"/>
    <cellStyle name="Normal 6 2" xfId="180" xr:uid="{391778E5-1E25-4AFD-89A8-9CAB13ADB392}"/>
    <cellStyle name="Normal 7" xfId="146" xr:uid="{00000000-0005-0000-0000-000092000000}"/>
    <cellStyle name="Normal 7 2" xfId="181" xr:uid="{E3393E46-B6D3-4B7D-89F9-DA80E4A4477A}"/>
    <cellStyle name="Normal 8" xfId="284" xr:uid="{F14915E5-A4E8-4E11-BB5D-7A67E1D84E56}"/>
    <cellStyle name="Normal 8 2" xfId="305" xr:uid="{D62A9332-1567-4427-9ED8-8CDC3F7725AC}"/>
    <cellStyle name="Note" xfId="147" builtinId="10" customBuiltin="1"/>
    <cellStyle name="Note 2" xfId="148" xr:uid="{00000000-0005-0000-0000-000094000000}"/>
    <cellStyle name="Note 2 2" xfId="244" xr:uid="{AE1C8EA3-793B-4363-9B2D-3DBAAD4DB006}"/>
    <cellStyle name="Note 2 2 2" xfId="272" xr:uid="{F33DA7AB-79F9-4609-B7D3-FA46558C7144}"/>
    <cellStyle name="Note 2 3" xfId="274" xr:uid="{E9D3E45B-05E6-4782-AFE2-380D7D9E0FD2}"/>
    <cellStyle name="Note 2 4" xfId="258" xr:uid="{B5F24D95-F8A9-4953-A615-9E97D9187384}"/>
    <cellStyle name="Note 2 5" xfId="226" xr:uid="{8864A4A4-39C3-4C55-940C-FEE0006A3BB6}"/>
    <cellStyle name="Note 3" xfId="149" xr:uid="{00000000-0005-0000-0000-000095000000}"/>
    <cellStyle name="Note 4" xfId="182" xr:uid="{7F6F6479-646A-4146-99E0-607865337649}"/>
    <cellStyle name="Output" xfId="150" builtinId="21" customBuiltin="1"/>
    <cellStyle name="Output 2" xfId="151" xr:uid="{00000000-0005-0000-0000-000097000000}"/>
    <cellStyle name="Output 2 2" xfId="194" xr:uid="{2372A628-6264-4917-8F4F-CA9CF395E7B6}"/>
    <cellStyle name="Output 3" xfId="152" xr:uid="{00000000-0005-0000-0000-000098000000}"/>
    <cellStyle name="Percent" xfId="153" builtinId="5"/>
    <cellStyle name="Percent 2" xfId="154" xr:uid="{00000000-0005-0000-0000-00009A000000}"/>
    <cellStyle name="Percent 3" xfId="155" xr:uid="{00000000-0005-0000-0000-00009B000000}"/>
    <cellStyle name="Title" xfId="156" builtinId="15" customBuiltin="1"/>
    <cellStyle name="Title 2" xfId="157" xr:uid="{00000000-0005-0000-0000-00009D000000}"/>
    <cellStyle name="Title 2 2" xfId="185" xr:uid="{BC8DC1BB-6B52-4855-B2AC-C2ABD35FE8F8}"/>
    <cellStyle name="Title 3" xfId="158" xr:uid="{00000000-0005-0000-0000-00009E000000}"/>
    <cellStyle name="Total" xfId="159" builtinId="25" customBuiltin="1"/>
    <cellStyle name="Total 2" xfId="160" xr:uid="{00000000-0005-0000-0000-0000A0000000}"/>
    <cellStyle name="Total 2 2" xfId="200" xr:uid="{7F99DD46-0669-4942-9252-14A76C2047AD}"/>
    <cellStyle name="Total 3" xfId="161" xr:uid="{00000000-0005-0000-0000-0000A1000000}"/>
    <cellStyle name="Warning Text" xfId="162" builtinId="11" customBuiltin="1"/>
    <cellStyle name="Warning Text 2" xfId="163" xr:uid="{00000000-0005-0000-0000-0000A3000000}"/>
    <cellStyle name="Warning Text 2 2" xfId="198" xr:uid="{B420C0FE-088B-444B-807A-ED868B46A9E1}"/>
    <cellStyle name="Warning Text 3" xfId="164" xr:uid="{00000000-0005-0000-0000-0000A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CC"/>
      <color rgb="FFC5E2FF"/>
      <color rgb="FFFFFFC0"/>
      <color rgb="FF8DB4E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0</xdr:row>
      <xdr:rowOff>50800</xdr:rowOff>
    </xdr:from>
    <xdr:to>
      <xdr:col>1</xdr:col>
      <xdr:colOff>3314273</xdr:colOff>
      <xdr:row>4</xdr:row>
      <xdr:rowOff>249284</xdr:rowOff>
    </xdr:to>
    <xdr:pic>
      <xdr:nvPicPr>
        <xdr:cNvPr id="3" name="Picture 2" descr="Logo for the Department for Levelling Up, Housing and Communities">
          <a:extLst>
            <a:ext uri="{FF2B5EF4-FFF2-40B4-BE49-F238E27FC236}">
              <a16:creationId xmlns:a16="http://schemas.microsoft.com/office/drawing/2014/main" id="{73D0A477-FCA5-4131-8D97-ECA657F31F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 y="50800"/>
          <a:ext cx="3947862" cy="12144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38101</xdr:rowOff>
    </xdr:from>
    <xdr:to>
      <xdr:col>1</xdr:col>
      <xdr:colOff>2743200</xdr:colOff>
      <xdr:row>3</xdr:row>
      <xdr:rowOff>250011</xdr:rowOff>
    </xdr:to>
    <xdr:pic>
      <xdr:nvPicPr>
        <xdr:cNvPr id="3" name="Picture 2" descr="Logo for the Department for Levelling Up, Housing and Communities">
          <a:extLst>
            <a:ext uri="{FF2B5EF4-FFF2-40B4-BE49-F238E27FC236}">
              <a16:creationId xmlns:a16="http://schemas.microsoft.com/office/drawing/2014/main" id="{33D103AD-919E-4533-8D0A-D653D736F5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1"/>
          <a:ext cx="3191933" cy="973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183071</xdr:colOff>
      <xdr:row>3</xdr:row>
      <xdr:rowOff>272143</xdr:rowOff>
    </xdr:to>
    <xdr:pic>
      <xdr:nvPicPr>
        <xdr:cNvPr id="3" name="Picture 2" descr="Logo for the Department for Levelling Up, Housing and Communities">
          <a:extLst>
            <a:ext uri="{FF2B5EF4-FFF2-40B4-BE49-F238E27FC236}">
              <a16:creationId xmlns:a16="http://schemas.microsoft.com/office/drawing/2014/main" id="{73822701-055F-410A-ABB9-184148E4E1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67142" cy="10069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83344</xdr:colOff>
      <xdr:row>0</xdr:row>
      <xdr:rowOff>83344</xdr:rowOff>
    </xdr:from>
    <xdr:to>
      <xdr:col>1</xdr:col>
      <xdr:colOff>3717234</xdr:colOff>
      <xdr:row>5</xdr:row>
      <xdr:rowOff>160120</xdr:rowOff>
    </xdr:to>
    <xdr:pic>
      <xdr:nvPicPr>
        <xdr:cNvPr id="6" name="Picture 5" descr="Logo for the Department for Levelling Up, Housing and Communities">
          <a:extLst>
            <a:ext uri="{FF2B5EF4-FFF2-40B4-BE49-F238E27FC236}">
              <a16:creationId xmlns:a16="http://schemas.microsoft.com/office/drawing/2014/main" id="{1D56A343-790D-413A-ABF5-01460A462A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344" y="83344"/>
          <a:ext cx="3919640" cy="1105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hclg.sharepoint.com/LGF3F/BR/2002-03/BR1%20Forms%20and%20Notes/BR1%202002-03%20FINAL%20VERS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mhclg.sharepoint.com/LGF3Data/NNDR%201%20-%203/NNDR1/2015-16/Other/141128-Council-tax-dwellings-2015-16-form-Wal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Old\test%20CTR1%20Form%202012-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 val="Drop Downs and Lookups"/>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 val="Supplementary"/>
      <sheetName val="Validation"/>
      <sheetName val="Data"/>
      <sheetName val="Preceptors"/>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 val="Billing_Table"/>
      <sheetName val="Local_Flump"/>
      <sheetName val="The_Local_Story"/>
    </sheetNames>
    <sheetDataSet>
      <sheetData sheetId="0" refreshError="1"/>
      <sheetData sheetId="1" refreshError="1"/>
      <sheetData sheetId="2" refreshError="1"/>
      <sheetData sheetId="3" refreshError="1"/>
      <sheetData sheetId="4" refreshError="1"/>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6" tint="0.59999389629810485"/>
  </sheetPr>
  <dimension ref="A1:AY193"/>
  <sheetViews>
    <sheetView showGridLines="0" tabSelected="1" zoomScale="90" zoomScaleNormal="90" zoomScaleSheetLayoutView="75" workbookViewId="0"/>
  </sheetViews>
  <sheetFormatPr defaultColWidth="9.1796875" defaultRowHeight="15.5" x14ac:dyDescent="0.35"/>
  <cols>
    <col min="1" max="1" width="9.81640625" customWidth="1"/>
    <col min="2" max="2" width="64.54296875" customWidth="1"/>
    <col min="3" max="6" width="26.7265625" customWidth="1"/>
    <col min="7" max="7" width="3.7265625" customWidth="1"/>
    <col min="8" max="9" width="26.7265625" customWidth="1"/>
    <col min="10" max="10" width="6.81640625" customWidth="1"/>
    <col min="11" max="11" width="14" style="528" customWidth="1"/>
    <col min="12" max="12" width="9.26953125" style="529" customWidth="1"/>
    <col min="13" max="13" width="17" style="513" customWidth="1"/>
    <col min="14" max="14" width="8.54296875" style="514" customWidth="1"/>
    <col min="15" max="15" width="10.453125" style="514" customWidth="1"/>
    <col min="16" max="16" width="9.1796875" style="513" customWidth="1"/>
    <col min="17" max="17" width="10.453125" style="514" customWidth="1"/>
    <col min="18" max="18" width="12.1796875" style="513" customWidth="1"/>
    <col min="19" max="19" width="7.54296875" style="228" customWidth="1"/>
    <col min="20" max="22" width="9.1796875" style="228"/>
    <col min="23" max="32" width="9.1796875" style="75"/>
    <col min="33" max="51" width="9.1796875" style="271"/>
  </cols>
  <sheetData>
    <row r="1" spans="1:51" s="5" customFormat="1" ht="20.149999999999999" customHeight="1" x14ac:dyDescent="0.35">
      <c r="A1" s="2"/>
      <c r="B1" s="3"/>
      <c r="C1" s="849"/>
      <c r="D1" s="850"/>
      <c r="E1" s="850"/>
      <c r="F1" s="850"/>
      <c r="G1" s="850"/>
      <c r="H1" s="850"/>
      <c r="I1" s="4"/>
      <c r="J1" s="562" t="str">
        <f>VLOOKUP(B19,List2!A:B,2,FALSE)</f>
        <v>Eng</v>
      </c>
      <c r="K1" s="557"/>
      <c r="L1" s="228"/>
      <c r="M1" s="513"/>
      <c r="N1" s="514"/>
      <c r="O1" s="514"/>
      <c r="P1" s="515"/>
      <c r="Q1" s="514"/>
      <c r="R1" s="513"/>
      <c r="S1" s="228"/>
      <c r="T1" s="516"/>
      <c r="U1" s="516"/>
      <c r="V1" s="516"/>
      <c r="W1" s="517"/>
      <c r="X1" s="517"/>
      <c r="Y1" s="517"/>
      <c r="Z1" s="517"/>
      <c r="AA1" s="517"/>
      <c r="AB1" s="517"/>
      <c r="AC1" s="517"/>
      <c r="AD1" s="517"/>
      <c r="AE1" s="517"/>
      <c r="AF1" s="517"/>
      <c r="AG1" s="270"/>
      <c r="AH1" s="270"/>
      <c r="AI1" s="270"/>
      <c r="AJ1" s="270"/>
      <c r="AK1" s="270"/>
      <c r="AL1" s="270"/>
      <c r="AM1" s="270"/>
      <c r="AN1" s="270"/>
      <c r="AO1" s="270"/>
      <c r="AP1" s="270"/>
      <c r="AQ1" s="270"/>
      <c r="AR1" s="270"/>
      <c r="AS1" s="270"/>
      <c r="AT1" s="270"/>
      <c r="AU1" s="270"/>
      <c r="AV1" s="270"/>
      <c r="AW1" s="270"/>
      <c r="AX1" s="270"/>
      <c r="AY1" s="270"/>
    </row>
    <row r="2" spans="1:51" ht="20.149999999999999" customHeight="1" x14ac:dyDescent="0.35">
      <c r="A2" s="6"/>
      <c r="B2" s="301"/>
      <c r="C2" s="851"/>
      <c r="D2" s="851"/>
      <c r="E2" s="851"/>
      <c r="F2" s="851"/>
      <c r="G2" s="851"/>
      <c r="H2" s="851"/>
      <c r="I2" s="8"/>
      <c r="J2" s="91"/>
      <c r="K2" s="512"/>
      <c r="L2" s="228"/>
    </row>
    <row r="3" spans="1:51" ht="20.149999999999999" customHeight="1" x14ac:dyDescent="0.35">
      <c r="A3" s="6"/>
      <c r="B3" s="7"/>
      <c r="C3" s="851"/>
      <c r="D3" s="851"/>
      <c r="E3" s="851"/>
      <c r="F3" s="851"/>
      <c r="G3" s="851"/>
      <c r="H3" s="851"/>
      <c r="I3" s="8"/>
      <c r="J3" s="91"/>
      <c r="K3" s="512"/>
      <c r="L3" s="228"/>
    </row>
    <row r="4" spans="1:51" ht="20.149999999999999" customHeight="1" x14ac:dyDescent="0.35">
      <c r="A4" s="6"/>
      <c r="B4" s="7"/>
      <c r="C4" s="851"/>
      <c r="D4" s="851"/>
      <c r="E4" s="851"/>
      <c r="F4" s="851"/>
      <c r="G4" s="851"/>
      <c r="H4" s="851"/>
      <c r="I4" s="8"/>
      <c r="J4" s="91"/>
      <c r="K4" s="512"/>
      <c r="L4" s="228"/>
    </row>
    <row r="5" spans="1:51" ht="23" x14ac:dyDescent="0.5">
      <c r="A5" s="861" t="s">
        <v>0</v>
      </c>
      <c r="B5" s="854"/>
      <c r="C5" s="854"/>
      <c r="D5" s="854"/>
      <c r="E5" s="854"/>
      <c r="F5" s="854"/>
      <c r="G5" s="854"/>
      <c r="H5" s="854"/>
      <c r="I5" s="854"/>
      <c r="J5" s="855"/>
      <c r="K5" s="512"/>
      <c r="L5" s="228"/>
    </row>
    <row r="6" spans="1:51" s="9" customFormat="1" ht="23" x14ac:dyDescent="0.5">
      <c r="A6" s="857" t="s">
        <v>1</v>
      </c>
      <c r="B6" s="854"/>
      <c r="C6" s="854"/>
      <c r="D6" s="854"/>
      <c r="E6" s="854"/>
      <c r="F6" s="854"/>
      <c r="G6" s="854"/>
      <c r="H6" s="854"/>
      <c r="I6" s="854"/>
      <c r="J6" s="855"/>
      <c r="K6" s="518"/>
      <c r="L6" s="519"/>
      <c r="M6" s="520"/>
      <c r="N6" s="514"/>
      <c r="O6" s="514"/>
      <c r="P6" s="520"/>
      <c r="Q6" s="514"/>
      <c r="R6" s="520"/>
      <c r="S6" s="519"/>
      <c r="T6" s="519"/>
      <c r="U6" s="519"/>
      <c r="V6" s="519"/>
      <c r="AG6" s="272"/>
      <c r="AH6" s="272"/>
      <c r="AI6" s="272"/>
      <c r="AJ6" s="272"/>
      <c r="AK6" s="272"/>
      <c r="AL6" s="272"/>
      <c r="AM6" s="272"/>
      <c r="AN6" s="272"/>
      <c r="AO6" s="272"/>
      <c r="AP6" s="272"/>
      <c r="AQ6" s="272"/>
      <c r="AR6" s="272"/>
      <c r="AS6" s="272"/>
      <c r="AT6" s="272"/>
      <c r="AU6" s="272"/>
      <c r="AV6" s="272"/>
      <c r="AW6" s="272"/>
      <c r="AX6" s="272"/>
      <c r="AY6" s="272"/>
    </row>
    <row r="7" spans="1:51" ht="16.5" x14ac:dyDescent="0.35">
      <c r="A7" s="858" t="s">
        <v>2</v>
      </c>
      <c r="B7" s="854"/>
      <c r="C7" s="854"/>
      <c r="D7" s="854"/>
      <c r="E7" s="854"/>
      <c r="F7" s="854"/>
      <c r="G7" s="854"/>
      <c r="H7" s="854"/>
      <c r="I7" s="854"/>
      <c r="J7" s="855"/>
      <c r="K7" s="512"/>
      <c r="L7" s="228"/>
    </row>
    <row r="8" spans="1:51" ht="16.5" x14ac:dyDescent="0.35">
      <c r="A8" s="706"/>
      <c r="B8" s="301"/>
      <c r="C8" s="301"/>
      <c r="D8" s="301"/>
      <c r="E8" s="301"/>
      <c r="F8" s="301"/>
      <c r="G8" s="301"/>
      <c r="H8" s="301"/>
      <c r="I8" s="301"/>
      <c r="J8" s="708"/>
      <c r="K8" s="512"/>
      <c r="L8" s="228"/>
    </row>
    <row r="9" spans="1:51" ht="16.5" x14ac:dyDescent="0.35">
      <c r="A9" s="858" t="s">
        <v>3</v>
      </c>
      <c r="B9" s="864"/>
      <c r="C9" s="864"/>
      <c r="D9" s="864"/>
      <c r="E9" s="864"/>
      <c r="F9" s="864"/>
      <c r="G9" s="864"/>
      <c r="H9" s="864"/>
      <c r="I9" s="864"/>
      <c r="J9" s="865"/>
      <c r="K9" s="512"/>
      <c r="L9" s="228"/>
    </row>
    <row r="10" spans="1:51" ht="4.5" customHeight="1" x14ac:dyDescent="0.35">
      <c r="A10" s="6"/>
      <c r="B10" s="10"/>
      <c r="C10" s="10"/>
      <c r="D10" s="10"/>
      <c r="E10" s="10"/>
      <c r="F10" s="10"/>
      <c r="G10" s="10"/>
      <c r="H10" s="10"/>
      <c r="I10" s="10"/>
      <c r="J10" s="92"/>
      <c r="K10" s="512"/>
      <c r="L10" s="228"/>
    </row>
    <row r="11" spans="1:51" ht="4.5" customHeight="1" x14ac:dyDescent="0.35">
      <c r="A11" s="856"/>
      <c r="B11" s="854"/>
      <c r="C11" s="854"/>
      <c r="D11" s="854"/>
      <c r="E11" s="854"/>
      <c r="F11" s="854"/>
      <c r="G11" s="854"/>
      <c r="H11" s="854"/>
      <c r="I11" s="854"/>
      <c r="J11" s="855"/>
      <c r="K11" s="512"/>
      <c r="L11" s="228"/>
    </row>
    <row r="12" spans="1:51" ht="4.5" customHeight="1" x14ac:dyDescent="0.35">
      <c r="A12" s="6"/>
      <c r="B12" s="859"/>
      <c r="C12" s="859"/>
      <c r="D12" s="859"/>
      <c r="E12" s="859"/>
      <c r="F12" s="859"/>
      <c r="G12" s="859"/>
      <c r="H12" s="859"/>
      <c r="I12" s="859"/>
      <c r="J12" s="860"/>
      <c r="K12" s="512"/>
      <c r="L12" s="228"/>
    </row>
    <row r="13" spans="1:51" ht="16.5" customHeight="1" x14ac:dyDescent="0.35">
      <c r="A13" s="853"/>
      <c r="B13" s="854"/>
      <c r="C13" s="854"/>
      <c r="D13" s="854"/>
      <c r="E13" s="854"/>
      <c r="F13" s="854"/>
      <c r="G13" s="854"/>
      <c r="H13" s="854"/>
      <c r="I13" s="854"/>
      <c r="J13" s="855"/>
      <c r="K13" s="512"/>
      <c r="L13" s="228"/>
    </row>
    <row r="14" spans="1:51" ht="16" thickBot="1" x14ac:dyDescent="0.4">
      <c r="A14" s="11"/>
      <c r="B14" s="729"/>
      <c r="C14" s="12"/>
      <c r="D14" s="12"/>
      <c r="E14" s="12"/>
      <c r="F14" s="12"/>
      <c r="G14" s="12"/>
      <c r="H14" s="12"/>
      <c r="I14" s="79"/>
      <c r="J14" s="93"/>
      <c r="K14" s="512"/>
      <c r="L14" s="228"/>
    </row>
    <row r="15" spans="1:51" x14ac:dyDescent="0.35">
      <c r="A15" s="13"/>
      <c r="B15" s="730"/>
      <c r="C15" s="14"/>
      <c r="D15" s="14"/>
      <c r="E15" s="14"/>
      <c r="F15" s="14"/>
      <c r="G15" s="14"/>
      <c r="H15" s="14"/>
      <c r="I15" s="14"/>
      <c r="J15" s="94"/>
      <c r="K15" s="512"/>
      <c r="L15" s="228"/>
    </row>
    <row r="16" spans="1:51" x14ac:dyDescent="0.35">
      <c r="A16" s="16"/>
      <c r="B16" s="17"/>
      <c r="C16" s="17"/>
      <c r="D16" s="17"/>
      <c r="E16" s="17"/>
      <c r="F16" s="17"/>
      <c r="G16" s="17"/>
      <c r="H16" s="17"/>
      <c r="I16" s="18"/>
      <c r="J16" s="15"/>
      <c r="K16" s="512"/>
      <c r="L16" s="228"/>
    </row>
    <row r="17" spans="1:23" ht="16.5" x14ac:dyDescent="0.35">
      <c r="A17" s="16"/>
      <c r="B17" s="368" t="s">
        <v>4</v>
      </c>
      <c r="C17" s="19"/>
      <c r="D17" s="20"/>
      <c r="E17" s="18"/>
      <c r="F17" s="18"/>
      <c r="G17" s="18"/>
      <c r="H17" s="18"/>
      <c r="I17" s="17"/>
      <c r="J17" s="731"/>
      <c r="K17" s="512"/>
      <c r="L17" s="228"/>
    </row>
    <row r="18" spans="1:23" ht="6" customHeight="1" thickBot="1" x14ac:dyDescent="0.4">
      <c r="A18" s="16"/>
      <c r="B18" s="732"/>
      <c r="C18" s="21"/>
      <c r="D18" s="21"/>
      <c r="E18" s="733"/>
      <c r="F18" s="733"/>
      <c r="G18" s="733"/>
      <c r="H18" s="733"/>
      <c r="I18" s="17"/>
      <c r="J18" s="731"/>
      <c r="K18" s="512"/>
      <c r="L18" s="228"/>
    </row>
    <row r="19" spans="1:23" ht="16" thickBot="1" x14ac:dyDescent="0.4">
      <c r="A19" s="16"/>
      <c r="B19" s="288" t="s">
        <v>5</v>
      </c>
      <c r="C19" s="354"/>
      <c r="D19" s="17"/>
      <c r="E19" s="21"/>
      <c r="F19" s="21"/>
      <c r="G19" s="21"/>
      <c r="H19" s="21"/>
      <c r="I19" s="733"/>
      <c r="J19" s="15"/>
      <c r="K19" s="512"/>
      <c r="L19" s="228"/>
    </row>
    <row r="20" spans="1:23" ht="16" thickBot="1" x14ac:dyDescent="0.4">
      <c r="A20" s="16"/>
      <c r="B20" s="734"/>
      <c r="C20" s="17"/>
      <c r="D20" s="17"/>
      <c r="E20" s="21"/>
      <c r="F20" s="21"/>
      <c r="G20" s="21"/>
      <c r="H20" s="21"/>
      <c r="I20" s="733"/>
      <c r="J20" s="15"/>
      <c r="K20" s="512"/>
      <c r="L20" s="228"/>
    </row>
    <row r="21" spans="1:23" x14ac:dyDescent="0.35">
      <c r="A21" s="48"/>
      <c r="B21" s="46"/>
      <c r="C21" s="46"/>
      <c r="D21" s="46"/>
      <c r="E21" s="46"/>
      <c r="F21" s="46"/>
      <c r="G21" s="46"/>
      <c r="H21" s="46"/>
      <c r="I21" s="735"/>
      <c r="J21" s="94"/>
      <c r="K21" s="512"/>
      <c r="L21" s="228"/>
      <c r="T21" s="75"/>
    </row>
    <row r="22" spans="1:23" ht="20" x14ac:dyDescent="0.4">
      <c r="A22" s="16"/>
      <c r="B22" s="17"/>
      <c r="C22" s="17"/>
      <c r="D22" s="17"/>
      <c r="E22" s="24"/>
      <c r="F22" s="25" t="s">
        <v>6</v>
      </c>
      <c r="G22" s="26"/>
      <c r="H22" s="25" t="s">
        <v>1</v>
      </c>
      <c r="I22" s="736"/>
      <c r="J22" s="15"/>
      <c r="K22" s="512"/>
      <c r="L22" s="228"/>
      <c r="T22" s="558"/>
      <c r="U22" s="558"/>
      <c r="V22" s="558"/>
      <c r="W22" s="559"/>
    </row>
    <row r="23" spans="1:23" ht="16.5" x14ac:dyDescent="0.35">
      <c r="A23" s="16"/>
      <c r="B23" s="17"/>
      <c r="C23" s="17"/>
      <c r="D23" s="17"/>
      <c r="E23" s="24"/>
      <c r="F23" s="26" t="s">
        <v>7</v>
      </c>
      <c r="G23" s="26"/>
      <c r="H23" s="26" t="s">
        <v>7</v>
      </c>
      <c r="I23" s="736"/>
      <c r="J23" s="15"/>
      <c r="K23" s="512"/>
      <c r="L23" s="228"/>
    </row>
    <row r="24" spans="1:23" ht="17" thickBot="1" x14ac:dyDescent="0.4">
      <c r="A24" s="16"/>
      <c r="B24" s="33" t="s">
        <v>8</v>
      </c>
      <c r="C24" s="17"/>
      <c r="D24" s="17"/>
      <c r="E24" s="24"/>
      <c r="F24" s="26"/>
      <c r="G24" s="26"/>
      <c r="H24" s="26"/>
      <c r="I24" s="736"/>
      <c r="J24" s="15"/>
      <c r="K24" s="512"/>
      <c r="L24" s="228"/>
      <c r="N24" s="513"/>
      <c r="O24" s="226"/>
      <c r="Q24" s="226"/>
    </row>
    <row r="25" spans="1:23" ht="20.5" thickBot="1" x14ac:dyDescent="0.4">
      <c r="A25" s="16"/>
      <c r="B25" s="832" t="s">
        <v>9</v>
      </c>
      <c r="C25" s="852"/>
      <c r="D25" s="833"/>
      <c r="E25" s="32"/>
      <c r="F25" s="63">
        <f>VLOOKUP($J$1,Data!$A6:$AQ$450, 5, 0)</f>
        <v>34436645717.952499</v>
      </c>
      <c r="G25" s="32"/>
      <c r="H25" s="63">
        <f>VLOOKUP($J$1,Data!$A6:$AQ$450, 6, 0)</f>
        <v>36313215616.400002</v>
      </c>
      <c r="I25" s="80"/>
      <c r="J25" s="15"/>
      <c r="K25" s="512"/>
      <c r="L25" s="228"/>
      <c r="N25" s="513"/>
      <c r="O25" s="226"/>
      <c r="Q25" s="226"/>
    </row>
    <row r="26" spans="1:23" ht="21" customHeight="1" thickBot="1" x14ac:dyDescent="0.4">
      <c r="A26" s="16"/>
      <c r="B26" s="833"/>
      <c r="C26" s="833"/>
      <c r="D26" s="833"/>
      <c r="E26" s="24"/>
      <c r="F26" s="80"/>
      <c r="G26" s="24"/>
      <c r="H26" s="24"/>
      <c r="I26" s="24"/>
      <c r="J26" s="15"/>
      <c r="K26" s="512"/>
      <c r="L26" s="228"/>
      <c r="N26" s="513"/>
      <c r="O26" s="226"/>
      <c r="Q26" s="226"/>
    </row>
    <row r="27" spans="1:23" ht="21" customHeight="1" thickBot="1" x14ac:dyDescent="0.4">
      <c r="A27" s="16"/>
      <c r="B27" s="862" t="s">
        <v>10</v>
      </c>
      <c r="C27" s="863"/>
      <c r="D27" s="863"/>
      <c r="E27" s="24"/>
      <c r="F27" s="63">
        <f>VLOOKUP($J$1,Data!$A6:$AQ$450, 7, 0)</f>
        <v>23126959.870000001</v>
      </c>
      <c r="G27" s="24"/>
      <c r="H27" s="63">
        <f>VLOOKUP($J$1,Data!$A6:$AQ$450, 8, 0)</f>
        <v>30214585.859999999</v>
      </c>
      <c r="I27" s="24"/>
      <c r="J27" s="15"/>
      <c r="K27" s="512"/>
      <c r="L27" s="228"/>
      <c r="N27" s="513"/>
      <c r="O27" s="226"/>
      <c r="Q27" s="226"/>
    </row>
    <row r="28" spans="1:23" ht="21" customHeight="1" thickBot="1" x14ac:dyDescent="0.4">
      <c r="A28" s="16"/>
      <c r="B28" s="552"/>
      <c r="C28" s="552"/>
      <c r="D28" s="552"/>
      <c r="E28" s="24"/>
      <c r="F28" s="80"/>
      <c r="G28" s="24"/>
      <c r="H28" s="24"/>
      <c r="I28" s="24"/>
      <c r="J28" s="15"/>
      <c r="K28" s="512"/>
      <c r="L28" s="228"/>
      <c r="M28" s="522"/>
      <c r="N28" s="522"/>
      <c r="O28" s="226"/>
      <c r="Q28" s="226"/>
    </row>
    <row r="29" spans="1:23" ht="21" customHeight="1" thickBot="1" x14ac:dyDescent="0.4">
      <c r="A29" s="16"/>
      <c r="B29" s="832" t="s">
        <v>11</v>
      </c>
      <c r="C29" s="852"/>
      <c r="D29" s="833"/>
      <c r="E29" s="32"/>
      <c r="F29" s="63">
        <f>VLOOKUP($J$1,Data!$A6:$AQ$450, 9, 0)</f>
        <v>618060406.9000001</v>
      </c>
      <c r="G29" s="32"/>
      <c r="H29" s="63">
        <f>VLOOKUP($J$1,Data!$A6:$AQ$450, 10, 0)</f>
        <v>655138125.28000009</v>
      </c>
      <c r="I29" s="687"/>
      <c r="J29" s="15"/>
      <c r="K29" s="512"/>
      <c r="L29" s="521"/>
      <c r="N29" s="522"/>
      <c r="O29" s="226"/>
      <c r="Q29" s="226"/>
    </row>
    <row r="30" spans="1:23" ht="21" customHeight="1" thickBot="1" x14ac:dyDescent="0.4">
      <c r="A30" s="16"/>
      <c r="B30" s="24"/>
      <c r="C30" s="24"/>
      <c r="D30" s="24"/>
      <c r="E30" s="24"/>
      <c r="F30" s="24"/>
      <c r="G30" s="24"/>
      <c r="H30" s="24"/>
      <c r="I30" s="24"/>
      <c r="J30" s="15"/>
      <c r="K30" s="512"/>
      <c r="L30" s="61"/>
      <c r="N30" s="522"/>
      <c r="O30" s="226"/>
      <c r="Q30" s="226"/>
    </row>
    <row r="31" spans="1:23" ht="21.75" customHeight="1" thickBot="1" x14ac:dyDescent="0.4">
      <c r="A31" s="16"/>
      <c r="B31" s="832" t="s">
        <v>12</v>
      </c>
      <c r="C31" s="852"/>
      <c r="D31" s="833"/>
      <c r="E31" s="27"/>
      <c r="F31" s="63">
        <f>VLOOKUP($J$1,Data!$A6:$AQ$450, 11, 0)</f>
        <v>33818585311.052498</v>
      </c>
      <c r="G31" s="27"/>
      <c r="H31" s="63">
        <f>VLOOKUP($J$1,Data!$A6:$AQ$450, 12, 0)</f>
        <v>35658077490.07</v>
      </c>
      <c r="I31" s="24"/>
      <c r="J31" s="15"/>
      <c r="K31" s="512"/>
      <c r="L31" s="521"/>
      <c r="M31" s="607"/>
      <c r="N31" s="522"/>
      <c r="O31" s="226"/>
      <c r="Q31" s="226"/>
    </row>
    <row r="32" spans="1:23" ht="21" customHeight="1" thickBot="1" x14ac:dyDescent="0.4">
      <c r="A32" s="16"/>
      <c r="B32" s="833"/>
      <c r="C32" s="833"/>
      <c r="D32" s="833"/>
      <c r="E32" s="24"/>
      <c r="F32" s="24"/>
      <c r="G32" s="24"/>
      <c r="H32" s="24"/>
      <c r="I32" s="24"/>
      <c r="J32" s="737"/>
      <c r="K32" s="512"/>
      <c r="L32" s="228"/>
      <c r="M32" s="607"/>
      <c r="N32" s="522"/>
      <c r="O32" s="226"/>
      <c r="P32" s="514"/>
      <c r="Q32" s="226"/>
    </row>
    <row r="33" spans="1:51" ht="21" customHeight="1" thickBot="1" x14ac:dyDescent="0.4">
      <c r="A33" s="16"/>
      <c r="B33" s="852" t="s">
        <v>13</v>
      </c>
      <c r="C33" s="834"/>
      <c r="D33" s="834"/>
      <c r="E33" s="24"/>
      <c r="F33" s="63">
        <f>VLOOKUP($J$1,Data!$A6:$AQ$450, 13, 0)</f>
        <v>1210416012.6299996</v>
      </c>
      <c r="G33" s="27"/>
      <c r="H33" s="63">
        <f>VLOOKUP($J$1,Data!$A6:$AQ$450, 14, 0)</f>
        <v>1244674070.9100001</v>
      </c>
      <c r="I33" s="24"/>
      <c r="J33" s="737"/>
      <c r="K33" s="512"/>
      <c r="L33" s="521"/>
      <c r="N33" s="522"/>
      <c r="O33" s="226"/>
      <c r="P33" s="514"/>
      <c r="Q33" s="226"/>
    </row>
    <row r="34" spans="1:51" s="28" customFormat="1" ht="24" customHeight="1" x14ac:dyDescent="0.35">
      <c r="A34" s="16"/>
      <c r="B34" s="834"/>
      <c r="C34" s="834"/>
      <c r="D34" s="834"/>
      <c r="E34" s="24"/>
      <c r="F34" s="24"/>
      <c r="G34" s="24"/>
      <c r="H34" s="24"/>
      <c r="I34" s="24"/>
      <c r="J34" s="737"/>
      <c r="K34" s="523"/>
      <c r="L34" s="61"/>
      <c r="M34" s="513"/>
      <c r="N34" s="522"/>
      <c r="O34" s="514"/>
      <c r="P34" s="514"/>
      <c r="Q34" s="226"/>
      <c r="R34" s="514"/>
      <c r="S34" s="61"/>
      <c r="T34" s="61"/>
      <c r="U34" s="61"/>
      <c r="V34" s="61"/>
      <c r="W34" s="365"/>
      <c r="X34" s="365"/>
      <c r="Y34" s="365"/>
      <c r="Z34" s="365"/>
      <c r="AA34" s="365"/>
      <c r="AB34" s="365"/>
      <c r="AC34" s="365"/>
      <c r="AD34" s="365"/>
      <c r="AE34" s="365"/>
      <c r="AF34" s="365"/>
      <c r="AG34" s="273"/>
      <c r="AH34" s="273"/>
      <c r="AI34" s="273"/>
      <c r="AJ34" s="273"/>
      <c r="AK34" s="273"/>
      <c r="AL34" s="273"/>
      <c r="AM34" s="273"/>
      <c r="AN34" s="273"/>
      <c r="AO34" s="273"/>
      <c r="AP34" s="273"/>
      <c r="AQ34" s="273"/>
      <c r="AR34" s="273"/>
      <c r="AS34" s="273"/>
      <c r="AT34" s="273"/>
      <c r="AU34" s="273"/>
      <c r="AV34" s="273"/>
      <c r="AW34" s="273"/>
      <c r="AX34" s="273"/>
      <c r="AY34" s="273"/>
    </row>
    <row r="35" spans="1:51" s="28" customFormat="1" ht="21.75" customHeight="1" x14ac:dyDescent="0.35">
      <c r="A35" s="16"/>
      <c r="B35" s="17"/>
      <c r="C35" s="17"/>
      <c r="D35" s="17"/>
      <c r="E35" s="24"/>
      <c r="F35" s="24"/>
      <c r="G35" s="24"/>
      <c r="H35" s="24"/>
      <c r="I35" s="24"/>
      <c r="J35" s="15"/>
      <c r="K35" s="523"/>
      <c r="L35" s="61"/>
      <c r="M35" s="513"/>
      <c r="N35" s="524"/>
      <c r="O35" s="514"/>
      <c r="P35" s="513"/>
      <c r="Q35" s="226"/>
      <c r="R35" s="514"/>
      <c r="S35" s="61"/>
      <c r="T35" s="61"/>
      <c r="U35" s="61"/>
      <c r="V35" s="61"/>
      <c r="W35" s="365"/>
      <c r="X35" s="365"/>
      <c r="Y35" s="365"/>
      <c r="Z35" s="365"/>
      <c r="AA35" s="365"/>
      <c r="AB35" s="365"/>
      <c r="AC35" s="365"/>
      <c r="AD35" s="365"/>
      <c r="AE35" s="365"/>
      <c r="AF35" s="365"/>
      <c r="AG35" s="273"/>
      <c r="AH35" s="273"/>
      <c r="AI35" s="273"/>
      <c r="AJ35" s="273"/>
      <c r="AK35" s="273"/>
      <c r="AL35" s="273"/>
      <c r="AM35" s="273"/>
      <c r="AN35" s="273"/>
      <c r="AO35" s="273"/>
      <c r="AP35" s="273"/>
      <c r="AQ35" s="273"/>
      <c r="AR35" s="273"/>
      <c r="AS35" s="273"/>
      <c r="AT35" s="273"/>
      <c r="AU35" s="273"/>
      <c r="AV35" s="273"/>
      <c r="AW35" s="273"/>
      <c r="AX35" s="273"/>
      <c r="AY35" s="273"/>
    </row>
    <row r="36" spans="1:51" s="28" customFormat="1" ht="21" customHeight="1" thickBot="1" x14ac:dyDescent="0.4">
      <c r="A36" s="49"/>
      <c r="B36" s="33" t="s">
        <v>14</v>
      </c>
      <c r="C36" s="31"/>
      <c r="D36" s="31"/>
      <c r="E36" s="31"/>
      <c r="F36" s="97"/>
      <c r="G36" s="98"/>
      <c r="H36" s="1"/>
      <c r="I36" s="24"/>
      <c r="J36" s="15"/>
      <c r="K36" s="523"/>
      <c r="L36" s="61"/>
      <c r="M36" s="513"/>
      <c r="N36" s="514"/>
      <c r="O36" s="514"/>
      <c r="P36" s="513"/>
      <c r="Q36" s="226"/>
      <c r="R36" s="514"/>
      <c r="S36" s="61"/>
      <c r="T36" s="61"/>
      <c r="U36" s="61"/>
      <c r="V36" s="61"/>
      <c r="W36" s="365"/>
      <c r="X36" s="365"/>
      <c r="Y36" s="365"/>
      <c r="Z36" s="365"/>
      <c r="AA36" s="365"/>
      <c r="AB36" s="365"/>
      <c r="AC36" s="365"/>
      <c r="AD36" s="365"/>
      <c r="AE36" s="365"/>
      <c r="AF36" s="365"/>
      <c r="AG36" s="273"/>
      <c r="AH36" s="273"/>
      <c r="AI36" s="273"/>
      <c r="AJ36" s="273"/>
      <c r="AK36" s="273"/>
      <c r="AL36" s="273"/>
      <c r="AM36" s="273"/>
      <c r="AN36" s="273"/>
      <c r="AO36" s="273"/>
      <c r="AP36" s="273"/>
      <c r="AQ36" s="273"/>
      <c r="AR36" s="273"/>
      <c r="AS36" s="273"/>
      <c r="AT36" s="273"/>
      <c r="AU36" s="273"/>
      <c r="AV36" s="273"/>
      <c r="AW36" s="273"/>
      <c r="AX36" s="273"/>
      <c r="AY36" s="273"/>
    </row>
    <row r="37" spans="1:51" ht="20.5" thickBot="1" x14ac:dyDescent="0.4">
      <c r="A37" s="16"/>
      <c r="B37" s="832" t="s">
        <v>15</v>
      </c>
      <c r="C37" s="852"/>
      <c r="D37" s="833"/>
      <c r="E37" s="31"/>
      <c r="F37" s="243">
        <f>VLOOKUP($J$1,Data!$A6:$AQ$450,15,0)</f>
        <v>18502696.917510014</v>
      </c>
      <c r="G37" s="244"/>
      <c r="H37" s="243">
        <f>VLOOKUP($J$1,Data!$A6:$AQ$450,16,0)</f>
        <v>18809350.677660007</v>
      </c>
      <c r="I37" s="24"/>
      <c r="J37" s="15"/>
      <c r="K37" s="512"/>
      <c r="L37" s="228"/>
      <c r="N37" s="524"/>
      <c r="Q37" s="226"/>
    </row>
    <row r="38" spans="1:51" ht="21" customHeight="1" thickBot="1" x14ac:dyDescent="0.4">
      <c r="A38" s="16"/>
      <c r="B38" s="88"/>
      <c r="C38" s="58"/>
      <c r="D38" s="58"/>
      <c r="E38" s="31"/>
      <c r="F38" s="866"/>
      <c r="G38" s="867"/>
      <c r="H38" s="867"/>
      <c r="I38" s="24"/>
      <c r="J38" s="15"/>
      <c r="K38" s="512"/>
      <c r="L38" s="521"/>
      <c r="Q38" s="226"/>
    </row>
    <row r="39" spans="1:51" ht="21" customHeight="1" thickBot="1" x14ac:dyDescent="0.4">
      <c r="A39" s="16"/>
      <c r="B39" s="835" t="s">
        <v>16</v>
      </c>
      <c r="C39" s="835"/>
      <c r="D39" s="835"/>
      <c r="E39" s="31"/>
      <c r="F39" s="511">
        <f>IF(B19="England", ((F43-F41)/F37), VLOOKUP($J$1,Data!$A6:$AQ$450, 17, 0))</f>
        <v>0.97824787627963894</v>
      </c>
      <c r="G39" s="244"/>
      <c r="H39" s="511">
        <f>IF(B19="England", ((H43-H41)/H37), VLOOKUP($J$1,Data!$A6:$AQ$450, 18, 0))</f>
        <v>0.98006004179583572</v>
      </c>
      <c r="I39" s="24"/>
      <c r="J39" s="15"/>
      <c r="K39" s="512"/>
      <c r="L39" s="521"/>
      <c r="Q39" s="226"/>
    </row>
    <row r="40" spans="1:51" ht="21" customHeight="1" thickBot="1" x14ac:dyDescent="0.4">
      <c r="A40" s="60"/>
      <c r="B40" s="32"/>
      <c r="C40" s="32"/>
      <c r="D40" s="32"/>
      <c r="E40" s="31"/>
      <c r="F40" s="831"/>
      <c r="G40" s="831"/>
      <c r="H40" s="831"/>
      <c r="I40" s="24"/>
      <c r="J40" s="15"/>
      <c r="K40" s="512"/>
      <c r="L40" s="521"/>
      <c r="Q40" s="226"/>
    </row>
    <row r="41" spans="1:51" ht="21" customHeight="1" thickBot="1" x14ac:dyDescent="0.4">
      <c r="A41" s="16"/>
      <c r="B41" s="845" t="s">
        <v>17</v>
      </c>
      <c r="C41" s="846"/>
      <c r="D41" s="846"/>
      <c r="E41" s="31"/>
      <c r="F41" s="243">
        <f>VLOOKUP($J$1,Data!$A6:$AQ$450, 19, 0)</f>
        <v>38862.635000000002</v>
      </c>
      <c r="G41" s="244"/>
      <c r="H41" s="243">
        <f>VLOOKUP($J$1,Data!$A6:$AQ$450, 20, 0)</f>
        <v>39065.834999999999</v>
      </c>
      <c r="I41" s="24"/>
      <c r="J41" s="15"/>
      <c r="K41" s="512"/>
      <c r="L41" s="521"/>
      <c r="Q41" s="226"/>
    </row>
    <row r="42" spans="1:51" ht="21" customHeight="1" thickBot="1" x14ac:dyDescent="0.4">
      <c r="A42" s="16"/>
      <c r="B42" s="34"/>
      <c r="C42" s="32"/>
      <c r="D42" s="32"/>
      <c r="E42" s="32"/>
      <c r="F42" s="831"/>
      <c r="G42" s="844"/>
      <c r="H42" s="844"/>
      <c r="I42" s="24"/>
      <c r="J42" s="15"/>
      <c r="K42" s="512"/>
      <c r="L42" s="521"/>
      <c r="Q42" s="226"/>
    </row>
    <row r="43" spans="1:51" ht="21.75" customHeight="1" thickBot="1" x14ac:dyDescent="0.4">
      <c r="A43" s="16"/>
      <c r="B43" s="845" t="s">
        <v>18</v>
      </c>
      <c r="C43" s="846"/>
      <c r="D43" s="846"/>
      <c r="E43" s="31"/>
      <c r="F43" s="243">
        <f>VLOOKUP($J$1,Data!$A6:$AQ$450, 21, 0)</f>
        <v>18139086.599999994</v>
      </c>
      <c r="G43" s="244"/>
      <c r="H43" s="243">
        <f>VLOOKUP($J$1,Data!$A6:$AQ$450, 22, 0)</f>
        <v>18473358.846299998</v>
      </c>
      <c r="I43" s="24"/>
      <c r="J43" s="15"/>
      <c r="K43" s="512"/>
      <c r="L43" s="521"/>
      <c r="O43"/>
      <c r="P43"/>
      <c r="Q43" s="226"/>
    </row>
    <row r="44" spans="1:51" ht="17.25" customHeight="1" x14ac:dyDescent="0.35">
      <c r="A44" s="16"/>
      <c r="B44" s="846"/>
      <c r="C44" s="846"/>
      <c r="D44" s="846"/>
      <c r="E44" s="263"/>
      <c r="F44" s="263"/>
      <c r="G44" s="263"/>
      <c r="H44" s="263"/>
      <c r="I44" s="24"/>
      <c r="J44" s="15"/>
      <c r="K44" s="512"/>
      <c r="L44" s="521"/>
      <c r="Q44" s="226"/>
    </row>
    <row r="45" spans="1:51" ht="30.75" customHeight="1" x14ac:dyDescent="0.35">
      <c r="A45" s="16"/>
      <c r="B45" s="376"/>
      <c r="C45" s="376"/>
      <c r="D45" s="376"/>
      <c r="E45" s="263"/>
      <c r="F45" s="263"/>
      <c r="G45" s="263"/>
      <c r="H45" s="263"/>
      <c r="I45" s="24"/>
      <c r="J45" s="15"/>
      <c r="K45" s="512"/>
      <c r="L45" s="521"/>
      <c r="Q45" s="226"/>
    </row>
    <row r="46" spans="1:51" ht="28.5" customHeight="1" thickBot="1" x14ac:dyDescent="0.4">
      <c r="A46" s="16"/>
      <c r="B46" s="33" t="s">
        <v>19</v>
      </c>
      <c r="C46" s="31"/>
      <c r="D46" s="31"/>
      <c r="E46" s="31"/>
      <c r="F46" s="31"/>
      <c r="G46" s="32"/>
      <c r="H46" s="269"/>
      <c r="I46" s="24"/>
      <c r="J46" s="15"/>
      <c r="K46" s="512"/>
      <c r="L46" s="521"/>
      <c r="Q46" s="226"/>
    </row>
    <row r="47" spans="1:51" ht="21" customHeight="1" thickBot="1" x14ac:dyDescent="0.4">
      <c r="A47" s="16"/>
      <c r="B47" s="832" t="s">
        <v>20</v>
      </c>
      <c r="C47" s="833"/>
      <c r="D47" s="833"/>
      <c r="E47" s="42"/>
      <c r="F47" s="608">
        <f>VLOOKUP($J$1,Data!$A6:$AQ$450, 23, 0)</f>
        <v>1898.4773862842967</v>
      </c>
      <c r="G47" s="244"/>
      <c r="H47" s="282">
        <f>VLOOKUP($J$1,Data!$A6:$AQ$450, 24, 0)</f>
        <v>1965.7072608467799</v>
      </c>
      <c r="I47" s="257"/>
      <c r="J47" s="15"/>
      <c r="K47" s="512"/>
      <c r="L47" s="521"/>
      <c r="Q47" s="226"/>
    </row>
    <row r="48" spans="1:51" ht="21" customHeight="1" thickBot="1" x14ac:dyDescent="0.4">
      <c r="A48" s="16"/>
      <c r="B48" s="834"/>
      <c r="C48" s="834"/>
      <c r="D48" s="834"/>
      <c r="E48" s="26"/>
      <c r="F48" s="258"/>
      <c r="G48" s="847"/>
      <c r="H48" s="848"/>
      <c r="I48" s="848"/>
      <c r="J48" s="15"/>
      <c r="K48" s="512"/>
      <c r="L48" s="521"/>
      <c r="Q48" s="226"/>
    </row>
    <row r="49" spans="1:17" ht="21.75" customHeight="1" thickBot="1" x14ac:dyDescent="0.4">
      <c r="A49" s="16"/>
      <c r="B49" s="832" t="s">
        <v>21</v>
      </c>
      <c r="C49" s="833"/>
      <c r="D49" s="833"/>
      <c r="E49" s="26"/>
      <c r="F49" s="282">
        <f>VLOOKUP($J$1,Data!$A6:$AQ$450, 25, 0)</f>
        <v>1864.4039833324634</v>
      </c>
      <c r="G49" s="259"/>
      <c r="H49" s="282">
        <f>VLOOKUP($J$1,Data!$A6:$AQ$450, 26, 0)</f>
        <v>1930.2433188652049</v>
      </c>
      <c r="I49" s="260"/>
      <c r="J49" s="15"/>
      <c r="K49" s="512"/>
      <c r="L49" s="521"/>
      <c r="Q49" s="226"/>
    </row>
    <row r="50" spans="1:17" ht="35.25" customHeight="1" x14ac:dyDescent="0.35">
      <c r="A50" s="16"/>
      <c r="B50" s="834"/>
      <c r="C50" s="834"/>
      <c r="D50" s="834"/>
      <c r="E50" s="26"/>
      <c r="F50" s="99"/>
      <c r="G50" s="89"/>
      <c r="H50" s="90"/>
      <c r="I50" s="90"/>
      <c r="J50" s="15"/>
      <c r="K50" s="512"/>
      <c r="L50" s="521"/>
      <c r="Q50"/>
    </row>
    <row r="51" spans="1:17" ht="36" customHeight="1" thickBot="1" x14ac:dyDescent="0.4">
      <c r="A51" s="16"/>
      <c r="B51" s="59" t="s">
        <v>22</v>
      </c>
      <c r="C51" s="31"/>
      <c r="D51" s="31"/>
      <c r="E51" s="31"/>
      <c r="F51" s="31"/>
      <c r="G51" s="32"/>
      <c r="H51" s="1"/>
      <c r="I51" s="24"/>
      <c r="J51" s="15"/>
      <c r="K51" s="512"/>
      <c r="L51" s="521"/>
      <c r="Q51"/>
    </row>
    <row r="52" spans="1:17" ht="20.5" thickBot="1" x14ac:dyDescent="0.4">
      <c r="A52" s="16"/>
      <c r="B52" s="832" t="s">
        <v>23</v>
      </c>
      <c r="C52" s="833"/>
      <c r="D52" s="833"/>
      <c r="E52" s="32"/>
      <c r="F52" s="31"/>
      <c r="G52" s="261"/>
      <c r="H52" s="287">
        <f>VLOOKUP($J$1,Data!$A6:$AQ$450, 27, 0)</f>
        <v>407980465.06599998</v>
      </c>
      <c r="I52" s="24"/>
      <c r="J52" s="15"/>
      <c r="K52" s="512"/>
      <c r="L52" s="521"/>
    </row>
    <row r="53" spans="1:17" ht="14.25" customHeight="1" x14ac:dyDescent="0.35">
      <c r="A53" s="16"/>
      <c r="B53" s="834"/>
      <c r="C53" s="834"/>
      <c r="D53" s="834"/>
      <c r="E53" s="32"/>
      <c r="F53" s="100"/>
      <c r="G53" s="261"/>
      <c r="H53" s="100"/>
      <c r="I53" s="24"/>
      <c r="J53" s="15"/>
      <c r="K53" s="512"/>
      <c r="L53" s="521"/>
    </row>
    <row r="54" spans="1:17" ht="6" customHeight="1" thickBot="1" x14ac:dyDescent="0.4">
      <c r="A54" s="16"/>
      <c r="B54" s="33"/>
      <c r="C54" s="31"/>
      <c r="D54" s="31"/>
      <c r="E54" s="31"/>
      <c r="F54" s="100"/>
      <c r="G54" s="261"/>
      <c r="H54" s="100"/>
      <c r="I54" s="24"/>
      <c r="J54" s="15"/>
      <c r="K54" s="512"/>
      <c r="L54" s="521"/>
    </row>
    <row r="55" spans="1:17" ht="21" customHeight="1" thickBot="1" x14ac:dyDescent="0.4">
      <c r="A55" s="16"/>
      <c r="B55" s="832" t="s">
        <v>24</v>
      </c>
      <c r="C55" s="833"/>
      <c r="D55" s="833"/>
      <c r="E55" s="35"/>
      <c r="F55" s="354"/>
      <c r="G55" s="262"/>
      <c r="H55" s="282">
        <f>VLOOKUP($J$1,Data!$A6:$AQ$450, 28, 0)</f>
        <v>22.084801603240322</v>
      </c>
      <c r="I55" s="24"/>
      <c r="J55" s="15"/>
      <c r="K55" s="512"/>
      <c r="L55" s="521"/>
    </row>
    <row r="56" spans="1:17" ht="21" customHeight="1" thickBot="1" x14ac:dyDescent="0.4">
      <c r="A56" s="16"/>
      <c r="B56" s="834"/>
      <c r="C56" s="834"/>
      <c r="D56" s="834"/>
      <c r="E56" s="31"/>
      <c r="F56" s="100"/>
      <c r="G56" s="31"/>
      <c r="H56" s="31"/>
      <c r="I56" s="24"/>
      <c r="J56" s="15"/>
      <c r="K56" s="512"/>
      <c r="L56" s="228"/>
    </row>
    <row r="57" spans="1:17" ht="21" customHeight="1" thickBot="1" x14ac:dyDescent="0.4">
      <c r="A57" s="16"/>
      <c r="B57" s="882" t="s">
        <v>25</v>
      </c>
      <c r="C57" s="883"/>
      <c r="D57" s="883"/>
      <c r="E57" s="24"/>
      <c r="F57" s="24"/>
      <c r="G57" s="24"/>
      <c r="H57" s="542">
        <f>VLOOKUP($J$1,Data!$A6:$AQ$450, 29, 0)</f>
        <v>1.1845502262747594E-2</v>
      </c>
      <c r="I57" s="24"/>
      <c r="J57" s="15"/>
      <c r="K57" s="525"/>
      <c r="L57" s="228"/>
    </row>
    <row r="58" spans="1:17" ht="21" customHeight="1" x14ac:dyDescent="0.35">
      <c r="A58" s="16"/>
      <c r="B58" s="884"/>
      <c r="C58" s="884"/>
      <c r="D58" s="884"/>
      <c r="E58" s="24"/>
      <c r="F58" s="24"/>
      <c r="G58" s="24"/>
      <c r="H58" s="24"/>
      <c r="I58" s="24"/>
      <c r="J58" s="15"/>
      <c r="K58" s="525"/>
      <c r="L58" s="228"/>
    </row>
    <row r="59" spans="1:17" ht="15" customHeight="1" x14ac:dyDescent="0.35">
      <c r="A59" s="16"/>
      <c r="B59" s="17"/>
      <c r="C59" s="17"/>
      <c r="D59" s="17"/>
      <c r="E59" s="51"/>
      <c r="F59" s="51"/>
      <c r="G59" s="24"/>
      <c r="H59" s="24"/>
      <c r="I59" s="24"/>
      <c r="J59" s="15"/>
      <c r="K59" s="512"/>
      <c r="L59" s="512"/>
    </row>
    <row r="60" spans="1:17" ht="11.25" customHeight="1" thickBot="1" x14ac:dyDescent="0.4">
      <c r="A60" s="22"/>
      <c r="B60" s="23"/>
      <c r="C60" s="23"/>
      <c r="D60" s="23"/>
      <c r="E60" s="366"/>
      <c r="F60" s="366"/>
      <c r="G60" s="367"/>
      <c r="H60" s="367"/>
      <c r="I60" s="367"/>
      <c r="J60" s="95"/>
      <c r="K60" s="512"/>
      <c r="L60" s="228"/>
    </row>
    <row r="61" spans="1:17" ht="20" x14ac:dyDescent="0.35">
      <c r="A61" s="16"/>
      <c r="B61" s="17"/>
      <c r="C61" s="17"/>
      <c r="D61" s="17"/>
      <c r="E61" s="51"/>
      <c r="F61" s="51"/>
      <c r="G61" s="24"/>
      <c r="H61" s="24"/>
      <c r="I61" s="24"/>
      <c r="J61" s="15"/>
      <c r="K61" s="512"/>
      <c r="L61" s="521"/>
    </row>
    <row r="62" spans="1:17" ht="16.5" x14ac:dyDescent="0.35">
      <c r="A62" s="16"/>
      <c r="B62" s="885" t="s">
        <v>26</v>
      </c>
      <c r="C62" s="886"/>
      <c r="D62" s="886"/>
      <c r="E62" s="886"/>
      <c r="F62" s="886"/>
      <c r="G62" s="886"/>
      <c r="H62" s="886"/>
      <c r="I62" s="24"/>
      <c r="J62" s="15"/>
      <c r="K62" s="512"/>
      <c r="L62" s="228"/>
    </row>
    <row r="63" spans="1:17" ht="21" customHeight="1" thickBot="1" x14ac:dyDescent="0.4">
      <c r="A63" s="16"/>
      <c r="B63" s="17"/>
      <c r="C63" s="17"/>
      <c r="D63" s="17"/>
      <c r="E63" s="51"/>
      <c r="F63" s="51"/>
      <c r="G63" s="24"/>
      <c r="H63" s="24"/>
      <c r="I63" s="24"/>
      <c r="J63" s="15"/>
      <c r="K63" s="512"/>
      <c r="L63" s="228"/>
      <c r="M63" s="514"/>
    </row>
    <row r="64" spans="1:17" ht="20.5" thickBot="1" x14ac:dyDescent="0.4">
      <c r="A64" s="16"/>
      <c r="B64" s="885" t="s">
        <v>27</v>
      </c>
      <c r="C64" s="854"/>
      <c r="D64" s="872" t="str">
        <f>VLOOKUP($J$1,Data!$A6:$AQ$450, 43, 0)</f>
        <v>-</v>
      </c>
      <c r="E64" s="873"/>
      <c r="F64" s="873"/>
      <c r="G64" s="873"/>
      <c r="H64" s="874"/>
      <c r="I64" s="24"/>
      <c r="J64" s="15"/>
      <c r="K64" s="512"/>
      <c r="L64" s="61"/>
    </row>
    <row r="65" spans="1:12" ht="20" x14ac:dyDescent="0.35">
      <c r="A65" s="16"/>
      <c r="B65" s="17"/>
      <c r="C65" s="17"/>
      <c r="D65" s="17"/>
      <c r="E65" s="51"/>
      <c r="F65" s="51"/>
      <c r="G65" s="24"/>
      <c r="H65" s="24"/>
      <c r="I65" s="24"/>
      <c r="J65" s="15"/>
      <c r="K65" s="512"/>
      <c r="L65" s="228"/>
    </row>
    <row r="66" spans="1:12" ht="20" x14ac:dyDescent="0.35">
      <c r="A66" s="16"/>
      <c r="B66" s="885" t="s">
        <v>28</v>
      </c>
      <c r="C66" s="886"/>
      <c r="D66" s="886"/>
      <c r="E66" s="51"/>
      <c r="F66" s="51"/>
      <c r="G66" s="24"/>
      <c r="H66" s="24"/>
      <c r="I66" s="24"/>
      <c r="J66" s="15"/>
      <c r="K66" s="512"/>
      <c r="L66" s="228"/>
    </row>
    <row r="67" spans="1:12" ht="20.5" thickBot="1" x14ac:dyDescent="0.4">
      <c r="A67" s="16"/>
      <c r="B67" s="17"/>
      <c r="C67" s="17"/>
      <c r="D67" s="17"/>
      <c r="E67" s="51"/>
      <c r="F67" s="51"/>
      <c r="G67" s="24"/>
      <c r="H67" s="24"/>
      <c r="I67" s="24"/>
      <c r="J67" s="15"/>
      <c r="K67" s="512"/>
      <c r="L67" s="228"/>
    </row>
    <row r="68" spans="1:12" ht="179.25" customHeight="1" thickBot="1" x14ac:dyDescent="0.4">
      <c r="A68" s="16"/>
      <c r="B68" s="374" t="s">
        <v>29</v>
      </c>
      <c r="C68" s="375" t="s">
        <v>30</v>
      </c>
      <c r="D68" s="375" t="s">
        <v>31</v>
      </c>
      <c r="E68" s="375" t="s">
        <v>32</v>
      </c>
      <c r="F68" s="375" t="s">
        <v>33</v>
      </c>
      <c r="G68" s="887" t="s">
        <v>34</v>
      </c>
      <c r="H68" s="888"/>
      <c r="I68" s="375" t="s">
        <v>35</v>
      </c>
      <c r="J68" s="15"/>
      <c r="K68" s="512"/>
      <c r="L68" s="228"/>
    </row>
    <row r="69" spans="1:12" ht="21" customHeight="1" thickBot="1" x14ac:dyDescent="0.45">
      <c r="A69" s="16"/>
      <c r="B69" s="381" t="str">
        <f>VLOOKUP($J$1,Data!$A6:$CG$450, 44, 0)</f>
        <v>-</v>
      </c>
      <c r="C69" s="592" t="str">
        <f>VLOOKUP($J$1,Data!$A6:$CG$450, 45, 0)</f>
        <v>-</v>
      </c>
      <c r="D69" s="381" t="str">
        <f>VLOOKUP($J$1,Data!$A6:$CG$450, 46, 0)</f>
        <v>-</v>
      </c>
      <c r="E69" s="381" t="str">
        <f>VLOOKUP($J$1,Data!$A6:$CG$450, 47, 0)</f>
        <v>-</v>
      </c>
      <c r="F69" s="686" t="str">
        <f>VLOOKUP($J$1,Data!$A6:$CG$450, 48, 0)</f>
        <v>-</v>
      </c>
      <c r="G69" s="842" t="str">
        <f>VLOOKUP($J$1,Data!$A6:$CG$450, 49, 0)</f>
        <v>-</v>
      </c>
      <c r="H69" s="843"/>
      <c r="I69" s="685" t="str">
        <f>VLOOKUP($J$1,Data!$A6:$CG$450, 50, 0)</f>
        <v>-</v>
      </c>
      <c r="J69" s="15"/>
      <c r="K69" s="512"/>
      <c r="L69" s="228"/>
    </row>
    <row r="70" spans="1:12" ht="21" customHeight="1" thickBot="1" x14ac:dyDescent="0.45">
      <c r="A70" s="16"/>
      <c r="B70" s="381" t="str">
        <f>VLOOKUP($J$1,Data!$A6:$CG$450, 51, 0)</f>
        <v>-</v>
      </c>
      <c r="C70" s="592" t="str">
        <f>VLOOKUP($J$1,Data!$A6:$CG$450, 52, 0)</f>
        <v>-</v>
      </c>
      <c r="D70" s="381" t="str">
        <f>VLOOKUP($J$1,Data!$A6:$CG$450, 53, 0)</f>
        <v>-</v>
      </c>
      <c r="E70" s="381" t="str">
        <f>VLOOKUP($J$1,Data!$A6:$CG$450, 54, 0)</f>
        <v>-</v>
      </c>
      <c r="F70" s="686" t="str">
        <f>VLOOKUP($J$1,Data!$A6:$CG$450, 55, 0)</f>
        <v>-</v>
      </c>
      <c r="G70" s="842" t="str">
        <f>VLOOKUP($J$1,Data!$A6:$CG$450, 56, 0)</f>
        <v>-</v>
      </c>
      <c r="H70" s="843"/>
      <c r="I70" s="685" t="str">
        <f>VLOOKUP($J$1,Data!$A6:$CG$450, 57, 0)</f>
        <v>-</v>
      </c>
      <c r="J70" s="15"/>
      <c r="K70" s="512"/>
      <c r="L70" s="512"/>
    </row>
    <row r="71" spans="1:12" ht="21" customHeight="1" thickBot="1" x14ac:dyDescent="0.45">
      <c r="A71" s="16"/>
      <c r="B71" s="381" t="str">
        <f>VLOOKUP($J$1,Data!$A6:$CG$450, 58, 0)</f>
        <v>-</v>
      </c>
      <c r="C71" s="592" t="str">
        <f>VLOOKUP($J$1,Data!$A6:$CG$450, 59, 0)</f>
        <v>-</v>
      </c>
      <c r="D71" s="381" t="str">
        <f>VLOOKUP($J$1,Data!$A6:$CG$450, 60, 0)</f>
        <v>-</v>
      </c>
      <c r="E71" s="381" t="str">
        <f>VLOOKUP($J$1,Data!$A6:$CG$450, 61, 0)</f>
        <v>-</v>
      </c>
      <c r="F71" s="686" t="str">
        <f>VLOOKUP($J$1,Data!$A6:$CG$450, 62, 0)</f>
        <v>-</v>
      </c>
      <c r="G71" s="842" t="str">
        <f>VLOOKUP($J$1,Data!$A6:$CG$450, 63, 0)</f>
        <v>-</v>
      </c>
      <c r="H71" s="843"/>
      <c r="I71" s="685" t="str">
        <f>VLOOKUP($J$1,Data!$A6:$CG$450, 64, 0)</f>
        <v>-</v>
      </c>
      <c r="J71" s="15"/>
      <c r="K71" s="512"/>
      <c r="L71" s="228"/>
    </row>
    <row r="72" spans="1:12" ht="20.5" thickBot="1" x14ac:dyDescent="0.45">
      <c r="A72" s="16"/>
      <c r="B72" s="381" t="str">
        <f>VLOOKUP($J$1,Data!$A6:$CG$450, 65, 0)</f>
        <v>-</v>
      </c>
      <c r="C72" s="592" t="str">
        <f>VLOOKUP($J$1,Data!$A6:$CG$450, 66, 0)</f>
        <v>-</v>
      </c>
      <c r="D72" s="381" t="str">
        <f>VLOOKUP($J$1,Data!$A6:$CG$450, 67, 0)</f>
        <v>-</v>
      </c>
      <c r="E72" s="381" t="str">
        <f>VLOOKUP($J$1,Data!$A6:$CG$450, 68, 0)</f>
        <v>-</v>
      </c>
      <c r="F72" s="686" t="str">
        <f>VLOOKUP($J$1,Data!$A6:$CG$450, 69, 0)</f>
        <v>-</v>
      </c>
      <c r="G72" s="842" t="str">
        <f>VLOOKUP($J$1,Data!$A6:$CG$450, 70, 0)</f>
        <v>-</v>
      </c>
      <c r="H72" s="843"/>
      <c r="I72" s="381" t="str">
        <f>VLOOKUP($J$1,Data!$A6:$CG$450, 71, 0)</f>
        <v>-</v>
      </c>
      <c r="J72" s="15"/>
      <c r="K72" s="512"/>
      <c r="L72" s="512"/>
    </row>
    <row r="73" spans="1:12" ht="20.5" thickBot="1" x14ac:dyDescent="0.45">
      <c r="A73" s="16"/>
      <c r="B73" s="381" t="str">
        <f>VLOOKUP($J$1,Data!$A6:$CG$450, 72, 0)</f>
        <v>-</v>
      </c>
      <c r="C73" s="592" t="str">
        <f>VLOOKUP($J$1,Data!$A6:$CG$450, 73, 0)</f>
        <v>-</v>
      </c>
      <c r="D73" s="381" t="str">
        <f>VLOOKUP($J$1,Data!$A6:$CG$450, 74, 0)</f>
        <v>-</v>
      </c>
      <c r="E73" s="381" t="str">
        <f>VLOOKUP($J$1,Data!$A6:$CG$450, 75, 0)</f>
        <v>-</v>
      </c>
      <c r="F73" s="686" t="str">
        <f>VLOOKUP($J$1,Data!$A6:$CG$450, 76, 0)</f>
        <v>-</v>
      </c>
      <c r="G73" s="842" t="str">
        <f>VLOOKUP($J$1,Data!$A6:$CG$450, 77, 0)</f>
        <v>-</v>
      </c>
      <c r="H73" s="843"/>
      <c r="I73" s="381" t="str">
        <f>VLOOKUP($J$1,Data!$A6:$CG$450, 78, 0)</f>
        <v>-</v>
      </c>
      <c r="J73" s="15"/>
      <c r="K73" s="512"/>
      <c r="L73" s="512"/>
    </row>
    <row r="74" spans="1:12" ht="20.5" thickBot="1" x14ac:dyDescent="0.45">
      <c r="A74" s="16"/>
      <c r="B74" s="381" t="str">
        <f>VLOOKUP($J$1,Data!$A6:$CG$450, 79, 0)</f>
        <v>-</v>
      </c>
      <c r="C74" s="592" t="str">
        <f>VLOOKUP($J$1,Data!$A6:$CG$450, 80, 0)</f>
        <v>-</v>
      </c>
      <c r="D74" s="381" t="str">
        <f>VLOOKUP($J$1,Data!$A6:$CG$450, 81, 0)</f>
        <v>-</v>
      </c>
      <c r="E74" s="381" t="str">
        <f>VLOOKUP($J$1,Data!$A6:$CG$450, 82, 0)</f>
        <v>-</v>
      </c>
      <c r="F74" s="686" t="str">
        <f>VLOOKUP($J$1,Data!$A6:$CG$450, 83, 0)</f>
        <v>-</v>
      </c>
      <c r="G74" s="842" t="str">
        <f>VLOOKUP($J$1,Data!$A6:$CG$450, 84, 0)</f>
        <v>-</v>
      </c>
      <c r="H74" s="843"/>
      <c r="I74" s="541" t="str">
        <f>VLOOKUP($J$1,Data!$A6:$CG$450, 85, 0)</f>
        <v>-</v>
      </c>
      <c r="J74" s="15"/>
      <c r="K74" s="512"/>
      <c r="L74" s="512"/>
    </row>
    <row r="75" spans="1:12" ht="21" customHeight="1" x14ac:dyDescent="0.35">
      <c r="A75" s="16"/>
      <c r="B75" s="17"/>
      <c r="C75" s="17"/>
      <c r="D75" s="17"/>
      <c r="E75" s="51"/>
      <c r="F75" s="51"/>
      <c r="G75" s="24"/>
      <c r="H75" s="24"/>
      <c r="I75" s="24"/>
      <c r="J75" s="15"/>
      <c r="K75" s="512"/>
      <c r="L75" s="228"/>
    </row>
    <row r="76" spans="1:12" ht="21" customHeight="1" thickBot="1" x14ac:dyDescent="0.4">
      <c r="A76" s="16"/>
      <c r="B76" s="17"/>
      <c r="C76" s="17"/>
      <c r="D76" s="17"/>
      <c r="E76" s="51"/>
      <c r="F76" s="51"/>
      <c r="G76" s="24"/>
      <c r="H76" s="24"/>
      <c r="I76" s="24"/>
      <c r="J76" s="15"/>
      <c r="K76" s="526"/>
      <c r="L76" s="228"/>
    </row>
    <row r="77" spans="1:12" ht="21" customHeight="1" x14ac:dyDescent="0.35">
      <c r="A77" s="13"/>
      <c r="B77" s="46"/>
      <c r="C77" s="46"/>
      <c r="D77" s="46"/>
      <c r="E77" s="29"/>
      <c r="F77" s="29"/>
      <c r="G77" s="52"/>
      <c r="H77" s="52"/>
      <c r="I77" s="52"/>
      <c r="J77" s="94"/>
      <c r="K77" s="526"/>
      <c r="L77" s="228"/>
    </row>
    <row r="78" spans="1:12" ht="21" customHeight="1" thickBot="1" x14ac:dyDescent="0.4">
      <c r="A78" s="16"/>
      <c r="B78" s="30" t="s">
        <v>36</v>
      </c>
      <c r="C78" s="17"/>
      <c r="D78" s="33"/>
      <c r="E78" s="33"/>
      <c r="F78" s="33"/>
      <c r="G78" s="33"/>
      <c r="H78" s="54"/>
      <c r="I78" s="54"/>
      <c r="J78" s="15"/>
      <c r="K78" s="512"/>
      <c r="L78" s="228"/>
    </row>
    <row r="79" spans="1:12" ht="21" customHeight="1" thickBot="1" x14ac:dyDescent="0.4">
      <c r="A79" s="16"/>
      <c r="B79" s="33" t="s">
        <v>37</v>
      </c>
      <c r="C79" s="18"/>
      <c r="D79" s="33"/>
      <c r="E79" s="33"/>
      <c r="F79" s="878" t="str">
        <f>VLOOKUP($J$1,Data!$A6:$AQ$450, 30, 0)</f>
        <v>-</v>
      </c>
      <c r="G79" s="879"/>
      <c r="H79" s="880"/>
      <c r="I79" s="51"/>
      <c r="J79" s="15"/>
      <c r="K79" s="526"/>
      <c r="L79" s="228"/>
    </row>
    <row r="80" spans="1:12" ht="21" customHeight="1" x14ac:dyDescent="0.35">
      <c r="A80" s="16"/>
      <c r="B80" s="53" t="str">
        <f>IF(F79="Yes - to be held","Please re-submit a new version of this form when you are aware of the outcome of this referendum.",IF(F79="Yes - resulted in no changes","Electorate voted to accept the council tax that was set.",IF(F79="Yes - changes made to form","Electorate voted for a lower increase.",IF(F79="no","",""))))</f>
        <v/>
      </c>
      <c r="C80" s="33"/>
      <c r="D80" s="33"/>
      <c r="E80" s="33"/>
      <c r="F80" s="33"/>
      <c r="G80" s="33"/>
      <c r="H80" s="33"/>
      <c r="I80" s="24"/>
      <c r="J80" s="15"/>
      <c r="K80" s="512"/>
      <c r="L80" s="228"/>
    </row>
    <row r="81" spans="1:14" ht="21" customHeight="1" thickBot="1" x14ac:dyDescent="0.4">
      <c r="A81" s="16"/>
      <c r="B81" s="33"/>
      <c r="C81" s="18"/>
      <c r="D81" s="18"/>
      <c r="E81" s="18"/>
      <c r="F81" s="33"/>
      <c r="G81" s="33"/>
      <c r="H81" s="18"/>
      <c r="I81" s="18"/>
      <c r="J81" s="15"/>
      <c r="K81" s="512"/>
      <c r="L81" s="228"/>
    </row>
    <row r="82" spans="1:14" ht="21" customHeight="1" thickBot="1" x14ac:dyDescent="0.4">
      <c r="A82" s="16"/>
      <c r="B82" s="33" t="s">
        <v>38</v>
      </c>
      <c r="C82" s="33"/>
      <c r="D82" s="33"/>
      <c r="E82" s="33"/>
      <c r="F82" s="878" t="str">
        <f>VLOOKUP($J$1,Data!$A6:$AQ$450, 31, 0)</f>
        <v>-</v>
      </c>
      <c r="G82" s="879"/>
      <c r="H82" s="880"/>
      <c r="I82" s="51"/>
      <c r="J82" s="15"/>
      <c r="K82" s="512"/>
      <c r="L82" s="228"/>
      <c r="M82" s="522"/>
      <c r="N82" s="524"/>
    </row>
    <row r="83" spans="1:14" ht="15" customHeight="1" x14ac:dyDescent="0.35">
      <c r="A83" s="16"/>
      <c r="B83" s="53" t="str">
        <f>IF(F82="Yes - to be held","A revised version of this form will be required if any referendum results in a lower increases.",IF(F82="Yes - resulted in no changes","Electorate voted to accept the council tax that was set by each authority.",IF(F82="Yes - changes made to form","Electorate voted for a lower increase than that set by one or more precepting authority.",IF(F82="no","",""))))</f>
        <v/>
      </c>
      <c r="C83" s="32"/>
      <c r="D83" s="32"/>
      <c r="E83" s="32"/>
      <c r="F83" s="32"/>
      <c r="G83" s="32"/>
      <c r="H83" s="32"/>
      <c r="I83" s="24"/>
      <c r="J83" s="15"/>
      <c r="K83" s="512"/>
      <c r="L83" s="527"/>
      <c r="M83" s="522"/>
      <c r="N83" s="524"/>
    </row>
    <row r="84" spans="1:14" ht="15" customHeight="1" thickBot="1" x14ac:dyDescent="0.4">
      <c r="A84" s="875"/>
      <c r="B84" s="876"/>
      <c r="C84" s="876"/>
      <c r="D84" s="876"/>
      <c r="E84" s="876"/>
      <c r="F84" s="876"/>
      <c r="G84" s="876"/>
      <c r="H84" s="876"/>
      <c r="I84" s="876"/>
      <c r="J84" s="877"/>
      <c r="K84" s="512"/>
      <c r="L84" s="527"/>
      <c r="M84" s="522"/>
      <c r="N84" s="524"/>
    </row>
    <row r="85" spans="1:14" ht="21" customHeight="1" x14ac:dyDescent="0.35">
      <c r="A85" s="13"/>
      <c r="B85" s="36"/>
      <c r="C85" s="36"/>
      <c r="D85" s="36"/>
      <c r="E85" s="36"/>
      <c r="F85" s="36"/>
      <c r="G85" s="36"/>
      <c r="H85" s="37"/>
      <c r="I85" s="735"/>
      <c r="J85" s="94"/>
      <c r="K85" s="512"/>
      <c r="L85" s="527"/>
      <c r="M85" s="522"/>
      <c r="N85" s="524"/>
    </row>
    <row r="86" spans="1:14" ht="3.75" customHeight="1" x14ac:dyDescent="0.35">
      <c r="A86" s="16"/>
      <c r="B86" s="38"/>
      <c r="C86" s="33"/>
      <c r="D86" s="33"/>
      <c r="E86" s="33"/>
      <c r="F86" s="33"/>
      <c r="G86" s="33"/>
      <c r="H86" s="39"/>
      <c r="I86" s="736"/>
      <c r="J86" s="15"/>
      <c r="K86" s="512"/>
      <c r="L86" s="527"/>
      <c r="M86" s="522"/>
      <c r="N86" s="524"/>
    </row>
    <row r="87" spans="1:14" ht="20.25" customHeight="1" x14ac:dyDescent="0.35">
      <c r="A87" s="16"/>
      <c r="B87" s="373" t="s">
        <v>39</v>
      </c>
      <c r="C87" s="31"/>
      <c r="D87" s="31"/>
      <c r="E87" s="40"/>
      <c r="F87" s="40"/>
      <c r="G87" s="40"/>
      <c r="H87" s="40" t="s">
        <v>40</v>
      </c>
      <c r="I87" s="736"/>
      <c r="J87" s="15"/>
      <c r="K87" s="512"/>
      <c r="L87" s="527"/>
      <c r="M87" s="522"/>
      <c r="N87" s="524"/>
    </row>
    <row r="88" spans="1:14" ht="21" customHeight="1" x14ac:dyDescent="0.35">
      <c r="A88" s="16"/>
      <c r="B88" s="354"/>
      <c r="C88" s="354"/>
      <c r="D88" s="354"/>
      <c r="E88" s="354"/>
      <c r="F88" s="40"/>
      <c r="G88" s="40"/>
      <c r="H88" s="41" t="s">
        <v>41</v>
      </c>
      <c r="I88" s="736"/>
      <c r="J88" s="15"/>
      <c r="K88" s="512"/>
      <c r="L88" s="527"/>
      <c r="M88" s="522"/>
      <c r="N88" s="524"/>
    </row>
    <row r="89" spans="1:14" ht="16.5" x14ac:dyDescent="0.35">
      <c r="A89" s="16"/>
      <c r="B89" s="840" t="s">
        <v>42</v>
      </c>
      <c r="C89" s="841"/>
      <c r="D89" s="31"/>
      <c r="E89" s="40"/>
      <c r="F89" s="40"/>
      <c r="G89" s="40"/>
      <c r="H89" s="40" t="s">
        <v>43</v>
      </c>
      <c r="I89" s="736"/>
      <c r="J89" s="15"/>
      <c r="K89" s="512"/>
      <c r="L89" s="527"/>
      <c r="M89" s="522"/>
      <c r="N89" s="524"/>
    </row>
    <row r="90" spans="1:14" ht="15" customHeight="1" thickBot="1" x14ac:dyDescent="0.4">
      <c r="A90" s="16"/>
      <c r="B90" s="31"/>
      <c r="C90" s="31"/>
      <c r="D90" s="31"/>
      <c r="E90" s="31"/>
      <c r="F90" s="40"/>
      <c r="G90" s="31"/>
      <c r="H90" s="40" t="s">
        <v>44</v>
      </c>
      <c r="I90" s="736"/>
      <c r="J90" s="15"/>
      <c r="K90" s="512"/>
      <c r="L90" s="527"/>
      <c r="M90" s="522"/>
      <c r="N90" s="524"/>
    </row>
    <row r="91" spans="1:14" ht="20.5" thickBot="1" x14ac:dyDescent="0.4">
      <c r="A91" s="372" t="s">
        <v>45</v>
      </c>
      <c r="B91" s="838" t="str">
        <f>VLOOKUP($J$1,'Precepting Bodies'!$C$5:$H$450,2,0)</f>
        <v>-</v>
      </c>
      <c r="C91" s="839"/>
      <c r="D91" s="32" t="s">
        <v>46</v>
      </c>
      <c r="E91" s="738"/>
      <c r="F91" s="43"/>
      <c r="G91" s="738"/>
      <c r="H91" s="78" t="str">
        <f>VLOOKUP($J$1,Data!$A6:$AQ$450, 32, 0)</f>
        <v>-</v>
      </c>
      <c r="I91" s="736"/>
      <c r="J91" s="15"/>
      <c r="K91" s="512"/>
      <c r="L91" s="527"/>
      <c r="M91" s="522"/>
      <c r="N91" s="524"/>
    </row>
    <row r="92" spans="1:14" ht="21" customHeight="1" thickBot="1" x14ac:dyDescent="0.4">
      <c r="A92" s="372"/>
      <c r="B92" s="370"/>
      <c r="C92" s="43"/>
      <c r="D92" s="32"/>
      <c r="E92" s="738"/>
      <c r="F92" s="836"/>
      <c r="G92" s="837"/>
      <c r="H92" s="837"/>
      <c r="I92" s="50"/>
      <c r="J92" s="15"/>
      <c r="K92" s="512"/>
      <c r="L92" s="527"/>
    </row>
    <row r="93" spans="1:14" ht="20.5" thickBot="1" x14ac:dyDescent="0.4">
      <c r="A93" s="372" t="s">
        <v>47</v>
      </c>
      <c r="B93" s="838" t="str">
        <f>VLOOKUP($J$1,'Precepting Bodies'!$C$5:$H$450,3,0)</f>
        <v>-</v>
      </c>
      <c r="C93" s="839"/>
      <c r="D93" s="32" t="s">
        <v>48</v>
      </c>
      <c r="E93" s="738"/>
      <c r="F93" s="43"/>
      <c r="G93" s="738"/>
      <c r="H93" s="78" t="str">
        <f>VLOOKUP($J$1,Data!$A6:$AQ$450, 33, 0)</f>
        <v>-</v>
      </c>
      <c r="I93" s="50"/>
      <c r="J93" s="15"/>
      <c r="K93" s="512"/>
      <c r="L93" s="228"/>
    </row>
    <row r="94" spans="1:14" ht="17" thickBot="1" x14ac:dyDescent="0.4">
      <c r="A94" s="372"/>
      <c r="B94" s="370"/>
      <c r="C94" s="43"/>
      <c r="D94" s="32"/>
      <c r="E94" s="738"/>
      <c r="F94" s="836"/>
      <c r="G94" s="837"/>
      <c r="H94" s="837"/>
      <c r="I94" s="50"/>
      <c r="J94" s="15"/>
      <c r="K94" s="512"/>
      <c r="L94" s="228"/>
    </row>
    <row r="95" spans="1:14" ht="20.5" thickBot="1" x14ac:dyDescent="0.4">
      <c r="A95" s="372" t="s">
        <v>49</v>
      </c>
      <c r="B95" s="838" t="str">
        <f>VLOOKUP($J$1,'Precepting Bodies'!$C$5:$H$450,4,0)</f>
        <v>-</v>
      </c>
      <c r="C95" s="839"/>
      <c r="D95" s="32" t="s">
        <v>50</v>
      </c>
      <c r="E95" s="738"/>
      <c r="F95" s="43"/>
      <c r="G95" s="738"/>
      <c r="H95" s="78" t="str">
        <f>VLOOKUP($J$1,Data!$A6:$AQ$450, 34, 0)</f>
        <v>-</v>
      </c>
      <c r="I95" s="50"/>
      <c r="J95" s="15"/>
      <c r="K95" s="512"/>
      <c r="L95" s="228"/>
    </row>
    <row r="96" spans="1:14" ht="20.5" thickBot="1" x14ac:dyDescent="0.4">
      <c r="A96" s="372"/>
      <c r="B96" s="369"/>
      <c r="C96" s="371"/>
      <c r="D96" s="32"/>
      <c r="E96" s="738"/>
      <c r="F96" s="43"/>
      <c r="G96" s="738"/>
      <c r="H96" s="334"/>
      <c r="I96" s="50"/>
      <c r="J96" s="15"/>
      <c r="K96" s="512"/>
      <c r="L96" s="228"/>
    </row>
    <row r="97" spans="1:12" ht="20.5" thickBot="1" x14ac:dyDescent="0.4">
      <c r="A97" s="372" t="s">
        <v>51</v>
      </c>
      <c r="B97" s="838" t="str">
        <f>VLOOKUP($J$1,'Precepting Bodies'!$C$5:$H$450,5,0)</f>
        <v>-</v>
      </c>
      <c r="C97" s="839"/>
      <c r="D97" s="32" t="s">
        <v>52</v>
      </c>
      <c r="E97" s="738"/>
      <c r="F97" s="43"/>
      <c r="G97" s="738"/>
      <c r="H97" s="78" t="str">
        <f>VLOOKUP($J$1,Data!$A6:$AQ$450, 35, 0)</f>
        <v>-</v>
      </c>
      <c r="I97" s="50"/>
      <c r="J97" s="15"/>
      <c r="K97" s="512"/>
      <c r="L97" s="228"/>
    </row>
    <row r="98" spans="1:12" ht="16" thickBot="1" x14ac:dyDescent="0.4">
      <c r="A98" s="16"/>
      <c r="B98" s="739"/>
      <c r="C98" s="739"/>
      <c r="D98" s="739"/>
      <c r="E98" s="740"/>
      <c r="F98" s="836"/>
      <c r="G98" s="837"/>
      <c r="H98" s="837"/>
      <c r="I98" s="50"/>
      <c r="J98" s="15"/>
      <c r="K98" s="512"/>
      <c r="L98" s="228"/>
    </row>
    <row r="99" spans="1:12" ht="20.5" thickBot="1" x14ac:dyDescent="0.4">
      <c r="A99" s="16"/>
      <c r="B99" s="832" t="s">
        <v>53</v>
      </c>
      <c r="C99" s="852"/>
      <c r="D99" s="852"/>
      <c r="E99" s="852"/>
      <c r="F99" s="852"/>
      <c r="G99" s="43"/>
      <c r="H99" s="78" t="str">
        <f>VLOOKUP($J$1,Data!$A6:$AQ$450, 36, 0)</f>
        <v>-</v>
      </c>
      <c r="I99" s="736"/>
      <c r="J99" s="741"/>
      <c r="K99" s="512"/>
      <c r="L99" s="228"/>
    </row>
    <row r="100" spans="1:12" x14ac:dyDescent="0.35">
      <c r="A100" s="16"/>
      <c r="B100" s="833"/>
      <c r="C100" s="833"/>
      <c r="D100" s="833"/>
      <c r="E100" s="833"/>
      <c r="F100" s="833"/>
      <c r="G100" s="881"/>
      <c r="H100" s="881"/>
      <c r="I100" s="881"/>
      <c r="J100" s="741"/>
      <c r="K100" s="512"/>
      <c r="L100" s="228"/>
    </row>
    <row r="101" spans="1:12" ht="16" thickBot="1" x14ac:dyDescent="0.4">
      <c r="A101" s="22"/>
      <c r="B101" s="742"/>
      <c r="C101" s="44"/>
      <c r="D101" s="44"/>
      <c r="E101" s="44"/>
      <c r="F101" s="44"/>
      <c r="G101" s="44"/>
      <c r="H101" s="23"/>
      <c r="I101" s="743"/>
      <c r="J101" s="95"/>
      <c r="K101" s="512"/>
      <c r="L101" s="228"/>
    </row>
    <row r="102" spans="1:12" x14ac:dyDescent="0.35">
      <c r="A102" s="13"/>
      <c r="B102" s="744"/>
      <c r="C102" s="45"/>
      <c r="D102" s="45"/>
      <c r="E102" s="45"/>
      <c r="F102" s="45"/>
      <c r="G102" s="45"/>
      <c r="H102" s="46"/>
      <c r="I102" s="735"/>
      <c r="J102" s="94"/>
      <c r="K102" s="512"/>
      <c r="L102" s="228"/>
    </row>
    <row r="103" spans="1:12" ht="18" x14ac:dyDescent="0.35">
      <c r="A103" s="16"/>
      <c r="B103" s="47" t="s">
        <v>54</v>
      </c>
      <c r="C103" s="43"/>
      <c r="D103" s="43"/>
      <c r="E103" s="43"/>
      <c r="F103" s="40"/>
      <c r="G103" s="40"/>
      <c r="H103" s="40"/>
      <c r="I103" s="736"/>
      <c r="J103" s="15"/>
      <c r="K103" s="512"/>
      <c r="L103" s="228"/>
    </row>
    <row r="104" spans="1:12" ht="18.5" thickBot="1" x14ac:dyDescent="0.4">
      <c r="A104" s="16"/>
      <c r="B104" s="47"/>
      <c r="C104" s="43"/>
      <c r="D104" s="43"/>
      <c r="E104" s="43"/>
      <c r="F104" s="40" t="s">
        <v>55</v>
      </c>
      <c r="G104" s="40"/>
      <c r="H104" s="40" t="s">
        <v>56</v>
      </c>
      <c r="I104" s="736"/>
      <c r="J104" s="15"/>
      <c r="K104" s="512"/>
      <c r="L104" s="228"/>
    </row>
    <row r="105" spans="1:12" ht="20.5" thickBot="1" x14ac:dyDescent="0.4">
      <c r="A105" s="16"/>
      <c r="B105" s="852" t="s">
        <v>57</v>
      </c>
      <c r="C105" s="834"/>
      <c r="D105" s="834"/>
      <c r="E105" s="27"/>
      <c r="F105" s="284">
        <f>VLOOKUP($J$1,Data!$A6:$AQ$450, 37, 0)</f>
        <v>10223</v>
      </c>
      <c r="G105" s="27"/>
      <c r="H105" s="283">
        <f>VLOOKUP($J$1,Data!$A6:$AQ$450, 38, 0)</f>
        <v>8571694.8499500025</v>
      </c>
      <c r="I105" s="736"/>
      <c r="J105" s="15"/>
      <c r="K105" s="512"/>
      <c r="L105" s="228"/>
    </row>
    <row r="106" spans="1:12" ht="16" thickBot="1" x14ac:dyDescent="0.4">
      <c r="A106" s="16"/>
      <c r="B106" s="869"/>
      <c r="C106" s="869"/>
      <c r="D106" s="869"/>
      <c r="E106" s="745"/>
      <c r="F106" s="870"/>
      <c r="G106" s="871"/>
      <c r="H106" s="871"/>
      <c r="I106" s="736"/>
      <c r="J106" s="15"/>
      <c r="K106" s="512"/>
      <c r="L106" s="228"/>
    </row>
    <row r="107" spans="1:12" ht="20.5" thickBot="1" x14ac:dyDescent="0.4">
      <c r="A107" s="16"/>
      <c r="B107" s="852" t="s">
        <v>58</v>
      </c>
      <c r="C107" s="834"/>
      <c r="D107" s="834"/>
      <c r="E107" s="27"/>
      <c r="F107" s="284">
        <f>VLOOKUP($J$1,Data!$A6:$AQ$450, 39, 0)</f>
        <v>16</v>
      </c>
      <c r="G107" s="27"/>
      <c r="H107" s="283">
        <f>VLOOKUP($J$1,Data!$A6:$AQ$450, 40, 0)</f>
        <v>371862.46</v>
      </c>
      <c r="I107" s="736"/>
      <c r="J107" s="15"/>
      <c r="K107" s="512"/>
      <c r="L107" s="228"/>
    </row>
    <row r="108" spans="1:12" ht="16" thickBot="1" x14ac:dyDescent="0.4">
      <c r="A108" s="16"/>
      <c r="B108" s="43"/>
      <c r="C108" s="43"/>
      <c r="D108" s="43"/>
      <c r="E108" s="745"/>
      <c r="F108" s="870"/>
      <c r="G108" s="871"/>
      <c r="H108" s="871"/>
      <c r="I108" s="736"/>
      <c r="J108" s="15"/>
      <c r="K108" s="512"/>
      <c r="L108" s="228"/>
    </row>
    <row r="109" spans="1:12" ht="20.5" thickBot="1" x14ac:dyDescent="0.4">
      <c r="A109" s="16"/>
      <c r="B109" s="852" t="s">
        <v>59</v>
      </c>
      <c r="C109" s="852"/>
      <c r="D109" s="833"/>
      <c r="E109" s="27"/>
      <c r="F109" s="284">
        <f>VLOOKUP($J$1,Data!$A6:$AQ$450, 41, 0)</f>
        <v>8874</v>
      </c>
      <c r="G109" s="27"/>
      <c r="H109" s="283">
        <f>VLOOKUP($J$1,Data!$A6:$AQ$450, 42, 0)</f>
        <v>8757672.6259799972</v>
      </c>
      <c r="I109" s="736"/>
      <c r="J109" s="15"/>
      <c r="K109" s="512"/>
      <c r="L109" s="228"/>
    </row>
    <row r="110" spans="1:12" ht="28.5" customHeight="1" thickBot="1" x14ac:dyDescent="0.4">
      <c r="A110" s="22"/>
      <c r="B110" s="868"/>
      <c r="C110" s="868"/>
      <c r="D110" s="868"/>
      <c r="E110" s="44"/>
      <c r="F110" s="44"/>
      <c r="G110" s="44"/>
      <c r="H110" s="23"/>
      <c r="I110" s="743"/>
      <c r="J110" s="95"/>
      <c r="K110" s="512"/>
      <c r="L110" s="228"/>
    </row>
    <row r="111" spans="1:12" x14ac:dyDescent="0.35">
      <c r="A111" s="62"/>
      <c r="B111" s="62"/>
      <c r="C111" s="62"/>
      <c r="D111" s="62"/>
      <c r="E111" s="62"/>
      <c r="F111" s="62"/>
      <c r="G111" s="62"/>
      <c r="H111" s="62"/>
      <c r="I111" s="62"/>
      <c r="J111" s="62"/>
      <c r="K111" s="512"/>
      <c r="L111" s="228"/>
    </row>
    <row r="112" spans="1:12" x14ac:dyDescent="0.35">
      <c r="A112" s="62"/>
      <c r="B112" s="62"/>
      <c r="C112" s="62"/>
      <c r="D112" s="62"/>
      <c r="E112" s="85"/>
      <c r="F112" s="85"/>
      <c r="G112" s="85"/>
      <c r="H112" s="85"/>
      <c r="I112" s="62"/>
      <c r="J112" s="62"/>
      <c r="K112" s="512"/>
      <c r="L112" s="228"/>
    </row>
    <row r="113" spans="1:12" x14ac:dyDescent="0.35">
      <c r="A113" s="62"/>
      <c r="B113" s="62"/>
      <c r="C113" s="62"/>
      <c r="D113" s="62"/>
      <c r="E113" s="85"/>
      <c r="F113" s="85"/>
      <c r="G113" s="85"/>
      <c r="H113" s="85"/>
      <c r="I113" s="62"/>
      <c r="J113" s="62"/>
      <c r="K113" s="512"/>
      <c r="L113" s="228"/>
    </row>
    <row r="114" spans="1:12" x14ac:dyDescent="0.35">
      <c r="A114" s="62"/>
      <c r="B114" s="62"/>
      <c r="C114" s="86"/>
      <c r="D114" s="62"/>
      <c r="E114" s="85"/>
      <c r="F114" s="85"/>
      <c r="G114" s="85"/>
      <c r="H114" s="85"/>
      <c r="I114" s="62"/>
      <c r="J114" s="62"/>
      <c r="K114" s="512"/>
      <c r="L114" s="228"/>
    </row>
    <row r="115" spans="1:12" x14ac:dyDescent="0.35">
      <c r="A115" s="62"/>
      <c r="B115" s="62"/>
      <c r="C115" s="62"/>
      <c r="D115" s="84"/>
      <c r="E115" s="84"/>
      <c r="F115" s="84"/>
      <c r="G115" s="84"/>
      <c r="H115" s="85"/>
      <c r="I115" s="62"/>
      <c r="J115" s="62"/>
      <c r="K115" s="512"/>
      <c r="L115" s="228"/>
    </row>
    <row r="116" spans="1:12" x14ac:dyDescent="0.35">
      <c r="A116" s="62"/>
      <c r="B116" s="62"/>
      <c r="C116" s="62"/>
      <c r="D116" s="84"/>
      <c r="E116" s="84"/>
      <c r="F116" s="84"/>
      <c r="G116" s="84"/>
      <c r="H116" s="85"/>
      <c r="I116" s="62"/>
      <c r="J116" s="62"/>
      <c r="K116" s="512"/>
      <c r="L116" s="228"/>
    </row>
    <row r="117" spans="1:12" ht="20" x14ac:dyDescent="0.35">
      <c r="A117" s="62"/>
      <c r="B117" s="62"/>
      <c r="C117" s="62"/>
      <c r="D117" s="84"/>
      <c r="E117" s="84"/>
      <c r="F117" s="561" t="e">
        <f>VLOOKUP($J$1,datar,25,FALSE)</f>
        <v>#N/A</v>
      </c>
      <c r="G117" s="84"/>
      <c r="H117" s="85"/>
      <c r="I117" s="62"/>
      <c r="J117" s="62"/>
      <c r="K117" s="512"/>
      <c r="L117" s="228"/>
    </row>
    <row r="118" spans="1:12" x14ac:dyDescent="0.35">
      <c r="A118" s="62"/>
      <c r="B118" s="62"/>
      <c r="C118" s="62"/>
      <c r="D118" s="84"/>
      <c r="E118" s="84"/>
      <c r="F118" s="84"/>
      <c r="G118" s="84"/>
      <c r="H118" s="85"/>
      <c r="I118" s="62"/>
      <c r="J118" s="62"/>
      <c r="K118" s="512"/>
      <c r="L118" s="228"/>
    </row>
    <row r="119" spans="1:12" x14ac:dyDescent="0.35">
      <c r="A119" s="62"/>
      <c r="B119" s="62"/>
      <c r="C119" s="62"/>
      <c r="D119" s="84"/>
      <c r="E119" s="84"/>
      <c r="F119" s="84"/>
      <c r="G119" s="84"/>
      <c r="H119" s="85"/>
      <c r="I119" s="62"/>
      <c r="J119" s="62"/>
      <c r="K119" s="512"/>
      <c r="L119" s="228"/>
    </row>
    <row r="120" spans="1:12" x14ac:dyDescent="0.35">
      <c r="A120" s="62"/>
      <c r="B120" s="62"/>
      <c r="C120" s="62"/>
      <c r="D120" s="84"/>
      <c r="E120" s="84"/>
      <c r="F120" s="84"/>
      <c r="G120" s="84"/>
      <c r="H120" s="62"/>
      <c r="I120" s="62"/>
      <c r="J120" s="62"/>
      <c r="K120" s="512"/>
      <c r="L120" s="228"/>
    </row>
    <row r="121" spans="1:12" x14ac:dyDescent="0.35">
      <c r="A121" s="62"/>
      <c r="B121" s="62"/>
      <c r="C121" s="62"/>
      <c r="D121" s="62"/>
      <c r="E121" s="62"/>
      <c r="F121" s="62"/>
      <c r="G121" s="62"/>
      <c r="H121" s="62"/>
      <c r="I121" s="62"/>
      <c r="J121" s="62"/>
      <c r="K121" s="512"/>
      <c r="L121" s="228"/>
    </row>
    <row r="122" spans="1:12" x14ac:dyDescent="0.35">
      <c r="A122" s="62"/>
      <c r="B122" s="62"/>
      <c r="C122" s="62"/>
      <c r="D122" s="62"/>
      <c r="E122" s="62"/>
      <c r="F122" s="62"/>
      <c r="G122" s="62"/>
      <c r="H122" s="62"/>
      <c r="I122" s="62"/>
      <c r="J122" s="62"/>
      <c r="K122" s="512"/>
      <c r="L122" s="228"/>
    </row>
    <row r="123" spans="1:12" x14ac:dyDescent="0.35">
      <c r="A123" s="62"/>
      <c r="B123" s="62"/>
      <c r="C123" s="62"/>
      <c r="D123" s="62"/>
      <c r="E123" s="62"/>
      <c r="F123" s="62"/>
      <c r="G123" s="62"/>
      <c r="H123" s="62"/>
      <c r="I123" s="62"/>
      <c r="J123" s="62"/>
      <c r="K123" s="512"/>
      <c r="L123" s="228"/>
    </row>
    <row r="124" spans="1:12" x14ac:dyDescent="0.35">
      <c r="A124" s="62"/>
      <c r="B124" s="62"/>
      <c r="C124" s="62"/>
      <c r="D124" s="62"/>
      <c r="E124" s="62"/>
      <c r="F124" s="62"/>
      <c r="G124" s="62"/>
      <c r="H124" s="62"/>
      <c r="I124" s="62"/>
      <c r="J124" s="62"/>
      <c r="K124" s="512"/>
      <c r="L124" s="228"/>
    </row>
    <row r="125" spans="1:12" x14ac:dyDescent="0.35">
      <c r="A125" s="62"/>
      <c r="B125" s="62"/>
      <c r="C125" s="62"/>
      <c r="D125" s="62"/>
      <c r="E125" s="62"/>
      <c r="F125" s="62"/>
      <c r="G125" s="62"/>
      <c r="H125" s="62"/>
      <c r="I125" s="62"/>
      <c r="J125" s="62"/>
      <c r="K125" s="512"/>
      <c r="L125" s="228"/>
    </row>
    <row r="126" spans="1:12" x14ac:dyDescent="0.35">
      <c r="A126" s="62"/>
      <c r="B126" s="62"/>
      <c r="C126" s="62"/>
      <c r="D126" s="62"/>
      <c r="E126" s="62"/>
      <c r="F126" s="62"/>
      <c r="G126" s="62"/>
      <c r="H126" s="62"/>
      <c r="I126" s="62"/>
      <c r="J126" s="62"/>
      <c r="K126" s="512"/>
      <c r="L126" s="228"/>
    </row>
    <row r="127" spans="1:12" x14ac:dyDescent="0.35">
      <c r="A127" s="62"/>
      <c r="B127" s="62"/>
      <c r="C127" s="62"/>
      <c r="D127" s="62"/>
      <c r="E127" s="62"/>
      <c r="F127" s="62"/>
      <c r="G127" s="62"/>
      <c r="H127" s="62"/>
      <c r="I127" s="62"/>
      <c r="J127" s="62"/>
      <c r="K127" s="512"/>
      <c r="L127" s="228"/>
    </row>
    <row r="128" spans="1:12" x14ac:dyDescent="0.35">
      <c r="A128" s="62"/>
      <c r="B128" s="62"/>
      <c r="C128" s="62"/>
      <c r="D128" s="62"/>
      <c r="E128" s="62"/>
      <c r="F128" s="62"/>
      <c r="G128" s="62"/>
      <c r="H128" s="62"/>
      <c r="I128" s="62"/>
      <c r="J128" s="62"/>
      <c r="K128" s="512"/>
      <c r="L128" s="228"/>
    </row>
    <row r="129" spans="1:12" x14ac:dyDescent="0.35">
      <c r="A129" s="62"/>
      <c r="B129" s="62"/>
      <c r="C129" s="62"/>
      <c r="D129" s="62"/>
      <c r="E129" s="62"/>
      <c r="F129" s="62"/>
      <c r="G129" s="62"/>
      <c r="H129" s="62"/>
      <c r="I129" s="62"/>
      <c r="J129" s="62"/>
      <c r="K129" s="512"/>
      <c r="L129" s="228"/>
    </row>
    <row r="130" spans="1:12" x14ac:dyDescent="0.35">
      <c r="A130" s="62"/>
      <c r="B130" s="62"/>
      <c r="C130" s="62"/>
      <c r="D130" s="62"/>
      <c r="E130" s="62"/>
      <c r="F130" s="62"/>
      <c r="G130" s="62"/>
      <c r="H130" s="62"/>
      <c r="I130" s="62"/>
      <c r="J130" s="62"/>
      <c r="K130" s="512"/>
      <c r="L130" s="228"/>
    </row>
    <row r="131" spans="1:12" x14ac:dyDescent="0.35">
      <c r="A131" s="62"/>
      <c r="B131" s="62"/>
      <c r="C131" s="62"/>
      <c r="D131" s="62"/>
      <c r="E131" s="62"/>
      <c r="F131" s="62"/>
      <c r="G131" s="62"/>
      <c r="H131" s="62"/>
      <c r="I131" s="62"/>
      <c r="J131" s="62"/>
      <c r="K131" s="512"/>
      <c r="L131" s="228"/>
    </row>
    <row r="132" spans="1:12" x14ac:dyDescent="0.35">
      <c r="A132" s="62"/>
      <c r="B132" s="62"/>
      <c r="C132" s="62"/>
      <c r="D132" s="62"/>
      <c r="E132" s="62"/>
      <c r="F132" s="62"/>
      <c r="G132" s="62"/>
      <c r="H132" s="62"/>
      <c r="I132" s="62"/>
      <c r="J132" s="62"/>
      <c r="K132" s="512"/>
      <c r="L132" s="228"/>
    </row>
    <row r="133" spans="1:12" x14ac:dyDescent="0.35">
      <c r="A133" s="62"/>
      <c r="B133" s="62"/>
      <c r="C133" s="62"/>
      <c r="D133" s="62"/>
      <c r="E133" s="62"/>
      <c r="F133" s="62"/>
      <c r="G133" s="62"/>
      <c r="H133" s="62"/>
      <c r="I133" s="62"/>
      <c r="J133" s="62"/>
      <c r="K133" s="512"/>
      <c r="L133" s="228"/>
    </row>
    <row r="134" spans="1:12" x14ac:dyDescent="0.35">
      <c r="A134" s="62"/>
      <c r="B134" s="62"/>
      <c r="C134" s="62"/>
      <c r="D134" s="62"/>
      <c r="E134" s="62"/>
      <c r="F134" s="62"/>
      <c r="G134" s="62"/>
      <c r="H134" s="62"/>
      <c r="I134" s="62"/>
      <c r="J134" s="62"/>
      <c r="K134" s="512"/>
      <c r="L134" s="228"/>
    </row>
    <row r="135" spans="1:12" x14ac:dyDescent="0.35">
      <c r="A135" s="62"/>
      <c r="B135" s="62"/>
      <c r="C135" s="62"/>
      <c r="D135" s="62"/>
      <c r="E135" s="62"/>
      <c r="F135" s="62"/>
      <c r="G135" s="62"/>
      <c r="H135" s="62"/>
      <c r="I135" s="62"/>
      <c r="J135" s="62"/>
      <c r="K135" s="512"/>
      <c r="L135" s="228"/>
    </row>
    <row r="136" spans="1:12" x14ac:dyDescent="0.35">
      <c r="A136" s="62"/>
      <c r="B136" s="62"/>
      <c r="C136" s="62"/>
      <c r="D136" s="62"/>
      <c r="E136" s="62"/>
      <c r="F136" s="62"/>
      <c r="G136" s="62"/>
      <c r="H136" s="62"/>
      <c r="I136" s="62"/>
      <c r="J136" s="62"/>
      <c r="K136" s="512"/>
      <c r="L136" s="228"/>
    </row>
    <row r="137" spans="1:12" x14ac:dyDescent="0.35">
      <c r="A137" s="62"/>
      <c r="B137" s="62"/>
      <c r="C137" s="62"/>
      <c r="D137" s="62"/>
      <c r="E137" s="62"/>
      <c r="F137" s="62"/>
      <c r="G137" s="62"/>
      <c r="H137" s="62"/>
      <c r="I137" s="62"/>
      <c r="J137" s="62"/>
      <c r="K137" s="512"/>
      <c r="L137" s="228"/>
    </row>
    <row r="138" spans="1:12" x14ac:dyDescent="0.35">
      <c r="A138" s="62"/>
      <c r="B138" s="62"/>
      <c r="C138" s="62"/>
      <c r="D138" s="62"/>
      <c r="E138" s="62"/>
      <c r="F138" s="62"/>
      <c r="G138" s="62"/>
      <c r="H138" s="62"/>
      <c r="I138" s="62"/>
      <c r="J138" s="62"/>
      <c r="K138" s="512"/>
      <c r="L138" s="228"/>
    </row>
    <row r="139" spans="1:12" x14ac:dyDescent="0.35">
      <c r="A139" s="62"/>
      <c r="B139" s="62"/>
      <c r="C139" s="62"/>
      <c r="D139" s="62"/>
      <c r="E139" s="62"/>
      <c r="F139" s="62"/>
      <c r="G139" s="62"/>
      <c r="H139" s="62"/>
      <c r="I139" s="62"/>
      <c r="J139" s="62"/>
      <c r="K139" s="512"/>
      <c r="L139" s="228"/>
    </row>
    <row r="140" spans="1:12" x14ac:dyDescent="0.35">
      <c r="A140" s="62"/>
      <c r="B140" s="62"/>
      <c r="C140" s="62"/>
      <c r="D140" s="62"/>
      <c r="E140" s="62"/>
      <c r="F140" s="62"/>
      <c r="G140" s="62"/>
      <c r="H140" s="62"/>
      <c r="I140" s="62"/>
      <c r="J140" s="62"/>
      <c r="K140" s="512"/>
      <c r="L140" s="228"/>
    </row>
    <row r="141" spans="1:12" x14ac:dyDescent="0.35">
      <c r="A141" s="62"/>
      <c r="B141" s="62"/>
      <c r="C141" s="62"/>
      <c r="D141" s="62"/>
      <c r="E141" s="62"/>
      <c r="F141" s="62"/>
      <c r="G141" s="62"/>
      <c r="H141" s="62"/>
      <c r="I141" s="62"/>
      <c r="J141" s="62"/>
      <c r="K141" s="512"/>
      <c r="L141" s="228"/>
    </row>
    <row r="142" spans="1:12" x14ac:dyDescent="0.35">
      <c r="A142" s="62"/>
      <c r="B142" s="62"/>
      <c r="C142" s="62"/>
      <c r="D142" s="62"/>
      <c r="E142" s="62"/>
      <c r="F142" s="62"/>
      <c r="G142" s="62"/>
      <c r="H142" s="62"/>
      <c r="I142" s="62"/>
      <c r="J142" s="62"/>
      <c r="K142" s="512"/>
      <c r="L142" s="228"/>
    </row>
    <row r="143" spans="1:12" x14ac:dyDescent="0.35">
      <c r="A143" s="62"/>
      <c r="B143" s="62"/>
      <c r="C143" s="62"/>
      <c r="D143" s="62"/>
      <c r="E143" s="62"/>
      <c r="F143" s="62"/>
      <c r="G143" s="62"/>
      <c r="H143" s="62"/>
      <c r="I143" s="62"/>
      <c r="J143" s="62"/>
      <c r="K143" s="512"/>
      <c r="L143" s="228"/>
    </row>
    <row r="144" spans="1:12" x14ac:dyDescent="0.35">
      <c r="A144" s="62"/>
      <c r="B144" s="62"/>
      <c r="C144" s="62"/>
      <c r="D144" s="62"/>
      <c r="E144" s="62"/>
      <c r="F144" s="62"/>
      <c r="G144" s="62"/>
      <c r="H144" s="62"/>
      <c r="I144" s="62"/>
      <c r="J144" s="62"/>
      <c r="K144" s="512"/>
      <c r="L144" s="228"/>
    </row>
    <row r="145" spans="1:12" x14ac:dyDescent="0.35">
      <c r="A145" s="62"/>
      <c r="B145" s="62"/>
      <c r="C145" s="62"/>
      <c r="D145" s="62"/>
      <c r="E145" s="62"/>
      <c r="F145" s="62"/>
      <c r="G145" s="62"/>
      <c r="H145" s="62"/>
      <c r="I145" s="62"/>
      <c r="J145" s="62"/>
      <c r="K145" s="512"/>
      <c r="L145" s="228"/>
    </row>
    <row r="146" spans="1:12" x14ac:dyDescent="0.35">
      <c r="A146" s="62"/>
      <c r="B146" s="62"/>
      <c r="C146" s="62"/>
      <c r="D146" s="62"/>
      <c r="E146" s="62"/>
      <c r="F146" s="62"/>
      <c r="G146" s="62"/>
      <c r="H146" s="62"/>
      <c r="I146" s="62"/>
      <c r="J146" s="62"/>
      <c r="K146" s="512"/>
      <c r="L146" s="228"/>
    </row>
    <row r="147" spans="1:12" x14ac:dyDescent="0.35">
      <c r="A147" s="62"/>
      <c r="B147" s="62"/>
      <c r="C147" s="62"/>
      <c r="D147" s="62"/>
      <c r="E147" s="62"/>
      <c r="F147" s="62"/>
      <c r="G147" s="62"/>
      <c r="H147" s="62"/>
      <c r="I147" s="62"/>
      <c r="J147" s="62"/>
      <c r="K147" s="512"/>
      <c r="L147" s="228"/>
    </row>
    <row r="148" spans="1:12" x14ac:dyDescent="0.35">
      <c r="A148" s="62"/>
      <c r="B148" s="62"/>
      <c r="C148" s="62"/>
      <c r="D148" s="62"/>
      <c r="E148" s="62"/>
      <c r="F148" s="62"/>
      <c r="G148" s="62"/>
      <c r="H148" s="62"/>
      <c r="I148" s="62"/>
      <c r="J148" s="62"/>
      <c r="K148" s="512"/>
      <c r="L148" s="228"/>
    </row>
    <row r="149" spans="1:12" x14ac:dyDescent="0.35">
      <c r="A149" s="62"/>
      <c r="B149" s="62"/>
      <c r="C149" s="62"/>
      <c r="D149" s="62"/>
      <c r="E149" s="62"/>
      <c r="F149" s="62"/>
      <c r="G149" s="62"/>
      <c r="H149" s="62"/>
      <c r="I149" s="62"/>
      <c r="J149" s="62"/>
      <c r="K149" s="512"/>
      <c r="L149" s="228"/>
    </row>
    <row r="150" spans="1:12" x14ac:dyDescent="0.35">
      <c r="A150" s="62"/>
      <c r="B150" s="62"/>
      <c r="C150" s="62"/>
      <c r="D150" s="62"/>
      <c r="E150" s="62"/>
      <c r="F150" s="62"/>
      <c r="G150" s="62"/>
      <c r="H150" s="62"/>
      <c r="I150" s="62"/>
      <c r="J150" s="62"/>
      <c r="K150" s="512"/>
      <c r="L150" s="228"/>
    </row>
    <row r="151" spans="1:12" x14ac:dyDescent="0.35">
      <c r="A151" s="62"/>
      <c r="B151" s="62"/>
      <c r="C151" s="62"/>
      <c r="D151" s="62"/>
      <c r="E151" s="62"/>
      <c r="F151" s="62"/>
      <c r="G151" s="62"/>
      <c r="H151" s="62"/>
      <c r="I151" s="62"/>
      <c r="J151" s="62"/>
      <c r="K151" s="512"/>
      <c r="L151" s="228"/>
    </row>
    <row r="152" spans="1:12" x14ac:dyDescent="0.35">
      <c r="A152" s="62"/>
      <c r="B152" s="62"/>
      <c r="C152" s="62"/>
      <c r="D152" s="62"/>
      <c r="E152" s="62"/>
      <c r="F152" s="62"/>
      <c r="G152" s="62"/>
      <c r="H152" s="62"/>
      <c r="I152" s="62"/>
      <c r="J152" s="62"/>
      <c r="K152" s="512"/>
      <c r="L152" s="228"/>
    </row>
    <row r="153" spans="1:12" x14ac:dyDescent="0.35">
      <c r="A153" s="62"/>
      <c r="B153" s="62"/>
      <c r="C153" s="62"/>
      <c r="D153" s="62"/>
      <c r="E153" s="62"/>
      <c r="F153" s="62"/>
      <c r="G153" s="62"/>
      <c r="H153" s="62"/>
      <c r="I153" s="62"/>
      <c r="J153" s="62"/>
      <c r="K153" s="512"/>
      <c r="L153" s="228"/>
    </row>
    <row r="154" spans="1:12" x14ac:dyDescent="0.35">
      <c r="A154" s="62"/>
      <c r="B154" s="62"/>
      <c r="C154" s="62"/>
      <c r="D154" s="62"/>
      <c r="E154" s="62"/>
      <c r="F154" s="62"/>
      <c r="G154" s="62"/>
      <c r="H154" s="62"/>
      <c r="I154" s="62"/>
      <c r="J154" s="62"/>
      <c r="K154" s="512"/>
      <c r="L154" s="228"/>
    </row>
    <row r="155" spans="1:12" x14ac:dyDescent="0.35">
      <c r="A155" s="62"/>
      <c r="B155" s="62"/>
      <c r="C155" s="62"/>
      <c r="D155" s="62"/>
      <c r="E155" s="62"/>
      <c r="F155" s="62"/>
      <c r="G155" s="62"/>
      <c r="H155" s="62"/>
      <c r="I155" s="62"/>
      <c r="J155" s="62"/>
      <c r="K155" s="512"/>
      <c r="L155" s="228"/>
    </row>
    <row r="156" spans="1:12" x14ac:dyDescent="0.35">
      <c r="A156" s="62"/>
      <c r="B156" s="62"/>
      <c r="C156" s="62"/>
      <c r="D156" s="62"/>
      <c r="E156" s="62"/>
      <c r="F156" s="62"/>
      <c r="G156" s="62"/>
      <c r="H156" s="62"/>
      <c r="I156" s="62"/>
      <c r="J156" s="62"/>
      <c r="K156" s="512"/>
      <c r="L156" s="228"/>
    </row>
    <row r="157" spans="1:12" x14ac:dyDescent="0.35">
      <c r="A157" s="62"/>
      <c r="B157" s="62"/>
      <c r="C157" s="62"/>
      <c r="D157" s="62"/>
      <c r="E157" s="62"/>
      <c r="F157" s="62"/>
      <c r="G157" s="62"/>
      <c r="H157" s="62"/>
      <c r="I157" s="62"/>
      <c r="J157" s="62"/>
      <c r="K157" s="512"/>
      <c r="L157" s="228"/>
    </row>
    <row r="158" spans="1:12" x14ac:dyDescent="0.35">
      <c r="A158" s="62"/>
      <c r="B158" s="62"/>
      <c r="C158" s="62"/>
      <c r="D158" s="62"/>
      <c r="E158" s="62"/>
      <c r="F158" s="62"/>
      <c r="G158" s="62"/>
      <c r="H158" s="62"/>
      <c r="I158" s="62"/>
      <c r="J158" s="62"/>
      <c r="K158" s="512"/>
      <c r="L158" s="228"/>
    </row>
    <row r="159" spans="1:12" x14ac:dyDescent="0.35">
      <c r="A159" s="62"/>
      <c r="B159" s="62"/>
      <c r="C159" s="62"/>
      <c r="D159" s="62"/>
      <c r="E159" s="62"/>
      <c r="F159" s="62"/>
      <c r="G159" s="62"/>
      <c r="H159" s="62"/>
      <c r="I159" s="62"/>
      <c r="J159" s="62"/>
      <c r="K159" s="512"/>
      <c r="L159" s="228"/>
    </row>
    <row r="160" spans="1:12" x14ac:dyDescent="0.35">
      <c r="A160" s="62"/>
      <c r="B160" s="62"/>
      <c r="C160" s="62"/>
      <c r="D160" s="62"/>
      <c r="E160" s="62"/>
      <c r="F160" s="62"/>
      <c r="G160" s="62"/>
      <c r="H160" s="62"/>
      <c r="I160" s="62"/>
      <c r="J160" s="62"/>
      <c r="K160" s="512"/>
      <c r="L160" s="228"/>
    </row>
    <row r="161" spans="1:12" x14ac:dyDescent="0.35">
      <c r="A161" s="62"/>
      <c r="B161" s="62"/>
      <c r="C161" s="62"/>
      <c r="D161" s="62"/>
      <c r="E161" s="62"/>
      <c r="F161" s="62"/>
      <c r="G161" s="62"/>
      <c r="H161" s="62"/>
      <c r="I161" s="62"/>
      <c r="J161" s="62"/>
      <c r="K161" s="512"/>
      <c r="L161" s="228"/>
    </row>
    <row r="162" spans="1:12" x14ac:dyDescent="0.35">
      <c r="A162" s="62"/>
      <c r="B162" s="62"/>
      <c r="C162" s="62"/>
      <c r="D162" s="62"/>
      <c r="E162" s="62"/>
      <c r="F162" s="62"/>
      <c r="G162" s="62"/>
      <c r="H162" s="62"/>
      <c r="I162" s="62"/>
      <c r="J162" s="62"/>
      <c r="K162" s="512"/>
      <c r="L162" s="228"/>
    </row>
    <row r="163" spans="1:12" x14ac:dyDescent="0.35">
      <c r="A163" s="62"/>
      <c r="B163" s="62"/>
      <c r="C163" s="62"/>
      <c r="D163" s="62"/>
      <c r="E163" s="62"/>
      <c r="F163" s="62"/>
      <c r="G163" s="62"/>
      <c r="H163" s="62"/>
      <c r="I163" s="62"/>
      <c r="J163" s="62"/>
      <c r="K163" s="512"/>
      <c r="L163" s="228"/>
    </row>
    <row r="164" spans="1:12" x14ac:dyDescent="0.35">
      <c r="A164" s="62"/>
      <c r="B164" s="62"/>
      <c r="C164" s="62"/>
      <c r="D164" s="62"/>
      <c r="E164" s="62"/>
      <c r="F164" s="62"/>
      <c r="G164" s="62"/>
      <c r="H164" s="62"/>
      <c r="I164" s="62"/>
      <c r="J164" s="62"/>
      <c r="K164" s="512"/>
      <c r="L164" s="228"/>
    </row>
    <row r="165" spans="1:12" x14ac:dyDescent="0.35">
      <c r="A165" s="62"/>
      <c r="B165" s="62"/>
      <c r="C165" s="62"/>
      <c r="D165" s="62"/>
      <c r="E165" s="62"/>
      <c r="F165" s="62"/>
      <c r="G165" s="62"/>
      <c r="H165" s="62"/>
      <c r="I165" s="62"/>
      <c r="J165" s="62"/>
      <c r="K165" s="512"/>
      <c r="L165" s="228"/>
    </row>
    <row r="166" spans="1:12" x14ac:dyDescent="0.35">
      <c r="A166" s="62"/>
      <c r="B166" s="62"/>
      <c r="C166" s="62"/>
      <c r="D166" s="62"/>
      <c r="E166" s="62"/>
      <c r="F166" s="62"/>
      <c r="G166" s="62"/>
      <c r="H166" s="62"/>
      <c r="I166" s="62"/>
      <c r="J166" s="62"/>
      <c r="K166" s="512"/>
      <c r="L166" s="228"/>
    </row>
    <row r="167" spans="1:12" x14ac:dyDescent="0.35">
      <c r="A167" s="62"/>
      <c r="B167" s="62"/>
      <c r="C167" s="62"/>
      <c r="D167" s="62"/>
      <c r="E167" s="62"/>
      <c r="F167" s="62"/>
      <c r="G167" s="62"/>
      <c r="H167" s="62"/>
      <c r="I167" s="62"/>
      <c r="J167" s="62"/>
      <c r="K167" s="512"/>
      <c r="L167" s="228"/>
    </row>
    <row r="168" spans="1:12" x14ac:dyDescent="0.35">
      <c r="A168" s="62"/>
      <c r="B168" s="62"/>
      <c r="C168" s="62"/>
      <c r="D168" s="62"/>
      <c r="E168" s="62"/>
      <c r="F168" s="62"/>
      <c r="G168" s="62"/>
      <c r="H168" s="62"/>
      <c r="I168" s="62"/>
      <c r="J168" s="62"/>
      <c r="K168" s="512"/>
      <c r="L168" s="228"/>
    </row>
    <row r="169" spans="1:12" x14ac:dyDescent="0.35">
      <c r="A169" s="62"/>
      <c r="B169" s="62"/>
      <c r="C169" s="62"/>
      <c r="D169" s="62"/>
      <c r="E169" s="62"/>
      <c r="F169" s="62"/>
      <c r="G169" s="62"/>
      <c r="H169" s="62"/>
      <c r="I169" s="62"/>
      <c r="J169" s="62"/>
      <c r="K169" s="512"/>
      <c r="L169" s="228"/>
    </row>
    <row r="170" spans="1:12" x14ac:dyDescent="0.35">
      <c r="A170" s="62"/>
      <c r="B170" s="62"/>
      <c r="C170" s="62"/>
      <c r="D170" s="62"/>
      <c r="E170" s="62"/>
      <c r="F170" s="62"/>
      <c r="G170" s="62"/>
      <c r="H170" s="62"/>
      <c r="I170" s="62"/>
      <c r="J170" s="62"/>
      <c r="K170" s="512"/>
      <c r="L170" s="228"/>
    </row>
    <row r="171" spans="1:12" x14ac:dyDescent="0.35">
      <c r="K171" s="512"/>
      <c r="L171" s="228"/>
    </row>
    <row r="172" spans="1:12" x14ac:dyDescent="0.35">
      <c r="K172" s="512"/>
      <c r="L172" s="228"/>
    </row>
    <row r="173" spans="1:12" x14ac:dyDescent="0.35">
      <c r="K173" s="512"/>
      <c r="L173" s="228"/>
    </row>
    <row r="174" spans="1:12" x14ac:dyDescent="0.35">
      <c r="K174" s="512"/>
      <c r="L174" s="228"/>
    </row>
    <row r="175" spans="1:12" x14ac:dyDescent="0.35">
      <c r="K175" s="512"/>
      <c r="L175" s="228"/>
    </row>
    <row r="176" spans="1:12" x14ac:dyDescent="0.35">
      <c r="K176" s="512"/>
      <c r="L176" s="228"/>
    </row>
    <row r="177" spans="11:19" x14ac:dyDescent="0.35">
      <c r="K177" s="512"/>
      <c r="L177" s="228"/>
    </row>
    <row r="178" spans="11:19" x14ac:dyDescent="0.35">
      <c r="K178" s="512"/>
      <c r="L178" s="228"/>
    </row>
    <row r="179" spans="11:19" x14ac:dyDescent="0.35">
      <c r="K179" s="512"/>
      <c r="L179" s="228"/>
    </row>
    <row r="182" spans="11:19" x14ac:dyDescent="0.35">
      <c r="M182" s="530"/>
    </row>
    <row r="184" spans="11:19" ht="12.75" customHeight="1" x14ac:dyDescent="0.35">
      <c r="S184" s="531"/>
    </row>
    <row r="185" spans="11:19" x14ac:dyDescent="0.35">
      <c r="S185" s="532"/>
    </row>
    <row r="187" spans="11:19" ht="17.5" x14ac:dyDescent="0.35">
      <c r="M187" s="534"/>
      <c r="S187" s="533"/>
    </row>
    <row r="188" spans="11:19" ht="17.5" x14ac:dyDescent="0.35">
      <c r="R188" s="534"/>
      <c r="S188" s="535"/>
    </row>
    <row r="189" spans="11:19" ht="17.5" x14ac:dyDescent="0.35">
      <c r="R189" s="534"/>
      <c r="S189" s="535"/>
    </row>
    <row r="190" spans="11:19" ht="17.5" x14ac:dyDescent="0.35">
      <c r="R190" s="534"/>
      <c r="S190" s="535"/>
    </row>
    <row r="191" spans="11:19" ht="17.5" x14ac:dyDescent="0.35">
      <c r="R191" s="534"/>
      <c r="S191" s="535"/>
    </row>
    <row r="192" spans="11:19" ht="17.5" x14ac:dyDescent="0.35">
      <c r="R192" s="534"/>
      <c r="S192" s="535"/>
    </row>
    <row r="193" spans="18:19" ht="17.5" x14ac:dyDescent="0.35">
      <c r="R193" s="534"/>
      <c r="S193" s="535"/>
    </row>
  </sheetData>
  <mergeCells count="55">
    <mergeCell ref="B91:C91"/>
    <mergeCell ref="F79:H79"/>
    <mergeCell ref="B57:D58"/>
    <mergeCell ref="B62:H62"/>
    <mergeCell ref="B64:C64"/>
    <mergeCell ref="B66:D66"/>
    <mergeCell ref="G68:H68"/>
    <mergeCell ref="B27:D27"/>
    <mergeCell ref="A9:J9"/>
    <mergeCell ref="F38:H38"/>
    <mergeCell ref="B109:D110"/>
    <mergeCell ref="B105:D106"/>
    <mergeCell ref="F106:H106"/>
    <mergeCell ref="B107:D107"/>
    <mergeCell ref="F108:H108"/>
    <mergeCell ref="D64:H64"/>
    <mergeCell ref="B99:F100"/>
    <mergeCell ref="F98:H98"/>
    <mergeCell ref="F94:H94"/>
    <mergeCell ref="B55:D56"/>
    <mergeCell ref="A84:J84"/>
    <mergeCell ref="F82:H82"/>
    <mergeCell ref="G100:I100"/>
    <mergeCell ref="B52:D53"/>
    <mergeCell ref="B49:D50"/>
    <mergeCell ref="B41:D41"/>
    <mergeCell ref="G48:I48"/>
    <mergeCell ref="C1:H4"/>
    <mergeCell ref="B37:D37"/>
    <mergeCell ref="B25:D26"/>
    <mergeCell ref="B31:D32"/>
    <mergeCell ref="B29:D29"/>
    <mergeCell ref="A13:J13"/>
    <mergeCell ref="A11:J11"/>
    <mergeCell ref="A6:J6"/>
    <mergeCell ref="A7:J7"/>
    <mergeCell ref="B12:J12"/>
    <mergeCell ref="A5:J5"/>
    <mergeCell ref="B33:D34"/>
    <mergeCell ref="F40:H40"/>
    <mergeCell ref="B47:D48"/>
    <mergeCell ref="B39:D39"/>
    <mergeCell ref="F92:H92"/>
    <mergeCell ref="B97:C97"/>
    <mergeCell ref="B89:C89"/>
    <mergeCell ref="G69:H69"/>
    <mergeCell ref="G70:H70"/>
    <mergeCell ref="G71:H71"/>
    <mergeCell ref="G72:H72"/>
    <mergeCell ref="G73:H73"/>
    <mergeCell ref="G74:H74"/>
    <mergeCell ref="B95:C95"/>
    <mergeCell ref="B93:C93"/>
    <mergeCell ref="F42:H42"/>
    <mergeCell ref="B43:D44"/>
  </mergeCells>
  <phoneticPr fontId="0" type="noConversion"/>
  <printOptions horizontalCentered="1"/>
  <pageMargins left="0.23622047244094491" right="0.23622047244094491" top="0.74803149606299213" bottom="0.74803149606299213" header="0.31496062992125984" footer="0.31496062992125984"/>
  <pageSetup paperSize="9" scale="50" fitToWidth="0" orientation="portrait" r:id="rId1"/>
  <headerFooter alignWithMargins="0">
    <oddHeader>&amp;C
&amp;G</oddHeader>
    <oddFooter>Page &amp;P of &amp;N</oddFooter>
  </headerFooter>
  <rowBreaks count="1" manualBreakCount="1">
    <brk id="84" max="9" man="1"/>
  </rowBreaks>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List2!$A$1:$A$317</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59999389629810485"/>
  </sheetPr>
  <dimension ref="A1:G316"/>
  <sheetViews>
    <sheetView topLeftCell="A91" workbookViewId="0">
      <selection activeCell="E5" sqref="E5"/>
    </sheetView>
  </sheetViews>
  <sheetFormatPr defaultRowHeight="15.5" x14ac:dyDescent="0.35"/>
  <cols>
    <col min="1" max="1" width="30.453125" style="146" bestFit="1" customWidth="1"/>
    <col min="2" max="2" width="25.7265625" style="146" bestFit="1" customWidth="1"/>
    <col min="3" max="4" width="9.1796875" style="365"/>
    <col min="5" max="5" width="74.453125" style="365" bestFit="1" customWidth="1"/>
    <col min="6" max="6" width="9.1796875" style="290"/>
    <col min="7" max="7" width="9.1796875" style="365"/>
  </cols>
  <sheetData>
    <row r="1" spans="1:6" x14ac:dyDescent="0.35">
      <c r="A1" s="146" t="s">
        <v>676</v>
      </c>
      <c r="E1" s="365" t="s">
        <v>1219</v>
      </c>
    </row>
    <row r="2" spans="1:6" x14ac:dyDescent="0.35">
      <c r="A2" s="146" t="s">
        <v>5</v>
      </c>
      <c r="B2" s="146">
        <v>310</v>
      </c>
      <c r="E2" s="365" t="s">
        <v>1419</v>
      </c>
      <c r="F2" s="290">
        <v>96</v>
      </c>
    </row>
    <row r="3" spans="1:6" x14ac:dyDescent="0.35">
      <c r="A3" s="146" t="s">
        <v>1414</v>
      </c>
      <c r="B3" s="146">
        <v>311</v>
      </c>
      <c r="E3" s="365" t="s">
        <v>1420</v>
      </c>
      <c r="F3" s="290">
        <v>97</v>
      </c>
    </row>
    <row r="4" spans="1:6" x14ac:dyDescent="0.35">
      <c r="A4" s="146" t="s">
        <v>1415</v>
      </c>
      <c r="B4" s="146">
        <v>312</v>
      </c>
      <c r="E4" s="365" t="s">
        <v>1421</v>
      </c>
      <c r="F4" s="290">
        <v>98</v>
      </c>
    </row>
    <row r="5" spans="1:6" x14ac:dyDescent="0.35">
      <c r="A5" s="146" t="s">
        <v>1416</v>
      </c>
      <c r="B5" s="146">
        <v>313</v>
      </c>
      <c r="E5" s="365" t="s">
        <v>1422</v>
      </c>
      <c r="F5" s="290">
        <v>99</v>
      </c>
    </row>
    <row r="6" spans="1:6" x14ac:dyDescent="0.35">
      <c r="A6" s="146" t="s">
        <v>1417</v>
      </c>
      <c r="B6" s="146">
        <v>314</v>
      </c>
      <c r="E6" s="365" t="s">
        <v>1931</v>
      </c>
      <c r="F6" s="290">
        <v>100</v>
      </c>
    </row>
    <row r="7" spans="1:6" x14ac:dyDescent="0.35">
      <c r="A7" s="146" t="s">
        <v>1418</v>
      </c>
      <c r="B7" s="146">
        <v>315</v>
      </c>
      <c r="E7" s="146" t="s">
        <v>63</v>
      </c>
      <c r="F7" s="560">
        <v>1</v>
      </c>
    </row>
    <row r="8" spans="1:6" x14ac:dyDescent="0.35">
      <c r="A8" s="146" t="s">
        <v>709</v>
      </c>
      <c r="B8" s="146">
        <v>1</v>
      </c>
      <c r="E8" s="146" t="s">
        <v>1227</v>
      </c>
      <c r="F8" s="560">
        <v>2</v>
      </c>
    </row>
    <row r="9" spans="1:6" x14ac:dyDescent="0.35">
      <c r="A9" s="146" t="s">
        <v>712</v>
      </c>
      <c r="B9" s="146">
        <v>2</v>
      </c>
      <c r="E9" s="146" t="s">
        <v>1230</v>
      </c>
      <c r="F9" s="560">
        <v>3</v>
      </c>
    </row>
    <row r="10" spans="1:6" x14ac:dyDescent="0.35">
      <c r="A10" s="146" t="s">
        <v>714</v>
      </c>
      <c r="B10" s="146">
        <v>3</v>
      </c>
      <c r="E10" s="146" t="s">
        <v>1232</v>
      </c>
      <c r="F10" s="560">
        <v>4</v>
      </c>
    </row>
    <row r="11" spans="1:6" x14ac:dyDescent="0.35">
      <c r="A11" s="146" t="s">
        <v>716</v>
      </c>
      <c r="B11" s="146">
        <v>4</v>
      </c>
      <c r="E11" s="146" t="s">
        <v>1234</v>
      </c>
      <c r="F11" s="560">
        <v>5</v>
      </c>
    </row>
    <row r="12" spans="1:6" x14ac:dyDescent="0.35">
      <c r="A12" s="146" t="s">
        <v>718</v>
      </c>
      <c r="B12" s="146">
        <v>5</v>
      </c>
      <c r="E12" s="146" t="s">
        <v>1236</v>
      </c>
      <c r="F12" s="560">
        <v>6</v>
      </c>
    </row>
    <row r="13" spans="1:6" x14ac:dyDescent="0.35">
      <c r="A13" s="146" t="s">
        <v>720</v>
      </c>
      <c r="B13" s="146">
        <v>6</v>
      </c>
      <c r="E13" s="146" t="s">
        <v>172</v>
      </c>
      <c r="F13" s="560">
        <v>7</v>
      </c>
    </row>
    <row r="14" spans="1:6" x14ac:dyDescent="0.35">
      <c r="A14" s="146" t="s">
        <v>722</v>
      </c>
      <c r="B14" s="146">
        <v>7</v>
      </c>
      <c r="E14" s="146" t="s">
        <v>1239</v>
      </c>
      <c r="F14" s="560">
        <v>8</v>
      </c>
    </row>
    <row r="15" spans="1:6" x14ac:dyDescent="0.35">
      <c r="A15" s="146" t="s">
        <v>116</v>
      </c>
      <c r="B15" s="146">
        <v>8</v>
      </c>
      <c r="E15" s="146" t="s">
        <v>1241</v>
      </c>
      <c r="F15" s="560">
        <v>9</v>
      </c>
    </row>
    <row r="16" spans="1:6" x14ac:dyDescent="0.35">
      <c r="A16" s="146" t="s">
        <v>120</v>
      </c>
      <c r="B16" s="146">
        <v>9</v>
      </c>
      <c r="E16" s="146" t="s">
        <v>1932</v>
      </c>
      <c r="F16" s="560">
        <v>10</v>
      </c>
    </row>
    <row r="17" spans="1:6" x14ac:dyDescent="0.35">
      <c r="A17" s="146" t="s">
        <v>123</v>
      </c>
      <c r="B17" s="146">
        <v>10</v>
      </c>
      <c r="E17" s="146" t="s">
        <v>1246</v>
      </c>
      <c r="F17" s="560">
        <v>11</v>
      </c>
    </row>
    <row r="18" spans="1:6" x14ac:dyDescent="0.35">
      <c r="A18" s="146" t="s">
        <v>727</v>
      </c>
      <c r="B18" s="146">
        <v>11</v>
      </c>
      <c r="E18" s="146" t="s">
        <v>1248</v>
      </c>
      <c r="F18" s="560">
        <v>12</v>
      </c>
    </row>
    <row r="19" spans="1:6" x14ac:dyDescent="0.35">
      <c r="A19" s="146" t="s">
        <v>729</v>
      </c>
      <c r="B19" s="146">
        <v>12</v>
      </c>
      <c r="E19" s="146" t="s">
        <v>1250</v>
      </c>
      <c r="F19" s="560">
        <v>13</v>
      </c>
    </row>
    <row r="20" spans="1:6" x14ac:dyDescent="0.35">
      <c r="A20" s="146" t="s">
        <v>731</v>
      </c>
      <c r="B20" s="146">
        <v>13</v>
      </c>
      <c r="E20" s="146" t="s">
        <v>1252</v>
      </c>
      <c r="F20" s="560">
        <v>14</v>
      </c>
    </row>
    <row r="21" spans="1:6" x14ac:dyDescent="0.35">
      <c r="A21" s="146" t="s">
        <v>733</v>
      </c>
      <c r="B21" s="146">
        <v>14</v>
      </c>
      <c r="E21" s="146" t="s">
        <v>196</v>
      </c>
      <c r="F21" s="560">
        <v>15</v>
      </c>
    </row>
    <row r="22" spans="1:6" x14ac:dyDescent="0.35">
      <c r="A22" s="146" t="s">
        <v>127</v>
      </c>
      <c r="B22" s="146">
        <v>15</v>
      </c>
      <c r="E22" s="146" t="s">
        <v>1255</v>
      </c>
      <c r="F22" s="560">
        <v>16</v>
      </c>
    </row>
    <row r="23" spans="1:6" x14ac:dyDescent="0.35">
      <c r="A23" s="146" t="s">
        <v>132</v>
      </c>
      <c r="B23" s="146">
        <v>16</v>
      </c>
      <c r="E23" s="146" t="s">
        <v>203</v>
      </c>
      <c r="F23" s="560">
        <v>17</v>
      </c>
    </row>
    <row r="24" spans="1:6" x14ac:dyDescent="0.35">
      <c r="A24" s="146" t="s">
        <v>135</v>
      </c>
      <c r="B24" s="146">
        <v>17</v>
      </c>
      <c r="E24" s="146" t="s">
        <v>1258</v>
      </c>
      <c r="F24" s="560">
        <v>18</v>
      </c>
    </row>
    <row r="25" spans="1:6" x14ac:dyDescent="0.35">
      <c r="A25" s="146" t="s">
        <v>138</v>
      </c>
      <c r="B25" s="146">
        <v>18</v>
      </c>
      <c r="E25" s="146" t="s">
        <v>1260</v>
      </c>
      <c r="F25" s="560">
        <v>19</v>
      </c>
    </row>
    <row r="26" spans="1:6" x14ac:dyDescent="0.35">
      <c r="A26" s="146" t="s">
        <v>739</v>
      </c>
      <c r="B26" s="146">
        <v>19</v>
      </c>
      <c r="E26" s="146" t="s">
        <v>1262</v>
      </c>
      <c r="F26" s="560">
        <v>20</v>
      </c>
    </row>
    <row r="27" spans="1:6" x14ac:dyDescent="0.35">
      <c r="A27" s="146" t="s">
        <v>141</v>
      </c>
      <c r="B27" s="146">
        <v>20</v>
      </c>
      <c r="E27" s="146" t="s">
        <v>205</v>
      </c>
      <c r="F27" s="560">
        <v>21</v>
      </c>
    </row>
    <row r="28" spans="1:6" x14ac:dyDescent="0.35">
      <c r="A28" s="146" t="s">
        <v>143</v>
      </c>
      <c r="B28" s="146">
        <v>21</v>
      </c>
      <c r="E28" s="146" t="s">
        <v>1265</v>
      </c>
      <c r="F28" s="560">
        <v>22</v>
      </c>
    </row>
    <row r="29" spans="1:6" x14ac:dyDescent="0.35">
      <c r="A29" s="146" t="s">
        <v>743</v>
      </c>
      <c r="B29" s="146">
        <v>22</v>
      </c>
      <c r="E29" s="146" t="s">
        <v>1933</v>
      </c>
      <c r="F29" s="560">
        <v>23</v>
      </c>
    </row>
    <row r="30" spans="1:6" x14ac:dyDescent="0.35">
      <c r="A30" s="146" t="s">
        <v>145</v>
      </c>
      <c r="B30" s="146">
        <v>23</v>
      </c>
      <c r="E30" s="146" t="s">
        <v>1269</v>
      </c>
      <c r="F30" s="560">
        <v>24</v>
      </c>
    </row>
    <row r="31" spans="1:6" x14ac:dyDescent="0.35">
      <c r="A31" s="146" t="s">
        <v>746</v>
      </c>
      <c r="B31" s="146">
        <v>24</v>
      </c>
      <c r="E31" s="146" t="s">
        <v>1271</v>
      </c>
      <c r="F31" s="560">
        <v>25</v>
      </c>
    </row>
    <row r="32" spans="1:6" x14ac:dyDescent="0.35">
      <c r="A32" s="146" t="s">
        <v>147</v>
      </c>
      <c r="B32" s="146">
        <v>25</v>
      </c>
      <c r="E32" s="146" t="s">
        <v>1273</v>
      </c>
      <c r="F32" s="560">
        <v>26</v>
      </c>
    </row>
    <row r="33" spans="1:6" x14ac:dyDescent="0.35">
      <c r="A33" s="146" t="s">
        <v>150</v>
      </c>
      <c r="B33" s="146">
        <v>26</v>
      </c>
      <c r="E33" s="146" t="s">
        <v>224</v>
      </c>
      <c r="F33" s="560">
        <v>27</v>
      </c>
    </row>
    <row r="34" spans="1:6" x14ac:dyDescent="0.35">
      <c r="A34" s="146" t="s">
        <v>153</v>
      </c>
      <c r="B34" s="146">
        <v>27</v>
      </c>
      <c r="E34" s="146" t="s">
        <v>1276</v>
      </c>
      <c r="F34" s="560">
        <v>28</v>
      </c>
    </row>
    <row r="35" spans="1:6" x14ac:dyDescent="0.35">
      <c r="A35" s="146" t="s">
        <v>752</v>
      </c>
      <c r="B35" s="146">
        <v>28</v>
      </c>
      <c r="E35" s="146" t="s">
        <v>228</v>
      </c>
      <c r="F35" s="560">
        <v>29</v>
      </c>
    </row>
    <row r="36" spans="1:6" x14ac:dyDescent="0.35">
      <c r="A36" s="146" t="s">
        <v>754</v>
      </c>
      <c r="B36" s="146">
        <v>29</v>
      </c>
      <c r="E36" s="146" t="s">
        <v>1279</v>
      </c>
      <c r="F36" s="560">
        <v>30</v>
      </c>
    </row>
    <row r="37" spans="1:6" x14ac:dyDescent="0.35">
      <c r="A37" s="146" t="s">
        <v>156</v>
      </c>
      <c r="B37" s="146">
        <v>30</v>
      </c>
      <c r="E37" s="146" t="s">
        <v>1934</v>
      </c>
      <c r="F37" s="560">
        <v>31</v>
      </c>
    </row>
    <row r="38" spans="1:6" x14ac:dyDescent="0.35">
      <c r="A38" s="146" t="s">
        <v>757</v>
      </c>
      <c r="B38" s="146">
        <v>31</v>
      </c>
      <c r="E38" s="146" t="s">
        <v>233</v>
      </c>
      <c r="F38" s="560">
        <v>32</v>
      </c>
    </row>
    <row r="39" spans="1:6" x14ac:dyDescent="0.35">
      <c r="A39" s="146" t="s">
        <v>159</v>
      </c>
      <c r="B39" s="146">
        <v>32</v>
      </c>
      <c r="E39" s="146" t="s">
        <v>1284</v>
      </c>
      <c r="F39" s="560">
        <v>33</v>
      </c>
    </row>
    <row r="40" spans="1:6" x14ac:dyDescent="0.35">
      <c r="A40" s="146" t="s">
        <v>161</v>
      </c>
      <c r="B40" s="146">
        <v>33</v>
      </c>
      <c r="E40" s="146" t="s">
        <v>247</v>
      </c>
      <c r="F40" s="560">
        <v>34</v>
      </c>
    </row>
    <row r="41" spans="1:6" x14ac:dyDescent="0.35">
      <c r="A41" s="146" t="s">
        <v>762</v>
      </c>
      <c r="B41" s="146">
        <v>34</v>
      </c>
      <c r="E41" s="146" t="s">
        <v>1287</v>
      </c>
      <c r="F41" s="560">
        <v>35</v>
      </c>
    </row>
    <row r="42" spans="1:6" x14ac:dyDescent="0.35">
      <c r="A42" s="146" t="s">
        <v>163</v>
      </c>
      <c r="B42" s="146">
        <v>35</v>
      </c>
      <c r="E42" s="146" t="s">
        <v>1289</v>
      </c>
      <c r="F42" s="560">
        <v>36</v>
      </c>
    </row>
    <row r="43" spans="1:6" x14ac:dyDescent="0.35">
      <c r="A43" s="146" t="s">
        <v>765</v>
      </c>
      <c r="B43" s="146">
        <v>36</v>
      </c>
      <c r="E43" s="146" t="s">
        <v>1291</v>
      </c>
      <c r="F43" s="560">
        <v>37</v>
      </c>
    </row>
    <row r="44" spans="1:6" x14ac:dyDescent="0.35">
      <c r="A44" s="146" t="s">
        <v>767</v>
      </c>
      <c r="B44" s="146">
        <v>37</v>
      </c>
      <c r="E44" s="146" t="s">
        <v>263</v>
      </c>
      <c r="F44" s="560">
        <v>38</v>
      </c>
    </row>
    <row r="45" spans="1:6" x14ac:dyDescent="0.35">
      <c r="A45" s="146" t="s">
        <v>769</v>
      </c>
      <c r="B45" s="146">
        <v>38</v>
      </c>
      <c r="E45" s="146" t="s">
        <v>1294</v>
      </c>
      <c r="F45" s="560">
        <v>39</v>
      </c>
    </row>
    <row r="46" spans="1:6" x14ac:dyDescent="0.35">
      <c r="A46" s="146" t="s">
        <v>771</v>
      </c>
      <c r="B46" s="146">
        <v>39</v>
      </c>
      <c r="E46" s="146" t="s">
        <v>1296</v>
      </c>
      <c r="F46" s="560">
        <v>40</v>
      </c>
    </row>
    <row r="47" spans="1:6" x14ac:dyDescent="0.35">
      <c r="A47" s="146" t="s">
        <v>167</v>
      </c>
      <c r="B47" s="146">
        <v>40</v>
      </c>
      <c r="E47" s="146" t="s">
        <v>1298</v>
      </c>
      <c r="F47" s="560">
        <v>41</v>
      </c>
    </row>
    <row r="48" spans="1:6" x14ac:dyDescent="0.35">
      <c r="A48" s="146" t="s">
        <v>774</v>
      </c>
      <c r="B48" s="146">
        <v>41</v>
      </c>
      <c r="E48" s="146" t="s">
        <v>282</v>
      </c>
      <c r="F48" s="560">
        <v>42</v>
      </c>
    </row>
    <row r="49" spans="1:6" x14ac:dyDescent="0.35">
      <c r="A49" s="146" t="s">
        <v>170</v>
      </c>
      <c r="B49" s="146">
        <v>42</v>
      </c>
      <c r="E49" s="146" t="s">
        <v>1301</v>
      </c>
      <c r="F49" s="560">
        <v>43</v>
      </c>
    </row>
    <row r="50" spans="1:6" x14ac:dyDescent="0.35">
      <c r="A50" s="146" t="s">
        <v>777</v>
      </c>
      <c r="B50" s="146">
        <v>43</v>
      </c>
      <c r="E50" s="146" t="s">
        <v>1303</v>
      </c>
      <c r="F50" s="560">
        <v>44</v>
      </c>
    </row>
    <row r="51" spans="1:6" x14ac:dyDescent="0.35">
      <c r="A51" s="146" t="s">
        <v>175</v>
      </c>
      <c r="B51" s="146">
        <v>44</v>
      </c>
      <c r="E51" s="146" t="s">
        <v>298</v>
      </c>
      <c r="F51" s="560">
        <v>45</v>
      </c>
    </row>
    <row r="52" spans="1:6" x14ac:dyDescent="0.35">
      <c r="A52" s="146" t="s">
        <v>780</v>
      </c>
      <c r="B52" s="146">
        <v>45</v>
      </c>
      <c r="E52" s="146" t="s">
        <v>1306</v>
      </c>
      <c r="F52" s="560">
        <v>46</v>
      </c>
    </row>
    <row r="53" spans="1:6" x14ac:dyDescent="0.35">
      <c r="A53" s="146" t="s">
        <v>782</v>
      </c>
      <c r="B53" s="146">
        <v>46</v>
      </c>
      <c r="E53" s="146" t="s">
        <v>1308</v>
      </c>
      <c r="F53" s="560">
        <v>47</v>
      </c>
    </row>
    <row r="54" spans="1:6" x14ac:dyDescent="0.35">
      <c r="A54" s="146" t="s">
        <v>784</v>
      </c>
      <c r="B54" s="146">
        <v>47</v>
      </c>
      <c r="E54" s="146" t="s">
        <v>305</v>
      </c>
      <c r="F54" s="560">
        <v>48</v>
      </c>
    </row>
    <row r="55" spans="1:6" x14ac:dyDescent="0.35">
      <c r="A55" s="146" t="s">
        <v>786</v>
      </c>
      <c r="B55" s="146">
        <v>48</v>
      </c>
      <c r="E55" s="146" t="s">
        <v>1311</v>
      </c>
      <c r="F55" s="560">
        <v>49</v>
      </c>
    </row>
    <row r="56" spans="1:6" x14ac:dyDescent="0.35">
      <c r="A56" s="146" t="s">
        <v>179</v>
      </c>
      <c r="B56" s="146">
        <v>49</v>
      </c>
      <c r="E56" s="146" t="s">
        <v>1313</v>
      </c>
      <c r="F56" s="560">
        <v>50</v>
      </c>
    </row>
    <row r="57" spans="1:6" x14ac:dyDescent="0.35">
      <c r="A57" s="146" t="s">
        <v>789</v>
      </c>
      <c r="B57" s="146">
        <v>50</v>
      </c>
      <c r="E57" s="146" t="s">
        <v>310</v>
      </c>
      <c r="F57" s="560">
        <v>51</v>
      </c>
    </row>
    <row r="58" spans="1:6" x14ac:dyDescent="0.35">
      <c r="A58" s="146" t="s">
        <v>791</v>
      </c>
      <c r="B58" s="146">
        <v>51</v>
      </c>
      <c r="E58" s="146" t="s">
        <v>1316</v>
      </c>
      <c r="F58" s="560">
        <v>52</v>
      </c>
    </row>
    <row r="59" spans="1:6" x14ac:dyDescent="0.35">
      <c r="A59" s="146" t="s">
        <v>793</v>
      </c>
      <c r="B59" s="146">
        <v>52</v>
      </c>
      <c r="E59" s="146" t="s">
        <v>1318</v>
      </c>
      <c r="F59" s="560">
        <v>53</v>
      </c>
    </row>
    <row r="60" spans="1:6" x14ac:dyDescent="0.35">
      <c r="A60" s="146" t="s">
        <v>795</v>
      </c>
      <c r="B60" s="146">
        <v>53</v>
      </c>
      <c r="E60" s="146" t="s">
        <v>1320</v>
      </c>
      <c r="F60" s="560">
        <v>54</v>
      </c>
    </row>
    <row r="61" spans="1:6" x14ac:dyDescent="0.35">
      <c r="A61" s="146" t="s">
        <v>181</v>
      </c>
      <c r="B61" s="146">
        <v>54</v>
      </c>
      <c r="E61" s="146" t="s">
        <v>1323</v>
      </c>
      <c r="F61" s="560">
        <v>55</v>
      </c>
    </row>
    <row r="62" spans="1:6" x14ac:dyDescent="0.35">
      <c r="A62" s="146" t="s">
        <v>184</v>
      </c>
      <c r="B62" s="146">
        <v>55</v>
      </c>
      <c r="E62" s="146" t="s">
        <v>336</v>
      </c>
      <c r="F62" s="560">
        <v>56</v>
      </c>
    </row>
    <row r="63" spans="1:6" x14ac:dyDescent="0.35">
      <c r="A63" s="146" t="s">
        <v>799</v>
      </c>
      <c r="B63" s="146">
        <v>56</v>
      </c>
      <c r="E63" s="146" t="s">
        <v>1326</v>
      </c>
      <c r="F63" s="560">
        <v>57</v>
      </c>
    </row>
    <row r="64" spans="1:6" x14ac:dyDescent="0.35">
      <c r="A64" s="146" t="s">
        <v>801</v>
      </c>
      <c r="B64" s="146">
        <v>57</v>
      </c>
      <c r="E64" s="146" t="s">
        <v>1328</v>
      </c>
      <c r="F64" s="560">
        <v>58</v>
      </c>
    </row>
    <row r="65" spans="1:6" x14ac:dyDescent="0.35">
      <c r="A65" s="146" t="s">
        <v>803</v>
      </c>
      <c r="B65" s="146">
        <v>58</v>
      </c>
      <c r="E65" s="146" t="s">
        <v>353</v>
      </c>
      <c r="F65" s="560">
        <v>59</v>
      </c>
    </row>
    <row r="66" spans="1:6" x14ac:dyDescent="0.35">
      <c r="A66" s="146" t="s">
        <v>186</v>
      </c>
      <c r="B66" s="146">
        <v>59</v>
      </c>
      <c r="E66" s="146" t="s">
        <v>1331</v>
      </c>
      <c r="F66" s="560">
        <v>60</v>
      </c>
    </row>
    <row r="67" spans="1:6" x14ac:dyDescent="0.35">
      <c r="A67" s="146" t="s">
        <v>806</v>
      </c>
      <c r="B67" s="146">
        <v>60</v>
      </c>
      <c r="E67" s="146" t="s">
        <v>1333</v>
      </c>
      <c r="F67" s="560">
        <v>61</v>
      </c>
    </row>
    <row r="68" spans="1:6" x14ac:dyDescent="0.35">
      <c r="A68" s="146" t="s">
        <v>808</v>
      </c>
      <c r="B68" s="146">
        <v>61</v>
      </c>
      <c r="E68" s="146" t="s">
        <v>1335</v>
      </c>
      <c r="F68" s="560">
        <v>62</v>
      </c>
    </row>
    <row r="69" spans="1:6" x14ac:dyDescent="0.35">
      <c r="A69" s="146" t="s">
        <v>188</v>
      </c>
      <c r="B69" s="146">
        <v>62</v>
      </c>
      <c r="E69" s="146" t="s">
        <v>1337</v>
      </c>
      <c r="F69" s="560">
        <v>63</v>
      </c>
    </row>
    <row r="70" spans="1:6" x14ac:dyDescent="0.35">
      <c r="A70" s="146" t="s">
        <v>811</v>
      </c>
      <c r="B70" s="146">
        <v>63</v>
      </c>
      <c r="E70" s="146" t="s">
        <v>1339</v>
      </c>
      <c r="F70" s="560">
        <v>64</v>
      </c>
    </row>
    <row r="71" spans="1:6" x14ac:dyDescent="0.35">
      <c r="A71" s="146" t="s">
        <v>190</v>
      </c>
      <c r="B71" s="146">
        <v>64</v>
      </c>
      <c r="E71" s="146" t="s">
        <v>361</v>
      </c>
      <c r="F71" s="560">
        <v>65</v>
      </c>
    </row>
    <row r="72" spans="1:6" x14ac:dyDescent="0.35">
      <c r="A72" s="146" t="s">
        <v>814</v>
      </c>
      <c r="B72" s="146">
        <v>65</v>
      </c>
      <c r="E72" s="146" t="s">
        <v>1342</v>
      </c>
      <c r="F72" s="560">
        <v>66</v>
      </c>
    </row>
    <row r="73" spans="1:6" x14ac:dyDescent="0.35">
      <c r="A73" s="146" t="s">
        <v>816</v>
      </c>
      <c r="B73" s="146">
        <v>66</v>
      </c>
      <c r="E73" s="146" t="s">
        <v>1344</v>
      </c>
      <c r="F73" s="560">
        <v>67</v>
      </c>
    </row>
    <row r="74" spans="1:6" x14ac:dyDescent="0.35">
      <c r="A74" s="146" t="s">
        <v>193</v>
      </c>
      <c r="B74" s="146">
        <v>67</v>
      </c>
      <c r="E74" s="146" t="s">
        <v>367</v>
      </c>
      <c r="F74" s="560">
        <v>68</v>
      </c>
    </row>
    <row r="75" spans="1:6" x14ac:dyDescent="0.35">
      <c r="A75" s="146" t="s">
        <v>819</v>
      </c>
      <c r="B75" s="146">
        <v>68</v>
      </c>
      <c r="E75" s="146" t="s">
        <v>1935</v>
      </c>
      <c r="F75" s="560">
        <v>69</v>
      </c>
    </row>
    <row r="76" spans="1:6" x14ac:dyDescent="0.35">
      <c r="A76" s="146" t="s">
        <v>198</v>
      </c>
      <c r="B76" s="146">
        <v>69</v>
      </c>
      <c r="E76" s="146" t="s">
        <v>1349</v>
      </c>
      <c r="F76" s="560">
        <v>70</v>
      </c>
    </row>
    <row r="77" spans="1:6" x14ac:dyDescent="0.35">
      <c r="A77" s="146" t="s">
        <v>822</v>
      </c>
      <c r="B77" s="146">
        <v>70</v>
      </c>
      <c r="E77" s="146" t="s">
        <v>416</v>
      </c>
      <c r="F77" s="560">
        <v>71</v>
      </c>
    </row>
    <row r="78" spans="1:6" x14ac:dyDescent="0.35">
      <c r="A78" s="146" t="s">
        <v>201</v>
      </c>
      <c r="B78" s="146">
        <v>71</v>
      </c>
      <c r="E78" s="146" t="s">
        <v>1352</v>
      </c>
      <c r="F78" s="560">
        <v>72</v>
      </c>
    </row>
    <row r="79" spans="1:6" x14ac:dyDescent="0.35">
      <c r="A79" s="146" t="s">
        <v>825</v>
      </c>
      <c r="B79" s="146">
        <v>72</v>
      </c>
      <c r="E79" s="146" t="s">
        <v>1354</v>
      </c>
      <c r="F79" s="560">
        <v>73</v>
      </c>
    </row>
    <row r="80" spans="1:6" x14ac:dyDescent="0.35">
      <c r="A80" s="146" t="s">
        <v>208</v>
      </c>
      <c r="B80" s="146">
        <v>73</v>
      </c>
      <c r="E80" s="146" t="s">
        <v>434</v>
      </c>
      <c r="F80" s="560">
        <v>74</v>
      </c>
    </row>
    <row r="81" spans="1:6" x14ac:dyDescent="0.35">
      <c r="A81" s="146" t="s">
        <v>210</v>
      </c>
      <c r="B81" s="146">
        <v>74</v>
      </c>
      <c r="E81" s="146" t="s">
        <v>1357</v>
      </c>
      <c r="F81" s="560">
        <v>75</v>
      </c>
    </row>
    <row r="82" spans="1:6" x14ac:dyDescent="0.35">
      <c r="A82" s="146" t="s">
        <v>829</v>
      </c>
      <c r="B82" s="146">
        <v>75</v>
      </c>
      <c r="E82" s="146" t="s">
        <v>1359</v>
      </c>
      <c r="F82" s="560">
        <v>76</v>
      </c>
    </row>
    <row r="83" spans="1:6" x14ac:dyDescent="0.35">
      <c r="A83" s="146" t="s">
        <v>213</v>
      </c>
      <c r="B83" s="146">
        <v>76</v>
      </c>
      <c r="E83" s="146" t="s">
        <v>444</v>
      </c>
      <c r="F83" s="560">
        <v>77</v>
      </c>
    </row>
    <row r="84" spans="1:6" x14ac:dyDescent="0.35">
      <c r="A84" s="146" t="s">
        <v>216</v>
      </c>
      <c r="B84" s="146">
        <v>77</v>
      </c>
      <c r="E84" s="146" t="s">
        <v>1362</v>
      </c>
      <c r="F84" s="560">
        <v>78</v>
      </c>
    </row>
    <row r="85" spans="1:6" x14ac:dyDescent="0.35">
      <c r="A85" s="146" t="s">
        <v>219</v>
      </c>
      <c r="B85" s="146">
        <v>78</v>
      </c>
      <c r="E85" s="146" t="s">
        <v>450</v>
      </c>
      <c r="F85" s="560">
        <v>79</v>
      </c>
    </row>
    <row r="86" spans="1:6" x14ac:dyDescent="0.35">
      <c r="A86" s="146" t="s">
        <v>834</v>
      </c>
      <c r="B86" s="146">
        <v>79</v>
      </c>
      <c r="E86" s="146" t="s">
        <v>1365</v>
      </c>
      <c r="F86" s="560">
        <v>80</v>
      </c>
    </row>
    <row r="87" spans="1:6" x14ac:dyDescent="0.35">
      <c r="A87" s="146" t="s">
        <v>836</v>
      </c>
      <c r="B87" s="146">
        <v>80</v>
      </c>
      <c r="E87" s="146" t="s">
        <v>1367</v>
      </c>
      <c r="F87" s="560">
        <v>81</v>
      </c>
    </row>
    <row r="88" spans="1:6" x14ac:dyDescent="0.35">
      <c r="A88" s="146" t="s">
        <v>1820</v>
      </c>
      <c r="B88" s="146">
        <v>81</v>
      </c>
      <c r="E88" s="146" t="s">
        <v>1369</v>
      </c>
      <c r="F88" s="560">
        <v>82</v>
      </c>
    </row>
    <row r="89" spans="1:6" x14ac:dyDescent="0.35">
      <c r="A89" s="146" t="s">
        <v>840</v>
      </c>
      <c r="B89" s="146">
        <v>82</v>
      </c>
      <c r="E89" s="146" t="s">
        <v>1371</v>
      </c>
      <c r="F89" s="560">
        <v>83</v>
      </c>
    </row>
    <row r="90" spans="1:6" x14ac:dyDescent="0.35">
      <c r="A90" s="146" t="s">
        <v>842</v>
      </c>
      <c r="B90" s="146">
        <v>83</v>
      </c>
      <c r="E90" s="146" t="s">
        <v>1373</v>
      </c>
      <c r="F90" s="560">
        <v>84</v>
      </c>
    </row>
    <row r="91" spans="1:6" x14ac:dyDescent="0.35">
      <c r="A91" s="146" t="s">
        <v>222</v>
      </c>
      <c r="B91" s="146">
        <v>84</v>
      </c>
      <c r="E91" s="146" t="s">
        <v>484</v>
      </c>
      <c r="F91" s="560">
        <v>85</v>
      </c>
    </row>
    <row r="92" spans="1:6" x14ac:dyDescent="0.35">
      <c r="A92" s="146" t="s">
        <v>845</v>
      </c>
      <c r="B92" s="146">
        <v>85</v>
      </c>
      <c r="E92" s="146" t="s">
        <v>1376</v>
      </c>
      <c r="F92" s="560">
        <v>86</v>
      </c>
    </row>
    <row r="93" spans="1:6" x14ac:dyDescent="0.35">
      <c r="A93" s="146" t="s">
        <v>847</v>
      </c>
      <c r="B93" s="146">
        <v>86</v>
      </c>
      <c r="E93" s="146" t="s">
        <v>1378</v>
      </c>
      <c r="F93" s="560">
        <v>87</v>
      </c>
    </row>
    <row r="94" spans="1:6" x14ac:dyDescent="0.35">
      <c r="A94" s="146" t="s">
        <v>849</v>
      </c>
      <c r="B94" s="146">
        <v>87</v>
      </c>
      <c r="E94" s="146" t="s">
        <v>1380</v>
      </c>
      <c r="F94" s="560">
        <v>88</v>
      </c>
    </row>
    <row r="95" spans="1:6" x14ac:dyDescent="0.35">
      <c r="A95" s="146" t="s">
        <v>851</v>
      </c>
      <c r="B95" s="146">
        <v>88</v>
      </c>
      <c r="E95" s="146" t="s">
        <v>1382</v>
      </c>
      <c r="F95" s="560">
        <v>89</v>
      </c>
    </row>
    <row r="96" spans="1:6" x14ac:dyDescent="0.35">
      <c r="A96" s="146" t="s">
        <v>853</v>
      </c>
      <c r="B96" s="146">
        <v>89</v>
      </c>
      <c r="E96" s="146" t="s">
        <v>1384</v>
      </c>
      <c r="F96" s="560">
        <v>90</v>
      </c>
    </row>
    <row r="97" spans="1:6" x14ac:dyDescent="0.35">
      <c r="A97" s="146" t="s">
        <v>855</v>
      </c>
      <c r="B97" s="146">
        <v>90</v>
      </c>
      <c r="E97" s="146" t="s">
        <v>490</v>
      </c>
      <c r="F97" s="560">
        <v>91</v>
      </c>
    </row>
    <row r="98" spans="1:6" x14ac:dyDescent="0.35">
      <c r="A98" s="146" t="s">
        <v>226</v>
      </c>
      <c r="B98" s="146">
        <v>91</v>
      </c>
      <c r="E98" s="146" t="s">
        <v>1387</v>
      </c>
      <c r="F98" s="560">
        <v>92</v>
      </c>
    </row>
    <row r="99" spans="1:6" x14ac:dyDescent="0.35">
      <c r="A99" s="146" t="s">
        <v>858</v>
      </c>
      <c r="B99" s="146">
        <v>92</v>
      </c>
      <c r="E99" s="146" t="s">
        <v>1936</v>
      </c>
      <c r="F99" s="560">
        <v>93</v>
      </c>
    </row>
    <row r="100" spans="1:6" x14ac:dyDescent="0.35">
      <c r="A100" s="146" t="s">
        <v>860</v>
      </c>
      <c r="B100" s="146">
        <v>93</v>
      </c>
      <c r="E100" s="146" t="s">
        <v>1389</v>
      </c>
      <c r="F100" s="560">
        <v>94</v>
      </c>
    </row>
    <row r="101" spans="1:6" x14ac:dyDescent="0.35">
      <c r="A101" s="146" t="s">
        <v>862</v>
      </c>
      <c r="B101" s="146">
        <v>94</v>
      </c>
      <c r="E101" s="146" t="s">
        <v>510</v>
      </c>
      <c r="F101" s="560">
        <v>95</v>
      </c>
    </row>
    <row r="102" spans="1:6" x14ac:dyDescent="0.35">
      <c r="A102" s="146" t="s">
        <v>864</v>
      </c>
      <c r="B102" s="146">
        <v>95</v>
      </c>
    </row>
    <row r="103" spans="1:6" x14ac:dyDescent="0.35">
      <c r="A103" s="146" t="s">
        <v>866</v>
      </c>
      <c r="B103" s="146">
        <v>96</v>
      </c>
      <c r="F103" s="560"/>
    </row>
    <row r="104" spans="1:6" x14ac:dyDescent="0.35">
      <c r="A104" s="146" t="s">
        <v>868</v>
      </c>
      <c r="B104" s="146">
        <v>97</v>
      </c>
      <c r="F104" s="560"/>
    </row>
    <row r="105" spans="1:6" x14ac:dyDescent="0.35">
      <c r="A105" s="146" t="s">
        <v>1937</v>
      </c>
      <c r="B105" s="146">
        <v>98</v>
      </c>
      <c r="E105" s="146"/>
    </row>
    <row r="106" spans="1:6" x14ac:dyDescent="0.35">
      <c r="A106" s="146" t="s">
        <v>872</v>
      </c>
      <c r="B106" s="146">
        <v>99</v>
      </c>
    </row>
    <row r="107" spans="1:6" x14ac:dyDescent="0.35">
      <c r="A107" s="146" t="s">
        <v>874</v>
      </c>
      <c r="B107" s="146">
        <v>100</v>
      </c>
    </row>
    <row r="108" spans="1:6" x14ac:dyDescent="0.35">
      <c r="A108" s="146" t="s">
        <v>231</v>
      </c>
      <c r="B108" s="146">
        <v>101</v>
      </c>
    </row>
    <row r="109" spans="1:6" x14ac:dyDescent="0.35">
      <c r="A109" s="146" t="s">
        <v>877</v>
      </c>
      <c r="B109" s="146">
        <v>102</v>
      </c>
    </row>
    <row r="110" spans="1:6" x14ac:dyDescent="0.35">
      <c r="A110" s="146" t="s">
        <v>879</v>
      </c>
      <c r="B110" s="146">
        <v>103</v>
      </c>
    </row>
    <row r="111" spans="1:6" x14ac:dyDescent="0.35">
      <c r="A111" s="146" t="s">
        <v>881</v>
      </c>
      <c r="B111" s="146">
        <v>104</v>
      </c>
    </row>
    <row r="112" spans="1:6" x14ac:dyDescent="0.35">
      <c r="A112" s="146" t="s">
        <v>883</v>
      </c>
      <c r="B112" s="146">
        <v>105</v>
      </c>
    </row>
    <row r="113" spans="1:2" x14ac:dyDescent="0.35">
      <c r="A113" s="146" t="s">
        <v>885</v>
      </c>
      <c r="B113" s="146">
        <v>106</v>
      </c>
    </row>
    <row r="114" spans="1:2" x14ac:dyDescent="0.35">
      <c r="A114" s="146" t="s">
        <v>236</v>
      </c>
      <c r="B114" s="146">
        <v>107</v>
      </c>
    </row>
    <row r="115" spans="1:2" x14ac:dyDescent="0.35">
      <c r="A115" s="146" t="s">
        <v>888</v>
      </c>
      <c r="B115" s="146">
        <v>108</v>
      </c>
    </row>
    <row r="116" spans="1:2" x14ac:dyDescent="0.35">
      <c r="A116" s="146" t="s">
        <v>239</v>
      </c>
      <c r="B116" s="146">
        <v>109</v>
      </c>
    </row>
    <row r="117" spans="1:2" x14ac:dyDescent="0.35">
      <c r="A117" s="146" t="s">
        <v>242</v>
      </c>
      <c r="B117" s="146">
        <v>110</v>
      </c>
    </row>
    <row r="118" spans="1:2" x14ac:dyDescent="0.35">
      <c r="A118" s="146" t="s">
        <v>892</v>
      </c>
      <c r="B118" s="146">
        <v>111</v>
      </c>
    </row>
    <row r="119" spans="1:2" x14ac:dyDescent="0.35">
      <c r="A119" s="146" t="s">
        <v>245</v>
      </c>
      <c r="B119" s="146">
        <v>112</v>
      </c>
    </row>
    <row r="120" spans="1:2" x14ac:dyDescent="0.35">
      <c r="A120" s="146" t="s">
        <v>895</v>
      </c>
      <c r="B120" s="146">
        <v>113</v>
      </c>
    </row>
    <row r="121" spans="1:2" x14ac:dyDescent="0.35">
      <c r="A121" s="146" t="s">
        <v>250</v>
      </c>
      <c r="B121" s="146">
        <v>114</v>
      </c>
    </row>
    <row r="122" spans="1:2" x14ac:dyDescent="0.35">
      <c r="A122" s="146" t="s">
        <v>898</v>
      </c>
      <c r="B122" s="146">
        <v>115</v>
      </c>
    </row>
    <row r="123" spans="1:2" x14ac:dyDescent="0.35">
      <c r="A123" s="146" t="s">
        <v>900</v>
      </c>
      <c r="B123" s="146">
        <v>116</v>
      </c>
    </row>
    <row r="124" spans="1:2" x14ac:dyDescent="0.35">
      <c r="A124" s="146" t="s">
        <v>253</v>
      </c>
      <c r="B124" s="146">
        <v>117</v>
      </c>
    </row>
    <row r="125" spans="1:2" x14ac:dyDescent="0.35">
      <c r="A125" s="146" t="s">
        <v>903</v>
      </c>
      <c r="B125" s="146">
        <v>118</v>
      </c>
    </row>
    <row r="126" spans="1:2" x14ac:dyDescent="0.35">
      <c r="A126" s="146" t="s">
        <v>256</v>
      </c>
      <c r="B126" s="146">
        <v>119</v>
      </c>
    </row>
    <row r="127" spans="1:2" x14ac:dyDescent="0.35">
      <c r="A127" s="146" t="s">
        <v>906</v>
      </c>
      <c r="B127" s="146">
        <v>120</v>
      </c>
    </row>
    <row r="128" spans="1:2" x14ac:dyDescent="0.35">
      <c r="A128" s="146" t="s">
        <v>908</v>
      </c>
      <c r="B128" s="146">
        <v>121</v>
      </c>
    </row>
    <row r="129" spans="1:2" x14ac:dyDescent="0.35">
      <c r="A129" s="146" t="s">
        <v>259</v>
      </c>
      <c r="B129" s="146">
        <v>122</v>
      </c>
    </row>
    <row r="130" spans="1:2" x14ac:dyDescent="0.35">
      <c r="A130" s="146" t="s">
        <v>261</v>
      </c>
      <c r="B130" s="146">
        <v>123</v>
      </c>
    </row>
    <row r="131" spans="1:2" x14ac:dyDescent="0.35">
      <c r="A131" s="146" t="s">
        <v>913</v>
      </c>
      <c r="B131" s="146">
        <v>124</v>
      </c>
    </row>
    <row r="132" spans="1:2" x14ac:dyDescent="0.35">
      <c r="A132" s="146" t="s">
        <v>915</v>
      </c>
      <c r="B132" s="146">
        <v>125</v>
      </c>
    </row>
    <row r="133" spans="1:2" x14ac:dyDescent="0.35">
      <c r="A133" s="146" t="s">
        <v>266</v>
      </c>
      <c r="B133" s="146">
        <v>126</v>
      </c>
    </row>
    <row r="134" spans="1:2" x14ac:dyDescent="0.35">
      <c r="A134" s="146" t="s">
        <v>918</v>
      </c>
      <c r="B134" s="146">
        <v>127</v>
      </c>
    </row>
    <row r="135" spans="1:2" x14ac:dyDescent="0.35">
      <c r="A135" s="146" t="s">
        <v>920</v>
      </c>
      <c r="B135" s="146">
        <v>128</v>
      </c>
    </row>
    <row r="136" spans="1:2" x14ac:dyDescent="0.35">
      <c r="A136" s="146" t="s">
        <v>269</v>
      </c>
      <c r="B136" s="146">
        <v>129</v>
      </c>
    </row>
    <row r="137" spans="1:2" x14ac:dyDescent="0.35">
      <c r="A137" s="146" t="s">
        <v>923</v>
      </c>
      <c r="B137" s="146">
        <v>130</v>
      </c>
    </row>
    <row r="138" spans="1:2" x14ac:dyDescent="0.35">
      <c r="A138" s="146" t="s">
        <v>925</v>
      </c>
      <c r="B138" s="146">
        <v>131</v>
      </c>
    </row>
    <row r="139" spans="1:2" x14ac:dyDescent="0.35">
      <c r="A139" s="146" t="s">
        <v>927</v>
      </c>
      <c r="B139" s="146">
        <v>132</v>
      </c>
    </row>
    <row r="140" spans="1:2" x14ac:dyDescent="0.35">
      <c r="A140" s="146" t="s">
        <v>272</v>
      </c>
      <c r="B140" s="146">
        <v>133</v>
      </c>
    </row>
    <row r="141" spans="1:2" x14ac:dyDescent="0.35">
      <c r="A141" s="146" t="s">
        <v>274</v>
      </c>
      <c r="B141" s="146">
        <v>134</v>
      </c>
    </row>
    <row r="142" spans="1:2" x14ac:dyDescent="0.35">
      <c r="A142" s="146" t="s">
        <v>277</v>
      </c>
      <c r="B142" s="146">
        <v>135</v>
      </c>
    </row>
    <row r="143" spans="1:2" x14ac:dyDescent="0.35">
      <c r="A143" s="146" t="s">
        <v>280</v>
      </c>
      <c r="B143" s="146">
        <v>136</v>
      </c>
    </row>
    <row r="144" spans="1:2" x14ac:dyDescent="0.35">
      <c r="A144" s="146" t="s">
        <v>934</v>
      </c>
      <c r="B144" s="146">
        <v>137</v>
      </c>
    </row>
    <row r="145" spans="1:2" x14ac:dyDescent="0.35">
      <c r="A145" s="146" t="s">
        <v>285</v>
      </c>
      <c r="B145" s="146">
        <v>138</v>
      </c>
    </row>
    <row r="146" spans="1:2" x14ac:dyDescent="0.35">
      <c r="A146" s="146" t="s">
        <v>287</v>
      </c>
      <c r="B146" s="146">
        <v>139</v>
      </c>
    </row>
    <row r="147" spans="1:2" x14ac:dyDescent="0.35">
      <c r="A147" s="146" t="s">
        <v>290</v>
      </c>
      <c r="B147" s="146">
        <v>140</v>
      </c>
    </row>
    <row r="148" spans="1:2" x14ac:dyDescent="0.35">
      <c r="A148" s="146" t="s">
        <v>293</v>
      </c>
      <c r="B148" s="146">
        <v>141</v>
      </c>
    </row>
    <row r="149" spans="1:2" x14ac:dyDescent="0.35">
      <c r="A149" s="146" t="s">
        <v>295</v>
      </c>
      <c r="B149" s="146">
        <v>142</v>
      </c>
    </row>
    <row r="150" spans="1:2" x14ac:dyDescent="0.35">
      <c r="A150" s="146" t="s">
        <v>1821</v>
      </c>
      <c r="B150" s="146">
        <v>143</v>
      </c>
    </row>
    <row r="151" spans="1:2" x14ac:dyDescent="0.35">
      <c r="A151" s="146" t="s">
        <v>300</v>
      </c>
      <c r="B151" s="146">
        <v>144</v>
      </c>
    </row>
    <row r="152" spans="1:2" x14ac:dyDescent="0.35">
      <c r="A152" s="146" t="s">
        <v>303</v>
      </c>
      <c r="B152" s="146">
        <v>145</v>
      </c>
    </row>
    <row r="153" spans="1:2" x14ac:dyDescent="0.35">
      <c r="A153" s="146" t="s">
        <v>1822</v>
      </c>
      <c r="B153" s="146">
        <v>146</v>
      </c>
    </row>
    <row r="154" spans="1:2" x14ac:dyDescent="0.35">
      <c r="A154" s="146" t="s">
        <v>308</v>
      </c>
      <c r="B154" s="146">
        <v>147</v>
      </c>
    </row>
    <row r="155" spans="1:2" x14ac:dyDescent="0.35">
      <c r="A155" s="146" t="s">
        <v>949</v>
      </c>
      <c r="B155" s="146">
        <v>148</v>
      </c>
    </row>
    <row r="156" spans="1:2" x14ac:dyDescent="0.35">
      <c r="A156" s="146" t="s">
        <v>951</v>
      </c>
      <c r="B156" s="146">
        <v>149</v>
      </c>
    </row>
    <row r="157" spans="1:2" x14ac:dyDescent="0.35">
      <c r="A157" s="146" t="s">
        <v>312</v>
      </c>
      <c r="B157" s="146">
        <v>150</v>
      </c>
    </row>
    <row r="158" spans="1:2" x14ac:dyDescent="0.35">
      <c r="A158" s="146" t="s">
        <v>315</v>
      </c>
      <c r="B158" s="146">
        <v>151</v>
      </c>
    </row>
    <row r="159" spans="1:2" x14ac:dyDescent="0.35">
      <c r="A159" s="146" t="s">
        <v>955</v>
      </c>
      <c r="B159" s="146">
        <v>152</v>
      </c>
    </row>
    <row r="160" spans="1:2" x14ac:dyDescent="0.35">
      <c r="A160" s="146" t="s">
        <v>957</v>
      </c>
      <c r="B160" s="146">
        <v>153</v>
      </c>
    </row>
    <row r="161" spans="1:2" x14ac:dyDescent="0.35">
      <c r="A161" s="146" t="s">
        <v>959</v>
      </c>
      <c r="B161" s="146">
        <v>154</v>
      </c>
    </row>
    <row r="162" spans="1:2" x14ac:dyDescent="0.35">
      <c r="A162" s="146" t="s">
        <v>317</v>
      </c>
      <c r="B162" s="146">
        <v>155</v>
      </c>
    </row>
    <row r="163" spans="1:2" x14ac:dyDescent="0.35">
      <c r="A163" s="146" t="s">
        <v>962</v>
      </c>
      <c r="B163" s="146">
        <v>156</v>
      </c>
    </row>
    <row r="164" spans="1:2" x14ac:dyDescent="0.35">
      <c r="A164" s="146" t="s">
        <v>319</v>
      </c>
      <c r="B164" s="146">
        <v>157</v>
      </c>
    </row>
    <row r="165" spans="1:2" x14ac:dyDescent="0.35">
      <c r="A165" s="146" t="s">
        <v>965</v>
      </c>
      <c r="B165" s="146">
        <v>158</v>
      </c>
    </row>
    <row r="166" spans="1:2" x14ac:dyDescent="0.35">
      <c r="A166" s="146" t="s">
        <v>967</v>
      </c>
      <c r="B166" s="146">
        <v>159</v>
      </c>
    </row>
    <row r="167" spans="1:2" x14ac:dyDescent="0.35">
      <c r="A167" s="146" t="s">
        <v>321</v>
      </c>
      <c r="B167" s="146">
        <v>160</v>
      </c>
    </row>
    <row r="168" spans="1:2" x14ac:dyDescent="0.35">
      <c r="A168" s="146" t="s">
        <v>970</v>
      </c>
      <c r="B168" s="146">
        <v>161</v>
      </c>
    </row>
    <row r="169" spans="1:2" x14ac:dyDescent="0.35">
      <c r="A169" s="146" t="s">
        <v>972</v>
      </c>
      <c r="B169" s="146">
        <v>162</v>
      </c>
    </row>
    <row r="170" spans="1:2" x14ac:dyDescent="0.35">
      <c r="A170" s="146" t="s">
        <v>974</v>
      </c>
      <c r="B170" s="146">
        <v>163</v>
      </c>
    </row>
    <row r="171" spans="1:2" x14ac:dyDescent="0.35">
      <c r="A171" s="146" t="s">
        <v>324</v>
      </c>
      <c r="B171" s="146">
        <v>164</v>
      </c>
    </row>
    <row r="172" spans="1:2" x14ac:dyDescent="0.35">
      <c r="A172" s="146" t="s">
        <v>327</v>
      </c>
      <c r="B172" s="146">
        <v>165</v>
      </c>
    </row>
    <row r="173" spans="1:2" x14ac:dyDescent="0.35">
      <c r="A173" s="146" t="s">
        <v>978</v>
      </c>
      <c r="B173" s="146">
        <v>166</v>
      </c>
    </row>
    <row r="174" spans="1:2" x14ac:dyDescent="0.35">
      <c r="A174" s="146" t="s">
        <v>980</v>
      </c>
      <c r="B174" s="146">
        <v>167</v>
      </c>
    </row>
    <row r="175" spans="1:2" x14ac:dyDescent="0.35">
      <c r="A175" s="146" t="s">
        <v>982</v>
      </c>
      <c r="B175" s="146">
        <v>168</v>
      </c>
    </row>
    <row r="176" spans="1:2" x14ac:dyDescent="0.35">
      <c r="A176" s="146" t="s">
        <v>330</v>
      </c>
      <c r="B176" s="146">
        <v>169</v>
      </c>
    </row>
    <row r="177" spans="1:2" x14ac:dyDescent="0.35">
      <c r="A177" s="146" t="s">
        <v>985</v>
      </c>
      <c r="B177" s="146">
        <v>170</v>
      </c>
    </row>
    <row r="178" spans="1:2" x14ac:dyDescent="0.35">
      <c r="A178" s="146" t="s">
        <v>333</v>
      </c>
      <c r="B178" s="146">
        <v>171</v>
      </c>
    </row>
    <row r="179" spans="1:2" x14ac:dyDescent="0.35">
      <c r="A179" s="146" t="s">
        <v>988</v>
      </c>
      <c r="B179" s="146">
        <v>172</v>
      </c>
    </row>
    <row r="180" spans="1:2" x14ac:dyDescent="0.35">
      <c r="A180" s="146" t="s">
        <v>990</v>
      </c>
      <c r="B180" s="146">
        <v>173</v>
      </c>
    </row>
    <row r="181" spans="1:2" x14ac:dyDescent="0.35">
      <c r="A181" s="146" t="s">
        <v>338</v>
      </c>
      <c r="B181" s="146">
        <v>174</v>
      </c>
    </row>
    <row r="182" spans="1:2" x14ac:dyDescent="0.35">
      <c r="A182" s="146" t="s">
        <v>994</v>
      </c>
      <c r="B182" s="146">
        <v>175</v>
      </c>
    </row>
    <row r="183" spans="1:2" x14ac:dyDescent="0.35">
      <c r="A183" s="146" t="s">
        <v>996</v>
      </c>
      <c r="B183" s="146">
        <v>176</v>
      </c>
    </row>
    <row r="184" spans="1:2" x14ac:dyDescent="0.35">
      <c r="A184" s="146" t="s">
        <v>341</v>
      </c>
      <c r="B184" s="146">
        <v>177</v>
      </c>
    </row>
    <row r="185" spans="1:2" x14ac:dyDescent="0.35">
      <c r="A185" s="146" t="s">
        <v>1000</v>
      </c>
      <c r="B185" s="146">
        <v>178</v>
      </c>
    </row>
    <row r="186" spans="1:2" x14ac:dyDescent="0.35">
      <c r="A186" s="146" t="s">
        <v>344</v>
      </c>
      <c r="B186" s="146">
        <v>179</v>
      </c>
    </row>
    <row r="187" spans="1:2" x14ac:dyDescent="0.35">
      <c r="A187" s="146" t="s">
        <v>347</v>
      </c>
      <c r="B187" s="146">
        <v>180</v>
      </c>
    </row>
    <row r="188" spans="1:2" x14ac:dyDescent="0.35">
      <c r="A188" s="146" t="s">
        <v>350</v>
      </c>
      <c r="B188" s="146">
        <v>181</v>
      </c>
    </row>
    <row r="189" spans="1:2" x14ac:dyDescent="0.35">
      <c r="A189" s="146" t="s">
        <v>1005</v>
      </c>
      <c r="B189" s="146">
        <v>182</v>
      </c>
    </row>
    <row r="190" spans="1:2" x14ac:dyDescent="0.35">
      <c r="A190" s="146" t="s">
        <v>1007</v>
      </c>
      <c r="B190" s="146">
        <v>183</v>
      </c>
    </row>
    <row r="191" spans="1:2" x14ac:dyDescent="0.35">
      <c r="A191" s="146" t="s">
        <v>356</v>
      </c>
      <c r="B191" s="146">
        <v>184</v>
      </c>
    </row>
    <row r="192" spans="1:2" x14ac:dyDescent="0.35">
      <c r="A192" s="146" t="s">
        <v>1010</v>
      </c>
      <c r="B192" s="146">
        <v>185</v>
      </c>
    </row>
    <row r="193" spans="1:2" x14ac:dyDescent="0.35">
      <c r="A193" s="146" t="s">
        <v>358</v>
      </c>
      <c r="B193" s="146">
        <v>186</v>
      </c>
    </row>
    <row r="194" spans="1:2" x14ac:dyDescent="0.35">
      <c r="A194" s="146" t="s">
        <v>1013</v>
      </c>
      <c r="B194" s="146">
        <v>187</v>
      </c>
    </row>
    <row r="195" spans="1:2" x14ac:dyDescent="0.35">
      <c r="A195" s="146" t="s">
        <v>1015</v>
      </c>
      <c r="B195" s="146">
        <v>188</v>
      </c>
    </row>
    <row r="196" spans="1:2" x14ac:dyDescent="0.35">
      <c r="A196" s="146" t="s">
        <v>364</v>
      </c>
      <c r="B196" s="146">
        <v>189</v>
      </c>
    </row>
    <row r="197" spans="1:2" x14ac:dyDescent="0.35">
      <c r="A197" s="146" t="s">
        <v>1018</v>
      </c>
      <c r="B197" s="146">
        <v>190</v>
      </c>
    </row>
    <row r="198" spans="1:2" x14ac:dyDescent="0.35">
      <c r="A198" s="146" t="s">
        <v>1020</v>
      </c>
      <c r="B198" s="146">
        <v>191</v>
      </c>
    </row>
    <row r="199" spans="1:2" x14ac:dyDescent="0.35">
      <c r="A199" s="146" t="s">
        <v>370</v>
      </c>
      <c r="B199" s="146">
        <v>192</v>
      </c>
    </row>
    <row r="200" spans="1:2" x14ac:dyDescent="0.35">
      <c r="A200" s="146" t="s">
        <v>373</v>
      </c>
      <c r="B200" s="146">
        <v>193</v>
      </c>
    </row>
    <row r="201" spans="1:2" x14ac:dyDescent="0.35">
      <c r="A201" s="146" t="s">
        <v>376</v>
      </c>
      <c r="B201" s="146">
        <v>194</v>
      </c>
    </row>
    <row r="202" spans="1:2" x14ac:dyDescent="0.35">
      <c r="A202" s="146" t="s">
        <v>1025</v>
      </c>
      <c r="B202" s="146">
        <v>195</v>
      </c>
    </row>
    <row r="203" spans="1:2" x14ac:dyDescent="0.35">
      <c r="A203" s="146" t="s">
        <v>379</v>
      </c>
      <c r="B203" s="146">
        <v>196</v>
      </c>
    </row>
    <row r="204" spans="1:2" x14ac:dyDescent="0.35">
      <c r="A204" s="146" t="s">
        <v>382</v>
      </c>
      <c r="B204" s="146">
        <v>197</v>
      </c>
    </row>
    <row r="205" spans="1:2" x14ac:dyDescent="0.35">
      <c r="A205" s="146" t="s">
        <v>385</v>
      </c>
      <c r="B205" s="146">
        <v>198</v>
      </c>
    </row>
    <row r="206" spans="1:2" x14ac:dyDescent="0.35">
      <c r="A206" s="146" t="s">
        <v>1030</v>
      </c>
      <c r="B206" s="146">
        <v>199</v>
      </c>
    </row>
    <row r="207" spans="1:2" x14ac:dyDescent="0.35">
      <c r="A207" s="146" t="s">
        <v>1032</v>
      </c>
      <c r="B207" s="146">
        <v>200</v>
      </c>
    </row>
    <row r="208" spans="1:2" x14ac:dyDescent="0.35">
      <c r="A208" s="146" t="s">
        <v>1034</v>
      </c>
      <c r="B208" s="146">
        <v>201</v>
      </c>
    </row>
    <row r="209" spans="1:2" x14ac:dyDescent="0.35">
      <c r="A209" s="146" t="s">
        <v>387</v>
      </c>
      <c r="B209" s="146">
        <v>202</v>
      </c>
    </row>
    <row r="210" spans="1:2" x14ac:dyDescent="0.35">
      <c r="A210" s="146" t="s">
        <v>1037</v>
      </c>
      <c r="B210" s="146">
        <v>203</v>
      </c>
    </row>
    <row r="211" spans="1:2" x14ac:dyDescent="0.35">
      <c r="A211" s="146" t="s">
        <v>390</v>
      </c>
      <c r="B211" s="146">
        <v>204</v>
      </c>
    </row>
    <row r="212" spans="1:2" x14ac:dyDescent="0.35">
      <c r="A212" s="146" t="s">
        <v>1040</v>
      </c>
      <c r="B212" s="146">
        <v>205</v>
      </c>
    </row>
    <row r="213" spans="1:2" x14ac:dyDescent="0.35">
      <c r="A213" s="146" t="s">
        <v>1042</v>
      </c>
      <c r="B213" s="146">
        <v>206</v>
      </c>
    </row>
    <row r="214" spans="1:2" x14ac:dyDescent="0.35">
      <c r="A214" s="146" t="s">
        <v>1824</v>
      </c>
      <c r="B214" s="146">
        <v>207</v>
      </c>
    </row>
    <row r="215" spans="1:2" x14ac:dyDescent="0.35">
      <c r="A215" s="146" t="s">
        <v>393</v>
      </c>
      <c r="B215" s="146">
        <v>208</v>
      </c>
    </row>
    <row r="216" spans="1:2" x14ac:dyDescent="0.35">
      <c r="A216" s="146" t="s">
        <v>1047</v>
      </c>
      <c r="B216" s="146">
        <v>209</v>
      </c>
    </row>
    <row r="217" spans="1:2" x14ac:dyDescent="0.35">
      <c r="A217" s="146" t="s">
        <v>1049</v>
      </c>
      <c r="B217" s="146">
        <v>210</v>
      </c>
    </row>
    <row r="218" spans="1:2" x14ac:dyDescent="0.35">
      <c r="A218" s="146" t="s">
        <v>1051</v>
      </c>
      <c r="B218" s="146">
        <v>211</v>
      </c>
    </row>
    <row r="219" spans="1:2" x14ac:dyDescent="0.35">
      <c r="A219" s="146" t="s">
        <v>1053</v>
      </c>
      <c r="B219" s="146">
        <v>212</v>
      </c>
    </row>
    <row r="220" spans="1:2" x14ac:dyDescent="0.35">
      <c r="A220" s="146" t="s">
        <v>396</v>
      </c>
      <c r="B220" s="146">
        <v>213</v>
      </c>
    </row>
    <row r="221" spans="1:2" x14ac:dyDescent="0.35">
      <c r="A221" s="146" t="s">
        <v>1056</v>
      </c>
      <c r="B221" s="146">
        <v>214</v>
      </c>
    </row>
    <row r="222" spans="1:2" x14ac:dyDescent="0.35">
      <c r="A222" s="146" t="s">
        <v>399</v>
      </c>
      <c r="B222" s="146">
        <v>215</v>
      </c>
    </row>
    <row r="223" spans="1:2" x14ac:dyDescent="0.35">
      <c r="A223" s="146" t="s">
        <v>402</v>
      </c>
      <c r="B223" s="146">
        <v>216</v>
      </c>
    </row>
    <row r="224" spans="1:2" x14ac:dyDescent="0.35">
      <c r="A224" s="146" t="s">
        <v>1060</v>
      </c>
      <c r="B224" s="146">
        <v>217</v>
      </c>
    </row>
    <row r="225" spans="1:2" x14ac:dyDescent="0.35">
      <c r="A225" s="146" t="s">
        <v>1062</v>
      </c>
      <c r="B225" s="146">
        <v>218</v>
      </c>
    </row>
    <row r="226" spans="1:2" x14ac:dyDescent="0.35">
      <c r="A226" s="146" t="s">
        <v>404</v>
      </c>
      <c r="B226" s="146">
        <v>219</v>
      </c>
    </row>
    <row r="227" spans="1:2" x14ac:dyDescent="0.35">
      <c r="A227" s="146" t="s">
        <v>1065</v>
      </c>
      <c r="B227" s="146">
        <v>220</v>
      </c>
    </row>
    <row r="228" spans="1:2" x14ac:dyDescent="0.35">
      <c r="A228" s="146" t="s">
        <v>1067</v>
      </c>
      <c r="B228" s="146">
        <v>221</v>
      </c>
    </row>
    <row r="229" spans="1:2" x14ac:dyDescent="0.35">
      <c r="A229" s="146" t="s">
        <v>407</v>
      </c>
      <c r="B229" s="146">
        <v>222</v>
      </c>
    </row>
    <row r="230" spans="1:2" x14ac:dyDescent="0.35">
      <c r="A230" s="146" t="s">
        <v>409</v>
      </c>
      <c r="B230" s="146">
        <v>223</v>
      </c>
    </row>
    <row r="231" spans="1:2" x14ac:dyDescent="0.35">
      <c r="A231" s="146" t="s">
        <v>411</v>
      </c>
      <c r="B231" s="146">
        <v>224</v>
      </c>
    </row>
    <row r="232" spans="1:2" x14ac:dyDescent="0.35">
      <c r="A232" s="146" t="s">
        <v>414</v>
      </c>
      <c r="B232" s="146">
        <v>225</v>
      </c>
    </row>
    <row r="233" spans="1:2" x14ac:dyDescent="0.35">
      <c r="A233" s="146" t="s">
        <v>1826</v>
      </c>
      <c r="B233" s="146">
        <v>226</v>
      </c>
    </row>
    <row r="234" spans="1:2" x14ac:dyDescent="0.35">
      <c r="A234" s="146" t="s">
        <v>1075</v>
      </c>
      <c r="B234" s="146">
        <v>227</v>
      </c>
    </row>
    <row r="235" spans="1:2" x14ac:dyDescent="0.35">
      <c r="A235" s="146" t="s">
        <v>1077</v>
      </c>
      <c r="B235" s="146">
        <v>228</v>
      </c>
    </row>
    <row r="236" spans="1:2" x14ac:dyDescent="0.35">
      <c r="A236" s="146" t="s">
        <v>419</v>
      </c>
      <c r="B236" s="146">
        <v>229</v>
      </c>
    </row>
    <row r="237" spans="1:2" x14ac:dyDescent="0.35">
      <c r="A237" s="146" t="s">
        <v>1080</v>
      </c>
      <c r="B237" s="146">
        <v>230</v>
      </c>
    </row>
    <row r="238" spans="1:2" x14ac:dyDescent="0.35">
      <c r="A238" s="146" t="s">
        <v>1082</v>
      </c>
      <c r="B238" s="146">
        <v>231</v>
      </c>
    </row>
    <row r="239" spans="1:2" x14ac:dyDescent="0.35">
      <c r="A239" s="146" t="s">
        <v>1827</v>
      </c>
      <c r="B239" s="146">
        <v>232</v>
      </c>
    </row>
    <row r="240" spans="1:2" x14ac:dyDescent="0.35">
      <c r="A240" s="146" t="s">
        <v>1086</v>
      </c>
      <c r="B240" s="146">
        <v>233</v>
      </c>
    </row>
    <row r="241" spans="1:2" x14ac:dyDescent="0.35">
      <c r="A241" s="146" t="s">
        <v>1088</v>
      </c>
      <c r="B241" s="146">
        <v>234</v>
      </c>
    </row>
    <row r="242" spans="1:2" x14ac:dyDescent="0.35">
      <c r="A242" s="146" t="s">
        <v>1090</v>
      </c>
      <c r="B242" s="146">
        <v>235</v>
      </c>
    </row>
    <row r="243" spans="1:2" x14ac:dyDescent="0.35">
      <c r="A243" s="146" t="s">
        <v>1092</v>
      </c>
      <c r="B243" s="146">
        <v>236</v>
      </c>
    </row>
    <row r="244" spans="1:2" x14ac:dyDescent="0.35">
      <c r="A244" s="146" t="s">
        <v>1095</v>
      </c>
      <c r="B244" s="146">
        <v>237</v>
      </c>
    </row>
    <row r="245" spans="1:2" x14ac:dyDescent="0.35">
      <c r="A245" s="146" t="s">
        <v>1097</v>
      </c>
      <c r="B245" s="146">
        <v>238</v>
      </c>
    </row>
    <row r="246" spans="1:2" x14ac:dyDescent="0.35">
      <c r="A246" s="146" t="s">
        <v>421</v>
      </c>
      <c r="B246" s="146">
        <v>239</v>
      </c>
    </row>
    <row r="247" spans="1:2" x14ac:dyDescent="0.35">
      <c r="A247" s="146" t="s">
        <v>424</v>
      </c>
      <c r="B247" s="146">
        <v>240</v>
      </c>
    </row>
    <row r="248" spans="1:2" x14ac:dyDescent="0.35">
      <c r="A248" s="146" t="s">
        <v>427</v>
      </c>
      <c r="B248" s="146">
        <v>241</v>
      </c>
    </row>
    <row r="249" spans="1:2" x14ac:dyDescent="0.35">
      <c r="A249" s="146" t="s">
        <v>429</v>
      </c>
      <c r="B249" s="146">
        <v>242</v>
      </c>
    </row>
    <row r="250" spans="1:2" x14ac:dyDescent="0.35">
      <c r="A250" s="146" t="s">
        <v>1103</v>
      </c>
      <c r="B250" s="146">
        <v>243</v>
      </c>
    </row>
    <row r="251" spans="1:2" x14ac:dyDescent="0.35">
      <c r="A251" s="146" t="s">
        <v>1105</v>
      </c>
      <c r="B251" s="146">
        <v>244</v>
      </c>
    </row>
    <row r="252" spans="1:2" x14ac:dyDescent="0.35">
      <c r="A252" s="146" t="s">
        <v>432</v>
      </c>
      <c r="B252" s="146">
        <v>245</v>
      </c>
    </row>
    <row r="253" spans="1:2" x14ac:dyDescent="0.35">
      <c r="A253" s="146" t="s">
        <v>1108</v>
      </c>
      <c r="B253" s="146">
        <v>246</v>
      </c>
    </row>
    <row r="254" spans="1:2" x14ac:dyDescent="0.35">
      <c r="A254" s="146" t="s">
        <v>1110</v>
      </c>
      <c r="B254" s="146">
        <v>247</v>
      </c>
    </row>
    <row r="255" spans="1:2" x14ac:dyDescent="0.35">
      <c r="A255" s="146" t="s">
        <v>1112</v>
      </c>
      <c r="B255" s="146">
        <v>248</v>
      </c>
    </row>
    <row r="256" spans="1:2" x14ac:dyDescent="0.35">
      <c r="A256" s="146" t="s">
        <v>437</v>
      </c>
      <c r="B256" s="146">
        <v>249</v>
      </c>
    </row>
    <row r="257" spans="1:2" x14ac:dyDescent="0.35">
      <c r="A257" s="146" t="s">
        <v>440</v>
      </c>
      <c r="B257" s="146">
        <v>250</v>
      </c>
    </row>
    <row r="258" spans="1:2" x14ac:dyDescent="0.35">
      <c r="A258" s="146" t="s">
        <v>442</v>
      </c>
      <c r="B258" s="146">
        <v>251</v>
      </c>
    </row>
    <row r="259" spans="1:2" x14ac:dyDescent="0.35">
      <c r="A259" s="146" t="s">
        <v>1117</v>
      </c>
      <c r="B259" s="146">
        <v>252</v>
      </c>
    </row>
    <row r="260" spans="1:2" x14ac:dyDescent="0.35">
      <c r="A260" s="146" t="s">
        <v>1828</v>
      </c>
      <c r="B260" s="146">
        <v>253</v>
      </c>
    </row>
    <row r="261" spans="1:2" x14ac:dyDescent="0.35">
      <c r="A261" s="146" t="s">
        <v>447</v>
      </c>
      <c r="B261" s="146">
        <v>254</v>
      </c>
    </row>
    <row r="262" spans="1:2" x14ac:dyDescent="0.35">
      <c r="A262" s="146" t="s">
        <v>1122</v>
      </c>
      <c r="B262" s="146">
        <v>255</v>
      </c>
    </row>
    <row r="263" spans="1:2" x14ac:dyDescent="0.35">
      <c r="A263" s="146" t="s">
        <v>452</v>
      </c>
      <c r="B263" s="146">
        <v>256</v>
      </c>
    </row>
    <row r="264" spans="1:2" x14ac:dyDescent="0.35">
      <c r="A264" s="146" t="s">
        <v>1125</v>
      </c>
      <c r="B264" s="146">
        <v>257</v>
      </c>
    </row>
    <row r="265" spans="1:2" x14ac:dyDescent="0.35">
      <c r="A265" s="146" t="s">
        <v>455</v>
      </c>
      <c r="B265" s="146">
        <v>258</v>
      </c>
    </row>
    <row r="266" spans="1:2" x14ac:dyDescent="0.35">
      <c r="A266" s="146" t="s">
        <v>458</v>
      </c>
      <c r="B266" s="146">
        <v>259</v>
      </c>
    </row>
    <row r="267" spans="1:2" x14ac:dyDescent="0.35">
      <c r="A267" s="146" t="s">
        <v>1129</v>
      </c>
      <c r="B267" s="146">
        <v>260</v>
      </c>
    </row>
    <row r="268" spans="1:2" x14ac:dyDescent="0.35">
      <c r="A268" s="146" t="s">
        <v>1131</v>
      </c>
      <c r="B268" s="146">
        <v>261</v>
      </c>
    </row>
    <row r="269" spans="1:2" x14ac:dyDescent="0.35">
      <c r="A269" s="146" t="s">
        <v>1133</v>
      </c>
      <c r="B269" s="146">
        <v>262</v>
      </c>
    </row>
    <row r="270" spans="1:2" x14ac:dyDescent="0.35">
      <c r="A270" s="146" t="s">
        <v>460</v>
      </c>
      <c r="B270" s="146">
        <v>263</v>
      </c>
    </row>
    <row r="271" spans="1:2" x14ac:dyDescent="0.35">
      <c r="A271" s="146" t="s">
        <v>1136</v>
      </c>
      <c r="B271" s="146">
        <v>264</v>
      </c>
    </row>
    <row r="272" spans="1:2" x14ac:dyDescent="0.35">
      <c r="A272" s="146" t="s">
        <v>1138</v>
      </c>
      <c r="B272" s="146">
        <v>265</v>
      </c>
    </row>
    <row r="273" spans="1:2" x14ac:dyDescent="0.35">
      <c r="A273" s="146" t="s">
        <v>1140</v>
      </c>
      <c r="B273" s="146">
        <v>266</v>
      </c>
    </row>
    <row r="274" spans="1:2" x14ac:dyDescent="0.35">
      <c r="A274" s="146" t="s">
        <v>1142</v>
      </c>
      <c r="B274" s="146">
        <v>267</v>
      </c>
    </row>
    <row r="275" spans="1:2" x14ac:dyDescent="0.35">
      <c r="A275" s="146" t="s">
        <v>1144</v>
      </c>
      <c r="B275" s="146">
        <v>268</v>
      </c>
    </row>
    <row r="276" spans="1:2" x14ac:dyDescent="0.35">
      <c r="A276" s="146" t="s">
        <v>463</v>
      </c>
      <c r="B276" s="146">
        <v>269</v>
      </c>
    </row>
    <row r="277" spans="1:2" x14ac:dyDescent="0.35">
      <c r="A277" s="146" t="s">
        <v>1147</v>
      </c>
      <c r="B277" s="146">
        <v>270</v>
      </c>
    </row>
    <row r="278" spans="1:2" x14ac:dyDescent="0.35">
      <c r="A278" s="146" t="s">
        <v>466</v>
      </c>
      <c r="B278" s="146">
        <v>271</v>
      </c>
    </row>
    <row r="279" spans="1:2" x14ac:dyDescent="0.35">
      <c r="A279" s="146" t="s">
        <v>1150</v>
      </c>
      <c r="B279" s="146">
        <v>272</v>
      </c>
    </row>
    <row r="280" spans="1:2" x14ac:dyDescent="0.35">
      <c r="A280" s="146" t="s">
        <v>469</v>
      </c>
      <c r="B280" s="146">
        <v>273</v>
      </c>
    </row>
    <row r="281" spans="1:2" x14ac:dyDescent="0.35">
      <c r="A281" s="146" t="s">
        <v>471</v>
      </c>
      <c r="B281" s="146">
        <v>274</v>
      </c>
    </row>
    <row r="282" spans="1:2" x14ac:dyDescent="0.35">
      <c r="A282" s="146" t="s">
        <v>1154</v>
      </c>
      <c r="B282" s="146">
        <v>275</v>
      </c>
    </row>
    <row r="283" spans="1:2" x14ac:dyDescent="0.35">
      <c r="A283" s="146" t="s">
        <v>1156</v>
      </c>
      <c r="B283" s="146">
        <v>276</v>
      </c>
    </row>
    <row r="284" spans="1:2" x14ac:dyDescent="0.35">
      <c r="A284" s="146" t="s">
        <v>1158</v>
      </c>
      <c r="B284" s="146">
        <v>277</v>
      </c>
    </row>
    <row r="285" spans="1:2" x14ac:dyDescent="0.35">
      <c r="A285" s="146" t="s">
        <v>473</v>
      </c>
      <c r="B285" s="146">
        <v>278</v>
      </c>
    </row>
    <row r="286" spans="1:2" x14ac:dyDescent="0.35">
      <c r="A286" s="146" t="s">
        <v>475</v>
      </c>
      <c r="B286" s="146">
        <v>279</v>
      </c>
    </row>
    <row r="287" spans="1:2" x14ac:dyDescent="0.35">
      <c r="A287" s="146" t="s">
        <v>477</v>
      </c>
      <c r="B287" s="146">
        <v>280</v>
      </c>
    </row>
    <row r="288" spans="1:2" x14ac:dyDescent="0.35">
      <c r="A288" s="146" t="s">
        <v>480</v>
      </c>
      <c r="B288" s="146">
        <v>281</v>
      </c>
    </row>
    <row r="289" spans="1:2" x14ac:dyDescent="0.35">
      <c r="A289" s="146" t="s">
        <v>482</v>
      </c>
      <c r="B289" s="146">
        <v>282</v>
      </c>
    </row>
    <row r="290" spans="1:2" x14ac:dyDescent="0.35">
      <c r="A290" s="146" t="s">
        <v>1165</v>
      </c>
      <c r="B290" s="146">
        <v>283</v>
      </c>
    </row>
    <row r="291" spans="1:2" x14ac:dyDescent="0.35">
      <c r="A291" s="146" t="s">
        <v>1167</v>
      </c>
      <c r="B291" s="146">
        <v>284</v>
      </c>
    </row>
    <row r="292" spans="1:2" x14ac:dyDescent="0.35">
      <c r="A292" s="146" t="s">
        <v>1169</v>
      </c>
      <c r="B292" s="146">
        <v>285</v>
      </c>
    </row>
    <row r="293" spans="1:2" x14ac:dyDescent="0.35">
      <c r="A293" s="146" t="s">
        <v>1171</v>
      </c>
      <c r="B293" s="146">
        <v>286</v>
      </c>
    </row>
    <row r="294" spans="1:2" x14ac:dyDescent="0.35">
      <c r="A294" s="146" t="s">
        <v>1173</v>
      </c>
      <c r="B294" s="146">
        <v>287</v>
      </c>
    </row>
    <row r="295" spans="1:2" x14ac:dyDescent="0.35">
      <c r="A295" s="146" t="s">
        <v>486</v>
      </c>
      <c r="B295" s="146">
        <v>288</v>
      </c>
    </row>
    <row r="296" spans="1:2" x14ac:dyDescent="0.35">
      <c r="A296" s="146" t="s">
        <v>1829</v>
      </c>
      <c r="B296" s="146">
        <v>289</v>
      </c>
    </row>
    <row r="297" spans="1:2" x14ac:dyDescent="0.35">
      <c r="A297" s="146" t="s">
        <v>1179</v>
      </c>
      <c r="B297" s="146">
        <v>290</v>
      </c>
    </row>
    <row r="298" spans="1:2" x14ac:dyDescent="0.35">
      <c r="A298" s="146" t="s">
        <v>1181</v>
      </c>
      <c r="B298" s="146">
        <v>291</v>
      </c>
    </row>
    <row r="299" spans="1:2" x14ac:dyDescent="0.35">
      <c r="A299" s="146" t="s">
        <v>488</v>
      </c>
      <c r="B299" s="146">
        <v>292</v>
      </c>
    </row>
    <row r="300" spans="1:2" x14ac:dyDescent="0.35">
      <c r="A300" s="146" t="s">
        <v>1188</v>
      </c>
      <c r="B300" s="146">
        <v>293</v>
      </c>
    </row>
    <row r="301" spans="1:2" x14ac:dyDescent="0.35">
      <c r="A301" s="146" t="s">
        <v>1938</v>
      </c>
      <c r="B301" s="146">
        <v>294</v>
      </c>
    </row>
    <row r="302" spans="1:2" x14ac:dyDescent="0.35">
      <c r="A302" s="146" t="s">
        <v>493</v>
      </c>
      <c r="B302" s="146">
        <v>295</v>
      </c>
    </row>
    <row r="303" spans="1:2" x14ac:dyDescent="0.35">
      <c r="A303" s="146" t="s">
        <v>495</v>
      </c>
      <c r="B303" s="146">
        <v>296</v>
      </c>
    </row>
    <row r="304" spans="1:2" x14ac:dyDescent="0.35">
      <c r="A304" s="146" t="s">
        <v>497</v>
      </c>
      <c r="B304" s="146">
        <v>297</v>
      </c>
    </row>
    <row r="305" spans="1:2" x14ac:dyDescent="0.35">
      <c r="A305" s="146" t="s">
        <v>1199</v>
      </c>
      <c r="B305" s="146">
        <v>298</v>
      </c>
    </row>
    <row r="306" spans="1:2" x14ac:dyDescent="0.35">
      <c r="A306" s="146" t="s">
        <v>500</v>
      </c>
      <c r="B306" s="146">
        <v>299</v>
      </c>
    </row>
    <row r="307" spans="1:2" x14ac:dyDescent="0.35">
      <c r="A307" s="146" t="s">
        <v>502</v>
      </c>
      <c r="B307" s="146">
        <v>300</v>
      </c>
    </row>
    <row r="308" spans="1:2" x14ac:dyDescent="0.35">
      <c r="A308" s="146" t="s">
        <v>1203</v>
      </c>
      <c r="B308" s="146">
        <v>301</v>
      </c>
    </row>
    <row r="309" spans="1:2" x14ac:dyDescent="0.35">
      <c r="A309" s="146" t="s">
        <v>505</v>
      </c>
      <c r="B309" s="146">
        <v>302</v>
      </c>
    </row>
    <row r="310" spans="1:2" x14ac:dyDescent="0.35">
      <c r="A310" s="146" t="s">
        <v>508</v>
      </c>
      <c r="B310" s="146">
        <v>303</v>
      </c>
    </row>
    <row r="311" spans="1:2" x14ac:dyDescent="0.35">
      <c r="A311" s="146" t="s">
        <v>1207</v>
      </c>
      <c r="B311" s="146">
        <v>304</v>
      </c>
    </row>
    <row r="312" spans="1:2" x14ac:dyDescent="0.35">
      <c r="A312" s="146" t="s">
        <v>1209</v>
      </c>
      <c r="B312" s="146">
        <v>305</v>
      </c>
    </row>
    <row r="313" spans="1:2" x14ac:dyDescent="0.35">
      <c r="A313" s="146" t="s">
        <v>1211</v>
      </c>
      <c r="B313" s="146">
        <v>306</v>
      </c>
    </row>
    <row r="314" spans="1:2" x14ac:dyDescent="0.35">
      <c r="A314" s="146" t="s">
        <v>1213</v>
      </c>
      <c r="B314" s="146">
        <v>307</v>
      </c>
    </row>
    <row r="315" spans="1:2" x14ac:dyDescent="0.35">
      <c r="A315" s="146" t="s">
        <v>1215</v>
      </c>
      <c r="B315" s="146">
        <v>308</v>
      </c>
    </row>
    <row r="316" spans="1:2" x14ac:dyDescent="0.35">
      <c r="A316" s="146" t="s">
        <v>512</v>
      </c>
      <c r="B316" s="146">
        <v>309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J317"/>
  <sheetViews>
    <sheetView workbookViewId="0">
      <selection activeCell="E1" sqref="E1:F1"/>
    </sheetView>
  </sheetViews>
  <sheetFormatPr defaultRowHeight="12.5" x14ac:dyDescent="0.25"/>
  <cols>
    <col min="1" max="1" width="30.453125" bestFit="1" customWidth="1"/>
    <col min="5" max="5" width="77.1796875" bestFit="1" customWidth="1"/>
  </cols>
  <sheetData>
    <row r="1" spans="1:10" ht="15.5" x14ac:dyDescent="0.35">
      <c r="A1" s="566" t="s">
        <v>5</v>
      </c>
      <c r="B1" s="385" t="s">
        <v>706</v>
      </c>
      <c r="E1" s="146" t="s">
        <v>63</v>
      </c>
      <c r="F1" s="364" t="s">
        <v>606</v>
      </c>
      <c r="I1" t="s">
        <v>109</v>
      </c>
      <c r="J1" s="787"/>
    </row>
    <row r="2" spans="1:10" ht="15.5" x14ac:dyDescent="0.35">
      <c r="A2" s="566"/>
      <c r="B2" s="385"/>
      <c r="E2" s="146" t="s">
        <v>1227</v>
      </c>
      <c r="F2" s="364" t="s">
        <v>607</v>
      </c>
      <c r="I2" t="s">
        <v>1408</v>
      </c>
    </row>
    <row r="3" spans="1:10" ht="15.5" x14ac:dyDescent="0.35">
      <c r="A3" s="365" t="s">
        <v>709</v>
      </c>
      <c r="B3" s="290" t="s">
        <v>118</v>
      </c>
      <c r="E3" s="146" t="s">
        <v>1230</v>
      </c>
      <c r="F3" s="364" t="s">
        <v>608</v>
      </c>
    </row>
    <row r="4" spans="1:10" ht="15.5" x14ac:dyDescent="0.35">
      <c r="A4" s="365" t="s">
        <v>712</v>
      </c>
      <c r="B4" s="290" t="s">
        <v>121</v>
      </c>
      <c r="E4" s="146" t="s">
        <v>1232</v>
      </c>
      <c r="F4" s="364" t="s">
        <v>609</v>
      </c>
    </row>
    <row r="5" spans="1:10" ht="15.5" x14ac:dyDescent="0.35">
      <c r="A5" s="365" t="s">
        <v>714</v>
      </c>
      <c r="B5" s="290" t="s">
        <v>125</v>
      </c>
      <c r="E5" s="146" t="s">
        <v>1234</v>
      </c>
      <c r="F5" s="364" t="s">
        <v>610</v>
      </c>
    </row>
    <row r="6" spans="1:10" ht="15.5" x14ac:dyDescent="0.35">
      <c r="A6" s="365" t="s">
        <v>716</v>
      </c>
      <c r="B6" s="290" t="s">
        <v>129</v>
      </c>
      <c r="E6" s="146" t="s">
        <v>1236</v>
      </c>
      <c r="F6" s="364" t="s">
        <v>611</v>
      </c>
    </row>
    <row r="7" spans="1:10" ht="15.5" x14ac:dyDescent="0.35">
      <c r="A7" s="365" t="s">
        <v>718</v>
      </c>
      <c r="B7" s="290" t="s">
        <v>133</v>
      </c>
      <c r="E7" s="146" t="s">
        <v>172</v>
      </c>
      <c r="F7" s="364" t="s">
        <v>171</v>
      </c>
    </row>
    <row r="8" spans="1:10" ht="15.5" x14ac:dyDescent="0.35">
      <c r="A8" s="365" t="s">
        <v>720</v>
      </c>
      <c r="B8" s="290" t="s">
        <v>136</v>
      </c>
      <c r="E8" s="146" t="s">
        <v>1239</v>
      </c>
      <c r="F8" s="364" t="s">
        <v>612</v>
      </c>
    </row>
    <row r="9" spans="1:10" ht="15.5" x14ac:dyDescent="0.35">
      <c r="A9" s="365" t="s">
        <v>722</v>
      </c>
      <c r="B9" s="290" t="s">
        <v>139</v>
      </c>
      <c r="E9" s="146" t="s">
        <v>1241</v>
      </c>
      <c r="F9" s="364" t="s">
        <v>613</v>
      </c>
    </row>
    <row r="10" spans="1:10" ht="15.5" x14ac:dyDescent="0.35">
      <c r="A10" s="365" t="s">
        <v>116</v>
      </c>
      <c r="B10" s="290" t="s">
        <v>115</v>
      </c>
      <c r="E10" s="146" t="s">
        <v>1932</v>
      </c>
      <c r="F10" s="364" t="s">
        <v>614</v>
      </c>
    </row>
    <row r="11" spans="1:10" ht="15.5" x14ac:dyDescent="0.35">
      <c r="A11" s="365" t="s">
        <v>120</v>
      </c>
      <c r="B11" s="290" t="s">
        <v>119</v>
      </c>
      <c r="E11" s="146" t="s">
        <v>1246</v>
      </c>
      <c r="F11" s="364" t="s">
        <v>615</v>
      </c>
    </row>
    <row r="12" spans="1:10" ht="15.5" x14ac:dyDescent="0.35">
      <c r="A12" s="365" t="s">
        <v>123</v>
      </c>
      <c r="B12" s="290" t="s">
        <v>122</v>
      </c>
      <c r="E12" s="146" t="s">
        <v>1248</v>
      </c>
      <c r="F12" s="364" t="s">
        <v>616</v>
      </c>
    </row>
    <row r="13" spans="1:10" ht="15.5" x14ac:dyDescent="0.35">
      <c r="A13" s="365" t="s">
        <v>727</v>
      </c>
      <c r="B13" s="290" t="s">
        <v>148</v>
      </c>
      <c r="E13" s="146" t="s">
        <v>1250</v>
      </c>
      <c r="F13" s="364" t="s">
        <v>617</v>
      </c>
    </row>
    <row r="14" spans="1:10" ht="15.5" x14ac:dyDescent="0.35">
      <c r="A14" s="365" t="s">
        <v>729</v>
      </c>
      <c r="B14" s="290" t="s">
        <v>151</v>
      </c>
      <c r="E14" s="146" t="s">
        <v>1252</v>
      </c>
      <c r="F14" s="364" t="s">
        <v>618</v>
      </c>
    </row>
    <row r="15" spans="1:10" ht="15.5" x14ac:dyDescent="0.35">
      <c r="A15" s="365" t="s">
        <v>731</v>
      </c>
      <c r="B15" s="290" t="s">
        <v>154</v>
      </c>
      <c r="E15" s="146" t="s">
        <v>196</v>
      </c>
      <c r="F15" s="364" t="s">
        <v>195</v>
      </c>
    </row>
    <row r="16" spans="1:10" ht="15.5" x14ac:dyDescent="0.35">
      <c r="A16" s="365" t="s">
        <v>733</v>
      </c>
      <c r="B16" s="290" t="s">
        <v>157</v>
      </c>
      <c r="E16" s="146" t="s">
        <v>1255</v>
      </c>
      <c r="F16" s="364" t="s">
        <v>619</v>
      </c>
    </row>
    <row r="17" spans="1:6" ht="15.5" x14ac:dyDescent="0.35">
      <c r="A17" s="365" t="s">
        <v>127</v>
      </c>
      <c r="B17" s="290" t="s">
        <v>126</v>
      </c>
      <c r="E17" s="146" t="s">
        <v>203</v>
      </c>
      <c r="F17" s="364" t="s">
        <v>202</v>
      </c>
    </row>
    <row r="18" spans="1:6" ht="15.5" x14ac:dyDescent="0.35">
      <c r="A18" s="365" t="s">
        <v>132</v>
      </c>
      <c r="B18" s="290" t="s">
        <v>131</v>
      </c>
      <c r="E18" s="146" t="s">
        <v>1258</v>
      </c>
      <c r="F18" s="364" t="s">
        <v>620</v>
      </c>
    </row>
    <row r="19" spans="1:6" ht="15.5" x14ac:dyDescent="0.35">
      <c r="A19" s="365" t="s">
        <v>135</v>
      </c>
      <c r="B19" s="290" t="s">
        <v>134</v>
      </c>
      <c r="E19" s="146" t="s">
        <v>1260</v>
      </c>
      <c r="F19" s="364" t="s">
        <v>621</v>
      </c>
    </row>
    <row r="20" spans="1:6" ht="15.5" x14ac:dyDescent="0.35">
      <c r="A20" s="365" t="s">
        <v>138</v>
      </c>
      <c r="B20" s="290" t="s">
        <v>137</v>
      </c>
      <c r="E20" s="146" t="s">
        <v>1262</v>
      </c>
      <c r="F20" s="364" t="s">
        <v>622</v>
      </c>
    </row>
    <row r="21" spans="1:6" ht="15.5" x14ac:dyDescent="0.35">
      <c r="A21" s="365" t="s">
        <v>739</v>
      </c>
      <c r="B21" s="290" t="s">
        <v>168</v>
      </c>
      <c r="E21" s="146" t="s">
        <v>205</v>
      </c>
      <c r="F21" s="364" t="s">
        <v>204</v>
      </c>
    </row>
    <row r="22" spans="1:6" ht="15.5" x14ac:dyDescent="0.35">
      <c r="A22" s="365" t="s">
        <v>141</v>
      </c>
      <c r="B22" s="290" t="s">
        <v>140</v>
      </c>
      <c r="E22" s="146" t="s">
        <v>1265</v>
      </c>
      <c r="F22" s="364" t="s">
        <v>623</v>
      </c>
    </row>
    <row r="23" spans="1:6" ht="15.5" x14ac:dyDescent="0.35">
      <c r="A23" s="365" t="s">
        <v>143</v>
      </c>
      <c r="B23" s="290" t="s">
        <v>142</v>
      </c>
      <c r="E23" s="146" t="s">
        <v>1267</v>
      </c>
      <c r="F23" s="364" t="s">
        <v>624</v>
      </c>
    </row>
    <row r="24" spans="1:6" ht="15.5" x14ac:dyDescent="0.35">
      <c r="A24" s="365" t="s">
        <v>743</v>
      </c>
      <c r="B24" s="290" t="s">
        <v>177</v>
      </c>
      <c r="E24" s="146" t="s">
        <v>1269</v>
      </c>
      <c r="F24" s="364" t="s">
        <v>625</v>
      </c>
    </row>
    <row r="25" spans="1:6" ht="15.5" x14ac:dyDescent="0.35">
      <c r="A25" s="365" t="s">
        <v>145</v>
      </c>
      <c r="B25" s="290" t="s">
        <v>144</v>
      </c>
      <c r="E25" s="146" t="s">
        <v>1271</v>
      </c>
      <c r="F25" s="364" t="s">
        <v>626</v>
      </c>
    </row>
    <row r="26" spans="1:6" ht="15.5" x14ac:dyDescent="0.35">
      <c r="A26" s="365" t="s">
        <v>746</v>
      </c>
      <c r="B26" s="290" t="s">
        <v>182</v>
      </c>
      <c r="E26" s="146" t="s">
        <v>1273</v>
      </c>
      <c r="F26" s="364" t="s">
        <v>627</v>
      </c>
    </row>
    <row r="27" spans="1:6" ht="15.5" x14ac:dyDescent="0.35">
      <c r="A27" s="365" t="s">
        <v>147</v>
      </c>
      <c r="B27" s="290" t="s">
        <v>146</v>
      </c>
      <c r="E27" s="146" t="s">
        <v>224</v>
      </c>
      <c r="F27" s="364" t="s">
        <v>223</v>
      </c>
    </row>
    <row r="28" spans="1:6" ht="15.5" x14ac:dyDescent="0.35">
      <c r="A28" s="365" t="s">
        <v>150</v>
      </c>
      <c r="B28" s="290" t="s">
        <v>149</v>
      </c>
      <c r="E28" s="146" t="s">
        <v>1276</v>
      </c>
      <c r="F28" s="364" t="s">
        <v>628</v>
      </c>
    </row>
    <row r="29" spans="1:6" ht="15.5" x14ac:dyDescent="0.35">
      <c r="A29" s="365" t="s">
        <v>153</v>
      </c>
      <c r="B29" s="290" t="s">
        <v>152</v>
      </c>
      <c r="E29" s="146" t="s">
        <v>228</v>
      </c>
      <c r="F29" s="364" t="s">
        <v>227</v>
      </c>
    </row>
    <row r="30" spans="1:6" ht="15.5" x14ac:dyDescent="0.35">
      <c r="A30" s="365" t="s">
        <v>752</v>
      </c>
      <c r="B30" s="290" t="s">
        <v>191</v>
      </c>
      <c r="E30" s="146" t="s">
        <v>1939</v>
      </c>
      <c r="F30" s="364" t="s">
        <v>629</v>
      </c>
    </row>
    <row r="31" spans="1:6" ht="15.5" x14ac:dyDescent="0.35">
      <c r="A31" s="365" t="s">
        <v>754</v>
      </c>
      <c r="B31" s="290" t="s">
        <v>194</v>
      </c>
      <c r="E31" s="146" t="s">
        <v>1940</v>
      </c>
      <c r="F31" s="364" t="s">
        <v>630</v>
      </c>
    </row>
    <row r="32" spans="1:6" ht="15.5" x14ac:dyDescent="0.35">
      <c r="A32" s="365" t="s">
        <v>156</v>
      </c>
      <c r="B32" s="290" t="s">
        <v>155</v>
      </c>
      <c r="E32" s="146" t="s">
        <v>233</v>
      </c>
      <c r="F32" s="364" t="s">
        <v>232</v>
      </c>
    </row>
    <row r="33" spans="1:6" ht="15.5" x14ac:dyDescent="0.35">
      <c r="A33" s="365" t="s">
        <v>757</v>
      </c>
      <c r="B33" s="290" t="s">
        <v>199</v>
      </c>
      <c r="E33" s="146" t="s">
        <v>1284</v>
      </c>
      <c r="F33" s="364" t="s">
        <v>631</v>
      </c>
    </row>
    <row r="34" spans="1:6" ht="15.5" x14ac:dyDescent="0.35">
      <c r="A34" s="365" t="s">
        <v>159</v>
      </c>
      <c r="B34" s="290" t="s">
        <v>158</v>
      </c>
      <c r="E34" s="146" t="s">
        <v>247</v>
      </c>
      <c r="F34" s="364" t="s">
        <v>246</v>
      </c>
    </row>
    <row r="35" spans="1:6" ht="15.5" x14ac:dyDescent="0.35">
      <c r="A35" s="365" t="s">
        <v>161</v>
      </c>
      <c r="B35" s="290" t="s">
        <v>160</v>
      </c>
      <c r="E35" s="146" t="s">
        <v>1287</v>
      </c>
      <c r="F35" s="364" t="s">
        <v>632</v>
      </c>
    </row>
    <row r="36" spans="1:6" ht="15.5" x14ac:dyDescent="0.35">
      <c r="A36" s="365" t="s">
        <v>762</v>
      </c>
      <c r="B36" s="290" t="s">
        <v>206</v>
      </c>
      <c r="E36" s="146" t="s">
        <v>1289</v>
      </c>
      <c r="F36" s="364" t="s">
        <v>633</v>
      </c>
    </row>
    <row r="37" spans="1:6" ht="15.5" x14ac:dyDescent="0.35">
      <c r="A37" s="365" t="s">
        <v>163</v>
      </c>
      <c r="B37" s="290" t="s">
        <v>162</v>
      </c>
      <c r="E37" s="146" t="s">
        <v>1291</v>
      </c>
      <c r="F37" s="364" t="s">
        <v>634</v>
      </c>
    </row>
    <row r="38" spans="1:6" ht="15.5" x14ac:dyDescent="0.35">
      <c r="A38" s="365" t="s">
        <v>765</v>
      </c>
      <c r="B38" s="290" t="s">
        <v>211</v>
      </c>
      <c r="E38" s="146" t="s">
        <v>263</v>
      </c>
      <c r="F38" s="364" t="s">
        <v>262</v>
      </c>
    </row>
    <row r="39" spans="1:6" ht="15.5" x14ac:dyDescent="0.35">
      <c r="A39" s="365" t="s">
        <v>767</v>
      </c>
      <c r="B39" s="290" t="s">
        <v>214</v>
      </c>
      <c r="E39" s="146" t="s">
        <v>1294</v>
      </c>
      <c r="F39" s="364" t="s">
        <v>635</v>
      </c>
    </row>
    <row r="40" spans="1:6" ht="15.5" x14ac:dyDescent="0.35">
      <c r="A40" s="365" t="s">
        <v>769</v>
      </c>
      <c r="B40" s="290" t="s">
        <v>217</v>
      </c>
      <c r="E40" s="146" t="s">
        <v>1296</v>
      </c>
      <c r="F40" s="364" t="s">
        <v>636</v>
      </c>
    </row>
    <row r="41" spans="1:6" ht="15.5" x14ac:dyDescent="0.35">
      <c r="A41" s="365" t="s">
        <v>771</v>
      </c>
      <c r="B41" s="290" t="s">
        <v>220</v>
      </c>
      <c r="E41" s="146" t="s">
        <v>1298</v>
      </c>
      <c r="F41" s="364" t="s">
        <v>637</v>
      </c>
    </row>
    <row r="42" spans="1:6" ht="15.5" x14ac:dyDescent="0.35">
      <c r="A42" s="365" t="s">
        <v>167</v>
      </c>
      <c r="B42" s="290" t="s">
        <v>166</v>
      </c>
      <c r="E42" s="146" t="s">
        <v>282</v>
      </c>
      <c r="F42" s="364" t="s">
        <v>281</v>
      </c>
    </row>
    <row r="43" spans="1:6" ht="15.5" x14ac:dyDescent="0.35">
      <c r="A43" s="365" t="s">
        <v>1941</v>
      </c>
      <c r="B43" s="290" t="s">
        <v>164</v>
      </c>
      <c r="E43" s="146" t="s">
        <v>1301</v>
      </c>
      <c r="F43" s="364" t="s">
        <v>638</v>
      </c>
    </row>
    <row r="44" spans="1:6" ht="15.5" x14ac:dyDescent="0.35">
      <c r="A44" s="365" t="s">
        <v>170</v>
      </c>
      <c r="B44" s="290" t="s">
        <v>169</v>
      </c>
      <c r="E44" s="146" t="s">
        <v>1303</v>
      </c>
      <c r="F44" s="364" t="s">
        <v>639</v>
      </c>
    </row>
    <row r="45" spans="1:6" ht="15.5" x14ac:dyDescent="0.35">
      <c r="A45" s="365" t="s">
        <v>777</v>
      </c>
      <c r="B45" s="290" t="s">
        <v>229</v>
      </c>
      <c r="E45" s="146" t="s">
        <v>298</v>
      </c>
      <c r="F45" s="364" t="s">
        <v>297</v>
      </c>
    </row>
    <row r="46" spans="1:6" ht="15.5" x14ac:dyDescent="0.35">
      <c r="A46" s="365" t="s">
        <v>175</v>
      </c>
      <c r="B46" s="290" t="s">
        <v>174</v>
      </c>
      <c r="E46" s="146" t="s">
        <v>1306</v>
      </c>
      <c r="F46" s="364" t="s">
        <v>640</v>
      </c>
    </row>
    <row r="47" spans="1:6" ht="15.5" x14ac:dyDescent="0.35">
      <c r="A47" s="365" t="s">
        <v>780</v>
      </c>
      <c r="B47" s="290" t="s">
        <v>234</v>
      </c>
      <c r="E47" s="146" t="s">
        <v>1308</v>
      </c>
      <c r="F47" s="364" t="s">
        <v>641</v>
      </c>
    </row>
    <row r="48" spans="1:6" ht="15.5" x14ac:dyDescent="0.35">
      <c r="A48" s="365" t="s">
        <v>782</v>
      </c>
      <c r="B48" s="290" t="s">
        <v>237</v>
      </c>
      <c r="E48" s="146" t="s">
        <v>305</v>
      </c>
      <c r="F48" s="364" t="s">
        <v>304</v>
      </c>
    </row>
    <row r="49" spans="1:6" ht="15.5" x14ac:dyDescent="0.35">
      <c r="A49" s="365" t="s">
        <v>784</v>
      </c>
      <c r="B49" s="290" t="s">
        <v>240</v>
      </c>
      <c r="E49" s="146" t="s">
        <v>1311</v>
      </c>
      <c r="F49" s="364" t="s">
        <v>642</v>
      </c>
    </row>
    <row r="50" spans="1:6" ht="15.5" x14ac:dyDescent="0.35">
      <c r="A50" s="365" t="s">
        <v>786</v>
      </c>
      <c r="B50" s="290" t="s">
        <v>243</v>
      </c>
      <c r="E50" s="146" t="s">
        <v>1313</v>
      </c>
      <c r="F50" s="364" t="s">
        <v>643</v>
      </c>
    </row>
    <row r="51" spans="1:6" ht="15.5" x14ac:dyDescent="0.35">
      <c r="A51" s="365" t="s">
        <v>179</v>
      </c>
      <c r="B51" s="290" t="s">
        <v>178</v>
      </c>
      <c r="E51" s="146" t="s">
        <v>310</v>
      </c>
      <c r="F51" s="364" t="s">
        <v>309</v>
      </c>
    </row>
    <row r="52" spans="1:6" ht="15.5" x14ac:dyDescent="0.35">
      <c r="A52" s="365" t="s">
        <v>789</v>
      </c>
      <c r="B52" s="290" t="s">
        <v>248</v>
      </c>
      <c r="E52" s="146" t="s">
        <v>1316</v>
      </c>
      <c r="F52" s="364" t="s">
        <v>644</v>
      </c>
    </row>
    <row r="53" spans="1:6" ht="15.5" x14ac:dyDescent="0.35">
      <c r="A53" s="365" t="s">
        <v>791</v>
      </c>
      <c r="B53" s="290" t="s">
        <v>251</v>
      </c>
      <c r="E53" s="146" t="s">
        <v>1318</v>
      </c>
      <c r="F53" s="364" t="s">
        <v>645</v>
      </c>
    </row>
    <row r="54" spans="1:6" ht="15.5" x14ac:dyDescent="0.35">
      <c r="A54" s="365" t="s">
        <v>793</v>
      </c>
      <c r="B54" s="290" t="s">
        <v>254</v>
      </c>
      <c r="E54" s="146" t="s">
        <v>1320</v>
      </c>
      <c r="F54" s="364" t="s">
        <v>646</v>
      </c>
    </row>
    <row r="55" spans="1:6" ht="15.5" x14ac:dyDescent="0.35">
      <c r="A55" s="365" t="s">
        <v>795</v>
      </c>
      <c r="B55" s="290" t="s">
        <v>257</v>
      </c>
      <c r="E55" s="146" t="s">
        <v>1323</v>
      </c>
      <c r="F55" s="364" t="s">
        <v>647</v>
      </c>
    </row>
    <row r="56" spans="1:6" ht="15.5" x14ac:dyDescent="0.35">
      <c r="A56" s="365" t="s">
        <v>181</v>
      </c>
      <c r="B56" s="290" t="s">
        <v>180</v>
      </c>
      <c r="E56" s="146" t="s">
        <v>336</v>
      </c>
      <c r="F56" s="364" t="s">
        <v>335</v>
      </c>
    </row>
    <row r="57" spans="1:6" ht="15.5" x14ac:dyDescent="0.35">
      <c r="A57" s="365" t="s">
        <v>184</v>
      </c>
      <c r="B57" s="290" t="s">
        <v>183</v>
      </c>
      <c r="E57" s="146" t="s">
        <v>1326</v>
      </c>
      <c r="F57" s="364" t="s">
        <v>648</v>
      </c>
    </row>
    <row r="58" spans="1:6" ht="15.5" x14ac:dyDescent="0.35">
      <c r="A58" s="365" t="s">
        <v>799</v>
      </c>
      <c r="B58" s="290" t="s">
        <v>264</v>
      </c>
      <c r="E58" s="146" t="s">
        <v>1328</v>
      </c>
      <c r="F58" s="364" t="s">
        <v>649</v>
      </c>
    </row>
    <row r="59" spans="1:6" ht="15.5" x14ac:dyDescent="0.35">
      <c r="A59" s="365" t="s">
        <v>801</v>
      </c>
      <c r="B59" s="290" t="s">
        <v>267</v>
      </c>
      <c r="E59" s="146" t="s">
        <v>353</v>
      </c>
      <c r="F59" s="364" t="s">
        <v>352</v>
      </c>
    </row>
    <row r="60" spans="1:6" ht="15.5" x14ac:dyDescent="0.35">
      <c r="A60" s="365" t="s">
        <v>803</v>
      </c>
      <c r="B60" s="290" t="s">
        <v>270</v>
      </c>
      <c r="E60" s="146" t="s">
        <v>1331</v>
      </c>
      <c r="F60" s="364" t="s">
        <v>650</v>
      </c>
    </row>
    <row r="61" spans="1:6" ht="15.5" x14ac:dyDescent="0.35">
      <c r="A61" s="365" t="s">
        <v>186</v>
      </c>
      <c r="B61" s="290" t="s">
        <v>185</v>
      </c>
      <c r="E61" s="146" t="s">
        <v>1333</v>
      </c>
      <c r="F61" s="364" t="s">
        <v>651</v>
      </c>
    </row>
    <row r="62" spans="1:6" ht="15.5" x14ac:dyDescent="0.35">
      <c r="A62" s="365" t="s">
        <v>806</v>
      </c>
      <c r="B62" s="290" t="s">
        <v>275</v>
      </c>
      <c r="E62" s="146" t="s">
        <v>1335</v>
      </c>
      <c r="F62" s="364" t="s">
        <v>652</v>
      </c>
    </row>
    <row r="63" spans="1:6" ht="15.5" x14ac:dyDescent="0.35">
      <c r="A63" s="365" t="s">
        <v>808</v>
      </c>
      <c r="B63" s="290" t="s">
        <v>278</v>
      </c>
      <c r="E63" s="146" t="s">
        <v>1337</v>
      </c>
      <c r="F63" s="364" t="s">
        <v>653</v>
      </c>
    </row>
    <row r="64" spans="1:6" ht="15.5" x14ac:dyDescent="0.35">
      <c r="A64" s="365" t="s">
        <v>188</v>
      </c>
      <c r="B64" s="290" t="s">
        <v>187</v>
      </c>
      <c r="E64" s="146" t="s">
        <v>1339</v>
      </c>
      <c r="F64" s="364" t="s">
        <v>654</v>
      </c>
    </row>
    <row r="65" spans="1:6" ht="15.5" x14ac:dyDescent="0.35">
      <c r="A65" s="365" t="s">
        <v>811</v>
      </c>
      <c r="B65" s="290" t="s">
        <v>283</v>
      </c>
      <c r="E65" s="146" t="s">
        <v>361</v>
      </c>
      <c r="F65" s="364" t="s">
        <v>360</v>
      </c>
    </row>
    <row r="66" spans="1:6" ht="15.5" x14ac:dyDescent="0.35">
      <c r="A66" s="365" t="s">
        <v>190</v>
      </c>
      <c r="B66" s="290" t="s">
        <v>189</v>
      </c>
      <c r="E66" s="146" t="s">
        <v>1342</v>
      </c>
      <c r="F66" s="364" t="s">
        <v>655</v>
      </c>
    </row>
    <row r="67" spans="1:6" ht="15.5" x14ac:dyDescent="0.35">
      <c r="A67" s="365" t="s">
        <v>814</v>
      </c>
      <c r="B67" s="290" t="s">
        <v>288</v>
      </c>
      <c r="E67" s="146" t="s">
        <v>1344</v>
      </c>
      <c r="F67" s="364" t="s">
        <v>656</v>
      </c>
    </row>
    <row r="68" spans="1:6" ht="15.5" x14ac:dyDescent="0.35">
      <c r="A68" s="365" t="s">
        <v>816</v>
      </c>
      <c r="B68" s="290" t="s">
        <v>291</v>
      </c>
      <c r="E68" s="146" t="s">
        <v>367</v>
      </c>
      <c r="F68" s="364" t="s">
        <v>366</v>
      </c>
    </row>
    <row r="69" spans="1:6" ht="15.5" x14ac:dyDescent="0.35">
      <c r="A69" s="365" t="s">
        <v>193</v>
      </c>
      <c r="B69" s="290" t="s">
        <v>192</v>
      </c>
      <c r="E69" s="146" t="s">
        <v>1914</v>
      </c>
      <c r="F69" s="364" t="s">
        <v>657</v>
      </c>
    </row>
    <row r="70" spans="1:6" ht="15.5" x14ac:dyDescent="0.35">
      <c r="A70" s="365" t="s">
        <v>819</v>
      </c>
      <c r="B70" s="290" t="s">
        <v>296</v>
      </c>
      <c r="E70" s="146" t="s">
        <v>1349</v>
      </c>
      <c r="F70" s="364" t="s">
        <v>658</v>
      </c>
    </row>
    <row r="71" spans="1:6" ht="15.5" x14ac:dyDescent="0.35">
      <c r="A71" s="365" t="s">
        <v>198</v>
      </c>
      <c r="B71" s="290" t="s">
        <v>197</v>
      </c>
      <c r="E71" s="146" t="s">
        <v>416</v>
      </c>
      <c r="F71" s="364" t="s">
        <v>415</v>
      </c>
    </row>
    <row r="72" spans="1:6" ht="15.5" x14ac:dyDescent="0.35">
      <c r="A72" s="365" t="s">
        <v>822</v>
      </c>
      <c r="B72" s="290" t="s">
        <v>301</v>
      </c>
      <c r="E72" s="146" t="s">
        <v>1352</v>
      </c>
      <c r="F72" s="364" t="s">
        <v>659</v>
      </c>
    </row>
    <row r="73" spans="1:6" ht="15.5" x14ac:dyDescent="0.35">
      <c r="A73" s="365" t="s">
        <v>201</v>
      </c>
      <c r="B73" s="290" t="s">
        <v>200</v>
      </c>
      <c r="E73" s="146" t="s">
        <v>1354</v>
      </c>
      <c r="F73" s="364" t="s">
        <v>660</v>
      </c>
    </row>
    <row r="74" spans="1:6" ht="15.5" x14ac:dyDescent="0.35">
      <c r="A74" s="365" t="s">
        <v>825</v>
      </c>
      <c r="B74" s="290" t="s">
        <v>306</v>
      </c>
      <c r="E74" s="146" t="s">
        <v>434</v>
      </c>
      <c r="F74" s="364" t="s">
        <v>433</v>
      </c>
    </row>
    <row r="75" spans="1:6" ht="15.5" x14ac:dyDescent="0.35">
      <c r="A75" s="365" t="s">
        <v>208</v>
      </c>
      <c r="B75" s="290" t="s">
        <v>207</v>
      </c>
      <c r="E75" s="146" t="s">
        <v>1357</v>
      </c>
      <c r="F75" s="364" t="s">
        <v>661</v>
      </c>
    </row>
    <row r="76" spans="1:6" ht="15.5" x14ac:dyDescent="0.35">
      <c r="A76" s="365" t="s">
        <v>210</v>
      </c>
      <c r="B76" s="290" t="s">
        <v>209</v>
      </c>
      <c r="E76" s="146" t="s">
        <v>1359</v>
      </c>
      <c r="F76" s="364" t="s">
        <v>662</v>
      </c>
    </row>
    <row r="77" spans="1:6" ht="15.5" x14ac:dyDescent="0.35">
      <c r="A77" s="365" t="s">
        <v>829</v>
      </c>
      <c r="B77" s="290" t="s">
        <v>313</v>
      </c>
      <c r="E77" s="146" t="s">
        <v>444</v>
      </c>
      <c r="F77" s="364" t="s">
        <v>443</v>
      </c>
    </row>
    <row r="78" spans="1:6" ht="15.5" x14ac:dyDescent="0.35">
      <c r="A78" s="365" t="s">
        <v>213</v>
      </c>
      <c r="B78" s="290" t="s">
        <v>212</v>
      </c>
      <c r="E78" s="146" t="s">
        <v>1362</v>
      </c>
      <c r="F78" s="364" t="s">
        <v>663</v>
      </c>
    </row>
    <row r="79" spans="1:6" ht="15.5" x14ac:dyDescent="0.35">
      <c r="A79" s="365" t="s">
        <v>216</v>
      </c>
      <c r="B79" s="290" t="s">
        <v>215</v>
      </c>
      <c r="E79" s="146" t="s">
        <v>450</v>
      </c>
      <c r="F79" s="364" t="s">
        <v>449</v>
      </c>
    </row>
    <row r="80" spans="1:6" ht="15.5" x14ac:dyDescent="0.35">
      <c r="A80" s="365" t="s">
        <v>219</v>
      </c>
      <c r="B80" s="290" t="s">
        <v>218</v>
      </c>
      <c r="E80" s="146" t="s">
        <v>1365</v>
      </c>
      <c r="F80" s="364" t="s">
        <v>664</v>
      </c>
    </row>
    <row r="81" spans="1:6" ht="15.5" x14ac:dyDescent="0.35">
      <c r="A81" s="365" t="s">
        <v>834</v>
      </c>
      <c r="B81" s="290" t="s">
        <v>322</v>
      </c>
      <c r="E81" s="146" t="s">
        <v>1367</v>
      </c>
      <c r="F81" s="364" t="s">
        <v>665</v>
      </c>
    </row>
    <row r="82" spans="1:6" ht="15.5" x14ac:dyDescent="0.35">
      <c r="A82" s="365" t="s">
        <v>836</v>
      </c>
      <c r="B82" s="290" t="s">
        <v>325</v>
      </c>
      <c r="E82" s="146" t="s">
        <v>1369</v>
      </c>
      <c r="F82" s="364" t="s">
        <v>666</v>
      </c>
    </row>
    <row r="83" spans="1:6" ht="15.5" x14ac:dyDescent="0.35">
      <c r="A83" s="365" t="s">
        <v>1820</v>
      </c>
      <c r="B83" s="290" t="s">
        <v>328</v>
      </c>
      <c r="E83" s="146" t="s">
        <v>1371</v>
      </c>
      <c r="F83" s="364" t="s">
        <v>667</v>
      </c>
    </row>
    <row r="84" spans="1:6" ht="15.5" x14ac:dyDescent="0.35">
      <c r="A84" s="365" t="s">
        <v>840</v>
      </c>
      <c r="B84" s="290" t="s">
        <v>331</v>
      </c>
      <c r="E84" s="146" t="s">
        <v>1373</v>
      </c>
      <c r="F84" s="364" t="s">
        <v>668</v>
      </c>
    </row>
    <row r="85" spans="1:6" ht="15.5" x14ac:dyDescent="0.35">
      <c r="A85" s="365" t="s">
        <v>842</v>
      </c>
      <c r="B85" s="290" t="s">
        <v>334</v>
      </c>
      <c r="E85" s="146" t="s">
        <v>484</v>
      </c>
      <c r="F85" s="364" t="s">
        <v>483</v>
      </c>
    </row>
    <row r="86" spans="1:6" ht="15.5" x14ac:dyDescent="0.35">
      <c r="A86" s="365" t="s">
        <v>222</v>
      </c>
      <c r="B86" s="290" t="s">
        <v>221</v>
      </c>
      <c r="E86" s="146" t="s">
        <v>1376</v>
      </c>
      <c r="F86" s="364" t="s">
        <v>669</v>
      </c>
    </row>
    <row r="87" spans="1:6" ht="15.5" x14ac:dyDescent="0.35">
      <c r="A87" s="365" t="s">
        <v>845</v>
      </c>
      <c r="B87" s="290" t="s">
        <v>339</v>
      </c>
      <c r="E87" s="146" t="s">
        <v>1378</v>
      </c>
      <c r="F87" s="364" t="s">
        <v>670</v>
      </c>
    </row>
    <row r="88" spans="1:6" ht="15.5" x14ac:dyDescent="0.35">
      <c r="A88" s="365" t="s">
        <v>847</v>
      </c>
      <c r="B88" s="290" t="s">
        <v>342</v>
      </c>
      <c r="E88" s="146" t="s">
        <v>1380</v>
      </c>
      <c r="F88" s="364" t="s">
        <v>671</v>
      </c>
    </row>
    <row r="89" spans="1:6" ht="15.5" x14ac:dyDescent="0.35">
      <c r="A89" s="365" t="s">
        <v>849</v>
      </c>
      <c r="B89" s="290" t="s">
        <v>345</v>
      </c>
      <c r="E89" s="146" t="s">
        <v>1382</v>
      </c>
      <c r="F89" s="364" t="s">
        <v>672</v>
      </c>
    </row>
    <row r="90" spans="1:6" ht="15.5" x14ac:dyDescent="0.35">
      <c r="A90" s="365" t="s">
        <v>851</v>
      </c>
      <c r="B90" s="290" t="s">
        <v>348</v>
      </c>
      <c r="E90" s="146" t="s">
        <v>1384</v>
      </c>
      <c r="F90" s="364" t="s">
        <v>673</v>
      </c>
    </row>
    <row r="91" spans="1:6" ht="15.5" x14ac:dyDescent="0.35">
      <c r="A91" s="365" t="s">
        <v>853</v>
      </c>
      <c r="B91" s="290" t="s">
        <v>351</v>
      </c>
      <c r="E91" s="146" t="s">
        <v>490</v>
      </c>
      <c r="F91" s="364" t="s">
        <v>489</v>
      </c>
    </row>
    <row r="92" spans="1:6" ht="15.5" x14ac:dyDescent="0.35">
      <c r="A92" s="365" t="s">
        <v>855</v>
      </c>
      <c r="B92" s="290" t="s">
        <v>354</v>
      </c>
      <c r="E92" s="146" t="s">
        <v>1387</v>
      </c>
      <c r="F92" s="364" t="s">
        <v>674</v>
      </c>
    </row>
    <row r="93" spans="1:6" ht="15.5" x14ac:dyDescent="0.35">
      <c r="A93" s="365" t="s">
        <v>226</v>
      </c>
      <c r="B93" s="290" t="s">
        <v>225</v>
      </c>
      <c r="E93" s="146" t="s">
        <v>1936</v>
      </c>
      <c r="F93" s="364" t="s">
        <v>1942</v>
      </c>
    </row>
    <row r="94" spans="1:6" ht="15.5" x14ac:dyDescent="0.35">
      <c r="A94" s="365" t="s">
        <v>858</v>
      </c>
      <c r="B94" s="290" t="s">
        <v>359</v>
      </c>
      <c r="E94" s="146" t="s">
        <v>1389</v>
      </c>
      <c r="F94" s="364" t="s">
        <v>675</v>
      </c>
    </row>
    <row r="95" spans="1:6" ht="15.5" x14ac:dyDescent="0.35">
      <c r="A95" s="365" t="s">
        <v>860</v>
      </c>
      <c r="B95" s="290" t="s">
        <v>362</v>
      </c>
      <c r="E95" s="146" t="s">
        <v>510</v>
      </c>
      <c r="F95" s="364" t="s">
        <v>509</v>
      </c>
    </row>
    <row r="96" spans="1:6" ht="15.5" x14ac:dyDescent="0.35">
      <c r="A96" s="365" t="s">
        <v>862</v>
      </c>
      <c r="B96" s="290" t="s">
        <v>365</v>
      </c>
      <c r="E96" s="146"/>
      <c r="F96" s="364"/>
    </row>
    <row r="97" spans="1:6" ht="15.5" x14ac:dyDescent="0.35">
      <c r="A97" s="365" t="s">
        <v>864</v>
      </c>
      <c r="B97" s="290" t="s">
        <v>368</v>
      </c>
      <c r="E97" s="146" t="s">
        <v>1419</v>
      </c>
      <c r="F97" s="364" t="s">
        <v>1244</v>
      </c>
    </row>
    <row r="98" spans="1:6" ht="15.5" x14ac:dyDescent="0.35">
      <c r="A98" s="365" t="s">
        <v>866</v>
      </c>
      <c r="B98" s="290" t="s">
        <v>371</v>
      </c>
      <c r="E98" s="365" t="s">
        <v>1420</v>
      </c>
      <c r="F98" s="565" t="s">
        <v>1321</v>
      </c>
    </row>
    <row r="99" spans="1:6" ht="15.5" x14ac:dyDescent="0.35">
      <c r="A99" s="365" t="s">
        <v>868</v>
      </c>
      <c r="B99" s="290" t="s">
        <v>374</v>
      </c>
      <c r="E99" s="365" t="s">
        <v>1421</v>
      </c>
      <c r="F99" s="565" t="s">
        <v>173</v>
      </c>
    </row>
    <row r="100" spans="1:6" ht="15.5" x14ac:dyDescent="0.35">
      <c r="A100" s="365" t="s">
        <v>870</v>
      </c>
      <c r="B100" s="290" t="s">
        <v>377</v>
      </c>
      <c r="E100" s="365" t="s">
        <v>1422</v>
      </c>
      <c r="F100" s="565" t="s">
        <v>1228</v>
      </c>
    </row>
    <row r="101" spans="1:6" ht="15.5" x14ac:dyDescent="0.35">
      <c r="A101" s="365" t="s">
        <v>872</v>
      </c>
      <c r="B101" s="290" t="s">
        <v>380</v>
      </c>
      <c r="E101" s="815" t="s">
        <v>1423</v>
      </c>
      <c r="F101" s="564" t="s">
        <v>1225</v>
      </c>
    </row>
    <row r="102" spans="1:6" ht="15.5" x14ac:dyDescent="0.35">
      <c r="A102" s="365" t="s">
        <v>874</v>
      </c>
      <c r="B102" s="290" t="s">
        <v>383</v>
      </c>
    </row>
    <row r="103" spans="1:6" ht="15.5" x14ac:dyDescent="0.35">
      <c r="A103" s="365" t="s">
        <v>231</v>
      </c>
      <c r="B103" s="290" t="s">
        <v>230</v>
      </c>
    </row>
    <row r="104" spans="1:6" ht="15.5" x14ac:dyDescent="0.35">
      <c r="A104" s="365" t="s">
        <v>877</v>
      </c>
      <c r="B104" s="290" t="s">
        <v>388</v>
      </c>
    </row>
    <row r="105" spans="1:6" ht="15.5" x14ac:dyDescent="0.35">
      <c r="A105" s="365" t="s">
        <v>879</v>
      </c>
      <c r="B105" s="290" t="s">
        <v>391</v>
      </c>
    </row>
    <row r="106" spans="1:6" ht="15.5" x14ac:dyDescent="0.35">
      <c r="A106" s="365" t="s">
        <v>881</v>
      </c>
      <c r="B106" s="290" t="s">
        <v>394</v>
      </c>
    </row>
    <row r="107" spans="1:6" ht="15.5" x14ac:dyDescent="0.35">
      <c r="A107" s="365" t="s">
        <v>883</v>
      </c>
      <c r="B107" s="290" t="s">
        <v>397</v>
      </c>
    </row>
    <row r="108" spans="1:6" ht="15.5" x14ac:dyDescent="0.35">
      <c r="A108" s="365" t="s">
        <v>885</v>
      </c>
      <c r="B108" s="290" t="s">
        <v>400</v>
      </c>
    </row>
    <row r="109" spans="1:6" ht="15.5" x14ac:dyDescent="0.35">
      <c r="A109" s="365" t="s">
        <v>236</v>
      </c>
      <c r="B109" s="290" t="s">
        <v>235</v>
      </c>
    </row>
    <row r="110" spans="1:6" ht="15.5" x14ac:dyDescent="0.35">
      <c r="A110" s="365" t="s">
        <v>888</v>
      </c>
      <c r="B110" s="290" t="s">
        <v>405</v>
      </c>
    </row>
    <row r="111" spans="1:6" ht="15.5" x14ac:dyDescent="0.35">
      <c r="A111" s="365" t="s">
        <v>239</v>
      </c>
      <c r="B111" s="290" t="s">
        <v>238</v>
      </c>
    </row>
    <row r="112" spans="1:6" ht="15.5" x14ac:dyDescent="0.35">
      <c r="A112" s="365" t="s">
        <v>242</v>
      </c>
      <c r="B112" s="290" t="s">
        <v>241</v>
      </c>
    </row>
    <row r="113" spans="1:2" ht="15.5" x14ac:dyDescent="0.35">
      <c r="A113" s="365" t="s">
        <v>892</v>
      </c>
      <c r="B113" s="290" t="s">
        <v>412</v>
      </c>
    </row>
    <row r="114" spans="1:2" ht="15.5" x14ac:dyDescent="0.35">
      <c r="A114" s="365" t="s">
        <v>245</v>
      </c>
      <c r="B114" s="290" t="s">
        <v>244</v>
      </c>
    </row>
    <row r="115" spans="1:2" ht="15.5" x14ac:dyDescent="0.35">
      <c r="A115" s="365" t="s">
        <v>895</v>
      </c>
      <c r="B115" s="290" t="s">
        <v>417</v>
      </c>
    </row>
    <row r="116" spans="1:2" ht="15.5" x14ac:dyDescent="0.35">
      <c r="A116" s="365" t="s">
        <v>250</v>
      </c>
      <c r="B116" s="290" t="s">
        <v>249</v>
      </c>
    </row>
    <row r="117" spans="1:2" ht="15.5" x14ac:dyDescent="0.35">
      <c r="A117" s="365" t="s">
        <v>898</v>
      </c>
      <c r="B117" s="290" t="s">
        <v>422</v>
      </c>
    </row>
    <row r="118" spans="1:2" ht="15.5" x14ac:dyDescent="0.35">
      <c r="A118" s="365" t="s">
        <v>900</v>
      </c>
      <c r="B118" s="290" t="s">
        <v>425</v>
      </c>
    </row>
    <row r="119" spans="1:2" ht="15.5" x14ac:dyDescent="0.35">
      <c r="A119" s="365" t="s">
        <v>253</v>
      </c>
      <c r="B119" s="290" t="s">
        <v>252</v>
      </c>
    </row>
    <row r="120" spans="1:2" ht="15.5" x14ac:dyDescent="0.35">
      <c r="A120" s="365" t="s">
        <v>903</v>
      </c>
      <c r="B120" s="290" t="s">
        <v>430</v>
      </c>
    </row>
    <row r="121" spans="1:2" ht="15.5" x14ac:dyDescent="0.35">
      <c r="A121" s="365" t="s">
        <v>256</v>
      </c>
      <c r="B121" s="290" t="s">
        <v>255</v>
      </c>
    </row>
    <row r="122" spans="1:2" ht="15.5" x14ac:dyDescent="0.35">
      <c r="A122" s="365" t="s">
        <v>906</v>
      </c>
      <c r="B122" s="290" t="s">
        <v>435</v>
      </c>
    </row>
    <row r="123" spans="1:2" ht="15.5" x14ac:dyDescent="0.35">
      <c r="A123" s="365" t="s">
        <v>908</v>
      </c>
      <c r="B123" s="290" t="s">
        <v>438</v>
      </c>
    </row>
    <row r="124" spans="1:2" ht="15.5" x14ac:dyDescent="0.35">
      <c r="A124" s="365" t="s">
        <v>259</v>
      </c>
      <c r="B124" s="290" t="s">
        <v>258</v>
      </c>
    </row>
    <row r="125" spans="1:2" ht="15.5" x14ac:dyDescent="0.35">
      <c r="A125" s="365" t="s">
        <v>261</v>
      </c>
      <c r="B125" s="290" t="s">
        <v>260</v>
      </c>
    </row>
    <row r="126" spans="1:2" ht="15.5" x14ac:dyDescent="0.35">
      <c r="A126" s="365" t="s">
        <v>913</v>
      </c>
      <c r="B126" s="290" t="s">
        <v>445</v>
      </c>
    </row>
    <row r="127" spans="1:2" ht="15.5" x14ac:dyDescent="0.35">
      <c r="A127" s="365" t="s">
        <v>915</v>
      </c>
      <c r="B127" s="290" t="s">
        <v>448</v>
      </c>
    </row>
    <row r="128" spans="1:2" ht="15.5" x14ac:dyDescent="0.35">
      <c r="A128" s="365" t="s">
        <v>266</v>
      </c>
      <c r="B128" s="290" t="s">
        <v>265</v>
      </c>
    </row>
    <row r="129" spans="1:2" ht="15.5" x14ac:dyDescent="0.35">
      <c r="A129" s="365" t="s">
        <v>918</v>
      </c>
      <c r="B129" s="290" t="s">
        <v>453</v>
      </c>
    </row>
    <row r="130" spans="1:2" ht="15.5" x14ac:dyDescent="0.35">
      <c r="A130" s="365" t="s">
        <v>920</v>
      </c>
      <c r="B130" s="290" t="s">
        <v>456</v>
      </c>
    </row>
    <row r="131" spans="1:2" ht="15.5" x14ac:dyDescent="0.35">
      <c r="A131" s="365" t="s">
        <v>269</v>
      </c>
      <c r="B131" s="290" t="s">
        <v>268</v>
      </c>
    </row>
    <row r="132" spans="1:2" ht="15.5" x14ac:dyDescent="0.35">
      <c r="A132" s="365" t="s">
        <v>923</v>
      </c>
      <c r="B132" s="290" t="s">
        <v>461</v>
      </c>
    </row>
    <row r="133" spans="1:2" ht="15.5" x14ac:dyDescent="0.35">
      <c r="A133" s="365" t="s">
        <v>925</v>
      </c>
      <c r="B133" s="290" t="s">
        <v>464</v>
      </c>
    </row>
    <row r="134" spans="1:2" ht="15.5" x14ac:dyDescent="0.35">
      <c r="A134" s="365" t="s">
        <v>927</v>
      </c>
      <c r="B134" s="290" t="s">
        <v>467</v>
      </c>
    </row>
    <row r="135" spans="1:2" ht="15.5" x14ac:dyDescent="0.35">
      <c r="A135" s="365" t="s">
        <v>272</v>
      </c>
      <c r="B135" s="290" t="s">
        <v>271</v>
      </c>
    </row>
    <row r="136" spans="1:2" ht="15.5" x14ac:dyDescent="0.35">
      <c r="A136" s="365" t="s">
        <v>274</v>
      </c>
      <c r="B136" s="290" t="s">
        <v>273</v>
      </c>
    </row>
    <row r="137" spans="1:2" ht="15.5" x14ac:dyDescent="0.35">
      <c r="A137" s="365" t="s">
        <v>277</v>
      </c>
      <c r="B137" s="290" t="s">
        <v>276</v>
      </c>
    </row>
    <row r="138" spans="1:2" ht="15.5" x14ac:dyDescent="0.35">
      <c r="A138" s="365" t="s">
        <v>280</v>
      </c>
      <c r="B138" s="290" t="s">
        <v>279</v>
      </c>
    </row>
    <row r="139" spans="1:2" ht="15.5" x14ac:dyDescent="0.35">
      <c r="A139" s="365" t="s">
        <v>934</v>
      </c>
      <c r="B139" s="290" t="s">
        <v>478</v>
      </c>
    </row>
    <row r="140" spans="1:2" ht="15.5" x14ac:dyDescent="0.35">
      <c r="A140" s="365" t="s">
        <v>285</v>
      </c>
      <c r="B140" s="290" t="s">
        <v>284</v>
      </c>
    </row>
    <row r="141" spans="1:2" ht="15.5" x14ac:dyDescent="0.35">
      <c r="A141" s="365" t="s">
        <v>287</v>
      </c>
      <c r="B141" s="290" t="s">
        <v>286</v>
      </c>
    </row>
    <row r="142" spans="1:2" ht="15.5" x14ac:dyDescent="0.35">
      <c r="A142" s="365" t="s">
        <v>290</v>
      </c>
      <c r="B142" s="290" t="s">
        <v>289</v>
      </c>
    </row>
    <row r="143" spans="1:2" ht="15.5" x14ac:dyDescent="0.35">
      <c r="A143" s="365" t="s">
        <v>293</v>
      </c>
      <c r="B143" s="290" t="s">
        <v>292</v>
      </c>
    </row>
    <row r="144" spans="1:2" ht="15.5" x14ac:dyDescent="0.35">
      <c r="A144" s="365" t="s">
        <v>295</v>
      </c>
      <c r="B144" s="290" t="s">
        <v>294</v>
      </c>
    </row>
    <row r="145" spans="1:2" ht="15.5" x14ac:dyDescent="0.35">
      <c r="A145" s="365" t="s">
        <v>1821</v>
      </c>
      <c r="B145" s="290" t="s">
        <v>491</v>
      </c>
    </row>
    <row r="146" spans="1:2" ht="15.5" x14ac:dyDescent="0.35">
      <c r="A146" s="365" t="s">
        <v>300</v>
      </c>
      <c r="B146" s="290" t="s">
        <v>299</v>
      </c>
    </row>
    <row r="147" spans="1:2" ht="15.5" x14ac:dyDescent="0.35">
      <c r="A147" s="365" t="s">
        <v>303</v>
      </c>
      <c r="B147" s="290" t="s">
        <v>302</v>
      </c>
    </row>
    <row r="148" spans="1:2" ht="15.5" x14ac:dyDescent="0.35">
      <c r="A148" s="365" t="s">
        <v>1822</v>
      </c>
      <c r="B148" s="290" t="s">
        <v>498</v>
      </c>
    </row>
    <row r="149" spans="1:2" ht="15.5" x14ac:dyDescent="0.35">
      <c r="A149" s="365" t="s">
        <v>308</v>
      </c>
      <c r="B149" s="290" t="s">
        <v>307</v>
      </c>
    </row>
    <row r="150" spans="1:2" ht="15.5" x14ac:dyDescent="0.35">
      <c r="A150" s="365" t="s">
        <v>949</v>
      </c>
      <c r="B150" s="290" t="s">
        <v>503</v>
      </c>
    </row>
    <row r="151" spans="1:2" ht="15.5" x14ac:dyDescent="0.35">
      <c r="A151" s="365" t="s">
        <v>951</v>
      </c>
      <c r="B151" s="290" t="s">
        <v>506</v>
      </c>
    </row>
    <row r="152" spans="1:2" ht="15.5" x14ac:dyDescent="0.35">
      <c r="A152" s="365" t="s">
        <v>312</v>
      </c>
      <c r="B152" s="290" t="s">
        <v>311</v>
      </c>
    </row>
    <row r="153" spans="1:2" ht="15.5" x14ac:dyDescent="0.35">
      <c r="A153" s="365" t="s">
        <v>315</v>
      </c>
      <c r="B153" s="290" t="s">
        <v>314</v>
      </c>
    </row>
    <row r="154" spans="1:2" ht="15.5" x14ac:dyDescent="0.35">
      <c r="A154" s="365" t="s">
        <v>955</v>
      </c>
      <c r="B154" s="290" t="s">
        <v>513</v>
      </c>
    </row>
    <row r="155" spans="1:2" ht="15.5" x14ac:dyDescent="0.35">
      <c r="A155" s="365" t="s">
        <v>957</v>
      </c>
      <c r="B155" s="290" t="s">
        <v>514</v>
      </c>
    </row>
    <row r="156" spans="1:2" ht="15.5" x14ac:dyDescent="0.35">
      <c r="A156" s="365" t="s">
        <v>959</v>
      </c>
      <c r="B156" s="290" t="s">
        <v>515</v>
      </c>
    </row>
    <row r="157" spans="1:2" ht="15.5" x14ac:dyDescent="0.35">
      <c r="A157" s="365" t="s">
        <v>317</v>
      </c>
      <c r="B157" s="290" t="s">
        <v>316</v>
      </c>
    </row>
    <row r="158" spans="1:2" ht="15.5" x14ac:dyDescent="0.35">
      <c r="A158" s="365" t="s">
        <v>962</v>
      </c>
      <c r="B158" s="290" t="s">
        <v>516</v>
      </c>
    </row>
    <row r="159" spans="1:2" ht="15.5" x14ac:dyDescent="0.35">
      <c r="A159" s="365" t="s">
        <v>319</v>
      </c>
      <c r="B159" s="290" t="s">
        <v>318</v>
      </c>
    </row>
    <row r="160" spans="1:2" ht="15.5" x14ac:dyDescent="0.35">
      <c r="A160" s="365" t="s">
        <v>965</v>
      </c>
      <c r="B160" s="290" t="s">
        <v>517</v>
      </c>
    </row>
    <row r="161" spans="1:2" ht="15.5" x14ac:dyDescent="0.35">
      <c r="A161" s="365" t="s">
        <v>967</v>
      </c>
      <c r="B161" s="290" t="s">
        <v>518</v>
      </c>
    </row>
    <row r="162" spans="1:2" ht="15.5" x14ac:dyDescent="0.35">
      <c r="A162" s="365" t="s">
        <v>321</v>
      </c>
      <c r="B162" s="290" t="s">
        <v>320</v>
      </c>
    </row>
    <row r="163" spans="1:2" ht="15.5" x14ac:dyDescent="0.35">
      <c r="A163" s="365" t="s">
        <v>970</v>
      </c>
      <c r="B163" s="290" t="s">
        <v>519</v>
      </c>
    </row>
    <row r="164" spans="1:2" ht="15.5" x14ac:dyDescent="0.35">
      <c r="A164" s="365" t="s">
        <v>972</v>
      </c>
      <c r="B164" s="290" t="s">
        <v>520</v>
      </c>
    </row>
    <row r="165" spans="1:2" ht="15.5" x14ac:dyDescent="0.35">
      <c r="A165" s="365" t="s">
        <v>974</v>
      </c>
      <c r="B165" s="290" t="s">
        <v>521</v>
      </c>
    </row>
    <row r="166" spans="1:2" ht="15.5" x14ac:dyDescent="0.35">
      <c r="A166" s="365" t="s">
        <v>324</v>
      </c>
      <c r="B166" s="290" t="s">
        <v>323</v>
      </c>
    </row>
    <row r="167" spans="1:2" ht="15.5" x14ac:dyDescent="0.35">
      <c r="A167" s="365" t="s">
        <v>327</v>
      </c>
      <c r="B167" s="290" t="s">
        <v>326</v>
      </c>
    </row>
    <row r="168" spans="1:2" ht="15.5" x14ac:dyDescent="0.35">
      <c r="A168" s="365" t="s">
        <v>978</v>
      </c>
      <c r="B168" s="290" t="s">
        <v>522</v>
      </c>
    </row>
    <row r="169" spans="1:2" ht="15.5" x14ac:dyDescent="0.35">
      <c r="A169" s="365" t="s">
        <v>980</v>
      </c>
      <c r="B169" s="290" t="s">
        <v>523</v>
      </c>
    </row>
    <row r="170" spans="1:2" ht="15.5" x14ac:dyDescent="0.35">
      <c r="A170" s="365" t="s">
        <v>982</v>
      </c>
      <c r="B170" s="290" t="s">
        <v>524</v>
      </c>
    </row>
    <row r="171" spans="1:2" ht="15.5" x14ac:dyDescent="0.35">
      <c r="A171" s="365" t="s">
        <v>330</v>
      </c>
      <c r="B171" s="290" t="s">
        <v>329</v>
      </c>
    </row>
    <row r="172" spans="1:2" ht="15.5" x14ac:dyDescent="0.35">
      <c r="A172" s="365" t="s">
        <v>985</v>
      </c>
      <c r="B172" s="290" t="s">
        <v>525</v>
      </c>
    </row>
    <row r="173" spans="1:2" ht="15.5" x14ac:dyDescent="0.35">
      <c r="A173" s="365" t="s">
        <v>333</v>
      </c>
      <c r="B173" s="290" t="s">
        <v>332</v>
      </c>
    </row>
    <row r="174" spans="1:2" ht="15.5" x14ac:dyDescent="0.35">
      <c r="A174" s="365" t="s">
        <v>988</v>
      </c>
      <c r="B174" s="290" t="s">
        <v>526</v>
      </c>
    </row>
    <row r="175" spans="1:2" ht="15.5" x14ac:dyDescent="0.35">
      <c r="A175" s="365" t="s">
        <v>990</v>
      </c>
      <c r="B175" s="290" t="s">
        <v>527</v>
      </c>
    </row>
    <row r="176" spans="1:2" ht="15.5" x14ac:dyDescent="0.35">
      <c r="A176" s="365" t="s">
        <v>338</v>
      </c>
      <c r="B176" s="290" t="s">
        <v>337</v>
      </c>
    </row>
    <row r="177" spans="1:2" ht="15.5" x14ac:dyDescent="0.35">
      <c r="A177" s="365" t="s">
        <v>994</v>
      </c>
      <c r="B177" s="290" t="s">
        <v>528</v>
      </c>
    </row>
    <row r="178" spans="1:2" ht="15.5" x14ac:dyDescent="0.35">
      <c r="A178" s="365" t="s">
        <v>996</v>
      </c>
      <c r="B178" s="290" t="s">
        <v>529</v>
      </c>
    </row>
    <row r="179" spans="1:2" ht="15.5" x14ac:dyDescent="0.35">
      <c r="A179" s="365" t="s">
        <v>341</v>
      </c>
      <c r="B179" s="290" t="s">
        <v>340</v>
      </c>
    </row>
    <row r="180" spans="1:2" ht="15.5" x14ac:dyDescent="0.35">
      <c r="A180" s="365" t="s">
        <v>1000</v>
      </c>
      <c r="B180" s="290" t="s">
        <v>530</v>
      </c>
    </row>
    <row r="181" spans="1:2" ht="15.5" x14ac:dyDescent="0.35">
      <c r="A181" s="365" t="s">
        <v>344</v>
      </c>
      <c r="B181" s="290" t="s">
        <v>343</v>
      </c>
    </row>
    <row r="182" spans="1:2" ht="15.5" x14ac:dyDescent="0.35">
      <c r="A182" s="365" t="s">
        <v>347</v>
      </c>
      <c r="B182" s="290" t="s">
        <v>346</v>
      </c>
    </row>
    <row r="183" spans="1:2" ht="15.5" x14ac:dyDescent="0.35">
      <c r="A183" s="365" t="s">
        <v>350</v>
      </c>
      <c r="B183" s="290" t="s">
        <v>349</v>
      </c>
    </row>
    <row r="184" spans="1:2" ht="15.5" x14ac:dyDescent="0.35">
      <c r="A184" s="365" t="s">
        <v>1005</v>
      </c>
      <c r="B184" s="290" t="s">
        <v>531</v>
      </c>
    </row>
    <row r="185" spans="1:2" ht="15.5" x14ac:dyDescent="0.35">
      <c r="A185" s="365" t="s">
        <v>1007</v>
      </c>
      <c r="B185" s="290" t="s">
        <v>532</v>
      </c>
    </row>
    <row r="186" spans="1:2" ht="15.5" x14ac:dyDescent="0.35">
      <c r="A186" s="365" t="s">
        <v>356</v>
      </c>
      <c r="B186" s="290" t="s">
        <v>355</v>
      </c>
    </row>
    <row r="187" spans="1:2" ht="15.5" x14ac:dyDescent="0.35">
      <c r="A187" s="365" t="s">
        <v>1010</v>
      </c>
      <c r="B187" s="290" t="s">
        <v>533</v>
      </c>
    </row>
    <row r="188" spans="1:2" ht="15.5" x14ac:dyDescent="0.35">
      <c r="A188" s="365" t="s">
        <v>358</v>
      </c>
      <c r="B188" s="290" t="s">
        <v>357</v>
      </c>
    </row>
    <row r="189" spans="1:2" ht="15.5" x14ac:dyDescent="0.35">
      <c r="A189" s="365" t="s">
        <v>1013</v>
      </c>
      <c r="B189" s="290" t="s">
        <v>534</v>
      </c>
    </row>
    <row r="190" spans="1:2" ht="15.5" x14ac:dyDescent="0.35">
      <c r="A190" s="365" t="s">
        <v>1015</v>
      </c>
      <c r="B190" s="290" t="s">
        <v>535</v>
      </c>
    </row>
    <row r="191" spans="1:2" ht="15.5" x14ac:dyDescent="0.35">
      <c r="A191" s="365" t="s">
        <v>364</v>
      </c>
      <c r="B191" s="290" t="s">
        <v>363</v>
      </c>
    </row>
    <row r="192" spans="1:2" ht="15.5" x14ac:dyDescent="0.35">
      <c r="A192" s="365" t="s">
        <v>1018</v>
      </c>
      <c r="B192" s="290" t="s">
        <v>536</v>
      </c>
    </row>
    <row r="193" spans="1:2" ht="15.5" x14ac:dyDescent="0.35">
      <c r="A193" s="365" t="s">
        <v>1020</v>
      </c>
      <c r="B193" s="290" t="s">
        <v>537</v>
      </c>
    </row>
    <row r="194" spans="1:2" ht="15.5" x14ac:dyDescent="0.35">
      <c r="A194" s="365" t="s">
        <v>370</v>
      </c>
      <c r="B194" s="290" t="s">
        <v>369</v>
      </c>
    </row>
    <row r="195" spans="1:2" ht="15.5" x14ac:dyDescent="0.35">
      <c r="A195" s="365" t="s">
        <v>373</v>
      </c>
      <c r="B195" s="290" t="s">
        <v>372</v>
      </c>
    </row>
    <row r="196" spans="1:2" ht="15.5" x14ac:dyDescent="0.35">
      <c r="A196" s="365" t="s">
        <v>376</v>
      </c>
      <c r="B196" s="290" t="s">
        <v>375</v>
      </c>
    </row>
    <row r="197" spans="1:2" ht="15.5" x14ac:dyDescent="0.35">
      <c r="A197" s="365" t="s">
        <v>1025</v>
      </c>
      <c r="B197" s="290" t="s">
        <v>538</v>
      </c>
    </row>
    <row r="198" spans="1:2" ht="15.5" x14ac:dyDescent="0.35">
      <c r="A198" s="365" t="s">
        <v>379</v>
      </c>
      <c r="B198" s="290" t="s">
        <v>378</v>
      </c>
    </row>
    <row r="199" spans="1:2" ht="15.5" x14ac:dyDescent="0.35">
      <c r="A199" s="365" t="s">
        <v>382</v>
      </c>
      <c r="B199" s="290" t="s">
        <v>381</v>
      </c>
    </row>
    <row r="200" spans="1:2" ht="15.5" x14ac:dyDescent="0.35">
      <c r="A200" s="365" t="s">
        <v>385</v>
      </c>
      <c r="B200" s="290" t="s">
        <v>384</v>
      </c>
    </row>
    <row r="201" spans="1:2" ht="15.5" x14ac:dyDescent="0.35">
      <c r="A201" s="365" t="s">
        <v>1030</v>
      </c>
      <c r="B201" s="290" t="s">
        <v>539</v>
      </c>
    </row>
    <row r="202" spans="1:2" ht="15.5" x14ac:dyDescent="0.35">
      <c r="A202" s="365" t="s">
        <v>1032</v>
      </c>
      <c r="B202" s="290" t="s">
        <v>540</v>
      </c>
    </row>
    <row r="203" spans="1:2" ht="15.5" x14ac:dyDescent="0.35">
      <c r="A203" s="365" t="s">
        <v>1034</v>
      </c>
      <c r="B203" s="290" t="s">
        <v>541</v>
      </c>
    </row>
    <row r="204" spans="1:2" ht="15.5" x14ac:dyDescent="0.35">
      <c r="A204" s="365" t="s">
        <v>387</v>
      </c>
      <c r="B204" s="290" t="s">
        <v>386</v>
      </c>
    </row>
    <row r="205" spans="1:2" ht="15.5" x14ac:dyDescent="0.35">
      <c r="A205" s="365" t="s">
        <v>1037</v>
      </c>
      <c r="B205" s="290" t="s">
        <v>542</v>
      </c>
    </row>
    <row r="206" spans="1:2" ht="15.5" x14ac:dyDescent="0.35">
      <c r="A206" s="365" t="s">
        <v>390</v>
      </c>
      <c r="B206" s="290" t="s">
        <v>389</v>
      </c>
    </row>
    <row r="207" spans="1:2" ht="15.5" x14ac:dyDescent="0.35">
      <c r="A207" s="365" t="s">
        <v>1040</v>
      </c>
      <c r="B207" s="290" t="s">
        <v>543</v>
      </c>
    </row>
    <row r="208" spans="1:2" ht="15.5" x14ac:dyDescent="0.35">
      <c r="A208" s="365" t="s">
        <v>1042</v>
      </c>
      <c r="B208" s="290" t="s">
        <v>544</v>
      </c>
    </row>
    <row r="209" spans="1:2" ht="15.5" x14ac:dyDescent="0.35">
      <c r="A209" s="365" t="s">
        <v>1824</v>
      </c>
      <c r="B209" s="290" t="s">
        <v>545</v>
      </c>
    </row>
    <row r="210" spans="1:2" ht="15.5" x14ac:dyDescent="0.35">
      <c r="A210" s="365" t="s">
        <v>393</v>
      </c>
      <c r="B210" s="290" t="s">
        <v>392</v>
      </c>
    </row>
    <row r="211" spans="1:2" ht="15.5" x14ac:dyDescent="0.35">
      <c r="A211" s="365" t="s">
        <v>1047</v>
      </c>
      <c r="B211" s="290" t="s">
        <v>546</v>
      </c>
    </row>
    <row r="212" spans="1:2" ht="15.5" x14ac:dyDescent="0.35">
      <c r="A212" s="365" t="s">
        <v>1049</v>
      </c>
      <c r="B212" s="290" t="s">
        <v>547</v>
      </c>
    </row>
    <row r="213" spans="1:2" ht="15.5" x14ac:dyDescent="0.35">
      <c r="A213" s="365" t="s">
        <v>1051</v>
      </c>
      <c r="B213" s="290" t="s">
        <v>548</v>
      </c>
    </row>
    <row r="214" spans="1:2" ht="15.5" x14ac:dyDescent="0.35">
      <c r="A214" s="365" t="s">
        <v>1053</v>
      </c>
      <c r="B214" s="290" t="s">
        <v>549</v>
      </c>
    </row>
    <row r="215" spans="1:2" ht="15.5" x14ac:dyDescent="0.35">
      <c r="A215" s="365" t="s">
        <v>396</v>
      </c>
      <c r="B215" s="290" t="s">
        <v>395</v>
      </c>
    </row>
    <row r="216" spans="1:2" ht="15.5" x14ac:dyDescent="0.35">
      <c r="A216" s="365" t="s">
        <v>1056</v>
      </c>
      <c r="B216" s="290" t="s">
        <v>550</v>
      </c>
    </row>
    <row r="217" spans="1:2" ht="15.5" x14ac:dyDescent="0.35">
      <c r="A217" s="365" t="s">
        <v>399</v>
      </c>
      <c r="B217" s="290" t="s">
        <v>398</v>
      </c>
    </row>
    <row r="218" spans="1:2" ht="15.5" x14ac:dyDescent="0.35">
      <c r="A218" s="365" t="s">
        <v>402</v>
      </c>
      <c r="B218" s="290" t="s">
        <v>401</v>
      </c>
    </row>
    <row r="219" spans="1:2" ht="15.5" x14ac:dyDescent="0.35">
      <c r="A219" s="365" t="s">
        <v>1060</v>
      </c>
      <c r="B219" s="290" t="s">
        <v>551</v>
      </c>
    </row>
    <row r="220" spans="1:2" ht="15.5" x14ac:dyDescent="0.35">
      <c r="A220" s="365" t="s">
        <v>1062</v>
      </c>
      <c r="B220" s="290" t="s">
        <v>552</v>
      </c>
    </row>
    <row r="221" spans="1:2" ht="15.5" x14ac:dyDescent="0.35">
      <c r="A221" s="365" t="s">
        <v>404</v>
      </c>
      <c r="B221" s="290" t="s">
        <v>403</v>
      </c>
    </row>
    <row r="222" spans="1:2" ht="15.5" x14ac:dyDescent="0.35">
      <c r="A222" s="365" t="s">
        <v>1065</v>
      </c>
      <c r="B222" s="290" t="s">
        <v>553</v>
      </c>
    </row>
    <row r="223" spans="1:2" ht="15.5" x14ac:dyDescent="0.35">
      <c r="A223" s="365" t="s">
        <v>1067</v>
      </c>
      <c r="B223" s="290" t="s">
        <v>554</v>
      </c>
    </row>
    <row r="224" spans="1:2" ht="15.5" x14ac:dyDescent="0.35">
      <c r="A224" s="365" t="s">
        <v>407</v>
      </c>
      <c r="B224" s="290" t="s">
        <v>406</v>
      </c>
    </row>
    <row r="225" spans="1:2" ht="15.5" x14ac:dyDescent="0.35">
      <c r="A225" s="365" t="s">
        <v>409</v>
      </c>
      <c r="B225" s="290" t="s">
        <v>408</v>
      </c>
    </row>
    <row r="226" spans="1:2" ht="15.5" x14ac:dyDescent="0.35">
      <c r="A226" s="365" t="s">
        <v>411</v>
      </c>
      <c r="B226" s="290" t="s">
        <v>410</v>
      </c>
    </row>
    <row r="227" spans="1:2" ht="15.5" x14ac:dyDescent="0.35">
      <c r="A227" s="365" t="s">
        <v>414</v>
      </c>
      <c r="B227" s="290" t="s">
        <v>413</v>
      </c>
    </row>
    <row r="228" spans="1:2" ht="15.5" x14ac:dyDescent="0.35">
      <c r="A228" s="365" t="s">
        <v>1826</v>
      </c>
      <c r="B228" s="290" t="s">
        <v>555</v>
      </c>
    </row>
    <row r="229" spans="1:2" ht="15.5" x14ac:dyDescent="0.35">
      <c r="A229" s="365" t="s">
        <v>1075</v>
      </c>
      <c r="B229" s="290" t="s">
        <v>556</v>
      </c>
    </row>
    <row r="230" spans="1:2" ht="15.5" x14ac:dyDescent="0.35">
      <c r="A230" s="365" t="s">
        <v>1077</v>
      </c>
      <c r="B230" s="290" t="s">
        <v>557</v>
      </c>
    </row>
    <row r="231" spans="1:2" ht="15.5" x14ac:dyDescent="0.35">
      <c r="A231" s="365" t="s">
        <v>419</v>
      </c>
      <c r="B231" s="290" t="s">
        <v>418</v>
      </c>
    </row>
    <row r="232" spans="1:2" ht="15.5" x14ac:dyDescent="0.35">
      <c r="A232" s="365" t="s">
        <v>1080</v>
      </c>
      <c r="B232" s="290" t="s">
        <v>558</v>
      </c>
    </row>
    <row r="233" spans="1:2" ht="15.5" x14ac:dyDescent="0.35">
      <c r="A233" s="365" t="s">
        <v>1082</v>
      </c>
      <c r="B233" s="290" t="s">
        <v>559</v>
      </c>
    </row>
    <row r="234" spans="1:2" ht="15.5" x14ac:dyDescent="0.35">
      <c r="A234" s="365" t="s">
        <v>1827</v>
      </c>
      <c r="B234" s="290" t="s">
        <v>560</v>
      </c>
    </row>
    <row r="235" spans="1:2" ht="15.5" x14ac:dyDescent="0.35">
      <c r="A235" s="365" t="s">
        <v>1086</v>
      </c>
      <c r="B235" s="290" t="s">
        <v>561</v>
      </c>
    </row>
    <row r="236" spans="1:2" ht="15.5" x14ac:dyDescent="0.35">
      <c r="A236" s="365" t="s">
        <v>1088</v>
      </c>
      <c r="B236" s="290" t="s">
        <v>562</v>
      </c>
    </row>
    <row r="237" spans="1:2" ht="15.5" x14ac:dyDescent="0.35">
      <c r="A237" s="365" t="s">
        <v>1090</v>
      </c>
      <c r="B237" s="290" t="s">
        <v>563</v>
      </c>
    </row>
    <row r="238" spans="1:2" ht="15.5" x14ac:dyDescent="0.35">
      <c r="A238" s="365" t="s">
        <v>1092</v>
      </c>
      <c r="B238" s="290" t="s">
        <v>564</v>
      </c>
    </row>
    <row r="239" spans="1:2" ht="15.5" x14ac:dyDescent="0.35">
      <c r="A239" s="365" t="s">
        <v>1095</v>
      </c>
      <c r="B239" s="290" t="s">
        <v>565</v>
      </c>
    </row>
    <row r="240" spans="1:2" ht="15.5" x14ac:dyDescent="0.35">
      <c r="A240" s="365" t="s">
        <v>1097</v>
      </c>
      <c r="B240" s="290" t="s">
        <v>566</v>
      </c>
    </row>
    <row r="241" spans="1:2" ht="15.5" x14ac:dyDescent="0.35">
      <c r="A241" s="365" t="s">
        <v>421</v>
      </c>
      <c r="B241" s="290" t="s">
        <v>420</v>
      </c>
    </row>
    <row r="242" spans="1:2" ht="15.5" x14ac:dyDescent="0.35">
      <c r="A242" s="365" t="s">
        <v>424</v>
      </c>
      <c r="B242" s="290" t="s">
        <v>423</v>
      </c>
    </row>
    <row r="243" spans="1:2" ht="15.5" x14ac:dyDescent="0.35">
      <c r="A243" s="365" t="s">
        <v>427</v>
      </c>
      <c r="B243" s="290" t="s">
        <v>426</v>
      </c>
    </row>
    <row r="244" spans="1:2" ht="15.5" x14ac:dyDescent="0.35">
      <c r="A244" s="365" t="s">
        <v>429</v>
      </c>
      <c r="B244" s="290" t="s">
        <v>428</v>
      </c>
    </row>
    <row r="245" spans="1:2" ht="15.5" x14ac:dyDescent="0.35">
      <c r="A245" s="365" t="s">
        <v>1103</v>
      </c>
      <c r="B245" s="290" t="s">
        <v>567</v>
      </c>
    </row>
    <row r="246" spans="1:2" ht="15.5" x14ac:dyDescent="0.35">
      <c r="A246" s="365" t="s">
        <v>1105</v>
      </c>
      <c r="B246" s="290" t="s">
        <v>568</v>
      </c>
    </row>
    <row r="247" spans="1:2" ht="15.5" x14ac:dyDescent="0.35">
      <c r="A247" s="365" t="s">
        <v>432</v>
      </c>
      <c r="B247" s="290" t="s">
        <v>431</v>
      </c>
    </row>
    <row r="248" spans="1:2" ht="15.5" x14ac:dyDescent="0.35">
      <c r="A248" s="365" t="s">
        <v>1108</v>
      </c>
      <c r="B248" s="290" t="s">
        <v>569</v>
      </c>
    </row>
    <row r="249" spans="1:2" ht="15.5" x14ac:dyDescent="0.35">
      <c r="A249" s="365" t="s">
        <v>1110</v>
      </c>
      <c r="B249" s="290" t="s">
        <v>570</v>
      </c>
    </row>
    <row r="250" spans="1:2" ht="15.5" x14ac:dyDescent="0.35">
      <c r="A250" s="365" t="s">
        <v>1112</v>
      </c>
      <c r="B250" s="290" t="s">
        <v>571</v>
      </c>
    </row>
    <row r="251" spans="1:2" ht="15.5" x14ac:dyDescent="0.35">
      <c r="A251" s="365" t="s">
        <v>437</v>
      </c>
      <c r="B251" s="290" t="s">
        <v>436</v>
      </c>
    </row>
    <row r="252" spans="1:2" ht="15.5" x14ac:dyDescent="0.35">
      <c r="A252" s="365" t="s">
        <v>440</v>
      </c>
      <c r="B252" s="290" t="s">
        <v>439</v>
      </c>
    </row>
    <row r="253" spans="1:2" ht="15.5" x14ac:dyDescent="0.35">
      <c r="A253" s="365" t="s">
        <v>442</v>
      </c>
      <c r="B253" s="290" t="s">
        <v>441</v>
      </c>
    </row>
    <row r="254" spans="1:2" ht="15.5" x14ac:dyDescent="0.35">
      <c r="A254" s="365" t="s">
        <v>1117</v>
      </c>
      <c r="B254" s="290" t="s">
        <v>572</v>
      </c>
    </row>
    <row r="255" spans="1:2" ht="15.5" x14ac:dyDescent="0.35">
      <c r="A255" s="365" t="s">
        <v>1828</v>
      </c>
      <c r="B255" s="290" t="s">
        <v>573</v>
      </c>
    </row>
    <row r="256" spans="1:2" ht="15.5" x14ac:dyDescent="0.35">
      <c r="A256" s="365" t="s">
        <v>447</v>
      </c>
      <c r="B256" s="290" t="s">
        <v>446</v>
      </c>
    </row>
    <row r="257" spans="1:2" ht="15.5" x14ac:dyDescent="0.35">
      <c r="A257" s="365" t="s">
        <v>1122</v>
      </c>
      <c r="B257" s="290" t="s">
        <v>574</v>
      </c>
    </row>
    <row r="258" spans="1:2" ht="15.5" x14ac:dyDescent="0.35">
      <c r="A258" s="365" t="s">
        <v>452</v>
      </c>
      <c r="B258" s="290" t="s">
        <v>451</v>
      </c>
    </row>
    <row r="259" spans="1:2" ht="15.5" x14ac:dyDescent="0.35">
      <c r="A259" s="365" t="s">
        <v>1125</v>
      </c>
      <c r="B259" s="290" t="s">
        <v>575</v>
      </c>
    </row>
    <row r="260" spans="1:2" ht="15.5" x14ac:dyDescent="0.35">
      <c r="A260" s="365" t="s">
        <v>455</v>
      </c>
      <c r="B260" s="290" t="s">
        <v>454</v>
      </c>
    </row>
    <row r="261" spans="1:2" ht="15.5" x14ac:dyDescent="0.35">
      <c r="A261" s="365" t="s">
        <v>458</v>
      </c>
      <c r="B261" s="290" t="s">
        <v>457</v>
      </c>
    </row>
    <row r="262" spans="1:2" ht="15.5" x14ac:dyDescent="0.35">
      <c r="A262" s="365" t="s">
        <v>1129</v>
      </c>
      <c r="B262" s="290" t="s">
        <v>576</v>
      </c>
    </row>
    <row r="263" spans="1:2" ht="15.5" x14ac:dyDescent="0.35">
      <c r="A263" s="365" t="s">
        <v>1131</v>
      </c>
      <c r="B263" s="290" t="s">
        <v>577</v>
      </c>
    </row>
    <row r="264" spans="1:2" ht="15.5" x14ac:dyDescent="0.35">
      <c r="A264" s="365" t="s">
        <v>1133</v>
      </c>
      <c r="B264" s="290" t="s">
        <v>578</v>
      </c>
    </row>
    <row r="265" spans="1:2" ht="15.5" x14ac:dyDescent="0.35">
      <c r="A265" s="365" t="s">
        <v>460</v>
      </c>
      <c r="B265" s="290" t="s">
        <v>459</v>
      </c>
    </row>
    <row r="266" spans="1:2" ht="15.5" x14ac:dyDescent="0.35">
      <c r="A266" s="365" t="s">
        <v>1136</v>
      </c>
      <c r="B266" s="290" t="s">
        <v>579</v>
      </c>
    </row>
    <row r="267" spans="1:2" ht="15.5" x14ac:dyDescent="0.35">
      <c r="A267" s="365" t="s">
        <v>1138</v>
      </c>
      <c r="B267" s="290" t="s">
        <v>580</v>
      </c>
    </row>
    <row r="268" spans="1:2" ht="15.5" x14ac:dyDescent="0.35">
      <c r="A268" s="365" t="s">
        <v>1140</v>
      </c>
      <c r="B268" s="290" t="s">
        <v>581</v>
      </c>
    </row>
    <row r="269" spans="1:2" ht="15.5" x14ac:dyDescent="0.35">
      <c r="A269" s="365" t="s">
        <v>1142</v>
      </c>
      <c r="B269" s="290" t="s">
        <v>582</v>
      </c>
    </row>
    <row r="270" spans="1:2" ht="15.5" x14ac:dyDescent="0.35">
      <c r="A270" s="365" t="s">
        <v>1144</v>
      </c>
      <c r="B270" s="290" t="s">
        <v>583</v>
      </c>
    </row>
    <row r="271" spans="1:2" ht="15.5" x14ac:dyDescent="0.35">
      <c r="A271" s="365" t="s">
        <v>463</v>
      </c>
      <c r="B271" s="290" t="s">
        <v>462</v>
      </c>
    </row>
    <row r="272" spans="1:2" ht="15.5" x14ac:dyDescent="0.35">
      <c r="A272" s="365" t="s">
        <v>1147</v>
      </c>
      <c r="B272" s="290" t="s">
        <v>584</v>
      </c>
    </row>
    <row r="273" spans="1:2" ht="15.5" x14ac:dyDescent="0.35">
      <c r="A273" s="365" t="s">
        <v>466</v>
      </c>
      <c r="B273" s="290" t="s">
        <v>465</v>
      </c>
    </row>
    <row r="274" spans="1:2" ht="15.5" x14ac:dyDescent="0.35">
      <c r="A274" s="365" t="s">
        <v>1150</v>
      </c>
      <c r="B274" s="290" t="s">
        <v>585</v>
      </c>
    </row>
    <row r="275" spans="1:2" ht="15.5" x14ac:dyDescent="0.35">
      <c r="A275" s="365" t="s">
        <v>469</v>
      </c>
      <c r="B275" s="290" t="s">
        <v>468</v>
      </c>
    </row>
    <row r="276" spans="1:2" ht="15.5" x14ac:dyDescent="0.35">
      <c r="A276" s="365" t="s">
        <v>471</v>
      </c>
      <c r="B276" s="290" t="s">
        <v>470</v>
      </c>
    </row>
    <row r="277" spans="1:2" ht="15.5" x14ac:dyDescent="0.35">
      <c r="A277" s="365" t="s">
        <v>1154</v>
      </c>
      <c r="B277" s="290" t="s">
        <v>586</v>
      </c>
    </row>
    <row r="278" spans="1:2" ht="15.5" x14ac:dyDescent="0.35">
      <c r="A278" s="365" t="s">
        <v>1156</v>
      </c>
      <c r="B278" s="290" t="s">
        <v>587</v>
      </c>
    </row>
    <row r="279" spans="1:2" ht="15.5" x14ac:dyDescent="0.35">
      <c r="A279" s="365" t="s">
        <v>1158</v>
      </c>
      <c r="B279" s="290" t="s">
        <v>588</v>
      </c>
    </row>
    <row r="280" spans="1:2" ht="15.5" x14ac:dyDescent="0.35">
      <c r="A280" s="365" t="s">
        <v>473</v>
      </c>
      <c r="B280" s="290" t="s">
        <v>472</v>
      </c>
    </row>
    <row r="281" spans="1:2" ht="15.5" x14ac:dyDescent="0.35">
      <c r="A281" s="365" t="s">
        <v>475</v>
      </c>
      <c r="B281" s="290" t="s">
        <v>474</v>
      </c>
    </row>
    <row r="282" spans="1:2" ht="15.5" x14ac:dyDescent="0.35">
      <c r="A282" s="365" t="s">
        <v>477</v>
      </c>
      <c r="B282" s="290" t="s">
        <v>476</v>
      </c>
    </row>
    <row r="283" spans="1:2" ht="15.5" x14ac:dyDescent="0.35">
      <c r="A283" s="365" t="s">
        <v>480</v>
      </c>
      <c r="B283" s="290" t="s">
        <v>479</v>
      </c>
    </row>
    <row r="284" spans="1:2" ht="15.5" x14ac:dyDescent="0.35">
      <c r="A284" s="365" t="s">
        <v>482</v>
      </c>
      <c r="B284" s="290" t="s">
        <v>481</v>
      </c>
    </row>
    <row r="285" spans="1:2" ht="15.5" x14ac:dyDescent="0.35">
      <c r="A285" s="365" t="s">
        <v>1165</v>
      </c>
      <c r="B285" s="290" t="s">
        <v>589</v>
      </c>
    </row>
    <row r="286" spans="1:2" ht="15.5" x14ac:dyDescent="0.35">
      <c r="A286" s="365" t="s">
        <v>1167</v>
      </c>
      <c r="B286" s="290" t="s">
        <v>590</v>
      </c>
    </row>
    <row r="287" spans="1:2" ht="15.5" x14ac:dyDescent="0.35">
      <c r="A287" s="365" t="s">
        <v>1169</v>
      </c>
      <c r="B287" s="290" t="s">
        <v>591</v>
      </c>
    </row>
    <row r="288" spans="1:2" ht="15.5" x14ac:dyDescent="0.35">
      <c r="A288" s="365" t="s">
        <v>1171</v>
      </c>
      <c r="B288" s="290" t="s">
        <v>592</v>
      </c>
    </row>
    <row r="289" spans="1:2" ht="15.5" x14ac:dyDescent="0.35">
      <c r="A289" s="365" t="s">
        <v>1173</v>
      </c>
      <c r="B289" s="290" t="s">
        <v>593</v>
      </c>
    </row>
    <row r="290" spans="1:2" ht="15.5" x14ac:dyDescent="0.35">
      <c r="A290" s="365" t="s">
        <v>486</v>
      </c>
      <c r="B290" s="290" t="s">
        <v>485</v>
      </c>
    </row>
    <row r="291" spans="1:2" ht="15.5" x14ac:dyDescent="0.35">
      <c r="A291" s="365" t="s">
        <v>1829</v>
      </c>
      <c r="B291" s="290" t="s">
        <v>594</v>
      </c>
    </row>
    <row r="292" spans="1:2" ht="15.5" x14ac:dyDescent="0.35">
      <c r="A292" s="365" t="s">
        <v>1179</v>
      </c>
      <c r="B292" s="290" t="s">
        <v>595</v>
      </c>
    </row>
    <row r="293" spans="1:2" ht="15.5" x14ac:dyDescent="0.35">
      <c r="A293" s="365" t="s">
        <v>1181</v>
      </c>
      <c r="B293" s="290" t="s">
        <v>596</v>
      </c>
    </row>
    <row r="294" spans="1:2" ht="15.5" x14ac:dyDescent="0.35">
      <c r="A294" s="365" t="s">
        <v>488</v>
      </c>
      <c r="B294" s="290" t="s">
        <v>487</v>
      </c>
    </row>
    <row r="295" spans="1:2" ht="15.5" x14ac:dyDescent="0.35">
      <c r="A295" s="365" t="s">
        <v>1188</v>
      </c>
      <c r="B295" s="290" t="s">
        <v>597</v>
      </c>
    </row>
    <row r="296" spans="1:2" ht="15.5" x14ac:dyDescent="0.35">
      <c r="A296" s="365" t="s">
        <v>1190</v>
      </c>
      <c r="B296" s="290" t="s">
        <v>598</v>
      </c>
    </row>
    <row r="297" spans="1:2" ht="15.5" x14ac:dyDescent="0.35">
      <c r="A297" s="365" t="s">
        <v>493</v>
      </c>
      <c r="B297" s="290" t="s">
        <v>492</v>
      </c>
    </row>
    <row r="298" spans="1:2" ht="15.5" x14ac:dyDescent="0.35">
      <c r="A298" s="365" t="s">
        <v>495</v>
      </c>
      <c r="B298" s="290" t="s">
        <v>494</v>
      </c>
    </row>
    <row r="299" spans="1:2" ht="15.5" x14ac:dyDescent="0.35">
      <c r="A299" s="365" t="s">
        <v>497</v>
      </c>
      <c r="B299" s="290" t="s">
        <v>496</v>
      </c>
    </row>
    <row r="300" spans="1:2" ht="15.5" x14ac:dyDescent="0.35">
      <c r="A300" s="365" t="s">
        <v>1199</v>
      </c>
      <c r="B300" s="290" t="s">
        <v>599</v>
      </c>
    </row>
    <row r="301" spans="1:2" ht="15.5" x14ac:dyDescent="0.35">
      <c r="A301" s="365" t="s">
        <v>500</v>
      </c>
      <c r="B301" s="290" t="s">
        <v>499</v>
      </c>
    </row>
    <row r="302" spans="1:2" ht="15.5" x14ac:dyDescent="0.35">
      <c r="A302" s="365" t="s">
        <v>502</v>
      </c>
      <c r="B302" s="290" t="s">
        <v>501</v>
      </c>
    </row>
    <row r="303" spans="1:2" ht="15.5" x14ac:dyDescent="0.35">
      <c r="A303" s="365" t="s">
        <v>1203</v>
      </c>
      <c r="B303" s="290" t="s">
        <v>600</v>
      </c>
    </row>
    <row r="304" spans="1:2" ht="15.5" x14ac:dyDescent="0.35">
      <c r="A304" s="365" t="s">
        <v>505</v>
      </c>
      <c r="B304" s="290" t="s">
        <v>504</v>
      </c>
    </row>
    <row r="305" spans="1:2" ht="15.5" x14ac:dyDescent="0.35">
      <c r="A305" s="365" t="s">
        <v>508</v>
      </c>
      <c r="B305" s="290" t="s">
        <v>507</v>
      </c>
    </row>
    <row r="306" spans="1:2" ht="15.5" x14ac:dyDescent="0.35">
      <c r="A306" s="365" t="s">
        <v>1207</v>
      </c>
      <c r="B306" s="290" t="s">
        <v>601</v>
      </c>
    </row>
    <row r="307" spans="1:2" ht="15.5" x14ac:dyDescent="0.35">
      <c r="A307" s="365" t="s">
        <v>1209</v>
      </c>
      <c r="B307" s="290" t="s">
        <v>602</v>
      </c>
    </row>
    <row r="308" spans="1:2" ht="15.5" x14ac:dyDescent="0.35">
      <c r="A308" s="365" t="s">
        <v>1211</v>
      </c>
      <c r="B308" s="290" t="s">
        <v>603</v>
      </c>
    </row>
    <row r="309" spans="1:2" ht="15.5" x14ac:dyDescent="0.35">
      <c r="A309" s="365" t="s">
        <v>1213</v>
      </c>
      <c r="B309" s="290" t="s">
        <v>604</v>
      </c>
    </row>
    <row r="310" spans="1:2" ht="15.5" x14ac:dyDescent="0.35">
      <c r="A310" s="365" t="s">
        <v>1215</v>
      </c>
      <c r="B310" s="290" t="s">
        <v>605</v>
      </c>
    </row>
    <row r="311" spans="1:2" ht="15.5" x14ac:dyDescent="0.35">
      <c r="A311" s="365" t="s">
        <v>512</v>
      </c>
      <c r="B311" s="290" t="s">
        <v>511</v>
      </c>
    </row>
    <row r="313" spans="1:2" ht="15.5" x14ac:dyDescent="0.35">
      <c r="A313" s="365" t="s">
        <v>1414</v>
      </c>
      <c r="B313" s="290" t="s">
        <v>176</v>
      </c>
    </row>
    <row r="314" spans="1:2" ht="15.5" x14ac:dyDescent="0.35">
      <c r="A314" s="365" t="s">
        <v>1415</v>
      </c>
      <c r="B314" s="295" t="s">
        <v>117</v>
      </c>
    </row>
    <row r="315" spans="1:2" ht="15.5" x14ac:dyDescent="0.35">
      <c r="A315" s="365" t="s">
        <v>1416</v>
      </c>
      <c r="B315" s="295" t="s">
        <v>124</v>
      </c>
    </row>
    <row r="316" spans="1:2" ht="15.5" x14ac:dyDescent="0.35">
      <c r="A316" s="365" t="s">
        <v>1417</v>
      </c>
      <c r="B316" s="290" t="s">
        <v>128</v>
      </c>
    </row>
    <row r="317" spans="1:2" ht="15.5" x14ac:dyDescent="0.35">
      <c r="A317" s="815" t="s">
        <v>1418</v>
      </c>
      <c r="B317" s="715" t="s">
        <v>710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9"/>
  </sheetPr>
  <dimension ref="A1:J317"/>
  <sheetViews>
    <sheetView zoomScale="80" zoomScaleNormal="80" workbookViewId="0">
      <pane xSplit="3" ySplit="3" topLeftCell="D232" activePane="bottomRight" state="frozen"/>
      <selection pane="topRight" activeCell="B3" sqref="B3"/>
      <selection pane="bottomLeft" activeCell="B3" sqref="B3"/>
      <selection pane="bottomRight" activeCell="E324" sqref="E324"/>
    </sheetView>
  </sheetViews>
  <sheetFormatPr defaultColWidth="9.1796875" defaultRowHeight="12.5" x14ac:dyDescent="0.25"/>
  <cols>
    <col min="1" max="1" width="6.453125" style="75" customWidth="1"/>
    <col min="2" max="2" width="30.81640625" style="75" customWidth="1"/>
    <col min="3" max="3" width="12.453125" style="76" customWidth="1"/>
    <col min="4" max="4" width="22.1796875" style="77" bestFit="1" customWidth="1"/>
    <col min="5" max="5" width="64.1796875" style="77" bestFit="1" customWidth="1"/>
    <col min="6" max="6" width="38.54296875" style="77" customWidth="1"/>
    <col min="7" max="7" width="64.1796875" style="77" customWidth="1"/>
    <col min="8" max="8" width="23" style="77" bestFit="1" customWidth="1"/>
    <col min="9" max="10" width="10.26953125" customWidth="1"/>
  </cols>
  <sheetData>
    <row r="1" spans="1:9" x14ac:dyDescent="0.25">
      <c r="A1" s="64"/>
      <c r="B1" s="65"/>
      <c r="C1" s="816"/>
      <c r="D1" s="87" t="s">
        <v>1943</v>
      </c>
      <c r="E1" s="87" t="s">
        <v>702</v>
      </c>
      <c r="F1" s="87" t="s">
        <v>703</v>
      </c>
      <c r="G1" s="87" t="s">
        <v>1419</v>
      </c>
      <c r="H1"/>
    </row>
    <row r="2" spans="1:9" ht="13" x14ac:dyDescent="0.3">
      <c r="A2" s="68" t="s">
        <v>1944</v>
      </c>
      <c r="B2" s="69" t="s">
        <v>29</v>
      </c>
      <c r="C2" s="817" t="s">
        <v>1945</v>
      </c>
      <c r="D2" s="818">
        <v>2</v>
      </c>
      <c r="E2" s="819">
        <v>3</v>
      </c>
      <c r="F2" s="819">
        <v>4</v>
      </c>
      <c r="G2" s="819">
        <v>5</v>
      </c>
    </row>
    <row r="3" spans="1:9" ht="13" x14ac:dyDescent="0.25">
      <c r="A3" s="70"/>
      <c r="B3" s="71"/>
      <c r="C3" s="820"/>
      <c r="D3" s="57"/>
      <c r="E3" s="57"/>
      <c r="F3" s="57"/>
      <c r="G3" s="57"/>
    </row>
    <row r="4" spans="1:9" ht="16.5" x14ac:dyDescent="0.25">
      <c r="A4" s="72"/>
      <c r="B4" s="73"/>
      <c r="C4" s="74"/>
      <c r="D4" s="83"/>
      <c r="E4" s="83"/>
      <c r="F4" s="83"/>
      <c r="G4" s="83"/>
      <c r="I4" s="55"/>
    </row>
    <row r="5" spans="1:9" ht="15" customHeight="1" x14ac:dyDescent="0.25">
      <c r="A5" s="821">
        <v>1</v>
      </c>
      <c r="B5" s="395" t="s">
        <v>709</v>
      </c>
      <c r="C5" s="822" t="s">
        <v>118</v>
      </c>
      <c r="D5" s="81" t="s">
        <v>490</v>
      </c>
      <c r="E5" s="5" t="s">
        <v>1946</v>
      </c>
      <c r="F5" s="335" t="s">
        <v>708</v>
      </c>
      <c r="G5" s="335" t="s">
        <v>708</v>
      </c>
      <c r="I5" s="96"/>
    </row>
    <row r="6" spans="1:9" ht="15" customHeight="1" x14ac:dyDescent="0.25">
      <c r="A6" s="821">
        <v>2</v>
      </c>
      <c r="B6" s="395" t="s">
        <v>712</v>
      </c>
      <c r="C6" s="361" t="s">
        <v>121</v>
      </c>
      <c r="D6" s="82" t="s">
        <v>196</v>
      </c>
      <c r="E6" t="s">
        <v>1947</v>
      </c>
      <c r="F6" s="335" t="s">
        <v>708</v>
      </c>
      <c r="G6" s="335" t="s">
        <v>708</v>
      </c>
      <c r="I6" s="96"/>
    </row>
    <row r="7" spans="1:9" ht="15" customHeight="1" x14ac:dyDescent="0.25">
      <c r="A7" s="821">
        <v>3</v>
      </c>
      <c r="B7" s="395" t="s">
        <v>714</v>
      </c>
      <c r="C7" s="361" t="s">
        <v>125</v>
      </c>
      <c r="D7" s="82" t="s">
        <v>203</v>
      </c>
      <c r="E7" t="s">
        <v>1948</v>
      </c>
      <c r="F7" s="362" t="s">
        <v>1949</v>
      </c>
      <c r="G7" s="335" t="s">
        <v>708</v>
      </c>
      <c r="I7" s="96"/>
    </row>
    <row r="8" spans="1:9" ht="15" customHeight="1" x14ac:dyDescent="0.25">
      <c r="A8" s="821">
        <v>4</v>
      </c>
      <c r="B8" s="395" t="s">
        <v>716</v>
      </c>
      <c r="C8" s="361" t="s">
        <v>129</v>
      </c>
      <c r="D8" s="82" t="s">
        <v>490</v>
      </c>
      <c r="E8" t="s">
        <v>1946</v>
      </c>
      <c r="F8" s="335" t="s">
        <v>708</v>
      </c>
      <c r="G8" s="335" t="s">
        <v>708</v>
      </c>
      <c r="I8" s="96"/>
    </row>
    <row r="9" spans="1:9" ht="15" customHeight="1" x14ac:dyDescent="0.25">
      <c r="A9" s="821">
        <v>5</v>
      </c>
      <c r="B9" s="395" t="s">
        <v>718</v>
      </c>
      <c r="C9" s="361" t="s">
        <v>133</v>
      </c>
      <c r="D9" s="82" t="s">
        <v>361</v>
      </c>
      <c r="E9" t="s">
        <v>1950</v>
      </c>
      <c r="F9" s="362" t="s">
        <v>1951</v>
      </c>
      <c r="G9" s="335" t="s">
        <v>708</v>
      </c>
      <c r="I9" s="96"/>
    </row>
    <row r="10" spans="1:9" ht="15" customHeight="1" x14ac:dyDescent="0.25">
      <c r="A10" s="821">
        <v>6</v>
      </c>
      <c r="B10" s="395" t="s">
        <v>720</v>
      </c>
      <c r="C10" s="361" t="s">
        <v>136</v>
      </c>
      <c r="D10" s="82" t="s">
        <v>282</v>
      </c>
      <c r="E10" t="s">
        <v>1952</v>
      </c>
      <c r="F10" s="362" t="s">
        <v>1953</v>
      </c>
      <c r="G10" s="335" t="s">
        <v>708</v>
      </c>
      <c r="I10" s="96"/>
    </row>
    <row r="11" spans="1:9" ht="15" customHeight="1" x14ac:dyDescent="0.25">
      <c r="A11" s="821">
        <v>7</v>
      </c>
      <c r="B11" s="395" t="s">
        <v>722</v>
      </c>
      <c r="C11" s="361" t="s">
        <v>139</v>
      </c>
      <c r="D11" s="82" t="s">
        <v>444</v>
      </c>
      <c r="E11" t="s">
        <v>1954</v>
      </c>
      <c r="F11" s="335" t="s">
        <v>708</v>
      </c>
      <c r="G11" s="335" t="s">
        <v>708</v>
      </c>
      <c r="I11" s="96"/>
    </row>
    <row r="12" spans="1:9" ht="15" customHeight="1" x14ac:dyDescent="0.25">
      <c r="A12" s="821">
        <v>8</v>
      </c>
      <c r="B12" s="395" t="s">
        <v>116</v>
      </c>
      <c r="C12" s="361" t="s">
        <v>115</v>
      </c>
      <c r="D12" s="82" t="s">
        <v>1393</v>
      </c>
      <c r="E12" s="75" t="s">
        <v>708</v>
      </c>
      <c r="F12" s="335" t="s">
        <v>708</v>
      </c>
      <c r="G12" s="335" t="s">
        <v>708</v>
      </c>
      <c r="I12" s="96"/>
    </row>
    <row r="13" spans="1:9" ht="15" customHeight="1" x14ac:dyDescent="0.25">
      <c r="A13" s="821">
        <v>9</v>
      </c>
      <c r="B13" s="395" t="s">
        <v>120</v>
      </c>
      <c r="C13" s="361" t="s">
        <v>119</v>
      </c>
      <c r="D13" s="82" t="s">
        <v>1393</v>
      </c>
      <c r="E13" s="75" t="s">
        <v>708</v>
      </c>
      <c r="F13" s="335" t="s">
        <v>708</v>
      </c>
      <c r="G13" s="335" t="s">
        <v>708</v>
      </c>
      <c r="I13" s="96"/>
    </row>
    <row r="14" spans="1:9" ht="15" customHeight="1" x14ac:dyDescent="0.25">
      <c r="A14" s="821">
        <v>10</v>
      </c>
      <c r="B14" s="395" t="s">
        <v>123</v>
      </c>
      <c r="C14" s="361" t="s">
        <v>122</v>
      </c>
      <c r="D14" s="359" t="s">
        <v>708</v>
      </c>
      <c r="E14" t="s">
        <v>1955</v>
      </c>
      <c r="F14" s="362" t="s">
        <v>1956</v>
      </c>
      <c r="G14" s="335" t="s">
        <v>1935</v>
      </c>
      <c r="I14" s="96"/>
    </row>
    <row r="15" spans="1:9" ht="15" customHeight="1" x14ac:dyDescent="0.25">
      <c r="A15" s="821">
        <v>11</v>
      </c>
      <c r="B15" s="395" t="s">
        <v>727</v>
      </c>
      <c r="C15" s="361" t="s">
        <v>148</v>
      </c>
      <c r="D15" s="82" t="s">
        <v>196</v>
      </c>
      <c r="E15" t="s">
        <v>1947</v>
      </c>
      <c r="F15" s="335" t="s">
        <v>708</v>
      </c>
      <c r="G15" s="335" t="s">
        <v>708</v>
      </c>
      <c r="I15" s="96"/>
    </row>
    <row r="16" spans="1:9" ht="15" customHeight="1" x14ac:dyDescent="0.25">
      <c r="A16" s="821">
        <v>12</v>
      </c>
      <c r="B16" s="395" t="s">
        <v>729</v>
      </c>
      <c r="C16" s="361" t="s">
        <v>151</v>
      </c>
      <c r="D16" s="82" t="s">
        <v>228</v>
      </c>
      <c r="E16" s="75" t="s">
        <v>1281</v>
      </c>
      <c r="F16" s="335" t="s">
        <v>1279</v>
      </c>
      <c r="G16" s="335" t="s">
        <v>708</v>
      </c>
      <c r="I16" s="96"/>
    </row>
    <row r="17" spans="1:9" ht="15" customHeight="1" x14ac:dyDescent="0.25">
      <c r="A17" s="821">
        <v>13</v>
      </c>
      <c r="B17" s="395" t="s">
        <v>731</v>
      </c>
      <c r="C17" s="361" t="s">
        <v>154</v>
      </c>
      <c r="D17" s="82" t="s">
        <v>247</v>
      </c>
      <c r="E17" t="s">
        <v>1957</v>
      </c>
      <c r="F17" s="362" t="s">
        <v>1958</v>
      </c>
      <c r="G17" s="335" t="s">
        <v>708</v>
      </c>
      <c r="I17" s="96"/>
    </row>
    <row r="18" spans="1:9" ht="15" customHeight="1" x14ac:dyDescent="0.25">
      <c r="A18" s="821">
        <v>14</v>
      </c>
      <c r="B18" s="395" t="s">
        <v>733</v>
      </c>
      <c r="C18" s="361" t="s">
        <v>157</v>
      </c>
      <c r="D18" s="82" t="s">
        <v>361</v>
      </c>
      <c r="E18" t="s">
        <v>1950</v>
      </c>
      <c r="F18" s="362" t="s">
        <v>1951</v>
      </c>
      <c r="G18" s="335" t="s">
        <v>708</v>
      </c>
      <c r="I18" s="96"/>
    </row>
    <row r="19" spans="1:9" ht="15" customHeight="1" x14ac:dyDescent="0.25">
      <c r="A19" s="821">
        <v>15</v>
      </c>
      <c r="B19" s="395" t="s">
        <v>127</v>
      </c>
      <c r="C19" s="361" t="s">
        <v>126</v>
      </c>
      <c r="D19" s="359" t="s">
        <v>708</v>
      </c>
      <c r="E19" t="s">
        <v>1959</v>
      </c>
      <c r="F19" s="362" t="s">
        <v>1960</v>
      </c>
      <c r="G19" s="335" t="s">
        <v>708</v>
      </c>
      <c r="I19" s="96"/>
    </row>
    <row r="20" spans="1:9" ht="15" customHeight="1" x14ac:dyDescent="0.25">
      <c r="A20" s="821">
        <v>16</v>
      </c>
      <c r="B20" s="395" t="s">
        <v>1521</v>
      </c>
      <c r="C20" s="361" t="s">
        <v>131</v>
      </c>
      <c r="D20" s="359" t="s">
        <v>708</v>
      </c>
      <c r="E20" t="s">
        <v>1961</v>
      </c>
      <c r="F20" s="362" t="s">
        <v>1962</v>
      </c>
      <c r="G20" s="335" t="s">
        <v>708</v>
      </c>
      <c r="I20" s="96"/>
    </row>
    <row r="21" spans="1:9" ht="15" customHeight="1" x14ac:dyDescent="0.25">
      <c r="A21" s="821">
        <v>17</v>
      </c>
      <c r="B21" s="395" t="s">
        <v>135</v>
      </c>
      <c r="C21" s="361" t="s">
        <v>134</v>
      </c>
      <c r="D21" s="82" t="s">
        <v>1393</v>
      </c>
      <c r="E21" s="75" t="s">
        <v>708</v>
      </c>
      <c r="F21" s="335" t="s">
        <v>708</v>
      </c>
      <c r="G21" s="335" t="s">
        <v>708</v>
      </c>
      <c r="I21" s="96"/>
    </row>
    <row r="22" spans="1:9" ht="15" customHeight="1" x14ac:dyDescent="0.25">
      <c r="A22" s="821">
        <v>18</v>
      </c>
      <c r="B22" s="395" t="s">
        <v>138</v>
      </c>
      <c r="C22" s="361" t="s">
        <v>137</v>
      </c>
      <c r="D22" s="359" t="s">
        <v>708</v>
      </c>
      <c r="E22" t="s">
        <v>1963</v>
      </c>
      <c r="F22" s="362" t="s">
        <v>1964</v>
      </c>
      <c r="G22" s="335" t="s">
        <v>1384</v>
      </c>
      <c r="I22" s="96"/>
    </row>
    <row r="23" spans="1:9" ht="15" customHeight="1" x14ac:dyDescent="0.25">
      <c r="A23" s="821">
        <v>19</v>
      </c>
      <c r="B23" s="395" t="s">
        <v>739</v>
      </c>
      <c r="C23" s="361" t="s">
        <v>168</v>
      </c>
      <c r="D23" s="82" t="s">
        <v>305</v>
      </c>
      <c r="E23" t="s">
        <v>1965</v>
      </c>
      <c r="F23" s="362" t="s">
        <v>1966</v>
      </c>
      <c r="G23" s="335" t="s">
        <v>708</v>
      </c>
      <c r="I23" s="96"/>
    </row>
    <row r="24" spans="1:9" ht="15" customHeight="1" x14ac:dyDescent="0.25">
      <c r="A24" s="821">
        <v>20</v>
      </c>
      <c r="B24" s="395" t="s">
        <v>141</v>
      </c>
      <c r="C24" s="361" t="s">
        <v>140</v>
      </c>
      <c r="D24" s="359" t="s">
        <v>708</v>
      </c>
      <c r="E24" t="s">
        <v>1967</v>
      </c>
      <c r="F24" s="362" t="s">
        <v>1968</v>
      </c>
      <c r="G24" s="335" t="s">
        <v>708</v>
      </c>
      <c r="I24" s="96"/>
    </row>
    <row r="25" spans="1:9" ht="15" customHeight="1" x14ac:dyDescent="0.25">
      <c r="A25" s="821">
        <v>21</v>
      </c>
      <c r="B25" s="395" t="s">
        <v>143</v>
      </c>
      <c r="C25" s="361" t="s">
        <v>142</v>
      </c>
      <c r="D25" s="359" t="s">
        <v>708</v>
      </c>
      <c r="E25" t="s">
        <v>1967</v>
      </c>
      <c r="F25" s="362" t="s">
        <v>1968</v>
      </c>
      <c r="G25" s="335" t="s">
        <v>708</v>
      </c>
      <c r="I25" s="96"/>
    </row>
    <row r="26" spans="1:9" ht="15" customHeight="1" x14ac:dyDescent="0.25">
      <c r="A26" s="821">
        <v>22</v>
      </c>
      <c r="B26" s="395" t="s">
        <v>743</v>
      </c>
      <c r="C26" s="361" t="s">
        <v>177</v>
      </c>
      <c r="D26" s="82" t="s">
        <v>203</v>
      </c>
      <c r="E26" t="s">
        <v>1948</v>
      </c>
      <c r="F26" s="362" t="s">
        <v>1949</v>
      </c>
      <c r="G26" s="335" t="s">
        <v>708</v>
      </c>
      <c r="I26" s="96"/>
    </row>
    <row r="27" spans="1:9" ht="15" customHeight="1" x14ac:dyDescent="0.25">
      <c r="A27" s="821">
        <v>23</v>
      </c>
      <c r="B27" s="395" t="s">
        <v>145</v>
      </c>
      <c r="C27" s="361" t="s">
        <v>144</v>
      </c>
      <c r="D27" s="359" t="s">
        <v>708</v>
      </c>
      <c r="E27" s="75" t="s">
        <v>1969</v>
      </c>
      <c r="F27" s="335" t="s">
        <v>708</v>
      </c>
      <c r="G27" s="335" t="s">
        <v>1970</v>
      </c>
      <c r="I27" s="96"/>
    </row>
    <row r="28" spans="1:9" ht="15" customHeight="1" x14ac:dyDescent="0.25">
      <c r="A28" s="821">
        <v>24</v>
      </c>
      <c r="B28" s="360" t="s">
        <v>746</v>
      </c>
      <c r="C28" s="361" t="s">
        <v>182</v>
      </c>
      <c r="D28" s="82" t="s">
        <v>310</v>
      </c>
      <c r="E28" t="s">
        <v>1971</v>
      </c>
      <c r="F28" s="335" t="s">
        <v>708</v>
      </c>
      <c r="G28" s="335" t="s">
        <v>708</v>
      </c>
      <c r="I28" s="96"/>
    </row>
    <row r="29" spans="1:9" ht="15" customHeight="1" x14ac:dyDescent="0.25">
      <c r="A29" s="821">
        <v>25</v>
      </c>
      <c r="B29" s="360" t="s">
        <v>147</v>
      </c>
      <c r="C29" s="361" t="s">
        <v>146</v>
      </c>
      <c r="D29" s="359" t="s">
        <v>708</v>
      </c>
      <c r="E29" t="s">
        <v>1972</v>
      </c>
      <c r="F29" s="335" t="s">
        <v>1973</v>
      </c>
      <c r="G29" s="335" t="s">
        <v>708</v>
      </c>
      <c r="I29" s="96"/>
    </row>
    <row r="30" spans="1:9" ht="15" customHeight="1" x14ac:dyDescent="0.25">
      <c r="A30" s="821">
        <v>26</v>
      </c>
      <c r="B30" s="395" t="s">
        <v>150</v>
      </c>
      <c r="C30" s="361" t="s">
        <v>149</v>
      </c>
      <c r="D30" s="359" t="s">
        <v>708</v>
      </c>
      <c r="E30" t="s">
        <v>1974</v>
      </c>
      <c r="F30" s="362" t="s">
        <v>1975</v>
      </c>
      <c r="G30" s="335" t="s">
        <v>708</v>
      </c>
      <c r="I30" s="96"/>
    </row>
    <row r="31" spans="1:9" ht="15" customHeight="1" x14ac:dyDescent="0.25">
      <c r="A31" s="821">
        <v>27</v>
      </c>
      <c r="B31" s="395" t="s">
        <v>153</v>
      </c>
      <c r="C31" s="361" t="s">
        <v>152</v>
      </c>
      <c r="D31" s="359" t="s">
        <v>708</v>
      </c>
      <c r="E31" t="s">
        <v>1976</v>
      </c>
      <c r="F31" s="362" t="s">
        <v>1977</v>
      </c>
      <c r="G31" s="335" t="s">
        <v>708</v>
      </c>
      <c r="I31" s="96"/>
    </row>
    <row r="32" spans="1:9" ht="15" customHeight="1" x14ac:dyDescent="0.25">
      <c r="A32" s="821">
        <v>28</v>
      </c>
      <c r="B32" s="395" t="s">
        <v>752</v>
      </c>
      <c r="C32" s="361" t="s">
        <v>191</v>
      </c>
      <c r="D32" s="82" t="s">
        <v>228</v>
      </c>
      <c r="E32" s="75" t="s">
        <v>1281</v>
      </c>
      <c r="F32" s="335" t="s">
        <v>1279</v>
      </c>
      <c r="G32" s="335" t="s">
        <v>708</v>
      </c>
      <c r="I32" s="96"/>
    </row>
    <row r="33" spans="1:9" ht="15" customHeight="1" x14ac:dyDescent="0.25">
      <c r="A33" s="821">
        <v>29</v>
      </c>
      <c r="B33" s="395" t="s">
        <v>754</v>
      </c>
      <c r="C33" s="361" t="s">
        <v>194</v>
      </c>
      <c r="D33" s="82" t="s">
        <v>336</v>
      </c>
      <c r="E33" t="s">
        <v>1978</v>
      </c>
      <c r="F33" s="335" t="s">
        <v>708</v>
      </c>
      <c r="G33" s="335" t="s">
        <v>708</v>
      </c>
      <c r="I33" s="96"/>
    </row>
    <row r="34" spans="1:9" ht="15" customHeight="1" x14ac:dyDescent="0.25">
      <c r="A34" s="821">
        <v>30</v>
      </c>
      <c r="B34" s="395" t="s">
        <v>156</v>
      </c>
      <c r="C34" s="361" t="s">
        <v>155</v>
      </c>
      <c r="D34" s="82" t="s">
        <v>1393</v>
      </c>
      <c r="E34" s="75" t="s">
        <v>708</v>
      </c>
      <c r="F34" s="335" t="s">
        <v>708</v>
      </c>
      <c r="G34" s="335" t="s">
        <v>708</v>
      </c>
      <c r="I34" s="96"/>
    </row>
    <row r="35" spans="1:9" ht="15" customHeight="1" x14ac:dyDescent="0.25">
      <c r="A35" s="821">
        <v>31</v>
      </c>
      <c r="B35" s="395" t="s">
        <v>757</v>
      </c>
      <c r="C35" s="361" t="s">
        <v>199</v>
      </c>
      <c r="D35" s="82" t="s">
        <v>228</v>
      </c>
      <c r="E35" s="75" t="s">
        <v>1281</v>
      </c>
      <c r="F35" s="335" t="s">
        <v>1279</v>
      </c>
      <c r="G35" s="335" t="s">
        <v>708</v>
      </c>
      <c r="I35" s="96"/>
    </row>
    <row r="36" spans="1:9" ht="15" customHeight="1" x14ac:dyDescent="0.25">
      <c r="A36" s="821">
        <v>32</v>
      </c>
      <c r="B36" s="395" t="s">
        <v>159</v>
      </c>
      <c r="C36" s="361" t="s">
        <v>158</v>
      </c>
      <c r="D36" s="359" t="s">
        <v>708</v>
      </c>
      <c r="E36" t="s">
        <v>1946</v>
      </c>
      <c r="F36" s="362" t="s">
        <v>1979</v>
      </c>
      <c r="G36" s="335" t="s">
        <v>708</v>
      </c>
      <c r="I36" s="96"/>
    </row>
    <row r="37" spans="1:9" ht="15" customHeight="1" x14ac:dyDescent="0.25">
      <c r="A37" s="821">
        <v>33</v>
      </c>
      <c r="B37" s="395" t="s">
        <v>161</v>
      </c>
      <c r="C37" s="361" t="s">
        <v>160</v>
      </c>
      <c r="D37" s="359" t="s">
        <v>708</v>
      </c>
      <c r="E37" t="s">
        <v>1959</v>
      </c>
      <c r="F37" s="362" t="s">
        <v>1960</v>
      </c>
      <c r="G37" s="335" t="s">
        <v>708</v>
      </c>
      <c r="I37" s="96"/>
    </row>
    <row r="38" spans="1:9" ht="15" customHeight="1" x14ac:dyDescent="0.25">
      <c r="A38" s="821">
        <v>34</v>
      </c>
      <c r="B38" s="395" t="s">
        <v>762</v>
      </c>
      <c r="C38" s="361" t="s">
        <v>206</v>
      </c>
      <c r="D38" s="82" t="s">
        <v>336</v>
      </c>
      <c r="E38" t="s">
        <v>1978</v>
      </c>
      <c r="F38" s="335" t="s">
        <v>708</v>
      </c>
      <c r="G38" s="335" t="s">
        <v>708</v>
      </c>
      <c r="I38" s="96"/>
    </row>
    <row r="39" spans="1:9" ht="15" customHeight="1" x14ac:dyDescent="0.25">
      <c r="A39" s="821">
        <v>35</v>
      </c>
      <c r="B39" s="395" t="s">
        <v>163</v>
      </c>
      <c r="C39" s="361" t="s">
        <v>162</v>
      </c>
      <c r="D39" s="82" t="s">
        <v>1393</v>
      </c>
      <c r="E39" s="75" t="s">
        <v>708</v>
      </c>
      <c r="F39" s="335" t="s">
        <v>708</v>
      </c>
      <c r="G39" s="335" t="s">
        <v>708</v>
      </c>
      <c r="I39" s="96"/>
    </row>
    <row r="40" spans="1:9" ht="15" customHeight="1" x14ac:dyDescent="0.25">
      <c r="A40" s="821">
        <v>36</v>
      </c>
      <c r="B40" s="395" t="s">
        <v>765</v>
      </c>
      <c r="C40" s="361" t="s">
        <v>211</v>
      </c>
      <c r="D40" s="82" t="s">
        <v>510</v>
      </c>
      <c r="E40" t="s">
        <v>1980</v>
      </c>
      <c r="F40" s="362" t="s">
        <v>1981</v>
      </c>
      <c r="G40" s="335" t="s">
        <v>708</v>
      </c>
      <c r="I40" s="96"/>
    </row>
    <row r="41" spans="1:9" ht="15" customHeight="1" x14ac:dyDescent="0.25">
      <c r="A41" s="821">
        <v>37</v>
      </c>
      <c r="B41" s="395" t="s">
        <v>767</v>
      </c>
      <c r="C41" s="361" t="s">
        <v>214</v>
      </c>
      <c r="D41" s="82" t="s">
        <v>263</v>
      </c>
      <c r="E41" t="s">
        <v>1982</v>
      </c>
      <c r="F41" s="335" t="s">
        <v>708</v>
      </c>
      <c r="G41" s="335" t="s">
        <v>708</v>
      </c>
      <c r="I41" s="96"/>
    </row>
    <row r="42" spans="1:9" ht="15" customHeight="1" x14ac:dyDescent="0.25">
      <c r="A42" s="821">
        <v>38</v>
      </c>
      <c r="B42" s="395" t="s">
        <v>769</v>
      </c>
      <c r="C42" s="361" t="s">
        <v>217</v>
      </c>
      <c r="D42" s="82" t="s">
        <v>361</v>
      </c>
      <c r="E42" t="s">
        <v>1950</v>
      </c>
      <c r="F42" s="362" t="s">
        <v>1951</v>
      </c>
      <c r="G42" s="335" t="s">
        <v>708</v>
      </c>
      <c r="I42" s="96"/>
    </row>
    <row r="43" spans="1:9" ht="15" customHeight="1" x14ac:dyDescent="0.25">
      <c r="A43" s="821">
        <v>39</v>
      </c>
      <c r="B43" s="395" t="s">
        <v>165</v>
      </c>
      <c r="C43" s="361" t="s">
        <v>164</v>
      </c>
      <c r="D43" s="359" t="s">
        <v>708</v>
      </c>
      <c r="E43" t="s">
        <v>1974</v>
      </c>
      <c r="F43" s="362" t="s">
        <v>1983</v>
      </c>
      <c r="G43" s="335" t="s">
        <v>708</v>
      </c>
      <c r="I43" s="96"/>
    </row>
    <row r="44" spans="1:9" ht="15" customHeight="1" x14ac:dyDescent="0.25">
      <c r="A44" s="821">
        <v>40</v>
      </c>
      <c r="B44" s="395" t="s">
        <v>771</v>
      </c>
      <c r="C44" s="361" t="s">
        <v>220</v>
      </c>
      <c r="D44" s="359" t="s">
        <v>298</v>
      </c>
      <c r="E44" s="75" t="s">
        <v>1967</v>
      </c>
      <c r="F44" s="335" t="s">
        <v>1968</v>
      </c>
      <c r="G44" s="335" t="s">
        <v>708</v>
      </c>
      <c r="I44" s="96"/>
    </row>
    <row r="45" spans="1:9" ht="15" customHeight="1" x14ac:dyDescent="0.25">
      <c r="A45" s="821">
        <v>41</v>
      </c>
      <c r="B45" s="395" t="s">
        <v>167</v>
      </c>
      <c r="C45" s="361" t="s">
        <v>166</v>
      </c>
      <c r="D45" s="359" t="s">
        <v>708</v>
      </c>
      <c r="E45" s="75" t="s">
        <v>1969</v>
      </c>
      <c r="F45" s="335" t="s">
        <v>708</v>
      </c>
      <c r="G45" s="335" t="s">
        <v>1970</v>
      </c>
      <c r="I45" s="96"/>
    </row>
    <row r="46" spans="1:9" ht="15" customHeight="1" x14ac:dyDescent="0.25">
      <c r="A46" s="821">
        <v>42</v>
      </c>
      <c r="B46" s="395" t="s">
        <v>170</v>
      </c>
      <c r="C46" s="361" t="s">
        <v>169</v>
      </c>
      <c r="D46" s="359" t="s">
        <v>708</v>
      </c>
      <c r="E46" t="s">
        <v>1976</v>
      </c>
      <c r="F46" s="362" t="s">
        <v>1977</v>
      </c>
      <c r="G46" s="335" t="s">
        <v>708</v>
      </c>
      <c r="I46" s="96"/>
    </row>
    <row r="47" spans="1:9" ht="15" customHeight="1" x14ac:dyDescent="0.25">
      <c r="A47" s="821">
        <v>43</v>
      </c>
      <c r="B47" s="395" t="s">
        <v>777</v>
      </c>
      <c r="C47" s="361" t="s">
        <v>229</v>
      </c>
      <c r="D47" s="82" t="s">
        <v>172</v>
      </c>
      <c r="E47" t="s">
        <v>1984</v>
      </c>
      <c r="F47" s="362" t="s">
        <v>1985</v>
      </c>
      <c r="G47" s="335" t="s">
        <v>1932</v>
      </c>
      <c r="I47" s="96"/>
    </row>
    <row r="48" spans="1:9" ht="15" customHeight="1" x14ac:dyDescent="0.25">
      <c r="A48" s="821">
        <v>44</v>
      </c>
      <c r="B48" s="395" t="s">
        <v>175</v>
      </c>
      <c r="C48" s="361" t="s">
        <v>174</v>
      </c>
      <c r="D48" s="82" t="s">
        <v>1393</v>
      </c>
      <c r="E48" s="75" t="s">
        <v>708</v>
      </c>
      <c r="F48" s="335" t="s">
        <v>708</v>
      </c>
      <c r="G48" s="335" t="s">
        <v>708</v>
      </c>
      <c r="I48" s="96"/>
    </row>
    <row r="49" spans="1:9" ht="15" customHeight="1" x14ac:dyDescent="0.25">
      <c r="A49" s="821">
        <v>45</v>
      </c>
      <c r="B49" s="395" t="s">
        <v>780</v>
      </c>
      <c r="C49" s="361" t="s">
        <v>234</v>
      </c>
      <c r="D49" s="82" t="s">
        <v>434</v>
      </c>
      <c r="E49" t="s">
        <v>1986</v>
      </c>
      <c r="F49" s="362" t="s">
        <v>1357</v>
      </c>
      <c r="G49" s="335" t="s">
        <v>708</v>
      </c>
      <c r="I49" s="96"/>
    </row>
    <row r="50" spans="1:9" ht="15" customHeight="1" x14ac:dyDescent="0.25">
      <c r="A50" s="821">
        <v>46</v>
      </c>
      <c r="B50" s="395" t="s">
        <v>782</v>
      </c>
      <c r="C50" s="361" t="s">
        <v>237</v>
      </c>
      <c r="D50" s="82" t="s">
        <v>282</v>
      </c>
      <c r="E50" t="s">
        <v>1952</v>
      </c>
      <c r="F50" s="362" t="s">
        <v>1953</v>
      </c>
      <c r="G50" s="335" t="s">
        <v>708</v>
      </c>
      <c r="I50" s="96"/>
    </row>
    <row r="51" spans="1:9" ht="15" customHeight="1" x14ac:dyDescent="0.25">
      <c r="A51" s="821">
        <v>47</v>
      </c>
      <c r="B51" s="395" t="s">
        <v>784</v>
      </c>
      <c r="C51" s="361" t="s">
        <v>240</v>
      </c>
      <c r="D51" s="82" t="s">
        <v>196</v>
      </c>
      <c r="E51" t="s">
        <v>1947</v>
      </c>
      <c r="F51" s="335" t="s">
        <v>708</v>
      </c>
      <c r="G51" s="335" t="s">
        <v>708</v>
      </c>
      <c r="I51" s="96"/>
    </row>
    <row r="52" spans="1:9" ht="15" customHeight="1" x14ac:dyDescent="0.25">
      <c r="A52" s="821">
        <v>48</v>
      </c>
      <c r="B52" s="395" t="s">
        <v>786</v>
      </c>
      <c r="C52" s="361" t="s">
        <v>243</v>
      </c>
      <c r="D52" s="82" t="s">
        <v>228</v>
      </c>
      <c r="E52" s="75" t="s">
        <v>1281</v>
      </c>
      <c r="F52" s="335" t="s">
        <v>1279</v>
      </c>
      <c r="G52" s="335" t="s">
        <v>708</v>
      </c>
      <c r="I52" s="96"/>
    </row>
    <row r="53" spans="1:9" ht="15" customHeight="1" x14ac:dyDescent="0.25">
      <c r="A53" s="821">
        <v>49</v>
      </c>
      <c r="B53" s="395" t="s">
        <v>1552</v>
      </c>
      <c r="C53" s="361" t="s">
        <v>178</v>
      </c>
      <c r="D53" s="359" t="s">
        <v>708</v>
      </c>
      <c r="E53" t="s">
        <v>1961</v>
      </c>
      <c r="F53" s="362" t="s">
        <v>1962</v>
      </c>
      <c r="G53" s="335" t="s">
        <v>708</v>
      </c>
      <c r="I53" s="96"/>
    </row>
    <row r="54" spans="1:9" ht="15" customHeight="1" x14ac:dyDescent="0.25">
      <c r="A54" s="821">
        <v>50</v>
      </c>
      <c r="B54" s="395" t="s">
        <v>789</v>
      </c>
      <c r="C54" s="361" t="s">
        <v>248</v>
      </c>
      <c r="D54" s="82" t="s">
        <v>305</v>
      </c>
      <c r="E54" t="s">
        <v>1965</v>
      </c>
      <c r="F54" s="362" t="s">
        <v>1966</v>
      </c>
      <c r="G54" s="335" t="s">
        <v>708</v>
      </c>
      <c r="I54" s="96"/>
    </row>
    <row r="55" spans="1:9" ht="15" customHeight="1" x14ac:dyDescent="0.25">
      <c r="A55" s="821">
        <v>51</v>
      </c>
      <c r="B55" s="395" t="s">
        <v>791</v>
      </c>
      <c r="C55" s="361" t="s">
        <v>251</v>
      </c>
      <c r="D55" s="82" t="s">
        <v>228</v>
      </c>
      <c r="E55" s="75" t="s">
        <v>1281</v>
      </c>
      <c r="F55" s="335" t="s">
        <v>1279</v>
      </c>
      <c r="G55" s="335" t="s">
        <v>708</v>
      </c>
      <c r="I55" s="96"/>
    </row>
    <row r="56" spans="1:9" ht="15" customHeight="1" x14ac:dyDescent="0.25">
      <c r="A56" s="821">
        <v>52</v>
      </c>
      <c r="B56" s="395" t="s">
        <v>793</v>
      </c>
      <c r="C56" s="361" t="s">
        <v>254</v>
      </c>
      <c r="D56" s="82" t="s">
        <v>233</v>
      </c>
      <c r="E56" t="s">
        <v>1987</v>
      </c>
      <c r="F56" s="335" t="s">
        <v>708</v>
      </c>
      <c r="G56" s="335" t="s">
        <v>708</v>
      </c>
      <c r="I56" s="96"/>
    </row>
    <row r="57" spans="1:9" ht="15" customHeight="1" x14ac:dyDescent="0.25">
      <c r="A57" s="821">
        <v>53</v>
      </c>
      <c r="B57" s="395" t="s">
        <v>795</v>
      </c>
      <c r="C57" s="361" t="s">
        <v>257</v>
      </c>
      <c r="D57" s="82" t="s">
        <v>367</v>
      </c>
      <c r="E57" t="s">
        <v>1974</v>
      </c>
      <c r="F57" s="335" t="s">
        <v>708</v>
      </c>
      <c r="G57" s="335" t="s">
        <v>708</v>
      </c>
      <c r="I57" s="96"/>
    </row>
    <row r="58" spans="1:9" ht="15" customHeight="1" x14ac:dyDescent="0.25">
      <c r="A58" s="821">
        <v>54</v>
      </c>
      <c r="B58" s="395" t="s">
        <v>1557</v>
      </c>
      <c r="C58" s="361" t="s">
        <v>180</v>
      </c>
      <c r="D58" s="359" t="s">
        <v>708</v>
      </c>
      <c r="E58" t="s">
        <v>1988</v>
      </c>
      <c r="F58" s="362" t="s">
        <v>1989</v>
      </c>
      <c r="G58" s="335" t="s">
        <v>708</v>
      </c>
      <c r="I58" s="96"/>
    </row>
    <row r="59" spans="1:9" ht="15" customHeight="1" x14ac:dyDescent="0.25">
      <c r="A59" s="821">
        <v>55</v>
      </c>
      <c r="B59" s="395" t="s">
        <v>1558</v>
      </c>
      <c r="C59" s="361" t="s">
        <v>183</v>
      </c>
      <c r="D59" s="359" t="s">
        <v>708</v>
      </c>
      <c r="E59" t="s">
        <v>1988</v>
      </c>
      <c r="F59" s="362" t="s">
        <v>1989</v>
      </c>
      <c r="G59" s="335" t="s">
        <v>708</v>
      </c>
      <c r="I59" s="96"/>
    </row>
    <row r="60" spans="1:9" ht="15" customHeight="1" x14ac:dyDescent="0.25">
      <c r="A60" s="821">
        <v>56</v>
      </c>
      <c r="B60" s="395" t="s">
        <v>799</v>
      </c>
      <c r="C60" s="361" t="s">
        <v>264</v>
      </c>
      <c r="D60" s="82" t="s">
        <v>203</v>
      </c>
      <c r="E60" t="s">
        <v>1948</v>
      </c>
      <c r="F60" s="362" t="s">
        <v>1949</v>
      </c>
      <c r="G60" s="335" t="s">
        <v>708</v>
      </c>
      <c r="I60" s="96"/>
    </row>
    <row r="61" spans="1:9" ht="15" customHeight="1" x14ac:dyDescent="0.25">
      <c r="A61" s="821">
        <v>57</v>
      </c>
      <c r="B61" s="395" t="s">
        <v>801</v>
      </c>
      <c r="C61" s="361" t="s">
        <v>267</v>
      </c>
      <c r="D61" s="82" t="s">
        <v>490</v>
      </c>
      <c r="E61" t="s">
        <v>1946</v>
      </c>
      <c r="F61" s="335" t="s">
        <v>708</v>
      </c>
      <c r="G61" s="335" t="s">
        <v>708</v>
      </c>
      <c r="I61" s="96"/>
    </row>
    <row r="62" spans="1:9" ht="15" customHeight="1" x14ac:dyDescent="0.25">
      <c r="A62" s="821">
        <v>58</v>
      </c>
      <c r="B62" s="395" t="s">
        <v>803</v>
      </c>
      <c r="C62" s="361" t="s">
        <v>270</v>
      </c>
      <c r="D62" s="82" t="s">
        <v>298</v>
      </c>
      <c r="E62" t="s">
        <v>1967</v>
      </c>
      <c r="F62" s="362" t="s">
        <v>1968</v>
      </c>
      <c r="G62" s="335" t="s">
        <v>708</v>
      </c>
      <c r="I62" s="96"/>
    </row>
    <row r="63" spans="1:9" ht="15" customHeight="1" x14ac:dyDescent="0.25">
      <c r="A63" s="821">
        <v>59</v>
      </c>
      <c r="B63" s="395" t="s">
        <v>186</v>
      </c>
      <c r="C63" s="361" t="s">
        <v>185</v>
      </c>
      <c r="D63" s="82" t="s">
        <v>1393</v>
      </c>
      <c r="E63" s="75" t="s">
        <v>708</v>
      </c>
      <c r="F63" s="335" t="s">
        <v>708</v>
      </c>
      <c r="G63" s="335" t="s">
        <v>708</v>
      </c>
      <c r="I63" s="96"/>
    </row>
    <row r="64" spans="1:9" ht="15" customHeight="1" x14ac:dyDescent="0.25">
      <c r="A64" s="821">
        <v>60</v>
      </c>
      <c r="B64" s="395" t="s">
        <v>806</v>
      </c>
      <c r="C64" s="361" t="s">
        <v>275</v>
      </c>
      <c r="D64" s="82" t="s">
        <v>228</v>
      </c>
      <c r="E64" s="75" t="s">
        <v>1281</v>
      </c>
      <c r="F64" s="335" t="s">
        <v>1279</v>
      </c>
      <c r="G64" s="335" t="s">
        <v>708</v>
      </c>
      <c r="I64" s="96"/>
    </row>
    <row r="65" spans="1:9" ht="15" customHeight="1" x14ac:dyDescent="0.25">
      <c r="A65" s="821">
        <v>61</v>
      </c>
      <c r="B65" s="395" t="s">
        <v>808</v>
      </c>
      <c r="C65" s="361" t="s">
        <v>278</v>
      </c>
      <c r="D65" s="82" t="s">
        <v>196</v>
      </c>
      <c r="E65" t="s">
        <v>1947</v>
      </c>
      <c r="F65" s="335" t="s">
        <v>708</v>
      </c>
      <c r="G65" s="335" t="s">
        <v>708</v>
      </c>
      <c r="I65" s="96"/>
    </row>
    <row r="66" spans="1:9" ht="15" customHeight="1" x14ac:dyDescent="0.25">
      <c r="A66" s="821">
        <v>62</v>
      </c>
      <c r="B66" s="395" t="s">
        <v>1818</v>
      </c>
      <c r="C66" s="361" t="s">
        <v>187</v>
      </c>
      <c r="D66" s="359" t="s">
        <v>708</v>
      </c>
      <c r="E66" t="s">
        <v>1990</v>
      </c>
      <c r="F66" s="335" t="s">
        <v>708</v>
      </c>
      <c r="G66" s="335" t="s">
        <v>708</v>
      </c>
      <c r="I66" s="96"/>
    </row>
    <row r="67" spans="1:9" ht="15" customHeight="1" x14ac:dyDescent="0.25">
      <c r="A67" s="821">
        <v>63</v>
      </c>
      <c r="B67" s="395" t="s">
        <v>811</v>
      </c>
      <c r="C67" s="361" t="s">
        <v>283</v>
      </c>
      <c r="D67" s="359" t="s">
        <v>233</v>
      </c>
      <c r="E67" t="s">
        <v>1987</v>
      </c>
      <c r="F67" s="335" t="s">
        <v>708</v>
      </c>
      <c r="G67" s="335" t="s">
        <v>708</v>
      </c>
      <c r="I67" s="96"/>
    </row>
    <row r="68" spans="1:9" ht="15" customHeight="1" x14ac:dyDescent="0.25">
      <c r="A68" s="821">
        <v>64</v>
      </c>
      <c r="B68" s="395" t="s">
        <v>190</v>
      </c>
      <c r="C68" s="361" t="s">
        <v>189</v>
      </c>
      <c r="D68" s="359" t="s">
        <v>708</v>
      </c>
      <c r="E68" t="s">
        <v>1963</v>
      </c>
      <c r="F68" s="335" t="s">
        <v>1964</v>
      </c>
      <c r="G68" s="335" t="s">
        <v>1384</v>
      </c>
      <c r="I68" s="96"/>
    </row>
    <row r="69" spans="1:9" ht="15" customHeight="1" x14ac:dyDescent="0.25">
      <c r="A69" s="821">
        <v>65</v>
      </c>
      <c r="B69" s="395" t="s">
        <v>814</v>
      </c>
      <c r="C69" s="361" t="s">
        <v>288</v>
      </c>
      <c r="D69" s="359" t="s">
        <v>353</v>
      </c>
      <c r="E69" t="s">
        <v>1991</v>
      </c>
      <c r="F69" s="362" t="s">
        <v>1331</v>
      </c>
      <c r="G69" s="335" t="s">
        <v>708</v>
      </c>
      <c r="I69" s="96"/>
    </row>
    <row r="70" spans="1:9" ht="15" customHeight="1" x14ac:dyDescent="0.25">
      <c r="A70" s="821">
        <v>66</v>
      </c>
      <c r="B70" s="395" t="s">
        <v>816</v>
      </c>
      <c r="C70" s="361" t="s">
        <v>291</v>
      </c>
      <c r="D70" s="82" t="s">
        <v>490</v>
      </c>
      <c r="E70" t="s">
        <v>1946</v>
      </c>
      <c r="F70" s="335" t="s">
        <v>708</v>
      </c>
      <c r="G70" s="335" t="s">
        <v>708</v>
      </c>
      <c r="I70" s="96"/>
    </row>
    <row r="71" spans="1:9" ht="15" customHeight="1" x14ac:dyDescent="0.25">
      <c r="A71" s="821">
        <v>67</v>
      </c>
      <c r="B71" s="395" t="s">
        <v>193</v>
      </c>
      <c r="C71" s="361" t="s">
        <v>192</v>
      </c>
      <c r="D71" s="82" t="s">
        <v>1393</v>
      </c>
      <c r="E71" s="75" t="s">
        <v>708</v>
      </c>
      <c r="F71" s="335" t="s">
        <v>708</v>
      </c>
      <c r="G71" s="335" t="s">
        <v>708</v>
      </c>
      <c r="I71" s="96"/>
    </row>
    <row r="72" spans="1:9" ht="15" customHeight="1" x14ac:dyDescent="0.25">
      <c r="A72" s="821">
        <v>68</v>
      </c>
      <c r="B72" s="395" t="s">
        <v>819</v>
      </c>
      <c r="C72" s="361" t="s">
        <v>296</v>
      </c>
      <c r="D72" s="82" t="s">
        <v>263</v>
      </c>
      <c r="E72" t="s">
        <v>1982</v>
      </c>
      <c r="F72" s="335" t="s">
        <v>708</v>
      </c>
      <c r="G72" s="335" t="s">
        <v>708</v>
      </c>
      <c r="I72" s="96"/>
    </row>
    <row r="73" spans="1:9" ht="15" customHeight="1" x14ac:dyDescent="0.25">
      <c r="A73" s="821">
        <v>69</v>
      </c>
      <c r="B73" s="395" t="s">
        <v>198</v>
      </c>
      <c r="C73" s="361" t="s">
        <v>197</v>
      </c>
      <c r="D73" s="359" t="s">
        <v>708</v>
      </c>
      <c r="E73" t="s">
        <v>1992</v>
      </c>
      <c r="F73" s="335" t="s">
        <v>1993</v>
      </c>
      <c r="G73" s="335" t="s">
        <v>1369</v>
      </c>
      <c r="I73" s="96"/>
    </row>
    <row r="74" spans="1:9" ht="15" customHeight="1" x14ac:dyDescent="0.25">
      <c r="A74" s="821">
        <v>70</v>
      </c>
      <c r="B74" s="395" t="s">
        <v>822</v>
      </c>
      <c r="C74" s="361" t="s">
        <v>301</v>
      </c>
      <c r="D74" s="359" t="s">
        <v>282</v>
      </c>
      <c r="E74" t="s">
        <v>1952</v>
      </c>
      <c r="F74" s="362" t="s">
        <v>1953</v>
      </c>
      <c r="G74" s="335" t="s">
        <v>708</v>
      </c>
      <c r="I74" s="96"/>
    </row>
    <row r="75" spans="1:9" ht="15" customHeight="1" x14ac:dyDescent="0.25">
      <c r="A75" s="821">
        <v>71</v>
      </c>
      <c r="B75" s="395" t="s">
        <v>201</v>
      </c>
      <c r="C75" s="361" t="s">
        <v>200</v>
      </c>
      <c r="D75" s="359" t="s">
        <v>708</v>
      </c>
      <c r="E75" t="s">
        <v>1948</v>
      </c>
      <c r="F75" s="362" t="s">
        <v>1949</v>
      </c>
      <c r="G75" s="335" t="s">
        <v>708</v>
      </c>
      <c r="I75" s="96"/>
    </row>
    <row r="76" spans="1:9" ht="15" customHeight="1" x14ac:dyDescent="0.25">
      <c r="A76" s="821">
        <v>72</v>
      </c>
      <c r="B76" s="395" t="s">
        <v>825</v>
      </c>
      <c r="C76" s="361" t="s">
        <v>306</v>
      </c>
      <c r="D76" s="82" t="s">
        <v>203</v>
      </c>
      <c r="E76" t="s">
        <v>1948</v>
      </c>
      <c r="F76" s="335" t="s">
        <v>1949</v>
      </c>
      <c r="G76" s="335" t="s">
        <v>708</v>
      </c>
      <c r="I76" s="96"/>
    </row>
    <row r="77" spans="1:9" ht="15" customHeight="1" x14ac:dyDescent="0.25">
      <c r="A77" s="821">
        <v>73</v>
      </c>
      <c r="B77" s="395" t="s">
        <v>208</v>
      </c>
      <c r="C77" s="361" t="s">
        <v>207</v>
      </c>
      <c r="D77" s="359" t="s">
        <v>708</v>
      </c>
      <c r="E77" t="s">
        <v>1955</v>
      </c>
      <c r="F77" s="362" t="s">
        <v>1956</v>
      </c>
      <c r="G77" s="335" t="s">
        <v>1935</v>
      </c>
      <c r="I77" s="96"/>
    </row>
    <row r="78" spans="1:9" ht="15" customHeight="1" x14ac:dyDescent="0.25">
      <c r="A78" s="821">
        <v>74</v>
      </c>
      <c r="B78" s="395" t="s">
        <v>210</v>
      </c>
      <c r="C78" s="361" t="s">
        <v>209</v>
      </c>
      <c r="D78" s="359" t="s">
        <v>708</v>
      </c>
      <c r="E78" t="s">
        <v>1972</v>
      </c>
      <c r="F78" s="362" t="s">
        <v>1973</v>
      </c>
      <c r="G78" s="335" t="s">
        <v>708</v>
      </c>
      <c r="I78" s="96"/>
    </row>
    <row r="79" spans="1:9" ht="15" customHeight="1" x14ac:dyDescent="0.25">
      <c r="A79" s="821">
        <v>75</v>
      </c>
      <c r="B79" s="360" t="s">
        <v>829</v>
      </c>
      <c r="C79" s="361" t="s">
        <v>313</v>
      </c>
      <c r="D79" s="359" t="s">
        <v>282</v>
      </c>
      <c r="E79" t="s">
        <v>1952</v>
      </c>
      <c r="F79" s="362" t="s">
        <v>1953</v>
      </c>
      <c r="G79" s="335" t="s">
        <v>708</v>
      </c>
      <c r="I79" s="96"/>
    </row>
    <row r="80" spans="1:9" ht="15" customHeight="1" x14ac:dyDescent="0.25">
      <c r="A80" s="821">
        <v>76</v>
      </c>
      <c r="B80" s="360" t="s">
        <v>213</v>
      </c>
      <c r="C80" s="361" t="s">
        <v>212</v>
      </c>
      <c r="D80" s="359" t="s">
        <v>708</v>
      </c>
      <c r="E80" t="s">
        <v>1963</v>
      </c>
      <c r="F80" s="335" t="s">
        <v>1964</v>
      </c>
      <c r="G80" s="335" t="s">
        <v>1384</v>
      </c>
      <c r="I80" s="96"/>
    </row>
    <row r="81" spans="1:9" ht="15" customHeight="1" x14ac:dyDescent="0.25">
      <c r="A81" s="821">
        <v>77</v>
      </c>
      <c r="B81" s="360" t="s">
        <v>1819</v>
      </c>
      <c r="C81" s="361" t="s">
        <v>215</v>
      </c>
      <c r="D81" s="359" t="s">
        <v>708</v>
      </c>
      <c r="E81" t="s">
        <v>1992</v>
      </c>
      <c r="F81" s="362" t="s">
        <v>1993</v>
      </c>
      <c r="G81" s="335" t="s">
        <v>708</v>
      </c>
      <c r="I81" s="96"/>
    </row>
    <row r="82" spans="1:9" ht="15" customHeight="1" x14ac:dyDescent="0.25">
      <c r="A82" s="821">
        <v>78</v>
      </c>
      <c r="B82" s="360" t="s">
        <v>219</v>
      </c>
      <c r="C82" s="361" t="s">
        <v>218</v>
      </c>
      <c r="D82" s="359" t="s">
        <v>1393</v>
      </c>
      <c r="E82" s="75" t="s">
        <v>708</v>
      </c>
      <c r="F82" s="335" t="s">
        <v>708</v>
      </c>
      <c r="G82" s="335" t="s">
        <v>708</v>
      </c>
      <c r="I82" s="96"/>
    </row>
    <row r="83" spans="1:9" ht="15" customHeight="1" x14ac:dyDescent="0.25">
      <c r="A83" s="821">
        <v>79</v>
      </c>
      <c r="B83" s="360" t="s">
        <v>834</v>
      </c>
      <c r="C83" s="361" t="s">
        <v>322</v>
      </c>
      <c r="D83" s="359" t="s">
        <v>172</v>
      </c>
      <c r="E83" t="s">
        <v>1984</v>
      </c>
      <c r="F83" s="362" t="s">
        <v>1985</v>
      </c>
      <c r="G83" s="335" t="s">
        <v>1932</v>
      </c>
      <c r="I83" s="96"/>
    </row>
    <row r="84" spans="1:9" ht="15" customHeight="1" x14ac:dyDescent="0.25">
      <c r="A84" s="821">
        <v>80</v>
      </c>
      <c r="B84" s="360" t="s">
        <v>836</v>
      </c>
      <c r="C84" s="361" t="s">
        <v>325</v>
      </c>
      <c r="D84" s="82" t="s">
        <v>205</v>
      </c>
      <c r="E84" t="s">
        <v>1990</v>
      </c>
      <c r="F84" s="335" t="s">
        <v>1994</v>
      </c>
      <c r="G84" s="335" t="s">
        <v>708</v>
      </c>
      <c r="I84" s="96"/>
    </row>
    <row r="85" spans="1:9" ht="15" customHeight="1" x14ac:dyDescent="0.25">
      <c r="A85" s="821">
        <v>81</v>
      </c>
      <c r="B85" s="360" t="s">
        <v>1820</v>
      </c>
      <c r="C85" s="361" t="s">
        <v>328</v>
      </c>
      <c r="D85" s="82" t="s">
        <v>247</v>
      </c>
      <c r="E85" s="75" t="s">
        <v>1957</v>
      </c>
      <c r="F85" s="362" t="s">
        <v>1958</v>
      </c>
      <c r="G85" s="335" t="s">
        <v>708</v>
      </c>
      <c r="I85" s="96"/>
    </row>
    <row r="86" spans="1:9" ht="15" customHeight="1" x14ac:dyDescent="0.25">
      <c r="A86" s="821">
        <v>82</v>
      </c>
      <c r="B86" s="360" t="s">
        <v>840</v>
      </c>
      <c r="C86" s="361" t="s">
        <v>331</v>
      </c>
      <c r="D86" s="82" t="s">
        <v>263</v>
      </c>
      <c r="E86" t="s">
        <v>1982</v>
      </c>
      <c r="F86" s="335" t="s">
        <v>708</v>
      </c>
      <c r="G86" s="335" t="s">
        <v>708</v>
      </c>
      <c r="I86" s="96"/>
    </row>
    <row r="87" spans="1:9" ht="15" customHeight="1" x14ac:dyDescent="0.25">
      <c r="A87" s="821">
        <v>83</v>
      </c>
      <c r="B87" s="360" t="s">
        <v>842</v>
      </c>
      <c r="C87" s="361" t="s">
        <v>334</v>
      </c>
      <c r="D87" s="82" t="s">
        <v>310</v>
      </c>
      <c r="E87" t="s">
        <v>1971</v>
      </c>
      <c r="F87" s="335" t="s">
        <v>708</v>
      </c>
      <c r="G87" s="335" t="s">
        <v>708</v>
      </c>
      <c r="I87" s="96"/>
    </row>
    <row r="88" spans="1:9" ht="15" customHeight="1" x14ac:dyDescent="0.25">
      <c r="A88" s="821">
        <v>84</v>
      </c>
      <c r="B88" s="360" t="s">
        <v>222</v>
      </c>
      <c r="C88" s="361" t="s">
        <v>221</v>
      </c>
      <c r="D88" s="359" t="s">
        <v>708</v>
      </c>
      <c r="E88" t="s">
        <v>1995</v>
      </c>
      <c r="F88" s="335" t="s">
        <v>1996</v>
      </c>
      <c r="G88" s="335" t="s">
        <v>708</v>
      </c>
      <c r="I88" s="96"/>
    </row>
    <row r="89" spans="1:9" ht="15" customHeight="1" x14ac:dyDescent="0.25">
      <c r="A89" s="821">
        <v>85</v>
      </c>
      <c r="B89" s="360" t="s">
        <v>847</v>
      </c>
      <c r="C89" s="361" t="s">
        <v>342</v>
      </c>
      <c r="D89" s="82" t="s">
        <v>444</v>
      </c>
      <c r="E89" t="s">
        <v>1954</v>
      </c>
      <c r="F89" s="335" t="s">
        <v>708</v>
      </c>
      <c r="G89" s="335" t="s">
        <v>708</v>
      </c>
      <c r="I89" s="96"/>
    </row>
    <row r="90" spans="1:9" ht="15" customHeight="1" x14ac:dyDescent="0.25">
      <c r="A90" s="821">
        <v>86</v>
      </c>
      <c r="B90" s="360" t="s">
        <v>845</v>
      </c>
      <c r="C90" s="361" t="s">
        <v>339</v>
      </c>
      <c r="D90" s="82" t="s">
        <v>434</v>
      </c>
      <c r="E90" t="s">
        <v>1986</v>
      </c>
      <c r="F90" s="335" t="s">
        <v>1357</v>
      </c>
      <c r="G90" s="335" t="s">
        <v>708</v>
      </c>
      <c r="I90" s="96"/>
    </row>
    <row r="91" spans="1:9" ht="15" customHeight="1" x14ac:dyDescent="0.25">
      <c r="A91" s="821">
        <v>87</v>
      </c>
      <c r="B91" s="360" t="s">
        <v>849</v>
      </c>
      <c r="C91" s="361" t="s">
        <v>345</v>
      </c>
      <c r="D91" s="359" t="s">
        <v>224</v>
      </c>
      <c r="E91" t="s">
        <v>1946</v>
      </c>
      <c r="F91" s="362" t="s">
        <v>1979</v>
      </c>
      <c r="G91" s="335" t="s">
        <v>708</v>
      </c>
      <c r="I91" s="96"/>
    </row>
    <row r="92" spans="1:9" ht="15" customHeight="1" x14ac:dyDescent="0.25">
      <c r="A92" s="821">
        <v>88</v>
      </c>
      <c r="B92" s="360" t="s">
        <v>851</v>
      </c>
      <c r="C92" s="361" t="s">
        <v>348</v>
      </c>
      <c r="D92" s="82" t="s">
        <v>247</v>
      </c>
      <c r="E92" t="s">
        <v>1957</v>
      </c>
      <c r="F92" s="362" t="s">
        <v>1958</v>
      </c>
      <c r="G92" s="335" t="s">
        <v>708</v>
      </c>
      <c r="I92" s="96"/>
    </row>
    <row r="93" spans="1:9" ht="15" customHeight="1" x14ac:dyDescent="0.25">
      <c r="A93" s="821">
        <v>89</v>
      </c>
      <c r="B93" s="360" t="s">
        <v>853</v>
      </c>
      <c r="C93" s="361" t="s">
        <v>351</v>
      </c>
      <c r="D93" s="359" t="s">
        <v>196</v>
      </c>
      <c r="E93" t="s">
        <v>1947</v>
      </c>
      <c r="F93" s="335" t="s">
        <v>708</v>
      </c>
      <c r="G93" s="335" t="s">
        <v>708</v>
      </c>
      <c r="I93" s="96"/>
    </row>
    <row r="94" spans="1:9" ht="15" customHeight="1" x14ac:dyDescent="0.25">
      <c r="A94" s="821">
        <v>90</v>
      </c>
      <c r="B94" s="360" t="s">
        <v>855</v>
      </c>
      <c r="C94" s="361" t="s">
        <v>354</v>
      </c>
      <c r="D94" s="82" t="s">
        <v>450</v>
      </c>
      <c r="E94" t="s">
        <v>1997</v>
      </c>
      <c r="F94" s="335" t="s">
        <v>708</v>
      </c>
      <c r="G94" s="335" t="s">
        <v>708</v>
      </c>
      <c r="I94" s="96"/>
    </row>
    <row r="95" spans="1:9" ht="15" customHeight="1" x14ac:dyDescent="0.25">
      <c r="A95" s="821">
        <v>91</v>
      </c>
      <c r="B95" s="395" t="s">
        <v>226</v>
      </c>
      <c r="C95" s="361" t="s">
        <v>225</v>
      </c>
      <c r="D95" s="82" t="s">
        <v>1393</v>
      </c>
      <c r="E95" s="75" t="s">
        <v>708</v>
      </c>
      <c r="F95" s="335" t="s">
        <v>708</v>
      </c>
      <c r="G95" s="335" t="s">
        <v>708</v>
      </c>
      <c r="I95" s="96"/>
    </row>
    <row r="96" spans="1:9" ht="15" customHeight="1" x14ac:dyDescent="0.25">
      <c r="A96" s="821">
        <v>92</v>
      </c>
      <c r="B96" s="395" t="s">
        <v>858</v>
      </c>
      <c r="C96" s="361" t="s">
        <v>359</v>
      </c>
      <c r="D96" s="82" t="s">
        <v>228</v>
      </c>
      <c r="E96" t="s">
        <v>1281</v>
      </c>
      <c r="F96" s="335" t="s">
        <v>1279</v>
      </c>
      <c r="G96" s="335" t="s">
        <v>708</v>
      </c>
      <c r="I96" s="96"/>
    </row>
    <row r="97" spans="1:9" ht="15" customHeight="1" x14ac:dyDescent="0.25">
      <c r="A97" s="821">
        <v>93</v>
      </c>
      <c r="B97" s="395" t="s">
        <v>860</v>
      </c>
      <c r="C97" s="361" t="s">
        <v>362</v>
      </c>
      <c r="D97" s="82" t="s">
        <v>450</v>
      </c>
      <c r="E97" t="s">
        <v>1997</v>
      </c>
      <c r="F97" s="335" t="s">
        <v>708</v>
      </c>
      <c r="G97" s="335" t="s">
        <v>708</v>
      </c>
      <c r="I97" s="96"/>
    </row>
    <row r="98" spans="1:9" ht="15" customHeight="1" x14ac:dyDescent="0.25">
      <c r="A98" s="821">
        <v>94</v>
      </c>
      <c r="B98" s="395" t="s">
        <v>862</v>
      </c>
      <c r="C98" s="361" t="s">
        <v>365</v>
      </c>
      <c r="D98" s="82" t="s">
        <v>203</v>
      </c>
      <c r="E98" t="s">
        <v>1948</v>
      </c>
      <c r="F98" s="335" t="s">
        <v>1949</v>
      </c>
      <c r="G98" s="335" t="s">
        <v>708</v>
      </c>
      <c r="I98" s="96"/>
    </row>
    <row r="99" spans="1:9" ht="15" customHeight="1" x14ac:dyDescent="0.25">
      <c r="A99" s="821">
        <v>95</v>
      </c>
      <c r="B99" s="395" t="s">
        <v>864</v>
      </c>
      <c r="C99" s="361" t="s">
        <v>368</v>
      </c>
      <c r="D99" s="82" t="s">
        <v>205</v>
      </c>
      <c r="E99" s="75" t="s">
        <v>1990</v>
      </c>
      <c r="F99" s="335" t="s">
        <v>1994</v>
      </c>
      <c r="G99" s="335" t="s">
        <v>708</v>
      </c>
      <c r="I99" s="96"/>
    </row>
    <row r="100" spans="1:9" ht="15" customHeight="1" x14ac:dyDescent="0.25">
      <c r="A100" s="821">
        <v>96</v>
      </c>
      <c r="B100" s="395" t="s">
        <v>866</v>
      </c>
      <c r="C100" s="361" t="s">
        <v>371</v>
      </c>
      <c r="D100" s="82" t="s">
        <v>247</v>
      </c>
      <c r="E100" t="s">
        <v>1957</v>
      </c>
      <c r="F100" s="335" t="s">
        <v>1958</v>
      </c>
      <c r="G100" s="335" t="s">
        <v>708</v>
      </c>
      <c r="I100" s="96"/>
    </row>
    <row r="101" spans="1:9" ht="15" customHeight="1" x14ac:dyDescent="0.25">
      <c r="A101" s="821">
        <v>97</v>
      </c>
      <c r="B101" s="395" t="s">
        <v>868</v>
      </c>
      <c r="C101" s="361" t="s">
        <v>374</v>
      </c>
      <c r="D101" s="82" t="s">
        <v>172</v>
      </c>
      <c r="E101" t="s">
        <v>1984</v>
      </c>
      <c r="F101" s="362" t="s">
        <v>1985</v>
      </c>
      <c r="G101" s="335" t="s">
        <v>1932</v>
      </c>
      <c r="I101" s="96"/>
    </row>
    <row r="102" spans="1:9" ht="15" customHeight="1" x14ac:dyDescent="0.25">
      <c r="A102" s="821">
        <v>98</v>
      </c>
      <c r="B102" s="395" t="s">
        <v>870</v>
      </c>
      <c r="C102" s="361" t="s">
        <v>377</v>
      </c>
      <c r="D102" s="82" t="s">
        <v>282</v>
      </c>
      <c r="E102" t="s">
        <v>1952</v>
      </c>
      <c r="F102" s="362" t="s">
        <v>1953</v>
      </c>
      <c r="G102" s="335" t="s">
        <v>708</v>
      </c>
      <c r="I102" s="96"/>
    </row>
    <row r="103" spans="1:9" ht="15" customHeight="1" x14ac:dyDescent="0.25">
      <c r="A103" s="821">
        <v>99</v>
      </c>
      <c r="B103" s="395" t="s">
        <v>872</v>
      </c>
      <c r="C103" s="361" t="s">
        <v>380</v>
      </c>
      <c r="D103" s="82" t="s">
        <v>233</v>
      </c>
      <c r="E103" t="s">
        <v>1987</v>
      </c>
      <c r="F103" s="335" t="s">
        <v>708</v>
      </c>
      <c r="G103" s="335" t="s">
        <v>708</v>
      </c>
      <c r="I103" s="96"/>
    </row>
    <row r="104" spans="1:9" ht="15" customHeight="1" x14ac:dyDescent="0.25">
      <c r="A104" s="821">
        <v>100</v>
      </c>
      <c r="B104" s="395" t="s">
        <v>874</v>
      </c>
      <c r="C104" s="361" t="s">
        <v>383</v>
      </c>
      <c r="D104" s="82" t="s">
        <v>298</v>
      </c>
      <c r="E104" t="s">
        <v>1967</v>
      </c>
      <c r="F104" s="362" t="s">
        <v>1968</v>
      </c>
      <c r="G104" s="335" t="s">
        <v>708</v>
      </c>
      <c r="I104" s="96"/>
    </row>
    <row r="105" spans="1:9" ht="15" customHeight="1" x14ac:dyDescent="0.25">
      <c r="A105" s="821">
        <v>101</v>
      </c>
      <c r="B105" s="360" t="s">
        <v>231</v>
      </c>
      <c r="C105" s="361" t="s">
        <v>230</v>
      </c>
      <c r="D105" s="359" t="s">
        <v>708</v>
      </c>
      <c r="E105" t="s">
        <v>1998</v>
      </c>
      <c r="F105" s="362" t="s">
        <v>1999</v>
      </c>
      <c r="G105" s="335" t="s">
        <v>708</v>
      </c>
      <c r="I105" s="96"/>
    </row>
    <row r="106" spans="1:9" ht="15" customHeight="1" x14ac:dyDescent="0.25">
      <c r="A106" s="821">
        <v>102</v>
      </c>
      <c r="B106" s="395" t="s">
        <v>877</v>
      </c>
      <c r="C106" s="361" t="s">
        <v>388</v>
      </c>
      <c r="D106" s="82" t="s">
        <v>361</v>
      </c>
      <c r="E106" t="s">
        <v>1950</v>
      </c>
      <c r="F106" s="335" t="s">
        <v>1951</v>
      </c>
      <c r="G106" s="335" t="s">
        <v>708</v>
      </c>
      <c r="I106" s="96"/>
    </row>
    <row r="107" spans="1:9" ht="15" customHeight="1" x14ac:dyDescent="0.25">
      <c r="A107" s="821">
        <v>103</v>
      </c>
      <c r="B107" s="395" t="s">
        <v>879</v>
      </c>
      <c r="C107" s="361" t="s">
        <v>391</v>
      </c>
      <c r="D107" s="82" t="s">
        <v>233</v>
      </c>
      <c r="E107" t="s">
        <v>1987</v>
      </c>
      <c r="F107" s="335" t="s">
        <v>708</v>
      </c>
      <c r="G107" s="335" t="s">
        <v>708</v>
      </c>
      <c r="I107" s="96"/>
    </row>
    <row r="108" spans="1:9" ht="15" customHeight="1" x14ac:dyDescent="0.25">
      <c r="A108" s="821">
        <v>104</v>
      </c>
      <c r="B108" s="395" t="s">
        <v>881</v>
      </c>
      <c r="C108" s="361" t="s">
        <v>394</v>
      </c>
      <c r="D108" s="359" t="s">
        <v>247</v>
      </c>
      <c r="E108" t="s">
        <v>1957</v>
      </c>
      <c r="F108" s="362" t="s">
        <v>1958</v>
      </c>
      <c r="G108" s="335" t="s">
        <v>708</v>
      </c>
      <c r="I108" s="96"/>
    </row>
    <row r="109" spans="1:9" ht="15" customHeight="1" x14ac:dyDescent="0.25">
      <c r="A109" s="821">
        <v>105</v>
      </c>
      <c r="B109" s="395" t="s">
        <v>883</v>
      </c>
      <c r="C109" s="361" t="s">
        <v>397</v>
      </c>
      <c r="D109" s="82" t="s">
        <v>282</v>
      </c>
      <c r="E109" t="s">
        <v>1952</v>
      </c>
      <c r="F109" s="362" t="s">
        <v>1953</v>
      </c>
      <c r="G109" s="335" t="s">
        <v>708</v>
      </c>
      <c r="I109" s="96"/>
    </row>
    <row r="110" spans="1:9" ht="15" customHeight="1" x14ac:dyDescent="0.25">
      <c r="A110" s="821">
        <v>106</v>
      </c>
      <c r="B110" s="395" t="s">
        <v>885</v>
      </c>
      <c r="C110" s="361" t="s">
        <v>400</v>
      </c>
      <c r="D110" s="82" t="s">
        <v>336</v>
      </c>
      <c r="E110" t="s">
        <v>1978</v>
      </c>
      <c r="F110" s="335" t="s">
        <v>708</v>
      </c>
      <c r="G110" s="335" t="s">
        <v>708</v>
      </c>
      <c r="I110" s="96"/>
    </row>
    <row r="111" spans="1:9" ht="15" customHeight="1" x14ac:dyDescent="0.25">
      <c r="A111" s="821">
        <v>107</v>
      </c>
      <c r="B111" s="395" t="s">
        <v>236</v>
      </c>
      <c r="C111" s="361" t="s">
        <v>235</v>
      </c>
      <c r="D111" s="82" t="s">
        <v>1393</v>
      </c>
      <c r="E111" s="75" t="s">
        <v>708</v>
      </c>
      <c r="F111" s="335" t="s">
        <v>708</v>
      </c>
      <c r="G111" s="335" t="s">
        <v>708</v>
      </c>
      <c r="I111" s="96"/>
    </row>
    <row r="112" spans="1:9" ht="15" customHeight="1" x14ac:dyDescent="0.25">
      <c r="A112" s="821">
        <v>108</v>
      </c>
      <c r="B112" s="395" t="s">
        <v>888</v>
      </c>
      <c r="C112" s="361" t="s">
        <v>405</v>
      </c>
      <c r="D112" s="82" t="s">
        <v>450</v>
      </c>
      <c r="E112" t="s">
        <v>1997</v>
      </c>
      <c r="F112" s="335" t="s">
        <v>708</v>
      </c>
      <c r="G112" s="335" t="s">
        <v>708</v>
      </c>
      <c r="I112" s="96"/>
    </row>
    <row r="113" spans="1:9" ht="15" customHeight="1" x14ac:dyDescent="0.25">
      <c r="A113" s="821">
        <v>109</v>
      </c>
      <c r="B113" s="360" t="s">
        <v>239</v>
      </c>
      <c r="C113" s="361" t="s">
        <v>238</v>
      </c>
      <c r="D113" s="82" t="s">
        <v>1393</v>
      </c>
      <c r="E113" s="75" t="s">
        <v>708</v>
      </c>
      <c r="F113" s="335" t="s">
        <v>708</v>
      </c>
      <c r="G113" s="335" t="s">
        <v>708</v>
      </c>
      <c r="I113" s="96"/>
    </row>
    <row r="114" spans="1:9" ht="15" customHeight="1" x14ac:dyDescent="0.25">
      <c r="A114" s="821">
        <v>110</v>
      </c>
      <c r="B114" s="360" t="s">
        <v>242</v>
      </c>
      <c r="C114" s="361" t="s">
        <v>241</v>
      </c>
      <c r="D114" s="359" t="s">
        <v>708</v>
      </c>
      <c r="E114" t="s">
        <v>1988</v>
      </c>
      <c r="F114" s="335" t="s">
        <v>1989</v>
      </c>
      <c r="G114" s="335" t="s">
        <v>1318</v>
      </c>
      <c r="I114" s="96"/>
    </row>
    <row r="115" spans="1:9" ht="15" customHeight="1" x14ac:dyDescent="0.25">
      <c r="A115" s="821">
        <v>111</v>
      </c>
      <c r="B115" s="360" t="s">
        <v>892</v>
      </c>
      <c r="C115" s="361" t="s">
        <v>412</v>
      </c>
      <c r="D115" s="82" t="s">
        <v>353</v>
      </c>
      <c r="E115" t="s">
        <v>1991</v>
      </c>
      <c r="F115" s="335" t="s">
        <v>1331</v>
      </c>
      <c r="G115" s="335" t="s">
        <v>708</v>
      </c>
      <c r="I115" s="96"/>
    </row>
    <row r="116" spans="1:9" ht="15" customHeight="1" x14ac:dyDescent="0.25">
      <c r="A116" s="821">
        <v>112</v>
      </c>
      <c r="B116" s="360" t="s">
        <v>245</v>
      </c>
      <c r="C116" s="361" t="s">
        <v>244</v>
      </c>
      <c r="D116" s="82" t="s">
        <v>1393</v>
      </c>
      <c r="E116" s="75" t="s">
        <v>708</v>
      </c>
      <c r="F116" s="335" t="s">
        <v>708</v>
      </c>
      <c r="G116" s="335" t="s">
        <v>708</v>
      </c>
      <c r="I116" s="96"/>
    </row>
    <row r="117" spans="1:9" ht="15" customHeight="1" x14ac:dyDescent="0.25">
      <c r="A117" s="821">
        <v>113</v>
      </c>
      <c r="B117" s="360" t="s">
        <v>895</v>
      </c>
      <c r="C117" s="361" t="s">
        <v>417</v>
      </c>
      <c r="D117" s="359" t="s">
        <v>305</v>
      </c>
      <c r="E117" t="s">
        <v>1965</v>
      </c>
      <c r="F117" s="362" t="s">
        <v>1966</v>
      </c>
      <c r="G117" s="335" t="s">
        <v>708</v>
      </c>
      <c r="I117" s="96"/>
    </row>
    <row r="118" spans="1:9" ht="15" customHeight="1" x14ac:dyDescent="0.25">
      <c r="A118" s="821">
        <v>114</v>
      </c>
      <c r="B118" s="360" t="s">
        <v>250</v>
      </c>
      <c r="C118" s="361" t="s">
        <v>249</v>
      </c>
      <c r="D118" s="82" t="s">
        <v>1393</v>
      </c>
      <c r="E118" s="75" t="s">
        <v>708</v>
      </c>
      <c r="F118" s="335" t="s">
        <v>708</v>
      </c>
      <c r="G118" s="335" t="s">
        <v>708</v>
      </c>
      <c r="I118" s="96"/>
    </row>
    <row r="119" spans="1:9" ht="15" customHeight="1" x14ac:dyDescent="0.25">
      <c r="A119" s="821">
        <v>115</v>
      </c>
      <c r="B119" s="360" t="s">
        <v>898</v>
      </c>
      <c r="C119" s="361" t="s">
        <v>422</v>
      </c>
      <c r="D119" s="82" t="s">
        <v>228</v>
      </c>
      <c r="E119" t="s">
        <v>1281</v>
      </c>
      <c r="F119" s="335" t="s">
        <v>1279</v>
      </c>
      <c r="G119" s="335" t="s">
        <v>708</v>
      </c>
      <c r="I119" s="96"/>
    </row>
    <row r="120" spans="1:9" ht="15" customHeight="1" x14ac:dyDescent="0.25">
      <c r="A120" s="821">
        <v>116</v>
      </c>
      <c r="B120" s="360" t="s">
        <v>900</v>
      </c>
      <c r="C120" s="361" t="s">
        <v>425</v>
      </c>
      <c r="D120" s="82" t="s">
        <v>353</v>
      </c>
      <c r="E120" t="s">
        <v>1991</v>
      </c>
      <c r="F120" s="362" t="s">
        <v>1331</v>
      </c>
      <c r="G120" s="335" t="s">
        <v>708</v>
      </c>
      <c r="I120" s="96"/>
    </row>
    <row r="121" spans="1:9" ht="15" customHeight="1" x14ac:dyDescent="0.25">
      <c r="A121" s="821">
        <v>117</v>
      </c>
      <c r="B121" s="360" t="s">
        <v>253</v>
      </c>
      <c r="C121" s="361" t="s">
        <v>252</v>
      </c>
      <c r="D121" s="82" t="s">
        <v>1393</v>
      </c>
      <c r="E121" s="75" t="s">
        <v>708</v>
      </c>
      <c r="F121" s="335" t="s">
        <v>708</v>
      </c>
      <c r="G121" s="335" t="s">
        <v>708</v>
      </c>
      <c r="I121" s="96"/>
    </row>
    <row r="122" spans="1:9" ht="15" customHeight="1" x14ac:dyDescent="0.25">
      <c r="A122" s="821">
        <v>118</v>
      </c>
      <c r="B122" s="360" t="s">
        <v>903</v>
      </c>
      <c r="C122" s="361" t="s">
        <v>430</v>
      </c>
      <c r="D122" s="82" t="s">
        <v>247</v>
      </c>
      <c r="E122" s="75" t="s">
        <v>1957</v>
      </c>
      <c r="F122" s="335" t="s">
        <v>1958</v>
      </c>
      <c r="G122" s="335" t="s">
        <v>708</v>
      </c>
      <c r="I122" s="96"/>
    </row>
    <row r="123" spans="1:9" ht="15" customHeight="1" x14ac:dyDescent="0.25">
      <c r="A123" s="821">
        <v>119</v>
      </c>
      <c r="B123" s="360" t="s">
        <v>256</v>
      </c>
      <c r="C123" s="361" t="s">
        <v>255</v>
      </c>
      <c r="D123" s="359" t="s">
        <v>708</v>
      </c>
      <c r="E123" t="s">
        <v>2000</v>
      </c>
      <c r="F123" s="362" t="s">
        <v>2001</v>
      </c>
      <c r="G123" s="335" t="s">
        <v>1369</v>
      </c>
      <c r="I123" s="96"/>
    </row>
    <row r="124" spans="1:9" ht="15" customHeight="1" x14ac:dyDescent="0.25">
      <c r="A124" s="821">
        <v>120</v>
      </c>
      <c r="B124" s="360" t="s">
        <v>906</v>
      </c>
      <c r="C124" s="361" t="s">
        <v>435</v>
      </c>
      <c r="D124" s="82" t="s">
        <v>224</v>
      </c>
      <c r="E124" t="s">
        <v>1946</v>
      </c>
      <c r="F124" s="335" t="s">
        <v>1979</v>
      </c>
      <c r="G124" s="335" t="s">
        <v>708</v>
      </c>
      <c r="I124" s="96"/>
    </row>
    <row r="125" spans="1:9" ht="15" customHeight="1" x14ac:dyDescent="0.25">
      <c r="A125" s="821">
        <v>121</v>
      </c>
      <c r="B125" s="360" t="s">
        <v>908</v>
      </c>
      <c r="C125" s="361" t="s">
        <v>438</v>
      </c>
      <c r="D125" s="82" t="s">
        <v>247</v>
      </c>
      <c r="E125" t="s">
        <v>1957</v>
      </c>
      <c r="F125" s="362" t="s">
        <v>1958</v>
      </c>
      <c r="G125" s="335" t="s">
        <v>708</v>
      </c>
      <c r="I125" s="96"/>
    </row>
    <row r="126" spans="1:9" ht="15" customHeight="1" x14ac:dyDescent="0.25">
      <c r="A126" s="821">
        <v>122</v>
      </c>
      <c r="B126" s="360" t="s">
        <v>259</v>
      </c>
      <c r="C126" s="361" t="s">
        <v>258</v>
      </c>
      <c r="D126" s="359" t="s">
        <v>1393</v>
      </c>
      <c r="E126" s="75" t="s">
        <v>708</v>
      </c>
      <c r="F126" s="335" t="s">
        <v>708</v>
      </c>
      <c r="G126" s="335" t="s">
        <v>708</v>
      </c>
      <c r="I126" s="96"/>
    </row>
    <row r="127" spans="1:9" ht="15" customHeight="1" x14ac:dyDescent="0.25">
      <c r="A127" s="821">
        <v>123</v>
      </c>
      <c r="B127" s="360" t="s">
        <v>261</v>
      </c>
      <c r="C127" s="361" t="s">
        <v>260</v>
      </c>
      <c r="D127" s="359" t="s">
        <v>708</v>
      </c>
      <c r="E127" t="s">
        <v>1980</v>
      </c>
      <c r="F127" s="362" t="s">
        <v>1981</v>
      </c>
      <c r="G127" s="335" t="s">
        <v>708</v>
      </c>
      <c r="I127" s="96"/>
    </row>
    <row r="128" spans="1:9" ht="15" customHeight="1" x14ac:dyDescent="0.25">
      <c r="A128" s="821">
        <v>124</v>
      </c>
      <c r="B128" s="360" t="s">
        <v>913</v>
      </c>
      <c r="C128" s="361" t="s">
        <v>445</v>
      </c>
      <c r="D128" s="82" t="s">
        <v>263</v>
      </c>
      <c r="E128" t="s">
        <v>1982</v>
      </c>
      <c r="F128" s="335" t="s">
        <v>708</v>
      </c>
      <c r="G128" s="335" t="s">
        <v>708</v>
      </c>
      <c r="I128" s="96"/>
    </row>
    <row r="129" spans="1:9" ht="15" customHeight="1" x14ac:dyDescent="0.25">
      <c r="A129" s="821">
        <v>125</v>
      </c>
      <c r="B129" s="360" t="s">
        <v>915</v>
      </c>
      <c r="C129" s="361" t="s">
        <v>448</v>
      </c>
      <c r="D129" s="82" t="s">
        <v>203</v>
      </c>
      <c r="E129" t="s">
        <v>1948</v>
      </c>
      <c r="F129" s="335" t="s">
        <v>1949</v>
      </c>
      <c r="G129" s="335" t="s">
        <v>708</v>
      </c>
      <c r="I129" s="96"/>
    </row>
    <row r="130" spans="1:9" ht="15" customHeight="1" x14ac:dyDescent="0.25">
      <c r="A130" s="821">
        <v>126</v>
      </c>
      <c r="B130" s="360" t="s">
        <v>266</v>
      </c>
      <c r="C130" s="361" t="s">
        <v>265</v>
      </c>
      <c r="D130" s="359" t="s">
        <v>1393</v>
      </c>
      <c r="E130" s="75" t="s">
        <v>708</v>
      </c>
      <c r="F130" s="335" t="s">
        <v>708</v>
      </c>
      <c r="G130" s="335" t="s">
        <v>708</v>
      </c>
      <c r="I130" s="96"/>
    </row>
    <row r="131" spans="1:9" ht="15" customHeight="1" x14ac:dyDescent="0.25">
      <c r="A131" s="821">
        <v>127</v>
      </c>
      <c r="B131" s="360" t="s">
        <v>918</v>
      </c>
      <c r="C131" s="361" t="s">
        <v>453</v>
      </c>
      <c r="D131" s="82" t="s">
        <v>305</v>
      </c>
      <c r="E131" t="s">
        <v>1965</v>
      </c>
      <c r="F131" s="335" t="s">
        <v>1966</v>
      </c>
      <c r="G131" s="335" t="s">
        <v>708</v>
      </c>
      <c r="I131" s="96"/>
    </row>
    <row r="132" spans="1:9" ht="15" customHeight="1" x14ac:dyDescent="0.25">
      <c r="A132" s="821">
        <v>128</v>
      </c>
      <c r="B132" s="360" t="s">
        <v>920</v>
      </c>
      <c r="C132" s="361" t="s">
        <v>456</v>
      </c>
      <c r="D132" s="82" t="s">
        <v>490</v>
      </c>
      <c r="E132" t="s">
        <v>1946</v>
      </c>
      <c r="F132" s="335" t="s">
        <v>708</v>
      </c>
      <c r="G132" s="335" t="s">
        <v>708</v>
      </c>
      <c r="I132" s="96"/>
    </row>
    <row r="133" spans="1:9" ht="15" customHeight="1" x14ac:dyDescent="0.25">
      <c r="A133" s="821">
        <v>129</v>
      </c>
      <c r="B133" s="360" t="s">
        <v>269</v>
      </c>
      <c r="C133" s="361" t="s">
        <v>268</v>
      </c>
      <c r="D133" s="82" t="s">
        <v>1393</v>
      </c>
      <c r="E133" s="75" t="s">
        <v>708</v>
      </c>
      <c r="F133" s="335" t="s">
        <v>708</v>
      </c>
      <c r="G133" s="335" t="s">
        <v>708</v>
      </c>
      <c r="I133" s="96"/>
    </row>
    <row r="134" spans="1:9" ht="15" customHeight="1" x14ac:dyDescent="0.25">
      <c r="A134" s="821">
        <v>130</v>
      </c>
      <c r="B134" s="360" t="s">
        <v>923</v>
      </c>
      <c r="C134" s="361" t="s">
        <v>461</v>
      </c>
      <c r="D134" s="82" t="s">
        <v>172</v>
      </c>
      <c r="E134" t="s">
        <v>1984</v>
      </c>
      <c r="F134" s="362" t="s">
        <v>1985</v>
      </c>
      <c r="G134" s="335" t="s">
        <v>1932</v>
      </c>
      <c r="I134" s="96"/>
    </row>
    <row r="135" spans="1:9" ht="15" customHeight="1" x14ac:dyDescent="0.25">
      <c r="A135" s="821">
        <v>131</v>
      </c>
      <c r="B135" s="360" t="s">
        <v>925</v>
      </c>
      <c r="C135" s="361" t="s">
        <v>464</v>
      </c>
      <c r="D135" s="82" t="s">
        <v>298</v>
      </c>
      <c r="E135" t="s">
        <v>1967</v>
      </c>
      <c r="F135" s="335" t="s">
        <v>1968</v>
      </c>
      <c r="G135" s="335" t="s">
        <v>708</v>
      </c>
      <c r="I135" s="96"/>
    </row>
    <row r="136" spans="1:9" ht="15" customHeight="1" x14ac:dyDescent="0.25">
      <c r="A136" s="821">
        <v>132</v>
      </c>
      <c r="B136" s="360" t="s">
        <v>927</v>
      </c>
      <c r="C136" s="361" t="s">
        <v>467</v>
      </c>
      <c r="D136" s="82" t="s">
        <v>444</v>
      </c>
      <c r="E136" t="s">
        <v>1954</v>
      </c>
      <c r="F136" s="335" t="s">
        <v>708</v>
      </c>
      <c r="G136" s="335" t="s">
        <v>708</v>
      </c>
      <c r="I136" s="96"/>
    </row>
    <row r="137" spans="1:9" ht="15" customHeight="1" x14ac:dyDescent="0.25">
      <c r="A137" s="821">
        <v>133</v>
      </c>
      <c r="B137" s="360" t="s">
        <v>272</v>
      </c>
      <c r="C137" s="361" t="s">
        <v>271</v>
      </c>
      <c r="D137" s="359" t="s">
        <v>708</v>
      </c>
      <c r="E137" t="s">
        <v>1957</v>
      </c>
      <c r="F137" s="362" t="s">
        <v>1958</v>
      </c>
      <c r="G137" s="335" t="s">
        <v>708</v>
      </c>
      <c r="I137" s="96"/>
    </row>
    <row r="138" spans="1:9" ht="15" customHeight="1" x14ac:dyDescent="0.25">
      <c r="A138" s="821">
        <v>134</v>
      </c>
      <c r="B138" s="360" t="s">
        <v>274</v>
      </c>
      <c r="C138" s="361" t="s">
        <v>273</v>
      </c>
      <c r="D138" s="359" t="s">
        <v>708</v>
      </c>
      <c r="E138" t="s">
        <v>1990</v>
      </c>
      <c r="F138" s="335" t="s">
        <v>708</v>
      </c>
      <c r="G138" s="335" t="s">
        <v>708</v>
      </c>
      <c r="I138" s="96"/>
    </row>
    <row r="139" spans="1:9" ht="15" customHeight="1" x14ac:dyDescent="0.25">
      <c r="A139" s="821">
        <v>135</v>
      </c>
      <c r="B139" s="360" t="s">
        <v>277</v>
      </c>
      <c r="C139" s="361" t="s">
        <v>276</v>
      </c>
      <c r="D139" s="82" t="s">
        <v>1393</v>
      </c>
      <c r="E139" s="75" t="s">
        <v>708</v>
      </c>
      <c r="F139" s="335" t="s">
        <v>708</v>
      </c>
      <c r="G139" s="335" t="s">
        <v>708</v>
      </c>
      <c r="I139" s="96"/>
    </row>
    <row r="140" spans="1:9" ht="15" customHeight="1" x14ac:dyDescent="0.25">
      <c r="A140" s="821">
        <v>136</v>
      </c>
      <c r="B140" s="360" t="s">
        <v>280</v>
      </c>
      <c r="C140" s="361" t="s">
        <v>279</v>
      </c>
      <c r="D140" s="359" t="s">
        <v>1393</v>
      </c>
      <c r="E140" s="75" t="s">
        <v>708</v>
      </c>
      <c r="F140" s="335" t="s">
        <v>708</v>
      </c>
      <c r="G140" s="335" t="s">
        <v>708</v>
      </c>
      <c r="I140" s="96"/>
    </row>
    <row r="141" spans="1:9" ht="15" customHeight="1" x14ac:dyDescent="0.25">
      <c r="A141" s="821">
        <v>137</v>
      </c>
      <c r="B141" s="360" t="s">
        <v>934</v>
      </c>
      <c r="C141" s="361" t="s">
        <v>478</v>
      </c>
      <c r="D141" s="359" t="s">
        <v>336</v>
      </c>
      <c r="E141" t="s">
        <v>1978</v>
      </c>
      <c r="F141" s="335" t="s">
        <v>708</v>
      </c>
      <c r="G141" s="335" t="s">
        <v>708</v>
      </c>
      <c r="I141" s="96"/>
    </row>
    <row r="142" spans="1:9" ht="15" customHeight="1" x14ac:dyDescent="0.25">
      <c r="A142" s="821">
        <v>138</v>
      </c>
      <c r="B142" s="360" t="s">
        <v>285</v>
      </c>
      <c r="C142" s="361" t="s">
        <v>284</v>
      </c>
      <c r="D142" s="359" t="s">
        <v>708</v>
      </c>
      <c r="E142" t="s">
        <v>1995</v>
      </c>
      <c r="F142" s="335" t="s">
        <v>1996</v>
      </c>
      <c r="G142" s="335" t="s">
        <v>708</v>
      </c>
      <c r="I142" s="96"/>
    </row>
    <row r="143" spans="1:9" ht="15" customHeight="1" x14ac:dyDescent="0.25">
      <c r="A143" s="821">
        <v>139</v>
      </c>
      <c r="B143" s="360" t="s">
        <v>287</v>
      </c>
      <c r="C143" s="361" t="s">
        <v>286</v>
      </c>
      <c r="D143" s="82" t="s">
        <v>1393</v>
      </c>
      <c r="E143" s="75" t="s">
        <v>708</v>
      </c>
      <c r="F143" s="335" t="s">
        <v>708</v>
      </c>
      <c r="G143" s="335" t="s">
        <v>708</v>
      </c>
      <c r="I143" s="96"/>
    </row>
    <row r="144" spans="1:9" ht="15" customHeight="1" x14ac:dyDescent="0.25">
      <c r="A144" s="821">
        <v>140</v>
      </c>
      <c r="B144" s="360" t="s">
        <v>290</v>
      </c>
      <c r="C144" s="361" t="s">
        <v>289</v>
      </c>
      <c r="D144" s="359" t="s">
        <v>708</v>
      </c>
      <c r="E144" t="s">
        <v>1976</v>
      </c>
      <c r="F144" s="335" t="s">
        <v>1977</v>
      </c>
      <c r="G144" s="335" t="s">
        <v>708</v>
      </c>
      <c r="I144" s="96"/>
    </row>
    <row r="145" spans="1:9" ht="15" customHeight="1" x14ac:dyDescent="0.25">
      <c r="A145" s="821">
        <v>141</v>
      </c>
      <c r="B145" s="360" t="s">
        <v>293</v>
      </c>
      <c r="C145" s="361" t="s">
        <v>292</v>
      </c>
      <c r="D145" s="359" t="s">
        <v>708</v>
      </c>
      <c r="E145" t="s">
        <v>2002</v>
      </c>
      <c r="F145" s="335" t="s">
        <v>2003</v>
      </c>
      <c r="G145" s="335" t="s">
        <v>1318</v>
      </c>
      <c r="I145" s="96"/>
    </row>
    <row r="146" spans="1:9" ht="15" customHeight="1" x14ac:dyDescent="0.25">
      <c r="A146" s="821">
        <v>142</v>
      </c>
      <c r="B146" s="360" t="s">
        <v>295</v>
      </c>
      <c r="C146" s="361" t="s">
        <v>294</v>
      </c>
      <c r="D146" s="359" t="s">
        <v>1393</v>
      </c>
      <c r="E146" s="75" t="s">
        <v>708</v>
      </c>
      <c r="F146" s="335" t="s">
        <v>708</v>
      </c>
      <c r="G146" s="335" t="s">
        <v>708</v>
      </c>
      <c r="I146" s="96"/>
    </row>
    <row r="147" spans="1:9" ht="15" customHeight="1" x14ac:dyDescent="0.25">
      <c r="A147" s="821">
        <v>143</v>
      </c>
      <c r="B147" s="360" t="s">
        <v>1821</v>
      </c>
      <c r="C147" s="361" t="s">
        <v>491</v>
      </c>
      <c r="D147" s="82" t="s">
        <v>298</v>
      </c>
      <c r="E147" t="s">
        <v>1967</v>
      </c>
      <c r="F147" s="335" t="s">
        <v>1968</v>
      </c>
      <c r="G147" s="335" t="s">
        <v>708</v>
      </c>
      <c r="I147" s="96"/>
    </row>
    <row r="148" spans="1:9" ht="15" customHeight="1" x14ac:dyDescent="0.25">
      <c r="A148" s="821">
        <v>144</v>
      </c>
      <c r="B148" s="360" t="s">
        <v>300</v>
      </c>
      <c r="C148" s="361" t="s">
        <v>299</v>
      </c>
      <c r="D148" s="359" t="s">
        <v>708</v>
      </c>
      <c r="E148" t="s">
        <v>1976</v>
      </c>
      <c r="F148" s="362" t="s">
        <v>1977</v>
      </c>
      <c r="G148" s="335" t="s">
        <v>708</v>
      </c>
      <c r="I148" s="96"/>
    </row>
    <row r="149" spans="1:9" ht="15" customHeight="1" x14ac:dyDescent="0.25">
      <c r="A149" s="821">
        <v>145</v>
      </c>
      <c r="B149" s="360" t="s">
        <v>303</v>
      </c>
      <c r="C149" s="361" t="s">
        <v>302</v>
      </c>
      <c r="D149" s="359" t="s">
        <v>708</v>
      </c>
      <c r="E149" t="s">
        <v>1965</v>
      </c>
      <c r="F149" s="362" t="s">
        <v>1966</v>
      </c>
      <c r="G149" s="335" t="s">
        <v>708</v>
      </c>
      <c r="I149" s="96"/>
    </row>
    <row r="150" spans="1:9" ht="15" customHeight="1" x14ac:dyDescent="0.25">
      <c r="A150" s="821">
        <v>146</v>
      </c>
      <c r="B150" s="360" t="s">
        <v>1822</v>
      </c>
      <c r="C150" s="361" t="s">
        <v>498</v>
      </c>
      <c r="D150" s="82" t="s">
        <v>224</v>
      </c>
      <c r="E150" t="s">
        <v>1946</v>
      </c>
      <c r="F150" s="335" t="s">
        <v>1979</v>
      </c>
      <c r="G150" s="335" t="s">
        <v>708</v>
      </c>
      <c r="I150" s="96"/>
    </row>
    <row r="151" spans="1:9" ht="15" customHeight="1" x14ac:dyDescent="0.25">
      <c r="A151" s="821">
        <v>147</v>
      </c>
      <c r="B151" s="360" t="s">
        <v>308</v>
      </c>
      <c r="C151" s="361" t="s">
        <v>307</v>
      </c>
      <c r="D151" s="82" t="s">
        <v>1393</v>
      </c>
      <c r="E151" s="75" t="s">
        <v>708</v>
      </c>
      <c r="F151" s="335" t="s">
        <v>708</v>
      </c>
      <c r="G151" s="335" t="s">
        <v>708</v>
      </c>
      <c r="I151" s="96"/>
    </row>
    <row r="152" spans="1:9" ht="15" customHeight="1" x14ac:dyDescent="0.25">
      <c r="A152" s="821">
        <v>148</v>
      </c>
      <c r="B152" s="360" t="s">
        <v>949</v>
      </c>
      <c r="C152" s="361" t="s">
        <v>503</v>
      </c>
      <c r="D152" s="359" t="s">
        <v>434</v>
      </c>
      <c r="E152" t="s">
        <v>1986</v>
      </c>
      <c r="F152" s="362" t="s">
        <v>1357</v>
      </c>
      <c r="G152" s="335" t="s">
        <v>708</v>
      </c>
      <c r="I152" s="96"/>
    </row>
    <row r="153" spans="1:9" ht="15" customHeight="1" x14ac:dyDescent="0.25">
      <c r="A153" s="821">
        <v>149</v>
      </c>
      <c r="B153" s="360" t="s">
        <v>951</v>
      </c>
      <c r="C153" s="361" t="s">
        <v>506</v>
      </c>
      <c r="D153" s="359" t="s">
        <v>310</v>
      </c>
      <c r="E153" t="s">
        <v>1971</v>
      </c>
      <c r="F153" s="335" t="s">
        <v>708</v>
      </c>
      <c r="G153" s="335" t="s">
        <v>708</v>
      </c>
      <c r="I153" s="96"/>
    </row>
    <row r="154" spans="1:9" ht="15" customHeight="1" x14ac:dyDescent="0.25">
      <c r="A154" s="821">
        <v>150</v>
      </c>
      <c r="B154" s="360" t="s">
        <v>312</v>
      </c>
      <c r="C154" s="361" t="s">
        <v>311</v>
      </c>
      <c r="D154" s="359" t="s">
        <v>708</v>
      </c>
      <c r="E154" t="s">
        <v>2002</v>
      </c>
      <c r="F154" s="362" t="s">
        <v>2003</v>
      </c>
      <c r="G154" s="335" t="s">
        <v>1318</v>
      </c>
      <c r="I154" s="96"/>
    </row>
    <row r="155" spans="1:9" ht="15" customHeight="1" x14ac:dyDescent="0.25">
      <c r="A155" s="821">
        <v>151</v>
      </c>
      <c r="B155" s="360" t="s">
        <v>315</v>
      </c>
      <c r="C155" s="361" t="s">
        <v>314</v>
      </c>
      <c r="D155" s="359" t="s">
        <v>708</v>
      </c>
      <c r="E155" t="s">
        <v>1961</v>
      </c>
      <c r="F155" s="335" t="s">
        <v>1962</v>
      </c>
      <c r="G155" s="335" t="s">
        <v>708</v>
      </c>
      <c r="I155" s="96"/>
    </row>
    <row r="156" spans="1:9" ht="15" customHeight="1" x14ac:dyDescent="0.25">
      <c r="A156" s="821">
        <v>152</v>
      </c>
      <c r="B156" s="360" t="s">
        <v>955</v>
      </c>
      <c r="C156" s="361" t="s">
        <v>513</v>
      </c>
      <c r="D156" s="82" t="s">
        <v>282</v>
      </c>
      <c r="E156" t="s">
        <v>1952</v>
      </c>
      <c r="F156" s="362" t="s">
        <v>1953</v>
      </c>
      <c r="G156" s="335" t="s">
        <v>708</v>
      </c>
      <c r="I156" s="96"/>
    </row>
    <row r="157" spans="1:9" ht="15" customHeight="1" x14ac:dyDescent="0.25">
      <c r="A157" s="821">
        <v>153</v>
      </c>
      <c r="B157" s="360" t="s">
        <v>957</v>
      </c>
      <c r="C157" s="361" t="s">
        <v>514</v>
      </c>
      <c r="D157" s="82" t="s">
        <v>228</v>
      </c>
      <c r="E157" t="s">
        <v>1281</v>
      </c>
      <c r="F157" s="335" t="s">
        <v>1279</v>
      </c>
      <c r="G157" s="335" t="s">
        <v>708</v>
      </c>
      <c r="I157" s="96"/>
    </row>
    <row r="158" spans="1:9" ht="15" customHeight="1" x14ac:dyDescent="0.25">
      <c r="A158" s="821">
        <v>154</v>
      </c>
      <c r="B158" s="360" t="s">
        <v>959</v>
      </c>
      <c r="C158" s="361" t="s">
        <v>515</v>
      </c>
      <c r="D158" s="359" t="s">
        <v>510</v>
      </c>
      <c r="E158" t="s">
        <v>1980</v>
      </c>
      <c r="F158" s="362" t="s">
        <v>1981</v>
      </c>
      <c r="G158" s="335" t="s">
        <v>708</v>
      </c>
      <c r="I158" s="96"/>
    </row>
    <row r="159" spans="1:9" ht="15" customHeight="1" x14ac:dyDescent="0.25">
      <c r="A159" s="821">
        <v>155</v>
      </c>
      <c r="B159" s="360" t="s">
        <v>317</v>
      </c>
      <c r="C159" s="361" t="s">
        <v>316</v>
      </c>
      <c r="D159" s="359" t="s">
        <v>708</v>
      </c>
      <c r="E159" t="s">
        <v>1969</v>
      </c>
      <c r="F159" s="335" t="s">
        <v>708</v>
      </c>
      <c r="G159" s="335" t="s">
        <v>1970</v>
      </c>
      <c r="I159" s="96"/>
    </row>
    <row r="160" spans="1:9" ht="15" customHeight="1" x14ac:dyDescent="0.25">
      <c r="A160" s="821">
        <v>156</v>
      </c>
      <c r="B160" s="360" t="s">
        <v>962</v>
      </c>
      <c r="C160" s="361" t="s">
        <v>516</v>
      </c>
      <c r="D160" s="82" t="s">
        <v>361</v>
      </c>
      <c r="E160" t="s">
        <v>1950</v>
      </c>
      <c r="F160" s="362" t="s">
        <v>1951</v>
      </c>
      <c r="G160" s="335" t="s">
        <v>708</v>
      </c>
      <c r="I160" s="96"/>
    </row>
    <row r="161" spans="1:9" ht="15" customHeight="1" x14ac:dyDescent="0.25">
      <c r="A161" s="821">
        <v>157</v>
      </c>
      <c r="B161" s="360" t="s">
        <v>319</v>
      </c>
      <c r="C161" s="361" t="s">
        <v>318</v>
      </c>
      <c r="D161" s="359" t="s">
        <v>708</v>
      </c>
      <c r="E161" s="75" t="s">
        <v>1952</v>
      </c>
      <c r="F161" s="335" t="s">
        <v>1953</v>
      </c>
      <c r="G161" s="335" t="s">
        <v>708</v>
      </c>
      <c r="I161" s="96"/>
    </row>
    <row r="162" spans="1:9" ht="15" customHeight="1" x14ac:dyDescent="0.25">
      <c r="A162" s="821">
        <v>158</v>
      </c>
      <c r="B162" s="360" t="s">
        <v>965</v>
      </c>
      <c r="C162" s="361" t="s">
        <v>517</v>
      </c>
      <c r="D162" s="82" t="s">
        <v>305</v>
      </c>
      <c r="E162" t="s">
        <v>1965</v>
      </c>
      <c r="F162" s="362" t="s">
        <v>1966</v>
      </c>
      <c r="G162" s="335" t="s">
        <v>708</v>
      </c>
      <c r="I162" s="96"/>
    </row>
    <row r="163" spans="1:9" ht="15" customHeight="1" x14ac:dyDescent="0.25">
      <c r="A163" s="821">
        <v>159</v>
      </c>
      <c r="B163" s="360" t="s">
        <v>967</v>
      </c>
      <c r="C163" s="361" t="s">
        <v>518</v>
      </c>
      <c r="D163" s="359" t="s">
        <v>416</v>
      </c>
      <c r="E163" s="75" t="s">
        <v>1959</v>
      </c>
      <c r="F163" s="363" t="s">
        <v>1994</v>
      </c>
      <c r="G163" s="335" t="s">
        <v>708</v>
      </c>
      <c r="I163" s="96"/>
    </row>
    <row r="164" spans="1:9" ht="15" customHeight="1" x14ac:dyDescent="0.25">
      <c r="A164" s="821">
        <v>160</v>
      </c>
      <c r="B164" s="360" t="s">
        <v>321</v>
      </c>
      <c r="C164" s="361" t="s">
        <v>320</v>
      </c>
      <c r="D164" s="82" t="s">
        <v>1393</v>
      </c>
      <c r="E164" s="75" t="s">
        <v>708</v>
      </c>
      <c r="F164" s="335" t="s">
        <v>708</v>
      </c>
      <c r="G164" s="335" t="s">
        <v>708</v>
      </c>
      <c r="I164" s="96"/>
    </row>
    <row r="165" spans="1:9" ht="15" customHeight="1" x14ac:dyDescent="0.25">
      <c r="A165" s="821">
        <v>161</v>
      </c>
      <c r="B165" s="360" t="s">
        <v>970</v>
      </c>
      <c r="C165" s="361" t="s">
        <v>519</v>
      </c>
      <c r="D165" s="359" t="s">
        <v>205</v>
      </c>
      <c r="E165" t="s">
        <v>1990</v>
      </c>
      <c r="F165" s="362" t="s">
        <v>1994</v>
      </c>
      <c r="G165" s="335" t="s">
        <v>708</v>
      </c>
      <c r="I165" s="96"/>
    </row>
    <row r="166" spans="1:9" ht="15" customHeight="1" x14ac:dyDescent="0.25">
      <c r="A166" s="821">
        <v>162</v>
      </c>
      <c r="B166" s="360" t="s">
        <v>972</v>
      </c>
      <c r="C166" s="361" t="s">
        <v>520</v>
      </c>
      <c r="D166" s="82" t="s">
        <v>444</v>
      </c>
      <c r="E166" t="s">
        <v>1954</v>
      </c>
      <c r="F166" s="335" t="s">
        <v>708</v>
      </c>
      <c r="G166" s="335" t="s">
        <v>708</v>
      </c>
      <c r="I166" s="96"/>
    </row>
    <row r="167" spans="1:9" ht="15" customHeight="1" x14ac:dyDescent="0.25">
      <c r="A167" s="821">
        <v>163</v>
      </c>
      <c r="B167" s="360" t="s">
        <v>974</v>
      </c>
      <c r="C167" s="361" t="s">
        <v>521</v>
      </c>
      <c r="D167" s="82" t="s">
        <v>490</v>
      </c>
      <c r="E167" t="s">
        <v>1946</v>
      </c>
      <c r="F167" s="335" t="s">
        <v>708</v>
      </c>
      <c r="G167" s="335" t="s">
        <v>708</v>
      </c>
      <c r="I167" s="96"/>
    </row>
    <row r="168" spans="1:9" ht="15" customHeight="1" x14ac:dyDescent="0.25">
      <c r="A168" s="821">
        <v>164</v>
      </c>
      <c r="B168" s="360" t="s">
        <v>324</v>
      </c>
      <c r="C168" s="361" t="s">
        <v>323</v>
      </c>
      <c r="D168" s="359" t="s">
        <v>708</v>
      </c>
      <c r="E168" t="s">
        <v>2000</v>
      </c>
      <c r="F168" s="335" t="s">
        <v>2001</v>
      </c>
      <c r="G168" s="335" t="s">
        <v>1369</v>
      </c>
      <c r="I168" s="96"/>
    </row>
    <row r="169" spans="1:9" ht="15" customHeight="1" x14ac:dyDescent="0.25">
      <c r="A169" s="821">
        <v>165</v>
      </c>
      <c r="B169" s="360" t="s">
        <v>327</v>
      </c>
      <c r="C169" s="361" t="s">
        <v>326</v>
      </c>
      <c r="D169" s="359" t="s">
        <v>708</v>
      </c>
      <c r="E169" t="s">
        <v>1974</v>
      </c>
      <c r="F169" s="362" t="s">
        <v>1983</v>
      </c>
      <c r="G169" s="335" t="s">
        <v>708</v>
      </c>
      <c r="I169" s="96"/>
    </row>
    <row r="170" spans="1:9" ht="15" customHeight="1" x14ac:dyDescent="0.25">
      <c r="A170" s="821">
        <v>166</v>
      </c>
      <c r="B170" s="360" t="s">
        <v>978</v>
      </c>
      <c r="C170" s="361" t="s">
        <v>522</v>
      </c>
      <c r="D170" s="82" t="s">
        <v>450</v>
      </c>
      <c r="E170" t="s">
        <v>1997</v>
      </c>
      <c r="F170" s="335" t="s">
        <v>708</v>
      </c>
      <c r="G170" s="335" t="s">
        <v>708</v>
      </c>
      <c r="I170" s="96"/>
    </row>
    <row r="171" spans="1:9" ht="15" customHeight="1" x14ac:dyDescent="0.25">
      <c r="A171" s="821">
        <v>167</v>
      </c>
      <c r="B171" s="360" t="s">
        <v>980</v>
      </c>
      <c r="C171" s="361" t="s">
        <v>523</v>
      </c>
      <c r="D171" s="82" t="s">
        <v>247</v>
      </c>
      <c r="E171" t="s">
        <v>1957</v>
      </c>
      <c r="F171" s="335" t="s">
        <v>1958</v>
      </c>
      <c r="G171" s="335" t="s">
        <v>708</v>
      </c>
      <c r="I171" s="96"/>
    </row>
    <row r="172" spans="1:9" ht="15" customHeight="1" x14ac:dyDescent="0.25">
      <c r="A172" s="821">
        <v>168</v>
      </c>
      <c r="B172" s="360" t="s">
        <v>982</v>
      </c>
      <c r="C172" s="361" t="s">
        <v>524</v>
      </c>
      <c r="D172" s="359" t="s">
        <v>361</v>
      </c>
      <c r="E172" t="s">
        <v>1950</v>
      </c>
      <c r="F172" s="362" t="s">
        <v>1951</v>
      </c>
      <c r="G172" s="335" t="s">
        <v>708</v>
      </c>
      <c r="I172" s="96"/>
    </row>
    <row r="173" spans="1:9" ht="15" customHeight="1" x14ac:dyDescent="0.25">
      <c r="A173" s="821">
        <v>169</v>
      </c>
      <c r="B173" s="360" t="s">
        <v>330</v>
      </c>
      <c r="C173" s="361" t="s">
        <v>329</v>
      </c>
      <c r="D173" s="359" t="s">
        <v>708</v>
      </c>
      <c r="E173" t="s">
        <v>1998</v>
      </c>
      <c r="F173" s="362" t="s">
        <v>1999</v>
      </c>
      <c r="G173" s="335" t="s">
        <v>1328</v>
      </c>
      <c r="I173" s="96"/>
    </row>
    <row r="174" spans="1:9" ht="15" customHeight="1" x14ac:dyDescent="0.25">
      <c r="A174" s="821">
        <v>170</v>
      </c>
      <c r="B174" s="360" t="s">
        <v>985</v>
      </c>
      <c r="C174" s="361" t="s">
        <v>525</v>
      </c>
      <c r="D174" s="82" t="s">
        <v>434</v>
      </c>
      <c r="E174" t="s">
        <v>1986</v>
      </c>
      <c r="F174" s="335" t="s">
        <v>1357</v>
      </c>
      <c r="G174" s="335" t="s">
        <v>708</v>
      </c>
      <c r="I174" s="96"/>
    </row>
    <row r="175" spans="1:9" ht="15" customHeight="1" x14ac:dyDescent="0.25">
      <c r="A175" s="821">
        <v>171</v>
      </c>
      <c r="B175" s="360" t="s">
        <v>333</v>
      </c>
      <c r="C175" s="361" t="s">
        <v>332</v>
      </c>
      <c r="D175" s="82" t="s">
        <v>1393</v>
      </c>
      <c r="E175" s="75" t="s">
        <v>708</v>
      </c>
      <c r="F175" s="335" t="s">
        <v>708</v>
      </c>
      <c r="G175" s="335" t="s">
        <v>708</v>
      </c>
      <c r="I175" s="96"/>
    </row>
    <row r="176" spans="1:9" ht="15" customHeight="1" x14ac:dyDescent="0.25">
      <c r="A176" s="821">
        <v>172</v>
      </c>
      <c r="B176" s="360" t="s">
        <v>988</v>
      </c>
      <c r="C176" s="361" t="s">
        <v>526</v>
      </c>
      <c r="D176" s="82" t="s">
        <v>205</v>
      </c>
      <c r="E176" t="s">
        <v>1990</v>
      </c>
      <c r="F176" s="362" t="s">
        <v>1994</v>
      </c>
      <c r="G176" s="335" t="s">
        <v>708</v>
      </c>
      <c r="I176" s="96"/>
    </row>
    <row r="177" spans="1:9" ht="15" customHeight="1" x14ac:dyDescent="0.25">
      <c r="A177" s="821">
        <v>173</v>
      </c>
      <c r="B177" s="360" t="s">
        <v>990</v>
      </c>
      <c r="C177" s="361" t="s">
        <v>527</v>
      </c>
      <c r="D177" s="359" t="s">
        <v>203</v>
      </c>
      <c r="E177" t="s">
        <v>1948</v>
      </c>
      <c r="F177" s="362" t="s">
        <v>1949</v>
      </c>
      <c r="G177" s="335" t="s">
        <v>708</v>
      </c>
      <c r="I177" s="96"/>
    </row>
    <row r="178" spans="1:9" ht="15" customHeight="1" x14ac:dyDescent="0.25">
      <c r="A178" s="821">
        <v>174</v>
      </c>
      <c r="B178" s="360" t="s">
        <v>338</v>
      </c>
      <c r="C178" s="361" t="s">
        <v>337</v>
      </c>
      <c r="D178" s="359" t="s">
        <v>708</v>
      </c>
      <c r="E178" t="s">
        <v>1995</v>
      </c>
      <c r="F178" s="362" t="s">
        <v>1996</v>
      </c>
      <c r="G178" s="335" t="s">
        <v>708</v>
      </c>
      <c r="I178" s="96"/>
    </row>
    <row r="179" spans="1:9" ht="15" customHeight="1" x14ac:dyDescent="0.25">
      <c r="A179" s="821">
        <v>175</v>
      </c>
      <c r="B179" s="360" t="s">
        <v>994</v>
      </c>
      <c r="C179" s="361" t="s">
        <v>528</v>
      </c>
      <c r="D179" s="82" t="s">
        <v>263</v>
      </c>
      <c r="E179" t="s">
        <v>1982</v>
      </c>
      <c r="F179" s="335" t="s">
        <v>708</v>
      </c>
      <c r="G179" s="335" t="s">
        <v>708</v>
      </c>
      <c r="I179" s="96"/>
    </row>
    <row r="180" spans="1:9" ht="15" customHeight="1" x14ac:dyDescent="0.25">
      <c r="A180" s="821">
        <v>176</v>
      </c>
      <c r="B180" s="360" t="s">
        <v>996</v>
      </c>
      <c r="C180" s="361" t="s">
        <v>529</v>
      </c>
      <c r="D180" s="82" t="s">
        <v>310</v>
      </c>
      <c r="E180" t="s">
        <v>1971</v>
      </c>
      <c r="F180" s="335" t="s">
        <v>708</v>
      </c>
      <c r="G180" s="335" t="s">
        <v>708</v>
      </c>
      <c r="I180" s="96"/>
    </row>
    <row r="181" spans="1:9" ht="15" customHeight="1" x14ac:dyDescent="0.25">
      <c r="A181" s="821">
        <v>177</v>
      </c>
      <c r="B181" s="360" t="s">
        <v>341</v>
      </c>
      <c r="C181" s="361" t="s">
        <v>340</v>
      </c>
      <c r="D181" s="359" t="s">
        <v>708</v>
      </c>
      <c r="E181" t="s">
        <v>1995</v>
      </c>
      <c r="F181" s="362" t="s">
        <v>1996</v>
      </c>
      <c r="G181" s="335" t="s">
        <v>708</v>
      </c>
      <c r="I181" s="96"/>
    </row>
    <row r="182" spans="1:9" ht="15" customHeight="1" x14ac:dyDescent="0.25">
      <c r="A182" s="821">
        <v>178</v>
      </c>
      <c r="B182" s="360" t="s">
        <v>1000</v>
      </c>
      <c r="C182" s="361" t="s">
        <v>530</v>
      </c>
      <c r="D182" s="359" t="s">
        <v>336</v>
      </c>
      <c r="E182" t="s">
        <v>1978</v>
      </c>
      <c r="F182" s="335" t="s">
        <v>708</v>
      </c>
      <c r="G182" s="335" t="s">
        <v>708</v>
      </c>
      <c r="I182" s="96"/>
    </row>
    <row r="183" spans="1:9" ht="15" customHeight="1" x14ac:dyDescent="0.25">
      <c r="A183" s="821">
        <v>179</v>
      </c>
      <c r="B183" s="360" t="s">
        <v>344</v>
      </c>
      <c r="C183" s="361" t="s">
        <v>343</v>
      </c>
      <c r="D183" s="359" t="s">
        <v>708</v>
      </c>
      <c r="E183" t="s">
        <v>2004</v>
      </c>
      <c r="F183" s="335" t="s">
        <v>1335</v>
      </c>
      <c r="G183" s="335" t="s">
        <v>708</v>
      </c>
      <c r="I183" s="96"/>
    </row>
    <row r="184" spans="1:9" ht="15" customHeight="1" x14ac:dyDescent="0.25">
      <c r="A184" s="821">
        <v>180</v>
      </c>
      <c r="B184" s="360" t="s">
        <v>347</v>
      </c>
      <c r="C184" s="361" t="s">
        <v>346</v>
      </c>
      <c r="D184" s="359" t="s">
        <v>708</v>
      </c>
      <c r="E184" t="s">
        <v>1959</v>
      </c>
      <c r="F184" s="335" t="s">
        <v>1960</v>
      </c>
      <c r="G184" s="335" t="s">
        <v>708</v>
      </c>
      <c r="I184" s="96"/>
    </row>
    <row r="185" spans="1:9" ht="15" customHeight="1" x14ac:dyDescent="0.25">
      <c r="A185" s="821">
        <v>181</v>
      </c>
      <c r="B185" s="360" t="s">
        <v>350</v>
      </c>
      <c r="C185" s="361" t="s">
        <v>349</v>
      </c>
      <c r="D185" s="359" t="s">
        <v>708</v>
      </c>
      <c r="E185" t="s">
        <v>1998</v>
      </c>
      <c r="F185" s="362" t="s">
        <v>1999</v>
      </c>
      <c r="G185" s="335" t="s">
        <v>1328</v>
      </c>
      <c r="I185" s="96"/>
    </row>
    <row r="186" spans="1:9" ht="15" customHeight="1" x14ac:dyDescent="0.25">
      <c r="A186" s="821">
        <v>182</v>
      </c>
      <c r="B186" s="360" t="s">
        <v>1005</v>
      </c>
      <c r="C186" s="361" t="s">
        <v>531</v>
      </c>
      <c r="D186" s="82" t="s">
        <v>484</v>
      </c>
      <c r="E186" t="s">
        <v>2005</v>
      </c>
      <c r="F186" s="335" t="s">
        <v>708</v>
      </c>
      <c r="G186" s="335" t="s">
        <v>708</v>
      </c>
      <c r="I186" s="96"/>
    </row>
    <row r="187" spans="1:9" ht="15" customHeight="1" x14ac:dyDescent="0.25">
      <c r="A187" s="821">
        <v>183</v>
      </c>
      <c r="B187" s="360" t="s">
        <v>1007</v>
      </c>
      <c r="C187" s="361" t="s">
        <v>532</v>
      </c>
      <c r="D187" s="359" t="s">
        <v>305</v>
      </c>
      <c r="E187" t="s">
        <v>1965</v>
      </c>
      <c r="F187" s="362" t="s">
        <v>1966</v>
      </c>
      <c r="G187" s="335" t="s">
        <v>708</v>
      </c>
      <c r="I187" s="96"/>
    </row>
    <row r="188" spans="1:9" ht="15" customHeight="1" x14ac:dyDescent="0.25">
      <c r="A188" s="821">
        <v>184</v>
      </c>
      <c r="B188" s="360" t="s">
        <v>1823</v>
      </c>
      <c r="C188" s="361" t="s">
        <v>355</v>
      </c>
      <c r="D188" s="359" t="s">
        <v>708</v>
      </c>
      <c r="E188" t="s">
        <v>1998</v>
      </c>
      <c r="F188" s="335" t="s">
        <v>708</v>
      </c>
      <c r="G188" s="335" t="s">
        <v>1328</v>
      </c>
      <c r="I188" s="96"/>
    </row>
    <row r="189" spans="1:9" ht="15" customHeight="1" x14ac:dyDescent="0.25">
      <c r="A189" s="821">
        <v>185</v>
      </c>
      <c r="B189" s="360" t="s">
        <v>1010</v>
      </c>
      <c r="C189" s="361" t="s">
        <v>533</v>
      </c>
      <c r="D189" s="82" t="s">
        <v>336</v>
      </c>
      <c r="E189" t="s">
        <v>1978</v>
      </c>
      <c r="F189" s="335" t="s">
        <v>708</v>
      </c>
      <c r="G189" s="335" t="s">
        <v>708</v>
      </c>
      <c r="I189" s="96"/>
    </row>
    <row r="190" spans="1:9" ht="15" customHeight="1" x14ac:dyDescent="0.25">
      <c r="A190" s="821">
        <v>186</v>
      </c>
      <c r="B190" s="360" t="s">
        <v>358</v>
      </c>
      <c r="C190" s="361" t="s">
        <v>357</v>
      </c>
      <c r="D190" s="359" t="s">
        <v>708</v>
      </c>
      <c r="E190" t="s">
        <v>1950</v>
      </c>
      <c r="F190" s="362" t="s">
        <v>1951</v>
      </c>
      <c r="G190" s="335" t="s">
        <v>708</v>
      </c>
      <c r="I190" s="96"/>
    </row>
    <row r="191" spans="1:9" ht="15" customHeight="1" x14ac:dyDescent="0.25">
      <c r="A191" s="821">
        <v>187</v>
      </c>
      <c r="B191" s="360" t="s">
        <v>1013</v>
      </c>
      <c r="C191" s="361" t="s">
        <v>534</v>
      </c>
      <c r="D191" s="82" t="s">
        <v>484</v>
      </c>
      <c r="E191" t="s">
        <v>2005</v>
      </c>
      <c r="F191" s="335" t="s">
        <v>708</v>
      </c>
      <c r="G191" s="335" t="s">
        <v>708</v>
      </c>
      <c r="I191" s="96"/>
    </row>
    <row r="192" spans="1:9" ht="15" customHeight="1" x14ac:dyDescent="0.25">
      <c r="A192" s="821">
        <v>188</v>
      </c>
      <c r="B192" s="360" t="s">
        <v>1015</v>
      </c>
      <c r="C192" s="361" t="s">
        <v>535</v>
      </c>
      <c r="D192" s="359" t="s">
        <v>305</v>
      </c>
      <c r="E192" t="s">
        <v>1965</v>
      </c>
      <c r="F192" s="335" t="s">
        <v>1966</v>
      </c>
      <c r="G192" s="335" t="s">
        <v>708</v>
      </c>
      <c r="I192" s="96"/>
    </row>
    <row r="193" spans="1:9" ht="15" customHeight="1" x14ac:dyDescent="0.25">
      <c r="A193" s="821">
        <v>189</v>
      </c>
      <c r="B193" s="360" t="s">
        <v>364</v>
      </c>
      <c r="C193" s="361" t="s">
        <v>363</v>
      </c>
      <c r="D193" s="359" t="s">
        <v>708</v>
      </c>
      <c r="E193" t="s">
        <v>1969</v>
      </c>
      <c r="F193" s="335" t="s">
        <v>708</v>
      </c>
      <c r="G193" s="335" t="s">
        <v>1970</v>
      </c>
      <c r="I193" s="96"/>
    </row>
    <row r="194" spans="1:9" ht="15" customHeight="1" x14ac:dyDescent="0.25">
      <c r="A194" s="821">
        <v>190</v>
      </c>
      <c r="B194" s="360" t="s">
        <v>1018</v>
      </c>
      <c r="C194" s="361" t="s">
        <v>536</v>
      </c>
      <c r="D194" s="359" t="s">
        <v>367</v>
      </c>
      <c r="E194" t="s">
        <v>1974</v>
      </c>
      <c r="F194" s="335" t="s">
        <v>708</v>
      </c>
      <c r="G194" s="335" t="s">
        <v>708</v>
      </c>
      <c r="I194" s="96"/>
    </row>
    <row r="195" spans="1:9" ht="15" customHeight="1" x14ac:dyDescent="0.25">
      <c r="A195" s="821">
        <v>191</v>
      </c>
      <c r="B195" s="360" t="s">
        <v>1020</v>
      </c>
      <c r="C195" s="361" t="s">
        <v>537</v>
      </c>
      <c r="D195" s="82" t="s">
        <v>298</v>
      </c>
      <c r="E195" t="s">
        <v>1967</v>
      </c>
      <c r="F195" s="335" t="s">
        <v>1968</v>
      </c>
      <c r="G195" s="335" t="s">
        <v>708</v>
      </c>
      <c r="I195" s="96"/>
    </row>
    <row r="196" spans="1:9" ht="15" customHeight="1" x14ac:dyDescent="0.25">
      <c r="A196" s="821">
        <v>192</v>
      </c>
      <c r="B196" s="360" t="s">
        <v>370</v>
      </c>
      <c r="C196" s="361" t="s">
        <v>369</v>
      </c>
      <c r="D196" s="359" t="s">
        <v>708</v>
      </c>
      <c r="E196" t="s">
        <v>1984</v>
      </c>
      <c r="F196" s="362" t="s">
        <v>1985</v>
      </c>
      <c r="G196" s="335" t="s">
        <v>1932</v>
      </c>
      <c r="I196" s="96"/>
    </row>
    <row r="197" spans="1:9" ht="15" customHeight="1" x14ac:dyDescent="0.25">
      <c r="A197" s="821">
        <v>193</v>
      </c>
      <c r="B197" s="360" t="s">
        <v>373</v>
      </c>
      <c r="C197" s="361" t="s">
        <v>372</v>
      </c>
      <c r="D197" s="359" t="s">
        <v>708</v>
      </c>
      <c r="E197" s="75" t="s">
        <v>1990</v>
      </c>
      <c r="F197" s="335" t="s">
        <v>1994</v>
      </c>
      <c r="G197" s="335" t="s">
        <v>708</v>
      </c>
      <c r="I197" s="96"/>
    </row>
    <row r="198" spans="1:9" ht="15" customHeight="1" x14ac:dyDescent="0.25">
      <c r="A198" s="821">
        <v>194</v>
      </c>
      <c r="B198" s="360" t="s">
        <v>376</v>
      </c>
      <c r="C198" s="361" t="s">
        <v>375</v>
      </c>
      <c r="D198" s="359" t="s">
        <v>708</v>
      </c>
      <c r="E198" t="s">
        <v>1957</v>
      </c>
      <c r="F198" s="335" t="s">
        <v>1958</v>
      </c>
      <c r="G198" s="335" t="s">
        <v>708</v>
      </c>
      <c r="I198" s="96"/>
    </row>
    <row r="199" spans="1:9" ht="15" customHeight="1" x14ac:dyDescent="0.25">
      <c r="A199" s="821">
        <v>195</v>
      </c>
      <c r="B199" s="360" t="s">
        <v>1025</v>
      </c>
      <c r="C199" s="361" t="s">
        <v>538</v>
      </c>
      <c r="D199" s="82" t="s">
        <v>298</v>
      </c>
      <c r="E199" t="s">
        <v>1967</v>
      </c>
      <c r="F199" s="362" t="s">
        <v>1968</v>
      </c>
      <c r="G199" s="335" t="s">
        <v>708</v>
      </c>
      <c r="I199" s="96"/>
    </row>
    <row r="200" spans="1:9" ht="15" customHeight="1" x14ac:dyDescent="0.25">
      <c r="A200" s="821">
        <v>196</v>
      </c>
      <c r="B200" s="360" t="s">
        <v>379</v>
      </c>
      <c r="C200" s="361" t="s">
        <v>378</v>
      </c>
      <c r="D200" s="359" t="s">
        <v>708</v>
      </c>
      <c r="E200" t="s">
        <v>1974</v>
      </c>
      <c r="F200" s="362" t="s">
        <v>1975</v>
      </c>
      <c r="G200" s="335" t="s">
        <v>708</v>
      </c>
      <c r="I200" s="96"/>
    </row>
    <row r="201" spans="1:9" ht="15" customHeight="1" x14ac:dyDescent="0.25">
      <c r="A201" s="821">
        <v>197</v>
      </c>
      <c r="B201" s="360" t="s">
        <v>382</v>
      </c>
      <c r="C201" s="361" t="s">
        <v>381</v>
      </c>
      <c r="D201" s="359" t="s">
        <v>1393</v>
      </c>
      <c r="E201" s="75" t="s">
        <v>708</v>
      </c>
      <c r="F201" s="335" t="s">
        <v>708</v>
      </c>
      <c r="G201" s="335" t="s">
        <v>708</v>
      </c>
      <c r="I201" s="96"/>
    </row>
    <row r="202" spans="1:9" ht="15" customHeight="1" x14ac:dyDescent="0.25">
      <c r="A202" s="821">
        <v>198</v>
      </c>
      <c r="B202" s="360" t="s">
        <v>385</v>
      </c>
      <c r="C202" s="361" t="s">
        <v>384</v>
      </c>
      <c r="D202" s="359" t="s">
        <v>708</v>
      </c>
      <c r="E202" t="s">
        <v>2000</v>
      </c>
      <c r="F202" s="362" t="s">
        <v>2001</v>
      </c>
      <c r="G202" s="335" t="s">
        <v>1369</v>
      </c>
      <c r="I202" s="96"/>
    </row>
    <row r="203" spans="1:9" ht="15" customHeight="1" x14ac:dyDescent="0.25">
      <c r="A203" s="821">
        <v>199</v>
      </c>
      <c r="B203" s="360" t="s">
        <v>1030</v>
      </c>
      <c r="C203" s="361" t="s">
        <v>539</v>
      </c>
      <c r="D203" s="82" t="s">
        <v>510</v>
      </c>
      <c r="E203" t="s">
        <v>1980</v>
      </c>
      <c r="F203" s="362" t="s">
        <v>1981</v>
      </c>
      <c r="G203" s="335" t="s">
        <v>708</v>
      </c>
      <c r="I203" s="96"/>
    </row>
    <row r="204" spans="1:9" ht="15" customHeight="1" x14ac:dyDescent="0.25">
      <c r="A204" s="821">
        <v>200</v>
      </c>
      <c r="B204" s="360" t="s">
        <v>1032</v>
      </c>
      <c r="C204" s="361" t="s">
        <v>540</v>
      </c>
      <c r="D204" s="359" t="s">
        <v>450</v>
      </c>
      <c r="E204" t="s">
        <v>1997</v>
      </c>
      <c r="F204" s="335" t="s">
        <v>708</v>
      </c>
      <c r="G204" s="335" t="s">
        <v>708</v>
      </c>
      <c r="I204" s="96"/>
    </row>
    <row r="205" spans="1:9" ht="15" customHeight="1" x14ac:dyDescent="0.25">
      <c r="A205" s="821">
        <v>201</v>
      </c>
      <c r="B205" s="360" t="s">
        <v>1034</v>
      </c>
      <c r="C205" s="361" t="s">
        <v>541</v>
      </c>
      <c r="D205" s="82" t="s">
        <v>298</v>
      </c>
      <c r="E205" t="s">
        <v>1967</v>
      </c>
      <c r="F205" s="335" t="s">
        <v>1968</v>
      </c>
      <c r="G205" s="335" t="s">
        <v>708</v>
      </c>
      <c r="I205" s="96"/>
    </row>
    <row r="206" spans="1:9" ht="15" customHeight="1" x14ac:dyDescent="0.25">
      <c r="A206" s="821">
        <v>202</v>
      </c>
      <c r="B206" s="360" t="s">
        <v>387</v>
      </c>
      <c r="C206" s="361" t="s">
        <v>386</v>
      </c>
      <c r="D206" s="359" t="s">
        <v>1393</v>
      </c>
      <c r="E206" s="75" t="s">
        <v>708</v>
      </c>
      <c r="F206" s="335" t="s">
        <v>708</v>
      </c>
      <c r="G206" s="335" t="s">
        <v>708</v>
      </c>
      <c r="I206" s="96"/>
    </row>
    <row r="207" spans="1:9" ht="15" customHeight="1" x14ac:dyDescent="0.25">
      <c r="A207" s="821">
        <v>203</v>
      </c>
      <c r="B207" s="360" t="s">
        <v>1037</v>
      </c>
      <c r="C207" s="361" t="s">
        <v>542</v>
      </c>
      <c r="D207" s="82" t="s">
        <v>353</v>
      </c>
      <c r="E207" t="s">
        <v>1991</v>
      </c>
      <c r="F207" s="362" t="s">
        <v>1331</v>
      </c>
      <c r="G207" s="335" t="s">
        <v>708</v>
      </c>
      <c r="I207" s="96"/>
    </row>
    <row r="208" spans="1:9" ht="15" customHeight="1" x14ac:dyDescent="0.25">
      <c r="A208" s="821">
        <v>204</v>
      </c>
      <c r="B208" s="360" t="s">
        <v>390</v>
      </c>
      <c r="C208" s="361" t="s">
        <v>389</v>
      </c>
      <c r="D208" s="359" t="s">
        <v>708</v>
      </c>
      <c r="E208" t="s">
        <v>1969</v>
      </c>
      <c r="F208" s="335" t="s">
        <v>708</v>
      </c>
      <c r="G208" s="335" t="s">
        <v>1970</v>
      </c>
      <c r="I208" s="96"/>
    </row>
    <row r="209" spans="1:9" ht="15" customHeight="1" x14ac:dyDescent="0.25">
      <c r="A209" s="821">
        <v>205</v>
      </c>
      <c r="B209" s="360" t="s">
        <v>1040</v>
      </c>
      <c r="C209" s="361" t="s">
        <v>543</v>
      </c>
      <c r="D209" s="82" t="s">
        <v>228</v>
      </c>
      <c r="E209" t="s">
        <v>1281</v>
      </c>
      <c r="F209" s="362" t="s">
        <v>1279</v>
      </c>
      <c r="G209" s="335" t="s">
        <v>708</v>
      </c>
      <c r="I209" s="96"/>
    </row>
    <row r="210" spans="1:9" ht="15" customHeight="1" x14ac:dyDescent="0.25">
      <c r="A210" s="821">
        <v>206</v>
      </c>
      <c r="B210" s="360" t="s">
        <v>1042</v>
      </c>
      <c r="C210" s="361" t="s">
        <v>544</v>
      </c>
      <c r="D210" s="82" t="s">
        <v>298</v>
      </c>
      <c r="E210" t="s">
        <v>1967</v>
      </c>
      <c r="F210" s="335" t="s">
        <v>1968</v>
      </c>
      <c r="G210" s="335" t="s">
        <v>708</v>
      </c>
      <c r="I210" s="96"/>
    </row>
    <row r="211" spans="1:9" ht="15" customHeight="1" x14ac:dyDescent="0.25">
      <c r="A211" s="821">
        <v>207</v>
      </c>
      <c r="B211" s="360" t="s">
        <v>1824</v>
      </c>
      <c r="C211" s="361" t="s">
        <v>545</v>
      </c>
      <c r="D211" s="82" t="s">
        <v>224</v>
      </c>
      <c r="E211" t="s">
        <v>1946</v>
      </c>
      <c r="F211" s="362" t="s">
        <v>1979</v>
      </c>
      <c r="G211" s="335" t="s">
        <v>708</v>
      </c>
      <c r="I211" s="96"/>
    </row>
    <row r="212" spans="1:9" ht="15" customHeight="1" x14ac:dyDescent="0.25">
      <c r="A212" s="821">
        <v>208</v>
      </c>
      <c r="B212" s="360" t="s">
        <v>393</v>
      </c>
      <c r="C212" s="361" t="s">
        <v>392</v>
      </c>
      <c r="D212" s="359" t="s">
        <v>708</v>
      </c>
      <c r="E212" s="75" t="s">
        <v>1955</v>
      </c>
      <c r="F212" s="335" t="s">
        <v>1956</v>
      </c>
      <c r="G212" s="335" t="s">
        <v>1935</v>
      </c>
      <c r="I212" s="96"/>
    </row>
    <row r="213" spans="1:9" ht="15" customHeight="1" x14ac:dyDescent="0.25">
      <c r="A213" s="821">
        <v>209</v>
      </c>
      <c r="B213" s="360" t="s">
        <v>1047</v>
      </c>
      <c r="C213" s="361" t="s">
        <v>546</v>
      </c>
      <c r="D213" s="82" t="s">
        <v>484</v>
      </c>
      <c r="E213" s="75" t="s">
        <v>2005</v>
      </c>
      <c r="F213" s="335" t="s">
        <v>708</v>
      </c>
      <c r="G213" s="335" t="s">
        <v>708</v>
      </c>
      <c r="I213" s="96"/>
    </row>
    <row r="214" spans="1:9" ht="15" customHeight="1" x14ac:dyDescent="0.25">
      <c r="A214" s="821">
        <v>210</v>
      </c>
      <c r="B214" s="360" t="s">
        <v>1049</v>
      </c>
      <c r="C214" s="361" t="s">
        <v>547</v>
      </c>
      <c r="D214" s="82" t="s">
        <v>450</v>
      </c>
      <c r="E214" t="s">
        <v>1997</v>
      </c>
      <c r="F214" s="335" t="s">
        <v>708</v>
      </c>
      <c r="G214" s="335" t="s">
        <v>708</v>
      </c>
      <c r="I214" s="96"/>
    </row>
    <row r="215" spans="1:9" ht="15" customHeight="1" x14ac:dyDescent="0.25">
      <c r="A215" s="821">
        <v>211</v>
      </c>
      <c r="B215" s="360" t="s">
        <v>1051</v>
      </c>
      <c r="C215" s="361" t="s">
        <v>548</v>
      </c>
      <c r="D215" s="82" t="s">
        <v>361</v>
      </c>
      <c r="E215" t="s">
        <v>1950</v>
      </c>
      <c r="F215" s="362" t="s">
        <v>1951</v>
      </c>
      <c r="G215" s="335" t="s">
        <v>708</v>
      </c>
      <c r="I215" s="96"/>
    </row>
    <row r="216" spans="1:9" ht="15" customHeight="1" x14ac:dyDescent="0.25">
      <c r="A216" s="821">
        <v>212</v>
      </c>
      <c r="B216" s="360" t="s">
        <v>1053</v>
      </c>
      <c r="C216" s="361" t="s">
        <v>549</v>
      </c>
      <c r="D216" s="359" t="s">
        <v>247</v>
      </c>
      <c r="E216" t="s">
        <v>1957</v>
      </c>
      <c r="F216" s="362" t="s">
        <v>1958</v>
      </c>
      <c r="G216" s="335" t="s">
        <v>708</v>
      </c>
      <c r="I216" s="96"/>
    </row>
    <row r="217" spans="1:9" ht="15" customHeight="1" x14ac:dyDescent="0.25">
      <c r="A217" s="821">
        <v>213</v>
      </c>
      <c r="B217" s="360" t="s">
        <v>396</v>
      </c>
      <c r="C217" s="361" t="s">
        <v>395</v>
      </c>
      <c r="D217" s="359" t="s">
        <v>708</v>
      </c>
      <c r="E217" t="s">
        <v>1965</v>
      </c>
      <c r="F217" s="335" t="s">
        <v>1966</v>
      </c>
      <c r="G217" s="335" t="s">
        <v>708</v>
      </c>
      <c r="I217" s="96"/>
    </row>
    <row r="218" spans="1:9" ht="15" customHeight="1" x14ac:dyDescent="0.25">
      <c r="A218" s="821">
        <v>214</v>
      </c>
      <c r="B218" s="360" t="s">
        <v>1056</v>
      </c>
      <c r="C218" s="361" t="s">
        <v>550</v>
      </c>
      <c r="D218" s="82" t="s">
        <v>353</v>
      </c>
      <c r="E218" t="s">
        <v>1991</v>
      </c>
      <c r="F218" s="335" t="s">
        <v>1331</v>
      </c>
      <c r="G218" s="335" t="s">
        <v>708</v>
      </c>
      <c r="I218" s="96"/>
    </row>
    <row r="219" spans="1:9" ht="15" customHeight="1" x14ac:dyDescent="0.25">
      <c r="A219" s="821">
        <v>215</v>
      </c>
      <c r="B219" s="360" t="s">
        <v>399</v>
      </c>
      <c r="C219" s="361" t="s">
        <v>398</v>
      </c>
      <c r="D219" s="359" t="s">
        <v>708</v>
      </c>
      <c r="E219" t="s">
        <v>1969</v>
      </c>
      <c r="F219" s="335" t="s">
        <v>708</v>
      </c>
      <c r="G219" s="335" t="s">
        <v>1970</v>
      </c>
      <c r="I219" s="96"/>
    </row>
    <row r="220" spans="1:9" ht="15" customHeight="1" x14ac:dyDescent="0.25">
      <c r="A220" s="821">
        <v>216</v>
      </c>
      <c r="B220" s="360" t="s">
        <v>402</v>
      </c>
      <c r="C220" s="361" t="s">
        <v>401</v>
      </c>
      <c r="D220" s="359" t="s">
        <v>708</v>
      </c>
      <c r="E220" t="s">
        <v>1963</v>
      </c>
      <c r="F220" s="362" t="s">
        <v>1964</v>
      </c>
      <c r="G220" s="335" t="s">
        <v>1384</v>
      </c>
      <c r="I220" s="96"/>
    </row>
    <row r="221" spans="1:9" ht="15" customHeight="1" x14ac:dyDescent="0.25">
      <c r="A221" s="821">
        <v>217</v>
      </c>
      <c r="B221" s="360" t="s">
        <v>1060</v>
      </c>
      <c r="C221" s="361" t="s">
        <v>551</v>
      </c>
      <c r="D221" s="359" t="s">
        <v>353</v>
      </c>
      <c r="E221" t="s">
        <v>1991</v>
      </c>
      <c r="F221" s="362" t="s">
        <v>1331</v>
      </c>
      <c r="G221" s="335" t="s">
        <v>708</v>
      </c>
      <c r="I221" s="96"/>
    </row>
    <row r="222" spans="1:9" ht="15" customHeight="1" x14ac:dyDescent="0.25">
      <c r="A222" s="821">
        <v>218</v>
      </c>
      <c r="B222" s="360" t="s">
        <v>1062</v>
      </c>
      <c r="C222" s="361" t="s">
        <v>552</v>
      </c>
      <c r="D222" s="82" t="s">
        <v>416</v>
      </c>
      <c r="E222" t="s">
        <v>1959</v>
      </c>
      <c r="F222" s="362" t="s">
        <v>1994</v>
      </c>
      <c r="G222" s="335" t="s">
        <v>708</v>
      </c>
      <c r="I222" s="96"/>
    </row>
    <row r="223" spans="1:9" ht="15" customHeight="1" x14ac:dyDescent="0.25">
      <c r="A223" s="821">
        <v>219</v>
      </c>
      <c r="B223" s="360" t="s">
        <v>404</v>
      </c>
      <c r="C223" s="361" t="s">
        <v>403</v>
      </c>
      <c r="D223" s="359" t="s">
        <v>708</v>
      </c>
      <c r="E223" s="75" t="s">
        <v>2002</v>
      </c>
      <c r="F223" s="335" t="s">
        <v>2003</v>
      </c>
      <c r="G223" s="335" t="s">
        <v>1318</v>
      </c>
      <c r="I223" s="96"/>
    </row>
    <row r="224" spans="1:9" ht="15" customHeight="1" x14ac:dyDescent="0.25">
      <c r="A224" s="821">
        <v>220</v>
      </c>
      <c r="B224" s="360" t="s">
        <v>1065</v>
      </c>
      <c r="C224" s="361" t="s">
        <v>553</v>
      </c>
      <c r="D224" s="359" t="s">
        <v>353</v>
      </c>
      <c r="E224" t="s">
        <v>1991</v>
      </c>
      <c r="F224" s="362" t="s">
        <v>1331</v>
      </c>
      <c r="G224" s="335" t="s">
        <v>708</v>
      </c>
      <c r="I224" s="96"/>
    </row>
    <row r="225" spans="1:9" ht="15" customHeight="1" x14ac:dyDescent="0.25">
      <c r="A225" s="821">
        <v>221</v>
      </c>
      <c r="B225" s="360" t="s">
        <v>1067</v>
      </c>
      <c r="C225" s="361" t="s">
        <v>554</v>
      </c>
      <c r="D225" s="82" t="s">
        <v>282</v>
      </c>
      <c r="E225" t="s">
        <v>1952</v>
      </c>
      <c r="F225" s="362" t="s">
        <v>1953</v>
      </c>
      <c r="G225" s="335" t="s">
        <v>708</v>
      </c>
      <c r="I225" s="96"/>
    </row>
    <row r="226" spans="1:9" ht="15" customHeight="1" x14ac:dyDescent="0.25">
      <c r="A226" s="821">
        <v>222</v>
      </c>
      <c r="B226" s="360" t="s">
        <v>407</v>
      </c>
      <c r="C226" s="361" t="s">
        <v>406</v>
      </c>
      <c r="D226" s="359" t="s">
        <v>708</v>
      </c>
      <c r="E226" t="s">
        <v>1955</v>
      </c>
      <c r="F226" s="362" t="s">
        <v>1956</v>
      </c>
      <c r="G226" s="335" t="s">
        <v>1935</v>
      </c>
      <c r="I226" s="96"/>
    </row>
    <row r="227" spans="1:9" ht="15" customHeight="1" x14ac:dyDescent="0.25">
      <c r="A227" s="821">
        <v>223</v>
      </c>
      <c r="B227" s="360" t="s">
        <v>1825</v>
      </c>
      <c r="C227" s="361" t="s">
        <v>408</v>
      </c>
      <c r="D227" s="359" t="s">
        <v>708</v>
      </c>
      <c r="E227" t="s">
        <v>1980</v>
      </c>
      <c r="F227" s="362" t="s">
        <v>2006</v>
      </c>
      <c r="G227" s="335" t="s">
        <v>708</v>
      </c>
      <c r="I227" s="96"/>
    </row>
    <row r="228" spans="1:9" ht="15" customHeight="1" x14ac:dyDescent="0.25">
      <c r="A228" s="821">
        <v>224</v>
      </c>
      <c r="B228" s="360" t="s">
        <v>411</v>
      </c>
      <c r="C228" s="361" t="s">
        <v>410</v>
      </c>
      <c r="D228" s="359" t="s">
        <v>708</v>
      </c>
      <c r="E228" t="s">
        <v>1974</v>
      </c>
      <c r="F228" s="362" t="s">
        <v>1975</v>
      </c>
      <c r="G228" s="335" t="s">
        <v>708</v>
      </c>
      <c r="I228" s="96"/>
    </row>
    <row r="229" spans="1:9" ht="15" customHeight="1" x14ac:dyDescent="0.25">
      <c r="A229" s="821">
        <v>225</v>
      </c>
      <c r="B229" s="360" t="s">
        <v>414</v>
      </c>
      <c r="C229" s="361" t="s">
        <v>413</v>
      </c>
      <c r="D229" s="359" t="s">
        <v>708</v>
      </c>
      <c r="E229" t="s">
        <v>1963</v>
      </c>
      <c r="F229" s="362" t="s">
        <v>1964</v>
      </c>
      <c r="G229" s="335" t="s">
        <v>1384</v>
      </c>
      <c r="I229" s="96"/>
    </row>
    <row r="230" spans="1:9" ht="15" customHeight="1" x14ac:dyDescent="0.25">
      <c r="A230" s="821">
        <v>226</v>
      </c>
      <c r="B230" s="360" t="s">
        <v>1826</v>
      </c>
      <c r="C230" s="361" t="s">
        <v>555</v>
      </c>
      <c r="D230" s="359" t="s">
        <v>416</v>
      </c>
      <c r="E230" t="s">
        <v>1959</v>
      </c>
      <c r="F230" s="362" t="s">
        <v>1994</v>
      </c>
      <c r="G230" s="335" t="s">
        <v>708</v>
      </c>
      <c r="I230" s="96"/>
    </row>
    <row r="231" spans="1:9" ht="15" customHeight="1" x14ac:dyDescent="0.25">
      <c r="A231" s="821">
        <v>227</v>
      </c>
      <c r="B231" s="360" t="s">
        <v>1075</v>
      </c>
      <c r="C231" s="361" t="s">
        <v>556</v>
      </c>
      <c r="D231" s="359" t="s">
        <v>172</v>
      </c>
      <c r="E231" t="s">
        <v>1984</v>
      </c>
      <c r="F231" s="362" t="s">
        <v>1985</v>
      </c>
      <c r="G231" s="335" t="s">
        <v>1932</v>
      </c>
      <c r="I231" s="96"/>
    </row>
    <row r="232" spans="1:9" ht="15" customHeight="1" x14ac:dyDescent="0.25">
      <c r="A232" s="821">
        <v>228</v>
      </c>
      <c r="B232" s="360" t="s">
        <v>1077</v>
      </c>
      <c r="C232" s="361" t="s">
        <v>557</v>
      </c>
      <c r="D232" s="359" t="s">
        <v>203</v>
      </c>
      <c r="E232" t="s">
        <v>1948</v>
      </c>
      <c r="F232" s="362" t="s">
        <v>1949</v>
      </c>
      <c r="G232" s="335" t="s">
        <v>708</v>
      </c>
      <c r="I232" s="96"/>
    </row>
    <row r="233" spans="1:9" ht="15" customHeight="1" x14ac:dyDescent="0.25">
      <c r="A233" s="821">
        <v>229</v>
      </c>
      <c r="B233" s="360" t="s">
        <v>419</v>
      </c>
      <c r="C233" s="361" t="s">
        <v>418</v>
      </c>
      <c r="D233" s="359" t="s">
        <v>708</v>
      </c>
      <c r="E233" t="s">
        <v>1959</v>
      </c>
      <c r="F233" s="362" t="s">
        <v>1960</v>
      </c>
      <c r="G233" s="335" t="s">
        <v>708</v>
      </c>
      <c r="I233" s="96"/>
    </row>
    <row r="234" spans="1:9" ht="15" customHeight="1" x14ac:dyDescent="0.25">
      <c r="A234" s="821">
        <v>230</v>
      </c>
      <c r="B234" s="360" t="s">
        <v>1080</v>
      </c>
      <c r="C234" s="361" t="s">
        <v>558</v>
      </c>
      <c r="D234" s="359" t="s">
        <v>205</v>
      </c>
      <c r="E234" t="s">
        <v>1990</v>
      </c>
      <c r="F234" s="335" t="s">
        <v>1994</v>
      </c>
      <c r="G234" s="335" t="s">
        <v>708</v>
      </c>
      <c r="I234" s="96"/>
    </row>
    <row r="235" spans="1:9" ht="15" customHeight="1" x14ac:dyDescent="0.25">
      <c r="A235" s="821">
        <v>231</v>
      </c>
      <c r="B235" s="360" t="s">
        <v>1082</v>
      </c>
      <c r="C235" s="361" t="s">
        <v>559</v>
      </c>
      <c r="D235" s="82" t="s">
        <v>310</v>
      </c>
      <c r="E235" t="s">
        <v>1971</v>
      </c>
      <c r="F235" s="335" t="s">
        <v>708</v>
      </c>
      <c r="G235" s="335" t="s">
        <v>708</v>
      </c>
      <c r="I235" s="96"/>
    </row>
    <row r="236" spans="1:9" ht="15" customHeight="1" x14ac:dyDescent="0.25">
      <c r="A236" s="821">
        <v>232</v>
      </c>
      <c r="B236" s="360" t="s">
        <v>1827</v>
      </c>
      <c r="C236" s="361" t="s">
        <v>560</v>
      </c>
      <c r="D236" s="82" t="s">
        <v>310</v>
      </c>
      <c r="E236" t="s">
        <v>1971</v>
      </c>
      <c r="F236" s="335" t="s">
        <v>708</v>
      </c>
      <c r="G236" s="335" t="s">
        <v>708</v>
      </c>
      <c r="I236" s="96"/>
    </row>
    <row r="237" spans="1:9" ht="15" customHeight="1" x14ac:dyDescent="0.25">
      <c r="A237" s="821">
        <v>233</v>
      </c>
      <c r="B237" s="360" t="s">
        <v>1086</v>
      </c>
      <c r="C237" s="361" t="s">
        <v>561</v>
      </c>
      <c r="D237" s="359" t="s">
        <v>196</v>
      </c>
      <c r="E237" t="s">
        <v>1947</v>
      </c>
      <c r="F237" s="335" t="s">
        <v>708</v>
      </c>
      <c r="G237" s="335" t="s">
        <v>708</v>
      </c>
      <c r="I237" s="96"/>
    </row>
    <row r="238" spans="1:9" ht="15" customHeight="1" x14ac:dyDescent="0.25">
      <c r="A238" s="821">
        <v>234</v>
      </c>
      <c r="B238" s="360" t="s">
        <v>1088</v>
      </c>
      <c r="C238" s="361" t="s">
        <v>562</v>
      </c>
      <c r="D238" s="82" t="s">
        <v>336</v>
      </c>
      <c r="E238" t="s">
        <v>1978</v>
      </c>
      <c r="F238" s="335" t="s">
        <v>708</v>
      </c>
      <c r="G238" s="335" t="s">
        <v>708</v>
      </c>
      <c r="I238" s="96"/>
    </row>
    <row r="239" spans="1:9" ht="15" customHeight="1" x14ac:dyDescent="0.25">
      <c r="A239" s="821">
        <v>235</v>
      </c>
      <c r="B239" s="360" t="s">
        <v>1090</v>
      </c>
      <c r="C239" s="361" t="s">
        <v>563</v>
      </c>
      <c r="D239" s="82" t="s">
        <v>367</v>
      </c>
      <c r="E239" t="s">
        <v>1974</v>
      </c>
      <c r="F239" s="335" t="s">
        <v>708</v>
      </c>
      <c r="G239" s="335" t="s">
        <v>708</v>
      </c>
      <c r="I239" s="96"/>
    </row>
    <row r="240" spans="1:9" ht="15" customHeight="1" x14ac:dyDescent="0.25">
      <c r="A240" s="821">
        <v>236</v>
      </c>
      <c r="B240" s="360" t="s">
        <v>1092</v>
      </c>
      <c r="C240" s="361" t="s">
        <v>564</v>
      </c>
      <c r="D240" s="82" t="s">
        <v>298</v>
      </c>
      <c r="E240" t="s">
        <v>1967</v>
      </c>
      <c r="F240" s="335" t="s">
        <v>1968</v>
      </c>
      <c r="G240" s="335" t="s">
        <v>708</v>
      </c>
      <c r="I240" s="96"/>
    </row>
    <row r="241" spans="1:9" ht="15" customHeight="1" x14ac:dyDescent="0.25">
      <c r="A241" s="821">
        <v>237</v>
      </c>
      <c r="B241" s="360" t="s">
        <v>1095</v>
      </c>
      <c r="C241" s="361" t="s">
        <v>565</v>
      </c>
      <c r="D241" s="82" t="s">
        <v>416</v>
      </c>
      <c r="E241" t="s">
        <v>1959</v>
      </c>
      <c r="F241" s="335" t="s">
        <v>1994</v>
      </c>
      <c r="G241" s="335" t="s">
        <v>708</v>
      </c>
      <c r="I241" s="96"/>
    </row>
    <row r="242" spans="1:9" ht="15" customHeight="1" x14ac:dyDescent="0.25">
      <c r="A242" s="821">
        <v>238</v>
      </c>
      <c r="B242" s="360" t="s">
        <v>1097</v>
      </c>
      <c r="C242" s="361" t="s">
        <v>566</v>
      </c>
      <c r="D242" s="82" t="s">
        <v>434</v>
      </c>
      <c r="E242" t="s">
        <v>1986</v>
      </c>
      <c r="F242" s="335" t="s">
        <v>1357</v>
      </c>
      <c r="G242" s="335" t="s">
        <v>708</v>
      </c>
      <c r="I242" s="96"/>
    </row>
    <row r="243" spans="1:9" ht="15" customHeight="1" x14ac:dyDescent="0.25">
      <c r="A243" s="821">
        <v>239</v>
      </c>
      <c r="B243" s="360" t="s">
        <v>421</v>
      </c>
      <c r="C243" s="361" t="s">
        <v>420</v>
      </c>
      <c r="D243" s="359" t="s">
        <v>708</v>
      </c>
      <c r="E243" t="s">
        <v>1998</v>
      </c>
      <c r="F243" s="335" t="s">
        <v>1999</v>
      </c>
      <c r="G243" s="335" t="s">
        <v>708</v>
      </c>
      <c r="I243" s="96"/>
    </row>
    <row r="244" spans="1:9" ht="15" customHeight="1" x14ac:dyDescent="0.25">
      <c r="A244" s="821">
        <v>240</v>
      </c>
      <c r="B244" s="360" t="s">
        <v>424</v>
      </c>
      <c r="C244" s="361" t="s">
        <v>423</v>
      </c>
      <c r="D244" s="359" t="s">
        <v>708</v>
      </c>
      <c r="E244" t="s">
        <v>1957</v>
      </c>
      <c r="F244" s="335" t="s">
        <v>1958</v>
      </c>
      <c r="G244" s="335" t="s">
        <v>708</v>
      </c>
      <c r="I244" s="96"/>
    </row>
    <row r="245" spans="1:9" ht="15" customHeight="1" x14ac:dyDescent="0.25">
      <c r="A245" s="821">
        <v>241</v>
      </c>
      <c r="B245" s="360" t="s">
        <v>427</v>
      </c>
      <c r="C245" s="361" t="s">
        <v>426</v>
      </c>
      <c r="D245" s="359" t="s">
        <v>708</v>
      </c>
      <c r="E245" t="s">
        <v>1281</v>
      </c>
      <c r="F245" s="362" t="s">
        <v>1279</v>
      </c>
      <c r="G245" s="335" t="s">
        <v>708</v>
      </c>
      <c r="I245" s="96"/>
    </row>
    <row r="246" spans="1:9" ht="15" customHeight="1" x14ac:dyDescent="0.25">
      <c r="A246" s="821">
        <v>242</v>
      </c>
      <c r="B246" s="360" t="s">
        <v>429</v>
      </c>
      <c r="C246" s="361" t="s">
        <v>428</v>
      </c>
      <c r="D246" s="82" t="s">
        <v>1393</v>
      </c>
      <c r="E246" s="75" t="s">
        <v>708</v>
      </c>
      <c r="F246" s="335" t="s">
        <v>708</v>
      </c>
      <c r="G246" s="335" t="s">
        <v>708</v>
      </c>
      <c r="I246" s="96"/>
    </row>
    <row r="247" spans="1:9" ht="15" customHeight="1" x14ac:dyDescent="0.25">
      <c r="A247" s="821">
        <v>243</v>
      </c>
      <c r="B247" s="360" t="s">
        <v>1103</v>
      </c>
      <c r="C247" s="361" t="s">
        <v>567</v>
      </c>
      <c r="D247" s="82" t="s">
        <v>450</v>
      </c>
      <c r="E247" t="s">
        <v>1997</v>
      </c>
      <c r="F247" s="335" t="s">
        <v>708</v>
      </c>
      <c r="G247" s="335" t="s">
        <v>708</v>
      </c>
      <c r="I247" s="96"/>
    </row>
    <row r="248" spans="1:9" ht="15" customHeight="1" x14ac:dyDescent="0.25">
      <c r="A248" s="821">
        <v>244</v>
      </c>
      <c r="B248" s="360" t="s">
        <v>1105</v>
      </c>
      <c r="C248" s="361" t="s">
        <v>568</v>
      </c>
      <c r="D248" s="359" t="s">
        <v>263</v>
      </c>
      <c r="E248" t="s">
        <v>1982</v>
      </c>
      <c r="F248" s="335" t="s">
        <v>708</v>
      </c>
      <c r="G248" s="335" t="s">
        <v>708</v>
      </c>
      <c r="I248" s="96"/>
    </row>
    <row r="249" spans="1:9" ht="15" customHeight="1" x14ac:dyDescent="0.25">
      <c r="A249" s="821">
        <v>245</v>
      </c>
      <c r="B249" s="360" t="s">
        <v>432</v>
      </c>
      <c r="C249" s="361" t="s">
        <v>431</v>
      </c>
      <c r="D249" s="359" t="s">
        <v>708</v>
      </c>
      <c r="E249" t="s">
        <v>2002</v>
      </c>
      <c r="F249" s="362" t="s">
        <v>2003</v>
      </c>
      <c r="G249" s="335" t="s">
        <v>1318</v>
      </c>
      <c r="I249" s="96"/>
    </row>
    <row r="250" spans="1:9" ht="15" customHeight="1" x14ac:dyDescent="0.25">
      <c r="A250" s="821">
        <v>246</v>
      </c>
      <c r="B250" s="360" t="s">
        <v>1108</v>
      </c>
      <c r="C250" s="361" t="s">
        <v>569</v>
      </c>
      <c r="D250" s="359" t="s">
        <v>434</v>
      </c>
      <c r="E250" s="75" t="s">
        <v>1986</v>
      </c>
      <c r="F250" s="335" t="s">
        <v>1357</v>
      </c>
      <c r="G250" s="335" t="s">
        <v>708</v>
      </c>
      <c r="I250" s="96"/>
    </row>
    <row r="251" spans="1:9" ht="15" customHeight="1" x14ac:dyDescent="0.25">
      <c r="A251" s="821">
        <v>247</v>
      </c>
      <c r="B251" s="360" t="s">
        <v>1110</v>
      </c>
      <c r="C251" s="361" t="s">
        <v>570</v>
      </c>
      <c r="D251" s="82" t="s">
        <v>434</v>
      </c>
      <c r="E251" s="75" t="s">
        <v>1986</v>
      </c>
      <c r="F251" s="335" t="s">
        <v>1357</v>
      </c>
      <c r="G251" s="335" t="s">
        <v>708</v>
      </c>
      <c r="I251" s="96"/>
    </row>
    <row r="252" spans="1:9" ht="15" customHeight="1" x14ac:dyDescent="0.25">
      <c r="A252" s="821">
        <v>248</v>
      </c>
      <c r="B252" s="360" t="s">
        <v>1112</v>
      </c>
      <c r="C252" s="361" t="s">
        <v>571</v>
      </c>
      <c r="D252" s="82" t="s">
        <v>263</v>
      </c>
      <c r="E252" t="s">
        <v>1982</v>
      </c>
      <c r="F252" s="335" t="s">
        <v>708</v>
      </c>
      <c r="G252" s="335" t="s">
        <v>708</v>
      </c>
      <c r="I252" s="96"/>
    </row>
    <row r="253" spans="1:9" ht="15" customHeight="1" x14ac:dyDescent="0.25">
      <c r="A253" s="821">
        <v>249</v>
      </c>
      <c r="B253" s="360" t="s">
        <v>437</v>
      </c>
      <c r="C253" s="361" t="s">
        <v>436</v>
      </c>
      <c r="D253" s="359" t="s">
        <v>708</v>
      </c>
      <c r="E253" t="s">
        <v>1969</v>
      </c>
      <c r="F253" s="335" t="s">
        <v>708</v>
      </c>
      <c r="G253" s="335" t="s">
        <v>1970</v>
      </c>
      <c r="I253" s="96"/>
    </row>
    <row r="254" spans="1:9" ht="15" customHeight="1" x14ac:dyDescent="0.25">
      <c r="A254" s="821">
        <v>250</v>
      </c>
      <c r="B254" s="360" t="s">
        <v>440</v>
      </c>
      <c r="C254" s="361" t="s">
        <v>439</v>
      </c>
      <c r="D254" s="359" t="s">
        <v>708</v>
      </c>
      <c r="E254" t="s">
        <v>2000</v>
      </c>
      <c r="F254" s="362" t="s">
        <v>2001</v>
      </c>
      <c r="G254" s="335" t="s">
        <v>1369</v>
      </c>
      <c r="I254" s="96"/>
    </row>
    <row r="255" spans="1:9" ht="15" customHeight="1" x14ac:dyDescent="0.25">
      <c r="A255" s="821">
        <v>251</v>
      </c>
      <c r="B255" s="360" t="s">
        <v>442</v>
      </c>
      <c r="C255" s="361" t="s">
        <v>441</v>
      </c>
      <c r="D255" s="359" t="s">
        <v>708</v>
      </c>
      <c r="E255" t="s">
        <v>1986</v>
      </c>
      <c r="F255" s="362" t="s">
        <v>1357</v>
      </c>
      <c r="G255" s="335" t="s">
        <v>708</v>
      </c>
      <c r="I255" s="96"/>
    </row>
    <row r="256" spans="1:9" ht="15" customHeight="1" x14ac:dyDescent="0.25">
      <c r="A256" s="821">
        <v>252</v>
      </c>
      <c r="B256" s="360" t="s">
        <v>1117</v>
      </c>
      <c r="C256" s="361" t="s">
        <v>572</v>
      </c>
      <c r="D256" s="82" t="s">
        <v>484</v>
      </c>
      <c r="E256" t="s">
        <v>2005</v>
      </c>
      <c r="F256" s="335" t="s">
        <v>708</v>
      </c>
      <c r="G256" s="335" t="s">
        <v>708</v>
      </c>
      <c r="I256" s="96"/>
    </row>
    <row r="257" spans="1:9" ht="15" customHeight="1" x14ac:dyDescent="0.25">
      <c r="A257" s="821">
        <v>253</v>
      </c>
      <c r="B257" s="360" t="s">
        <v>1828</v>
      </c>
      <c r="C257" s="361" t="s">
        <v>573</v>
      </c>
      <c r="D257" s="82" t="s">
        <v>233</v>
      </c>
      <c r="E257" t="s">
        <v>1987</v>
      </c>
      <c r="F257" s="335" t="s">
        <v>708</v>
      </c>
      <c r="G257" s="335" t="s">
        <v>708</v>
      </c>
      <c r="I257" s="96"/>
    </row>
    <row r="258" spans="1:9" ht="15" customHeight="1" x14ac:dyDescent="0.25">
      <c r="A258" s="821">
        <v>254</v>
      </c>
      <c r="B258" s="360" t="s">
        <v>447</v>
      </c>
      <c r="C258" s="361" t="s">
        <v>446</v>
      </c>
      <c r="D258" s="359" t="s">
        <v>708</v>
      </c>
      <c r="E258" s="75" t="s">
        <v>1998</v>
      </c>
      <c r="F258" s="335" t="s">
        <v>1999</v>
      </c>
      <c r="G258" s="335" t="s">
        <v>708</v>
      </c>
      <c r="I258" s="96"/>
    </row>
    <row r="259" spans="1:9" ht="15" customHeight="1" x14ac:dyDescent="0.25">
      <c r="A259" s="821">
        <v>255</v>
      </c>
      <c r="B259" s="360" t="s">
        <v>1122</v>
      </c>
      <c r="C259" s="361" t="s">
        <v>574</v>
      </c>
      <c r="D259" s="359" t="s">
        <v>450</v>
      </c>
      <c r="E259" t="s">
        <v>1997</v>
      </c>
      <c r="F259" s="335" t="s">
        <v>708</v>
      </c>
      <c r="G259" s="335" t="s">
        <v>708</v>
      </c>
      <c r="I259" s="96"/>
    </row>
    <row r="260" spans="1:9" ht="15" customHeight="1" x14ac:dyDescent="0.25">
      <c r="A260" s="821">
        <v>256</v>
      </c>
      <c r="B260" s="360" t="s">
        <v>452</v>
      </c>
      <c r="C260" s="361" t="s">
        <v>451</v>
      </c>
      <c r="D260" s="359" t="s">
        <v>1393</v>
      </c>
      <c r="E260" s="75" t="s">
        <v>708</v>
      </c>
      <c r="F260" s="335" t="s">
        <v>708</v>
      </c>
      <c r="G260" s="335" t="s">
        <v>708</v>
      </c>
      <c r="I260" s="96"/>
    </row>
    <row r="261" spans="1:9" ht="15" customHeight="1" x14ac:dyDescent="0.25">
      <c r="A261" s="821">
        <v>257</v>
      </c>
      <c r="B261" s="360" t="s">
        <v>1125</v>
      </c>
      <c r="C261" s="361" t="s">
        <v>575</v>
      </c>
      <c r="D261" s="82" t="s">
        <v>282</v>
      </c>
      <c r="E261" t="s">
        <v>1952</v>
      </c>
      <c r="F261" s="335" t="s">
        <v>1953</v>
      </c>
      <c r="G261" s="335" t="s">
        <v>708</v>
      </c>
      <c r="I261" s="96"/>
    </row>
    <row r="262" spans="1:9" ht="15" customHeight="1" x14ac:dyDescent="0.25">
      <c r="A262" s="821">
        <v>258</v>
      </c>
      <c r="B262" s="360" t="s">
        <v>455</v>
      </c>
      <c r="C262" s="361" t="s">
        <v>454</v>
      </c>
      <c r="D262" s="359" t="s">
        <v>708</v>
      </c>
      <c r="E262" t="s">
        <v>2007</v>
      </c>
      <c r="F262" s="335" t="s">
        <v>1973</v>
      </c>
      <c r="G262" s="335" t="s">
        <v>708</v>
      </c>
      <c r="I262" s="96"/>
    </row>
    <row r="263" spans="1:9" ht="15" customHeight="1" x14ac:dyDescent="0.25">
      <c r="A263" s="821">
        <v>259</v>
      </c>
      <c r="B263" s="360" t="s">
        <v>458</v>
      </c>
      <c r="C263" s="361" t="s">
        <v>457</v>
      </c>
      <c r="D263" s="359" t="s">
        <v>708</v>
      </c>
      <c r="E263" t="s">
        <v>1969</v>
      </c>
      <c r="F263" s="335" t="s">
        <v>708</v>
      </c>
      <c r="G263" s="335" t="s">
        <v>1970</v>
      </c>
      <c r="I263" s="96"/>
    </row>
    <row r="264" spans="1:9" ht="15" customHeight="1" x14ac:dyDescent="0.25">
      <c r="A264" s="821">
        <v>260</v>
      </c>
      <c r="B264" s="360" t="s">
        <v>1129</v>
      </c>
      <c r="C264" s="361" t="s">
        <v>576</v>
      </c>
      <c r="D264" s="82" t="s">
        <v>434</v>
      </c>
      <c r="E264" t="s">
        <v>1986</v>
      </c>
      <c r="F264" s="335" t="s">
        <v>1357</v>
      </c>
      <c r="G264" s="335" t="s">
        <v>708</v>
      </c>
      <c r="I264" s="96"/>
    </row>
    <row r="265" spans="1:9" ht="15" customHeight="1" x14ac:dyDescent="0.25">
      <c r="A265" s="821">
        <v>261</v>
      </c>
      <c r="B265" s="360" t="s">
        <v>1131</v>
      </c>
      <c r="C265" s="361" t="s">
        <v>577</v>
      </c>
      <c r="D265" s="82" t="s">
        <v>450</v>
      </c>
      <c r="E265" t="s">
        <v>1997</v>
      </c>
      <c r="F265" s="335" t="s">
        <v>708</v>
      </c>
      <c r="G265" s="335" t="s">
        <v>708</v>
      </c>
      <c r="I265" s="96"/>
    </row>
    <row r="266" spans="1:9" ht="15" customHeight="1" x14ac:dyDescent="0.25">
      <c r="A266" s="821">
        <v>262</v>
      </c>
      <c r="B266" s="360" t="s">
        <v>1133</v>
      </c>
      <c r="C266" s="361" t="s">
        <v>578</v>
      </c>
      <c r="D266" s="82" t="s">
        <v>205</v>
      </c>
      <c r="E266" t="s">
        <v>1990</v>
      </c>
      <c r="F266" s="362" t="s">
        <v>1994</v>
      </c>
      <c r="G266" s="335" t="s">
        <v>708</v>
      </c>
      <c r="I266" s="96"/>
    </row>
    <row r="267" spans="1:9" ht="15" customHeight="1" x14ac:dyDescent="0.25">
      <c r="A267" s="821">
        <v>263</v>
      </c>
      <c r="B267" s="360" t="s">
        <v>460</v>
      </c>
      <c r="C267" s="361" t="s">
        <v>459</v>
      </c>
      <c r="D267" s="359" t="s">
        <v>708</v>
      </c>
      <c r="E267" t="s">
        <v>1980</v>
      </c>
      <c r="F267" s="362" t="s">
        <v>2006</v>
      </c>
      <c r="G267" s="335" t="s">
        <v>708</v>
      </c>
      <c r="I267" s="96"/>
    </row>
    <row r="268" spans="1:9" ht="15" customHeight="1" x14ac:dyDescent="0.25">
      <c r="A268" s="821">
        <v>264</v>
      </c>
      <c r="B268" s="360" t="s">
        <v>1136</v>
      </c>
      <c r="C268" s="361" t="s">
        <v>579</v>
      </c>
      <c r="D268" s="359" t="s">
        <v>228</v>
      </c>
      <c r="E268" s="75" t="s">
        <v>1281</v>
      </c>
      <c r="F268" s="335" t="s">
        <v>1279</v>
      </c>
      <c r="G268" s="335" t="s">
        <v>708</v>
      </c>
      <c r="I268" s="96"/>
    </row>
    <row r="269" spans="1:9" ht="15" customHeight="1" x14ac:dyDescent="0.25">
      <c r="A269" s="821">
        <v>265</v>
      </c>
      <c r="B269" s="360" t="s">
        <v>1138</v>
      </c>
      <c r="C269" s="361" t="s">
        <v>580</v>
      </c>
      <c r="D269" s="82" t="s">
        <v>247</v>
      </c>
      <c r="E269" t="s">
        <v>1957</v>
      </c>
      <c r="F269" s="362" t="s">
        <v>1958</v>
      </c>
      <c r="G269" s="335" t="s">
        <v>708</v>
      </c>
      <c r="I269" s="96"/>
    </row>
    <row r="270" spans="1:9" ht="15" customHeight="1" x14ac:dyDescent="0.25">
      <c r="A270" s="821">
        <v>266</v>
      </c>
      <c r="B270" s="360" t="s">
        <v>1140</v>
      </c>
      <c r="C270" s="361" t="s">
        <v>581</v>
      </c>
      <c r="D270" s="82" t="s">
        <v>233</v>
      </c>
      <c r="E270" t="s">
        <v>1987</v>
      </c>
      <c r="F270" s="335" t="s">
        <v>708</v>
      </c>
      <c r="G270" s="335" t="s">
        <v>708</v>
      </c>
      <c r="I270" s="96"/>
    </row>
    <row r="271" spans="1:9" ht="15" customHeight="1" x14ac:dyDescent="0.25">
      <c r="A271" s="821">
        <v>267</v>
      </c>
      <c r="B271" s="360" t="s">
        <v>1142</v>
      </c>
      <c r="C271" s="361" t="s">
        <v>582</v>
      </c>
      <c r="D271" s="82" t="s">
        <v>282</v>
      </c>
      <c r="E271" t="s">
        <v>1952</v>
      </c>
      <c r="F271" s="362" t="s">
        <v>1953</v>
      </c>
      <c r="G271" s="335" t="s">
        <v>708</v>
      </c>
      <c r="I271" s="96"/>
    </row>
    <row r="272" spans="1:9" ht="15" customHeight="1" x14ac:dyDescent="0.25">
      <c r="A272" s="821">
        <v>268</v>
      </c>
      <c r="B272" s="360" t="s">
        <v>1144</v>
      </c>
      <c r="C272" s="361" t="s">
        <v>583</v>
      </c>
      <c r="D272" s="359" t="s">
        <v>263</v>
      </c>
      <c r="E272" t="s">
        <v>1982</v>
      </c>
      <c r="F272" s="335" t="s">
        <v>708</v>
      </c>
      <c r="G272" s="335" t="s">
        <v>708</v>
      </c>
      <c r="I272" s="96"/>
    </row>
    <row r="273" spans="1:9" ht="15" customHeight="1" x14ac:dyDescent="0.25">
      <c r="A273" s="821">
        <v>269</v>
      </c>
      <c r="B273" s="360" t="s">
        <v>463</v>
      </c>
      <c r="C273" s="361" t="s">
        <v>462</v>
      </c>
      <c r="D273" s="359" t="s">
        <v>708</v>
      </c>
      <c r="E273" s="75" t="s">
        <v>1281</v>
      </c>
      <c r="F273" s="335" t="s">
        <v>1279</v>
      </c>
      <c r="G273" s="335" t="s">
        <v>708</v>
      </c>
      <c r="I273" s="96"/>
    </row>
    <row r="274" spans="1:9" ht="15" customHeight="1" x14ac:dyDescent="0.25">
      <c r="A274" s="821">
        <v>270</v>
      </c>
      <c r="B274" s="360" t="s">
        <v>1147</v>
      </c>
      <c r="C274" s="361" t="s">
        <v>584</v>
      </c>
      <c r="D274" s="82" t="s">
        <v>282</v>
      </c>
      <c r="E274" t="s">
        <v>1952</v>
      </c>
      <c r="F274" s="362" t="s">
        <v>1953</v>
      </c>
      <c r="G274" s="335" t="s">
        <v>708</v>
      </c>
      <c r="I274" s="96"/>
    </row>
    <row r="275" spans="1:9" ht="15" customHeight="1" x14ac:dyDescent="0.25">
      <c r="A275" s="821">
        <v>271</v>
      </c>
      <c r="B275" s="360" t="s">
        <v>466</v>
      </c>
      <c r="C275" s="361" t="s">
        <v>465</v>
      </c>
      <c r="D275" s="359" t="s">
        <v>708</v>
      </c>
      <c r="E275" t="s">
        <v>1990</v>
      </c>
      <c r="F275" s="335" t="s">
        <v>1994</v>
      </c>
      <c r="G275" s="335" t="s">
        <v>708</v>
      </c>
      <c r="I275" s="96"/>
    </row>
    <row r="276" spans="1:9" ht="15" customHeight="1" x14ac:dyDescent="0.25">
      <c r="A276" s="821">
        <v>272</v>
      </c>
      <c r="B276" s="360" t="s">
        <v>1150</v>
      </c>
      <c r="C276" s="361" t="s">
        <v>585</v>
      </c>
      <c r="D276" s="82" t="s">
        <v>205</v>
      </c>
      <c r="E276" t="s">
        <v>1990</v>
      </c>
      <c r="F276" s="362" t="s">
        <v>1994</v>
      </c>
      <c r="G276" s="335" t="s">
        <v>708</v>
      </c>
      <c r="I276" s="96"/>
    </row>
    <row r="277" spans="1:9" ht="15" customHeight="1" x14ac:dyDescent="0.25">
      <c r="A277" s="821">
        <v>273</v>
      </c>
      <c r="B277" s="360" t="s">
        <v>469</v>
      </c>
      <c r="C277" s="361" t="s">
        <v>468</v>
      </c>
      <c r="D277" s="82" t="s">
        <v>1393</v>
      </c>
      <c r="E277" s="75" t="s">
        <v>708</v>
      </c>
      <c r="F277" s="335" t="s">
        <v>708</v>
      </c>
      <c r="G277" s="335" t="s">
        <v>708</v>
      </c>
      <c r="I277" s="96"/>
    </row>
    <row r="278" spans="1:9" ht="15" customHeight="1" x14ac:dyDescent="0.25">
      <c r="A278" s="821">
        <v>274</v>
      </c>
      <c r="B278" s="360" t="s">
        <v>471</v>
      </c>
      <c r="C278" s="361" t="s">
        <v>470</v>
      </c>
      <c r="D278" s="359" t="s">
        <v>708</v>
      </c>
      <c r="E278" s="75" t="s">
        <v>1969</v>
      </c>
      <c r="F278" s="335" t="s">
        <v>708</v>
      </c>
      <c r="G278" s="335" t="s">
        <v>1970</v>
      </c>
      <c r="I278" s="96"/>
    </row>
    <row r="279" spans="1:9" ht="15" customHeight="1" x14ac:dyDescent="0.25">
      <c r="A279" s="821">
        <v>275</v>
      </c>
      <c r="B279" s="360" t="s">
        <v>1154</v>
      </c>
      <c r="C279" s="361" t="s">
        <v>586</v>
      </c>
      <c r="D279" s="82" t="s">
        <v>282</v>
      </c>
      <c r="E279" t="s">
        <v>1952</v>
      </c>
      <c r="F279" s="362" t="s">
        <v>1953</v>
      </c>
      <c r="G279" s="335" t="s">
        <v>708</v>
      </c>
      <c r="I279" s="96"/>
    </row>
    <row r="280" spans="1:9" ht="15" customHeight="1" x14ac:dyDescent="0.25">
      <c r="A280" s="821">
        <v>276</v>
      </c>
      <c r="B280" s="360" t="s">
        <v>1156</v>
      </c>
      <c r="C280" s="361" t="s">
        <v>587</v>
      </c>
      <c r="D280" s="359" t="s">
        <v>228</v>
      </c>
      <c r="E280" t="s">
        <v>1281</v>
      </c>
      <c r="F280" s="362" t="s">
        <v>1279</v>
      </c>
      <c r="G280" s="335" t="s">
        <v>708</v>
      </c>
      <c r="I280" s="96"/>
    </row>
    <row r="281" spans="1:9" ht="15" customHeight="1" x14ac:dyDescent="0.25">
      <c r="A281" s="821">
        <v>277</v>
      </c>
      <c r="B281" s="360" t="s">
        <v>1158</v>
      </c>
      <c r="C281" s="361" t="s">
        <v>588</v>
      </c>
      <c r="D281" s="82" t="s">
        <v>367</v>
      </c>
      <c r="E281" t="s">
        <v>1974</v>
      </c>
      <c r="F281" s="335" t="s">
        <v>708</v>
      </c>
      <c r="G281" s="335" t="s">
        <v>708</v>
      </c>
      <c r="I281" s="96"/>
    </row>
    <row r="282" spans="1:9" ht="15" customHeight="1" x14ac:dyDescent="0.25">
      <c r="A282" s="821">
        <v>278</v>
      </c>
      <c r="B282" s="360" t="s">
        <v>473</v>
      </c>
      <c r="C282" s="361" t="s">
        <v>472</v>
      </c>
      <c r="D282" s="359" t="s">
        <v>708</v>
      </c>
      <c r="E282" t="s">
        <v>1976</v>
      </c>
      <c r="F282" s="335" t="s">
        <v>1977</v>
      </c>
      <c r="G282" s="335" t="s">
        <v>708</v>
      </c>
      <c r="I282" s="96"/>
    </row>
    <row r="283" spans="1:9" ht="15" customHeight="1" x14ac:dyDescent="0.25">
      <c r="A283" s="821">
        <v>279</v>
      </c>
      <c r="B283" s="360" t="s">
        <v>475</v>
      </c>
      <c r="C283" s="361" t="s">
        <v>474</v>
      </c>
      <c r="D283" s="359" t="s">
        <v>708</v>
      </c>
      <c r="E283" s="75" t="s">
        <v>1963</v>
      </c>
      <c r="F283" s="335" t="s">
        <v>1964</v>
      </c>
      <c r="G283" s="335" t="s">
        <v>1384</v>
      </c>
      <c r="I283" s="96"/>
    </row>
    <row r="284" spans="1:9" ht="15" customHeight="1" x14ac:dyDescent="0.25">
      <c r="A284" s="821">
        <v>280</v>
      </c>
      <c r="B284" s="360" t="s">
        <v>477</v>
      </c>
      <c r="C284" s="361" t="s">
        <v>476</v>
      </c>
      <c r="D284" s="82" t="s">
        <v>1393</v>
      </c>
      <c r="E284" s="75" t="s">
        <v>708</v>
      </c>
      <c r="F284" s="335" t="s">
        <v>708</v>
      </c>
      <c r="G284" s="335" t="s">
        <v>708</v>
      </c>
      <c r="I284" s="96"/>
    </row>
    <row r="285" spans="1:9" ht="15" customHeight="1" x14ac:dyDescent="0.25">
      <c r="A285" s="821">
        <v>281</v>
      </c>
      <c r="B285" s="360" t="s">
        <v>480</v>
      </c>
      <c r="C285" s="361" t="s">
        <v>479</v>
      </c>
      <c r="D285" s="82" t="s">
        <v>1393</v>
      </c>
      <c r="E285" s="75" t="s">
        <v>708</v>
      </c>
      <c r="F285" s="335" t="s">
        <v>708</v>
      </c>
      <c r="G285" s="335" t="s">
        <v>708</v>
      </c>
      <c r="I285" s="96"/>
    </row>
    <row r="286" spans="1:9" ht="15" customHeight="1" x14ac:dyDescent="0.25">
      <c r="A286" s="821">
        <v>282</v>
      </c>
      <c r="B286" s="360" t="s">
        <v>482</v>
      </c>
      <c r="C286" s="361" t="s">
        <v>481</v>
      </c>
      <c r="D286" s="359" t="s">
        <v>708</v>
      </c>
      <c r="E286" t="s">
        <v>1988</v>
      </c>
      <c r="F286" s="335" t="s">
        <v>1989</v>
      </c>
      <c r="G286" s="335" t="s">
        <v>708</v>
      </c>
      <c r="I286" s="96"/>
    </row>
    <row r="287" spans="1:9" ht="15" customHeight="1" x14ac:dyDescent="0.25">
      <c r="A287" s="821">
        <v>283</v>
      </c>
      <c r="B287" s="360" t="s">
        <v>1165</v>
      </c>
      <c r="C287" s="361" t="s">
        <v>589</v>
      </c>
      <c r="D287" s="359" t="s">
        <v>484</v>
      </c>
      <c r="E287" t="s">
        <v>2005</v>
      </c>
      <c r="F287" s="335" t="s">
        <v>708</v>
      </c>
      <c r="G287" s="335" t="s">
        <v>708</v>
      </c>
      <c r="I287" s="96"/>
    </row>
    <row r="288" spans="1:9" ht="15" customHeight="1" x14ac:dyDescent="0.25">
      <c r="A288" s="821">
        <v>284</v>
      </c>
      <c r="B288" s="360" t="s">
        <v>1167</v>
      </c>
      <c r="C288" s="361" t="s">
        <v>590</v>
      </c>
      <c r="D288" s="359" t="s">
        <v>263</v>
      </c>
      <c r="E288" t="s">
        <v>1982</v>
      </c>
      <c r="F288" s="335" t="s">
        <v>708</v>
      </c>
      <c r="G288" s="335" t="s">
        <v>708</v>
      </c>
      <c r="I288" s="96"/>
    </row>
    <row r="289" spans="1:9" ht="15" customHeight="1" x14ac:dyDescent="0.25">
      <c r="A289" s="821">
        <v>285</v>
      </c>
      <c r="B289" s="360" t="s">
        <v>1169</v>
      </c>
      <c r="C289" s="361" t="s">
        <v>591</v>
      </c>
      <c r="D289" s="82" t="s">
        <v>450</v>
      </c>
      <c r="E289" t="s">
        <v>1997</v>
      </c>
      <c r="F289" s="335" t="s">
        <v>708</v>
      </c>
      <c r="G289" s="335" t="s">
        <v>708</v>
      </c>
      <c r="I289" s="96"/>
    </row>
    <row r="290" spans="1:9" ht="15" customHeight="1" x14ac:dyDescent="0.25">
      <c r="A290" s="821">
        <v>286</v>
      </c>
      <c r="B290" s="360" t="s">
        <v>1171</v>
      </c>
      <c r="C290" s="361" t="s">
        <v>592</v>
      </c>
      <c r="D290" s="82" t="s">
        <v>224</v>
      </c>
      <c r="E290" t="s">
        <v>1946</v>
      </c>
      <c r="F290" s="335" t="s">
        <v>1979</v>
      </c>
      <c r="G290" s="335" t="s">
        <v>708</v>
      </c>
      <c r="I290" s="96"/>
    </row>
    <row r="291" spans="1:9" ht="15" customHeight="1" x14ac:dyDescent="0.25">
      <c r="A291" s="821">
        <v>287</v>
      </c>
      <c r="B291" s="360" t="s">
        <v>1173</v>
      </c>
      <c r="C291" s="361" t="s">
        <v>593</v>
      </c>
      <c r="D291" s="359" t="s">
        <v>263</v>
      </c>
      <c r="E291" t="s">
        <v>1982</v>
      </c>
      <c r="F291" s="335" t="s">
        <v>708</v>
      </c>
      <c r="G291" s="335" t="s">
        <v>708</v>
      </c>
      <c r="I291" s="96"/>
    </row>
    <row r="292" spans="1:9" ht="15" customHeight="1" x14ac:dyDescent="0.25">
      <c r="A292" s="821">
        <v>288</v>
      </c>
      <c r="B292" s="360" t="s">
        <v>486</v>
      </c>
      <c r="C292" s="361" t="s">
        <v>485</v>
      </c>
      <c r="D292" s="359" t="s">
        <v>708</v>
      </c>
      <c r="E292" t="s">
        <v>1974</v>
      </c>
      <c r="F292" s="335" t="s">
        <v>1975</v>
      </c>
      <c r="G292" s="335" t="s">
        <v>708</v>
      </c>
      <c r="I292" s="96"/>
    </row>
    <row r="293" spans="1:9" ht="15" customHeight="1" x14ac:dyDescent="0.25">
      <c r="A293" s="821">
        <v>289</v>
      </c>
      <c r="B293" s="360" t="s">
        <v>1829</v>
      </c>
      <c r="C293" s="361" t="s">
        <v>594</v>
      </c>
      <c r="D293" s="82" t="s">
        <v>205</v>
      </c>
      <c r="E293" t="s">
        <v>1990</v>
      </c>
      <c r="F293" s="335" t="s">
        <v>1994</v>
      </c>
      <c r="G293" s="335" t="s">
        <v>708</v>
      </c>
      <c r="I293" s="96"/>
    </row>
    <row r="294" spans="1:9" ht="15" customHeight="1" x14ac:dyDescent="0.25">
      <c r="A294" s="821">
        <v>290</v>
      </c>
      <c r="B294" s="360" t="s">
        <v>1179</v>
      </c>
      <c r="C294" s="361" t="s">
        <v>595</v>
      </c>
      <c r="D294" s="82" t="s">
        <v>298</v>
      </c>
      <c r="E294" t="s">
        <v>1967</v>
      </c>
      <c r="F294" s="335" t="s">
        <v>1968</v>
      </c>
      <c r="G294" s="335" t="s">
        <v>708</v>
      </c>
      <c r="I294" s="96"/>
    </row>
    <row r="295" spans="1:9" ht="15" customHeight="1" x14ac:dyDescent="0.25">
      <c r="A295" s="821">
        <v>291</v>
      </c>
      <c r="B295" s="360" t="s">
        <v>1181</v>
      </c>
      <c r="C295" s="361" t="s">
        <v>596</v>
      </c>
      <c r="D295" s="82" t="s">
        <v>310</v>
      </c>
      <c r="E295" t="s">
        <v>1971</v>
      </c>
      <c r="F295" s="335" t="s">
        <v>708</v>
      </c>
      <c r="G295" s="335" t="s">
        <v>708</v>
      </c>
      <c r="I295" s="96"/>
    </row>
    <row r="296" spans="1:9" ht="15" customHeight="1" x14ac:dyDescent="0.25">
      <c r="A296" s="821">
        <v>292</v>
      </c>
      <c r="B296" s="360" t="s">
        <v>488</v>
      </c>
      <c r="C296" s="361" t="s">
        <v>487</v>
      </c>
      <c r="D296" s="359" t="s">
        <v>708</v>
      </c>
      <c r="E296" t="s">
        <v>2004</v>
      </c>
      <c r="F296" s="335" t="s">
        <v>1335</v>
      </c>
      <c r="G296" s="335" t="s">
        <v>708</v>
      </c>
      <c r="I296" s="96"/>
    </row>
    <row r="297" spans="1:9" ht="15" customHeight="1" x14ac:dyDescent="0.25">
      <c r="A297" s="821">
        <v>293</v>
      </c>
      <c r="B297" s="360" t="s">
        <v>1188</v>
      </c>
      <c r="C297" s="361" t="s">
        <v>597</v>
      </c>
      <c r="D297" s="82" t="s">
        <v>367</v>
      </c>
      <c r="E297" t="s">
        <v>1974</v>
      </c>
      <c r="F297" s="335" t="s">
        <v>708</v>
      </c>
      <c r="G297" s="335" t="s">
        <v>708</v>
      </c>
      <c r="I297" s="96"/>
    </row>
    <row r="298" spans="1:9" ht="15" customHeight="1" x14ac:dyDescent="0.25">
      <c r="A298" s="821">
        <v>294</v>
      </c>
      <c r="B298" s="360" t="s">
        <v>1190</v>
      </c>
      <c r="C298" s="361" t="s">
        <v>598</v>
      </c>
      <c r="D298" s="359" t="s">
        <v>444</v>
      </c>
      <c r="E298" t="s">
        <v>1954</v>
      </c>
      <c r="F298" s="335" t="s">
        <v>708</v>
      </c>
      <c r="G298" s="335" t="s">
        <v>708</v>
      </c>
      <c r="I298" s="96"/>
    </row>
    <row r="299" spans="1:9" ht="15" customHeight="1" x14ac:dyDescent="0.25">
      <c r="A299" s="821">
        <v>295</v>
      </c>
      <c r="B299" s="360" t="s">
        <v>493</v>
      </c>
      <c r="C299" s="361" t="s">
        <v>492</v>
      </c>
      <c r="D299" s="82" t="s">
        <v>1393</v>
      </c>
      <c r="E299" s="75" t="s">
        <v>708</v>
      </c>
      <c r="F299" s="335" t="s">
        <v>708</v>
      </c>
      <c r="G299" s="335" t="s">
        <v>708</v>
      </c>
      <c r="I299" s="96"/>
    </row>
    <row r="300" spans="1:9" ht="15" customHeight="1" x14ac:dyDescent="0.25">
      <c r="A300" s="821">
        <v>296</v>
      </c>
      <c r="B300" s="360" t="s">
        <v>495</v>
      </c>
      <c r="C300" s="361" t="s">
        <v>494</v>
      </c>
      <c r="D300" s="359" t="s">
        <v>708</v>
      </c>
      <c r="E300" t="s">
        <v>1969</v>
      </c>
      <c r="F300" s="335" t="s">
        <v>708</v>
      </c>
      <c r="G300" s="335" t="s">
        <v>1970</v>
      </c>
      <c r="I300" s="96"/>
    </row>
    <row r="301" spans="1:9" ht="15" customHeight="1" x14ac:dyDescent="0.25">
      <c r="A301" s="821">
        <v>297</v>
      </c>
      <c r="B301" s="360" t="s">
        <v>1830</v>
      </c>
      <c r="C301" s="361" t="s">
        <v>496</v>
      </c>
      <c r="D301" s="359" t="s">
        <v>708</v>
      </c>
      <c r="E301" t="s">
        <v>2007</v>
      </c>
      <c r="F301" s="335" t="s">
        <v>1973</v>
      </c>
      <c r="G301" s="335" t="s">
        <v>708</v>
      </c>
      <c r="I301" s="96"/>
    </row>
    <row r="302" spans="1:9" ht="15" customHeight="1" x14ac:dyDescent="0.25">
      <c r="A302" s="821">
        <v>298</v>
      </c>
      <c r="B302" s="360" t="s">
        <v>1199</v>
      </c>
      <c r="C302" s="361" t="s">
        <v>599</v>
      </c>
      <c r="D302" s="82" t="s">
        <v>247</v>
      </c>
      <c r="E302" t="s">
        <v>1957</v>
      </c>
      <c r="F302" s="335" t="s">
        <v>1958</v>
      </c>
      <c r="G302" s="335" t="s">
        <v>708</v>
      </c>
      <c r="I302" s="96"/>
    </row>
    <row r="303" spans="1:9" ht="15" customHeight="1" x14ac:dyDescent="0.25">
      <c r="A303" s="821">
        <v>299</v>
      </c>
      <c r="B303" s="360" t="s">
        <v>500</v>
      </c>
      <c r="C303" s="361" t="s">
        <v>499</v>
      </c>
      <c r="D303" s="359" t="s">
        <v>708</v>
      </c>
      <c r="E303" t="s">
        <v>1974</v>
      </c>
      <c r="F303" s="335" t="s">
        <v>1975</v>
      </c>
      <c r="G303" s="335" t="s">
        <v>708</v>
      </c>
      <c r="I303" s="96"/>
    </row>
    <row r="304" spans="1:9" ht="15" customHeight="1" x14ac:dyDescent="0.25">
      <c r="A304" s="821">
        <v>300</v>
      </c>
      <c r="B304" s="360" t="s">
        <v>502</v>
      </c>
      <c r="C304" s="361" t="s">
        <v>501</v>
      </c>
      <c r="D304" s="359" t="s">
        <v>708</v>
      </c>
      <c r="E304" t="s">
        <v>2002</v>
      </c>
      <c r="F304" s="335" t="s">
        <v>2003</v>
      </c>
      <c r="G304" s="335" t="s">
        <v>1318</v>
      </c>
      <c r="I304" s="96"/>
    </row>
    <row r="305" spans="1:10" ht="15" customHeight="1" x14ac:dyDescent="0.25">
      <c r="A305" s="821">
        <v>301</v>
      </c>
      <c r="B305" s="360" t="s">
        <v>1203</v>
      </c>
      <c r="C305" s="361" t="s">
        <v>600</v>
      </c>
      <c r="D305" s="359" t="s">
        <v>450</v>
      </c>
      <c r="E305" s="75" t="s">
        <v>1997</v>
      </c>
      <c r="F305" s="335" t="s">
        <v>708</v>
      </c>
      <c r="G305" s="335" t="s">
        <v>708</v>
      </c>
      <c r="I305" s="96"/>
    </row>
    <row r="306" spans="1:10" ht="15" customHeight="1" x14ac:dyDescent="0.25">
      <c r="A306" s="821">
        <v>302</v>
      </c>
      <c r="B306" s="360" t="s">
        <v>505</v>
      </c>
      <c r="C306" s="361" t="s">
        <v>504</v>
      </c>
      <c r="D306" s="359" t="s">
        <v>708</v>
      </c>
      <c r="E306" t="s">
        <v>1974</v>
      </c>
      <c r="F306" s="362" t="s">
        <v>1975</v>
      </c>
      <c r="G306" s="335" t="s">
        <v>708</v>
      </c>
      <c r="I306" s="96"/>
    </row>
    <row r="307" spans="1:10" ht="15" customHeight="1" x14ac:dyDescent="0.25">
      <c r="A307" s="821">
        <v>303</v>
      </c>
      <c r="B307" s="360" t="s">
        <v>508</v>
      </c>
      <c r="C307" s="361" t="s">
        <v>507</v>
      </c>
      <c r="D307" s="359" t="s">
        <v>708</v>
      </c>
      <c r="E307" t="s">
        <v>1963</v>
      </c>
      <c r="F307" s="362" t="s">
        <v>1964</v>
      </c>
      <c r="G307" s="335" t="s">
        <v>1384</v>
      </c>
      <c r="I307" s="96"/>
    </row>
    <row r="308" spans="1:10" ht="15" customHeight="1" x14ac:dyDescent="0.25">
      <c r="A308" s="821">
        <v>304</v>
      </c>
      <c r="B308" s="360" t="s">
        <v>1207</v>
      </c>
      <c r="C308" s="823" t="s">
        <v>601</v>
      </c>
      <c r="D308" s="359" t="s">
        <v>510</v>
      </c>
      <c r="E308" t="s">
        <v>1980</v>
      </c>
      <c r="F308" s="362" t="s">
        <v>1981</v>
      </c>
      <c r="G308" s="335" t="s">
        <v>708</v>
      </c>
      <c r="I308" s="96"/>
    </row>
    <row r="309" spans="1:10" ht="15" customHeight="1" x14ac:dyDescent="0.25">
      <c r="A309" s="821">
        <v>305</v>
      </c>
      <c r="B309" s="360" t="s">
        <v>1209</v>
      </c>
      <c r="C309" s="823" t="s">
        <v>602</v>
      </c>
      <c r="D309" s="359" t="s">
        <v>490</v>
      </c>
      <c r="E309" t="s">
        <v>1946</v>
      </c>
      <c r="F309" s="335" t="s">
        <v>708</v>
      </c>
      <c r="G309" s="335" t="s">
        <v>708</v>
      </c>
      <c r="I309" s="96"/>
    </row>
    <row r="310" spans="1:10" ht="15" customHeight="1" x14ac:dyDescent="0.25">
      <c r="A310" s="821">
        <v>306</v>
      </c>
      <c r="B310" s="360" t="s">
        <v>1211</v>
      </c>
      <c r="C310" s="823" t="s">
        <v>603</v>
      </c>
      <c r="D310" s="82" t="s">
        <v>510</v>
      </c>
      <c r="E310" t="s">
        <v>1980</v>
      </c>
      <c r="F310" s="335" t="s">
        <v>1981</v>
      </c>
      <c r="G310" s="335" t="s">
        <v>708</v>
      </c>
      <c r="I310" s="96"/>
    </row>
    <row r="311" spans="1:10" ht="15" customHeight="1" x14ac:dyDescent="0.25">
      <c r="A311" s="821">
        <v>307</v>
      </c>
      <c r="B311" s="360" t="s">
        <v>1213</v>
      </c>
      <c r="C311" s="823" t="s">
        <v>604</v>
      </c>
      <c r="D311" s="359" t="s">
        <v>298</v>
      </c>
      <c r="E311" t="s">
        <v>1967</v>
      </c>
      <c r="F311" s="362" t="s">
        <v>1968</v>
      </c>
      <c r="G311" s="335" t="s">
        <v>708</v>
      </c>
      <c r="I311" s="96"/>
    </row>
    <row r="312" spans="1:10" ht="15" customHeight="1" x14ac:dyDescent="0.25">
      <c r="A312" s="821">
        <v>308</v>
      </c>
      <c r="B312" s="360" t="s">
        <v>1215</v>
      </c>
      <c r="C312" s="823" t="s">
        <v>605</v>
      </c>
      <c r="D312" s="359" t="s">
        <v>510</v>
      </c>
      <c r="E312" t="s">
        <v>1980</v>
      </c>
      <c r="F312" s="362" t="s">
        <v>1981</v>
      </c>
      <c r="G312" s="335" t="s">
        <v>708</v>
      </c>
      <c r="I312" s="96"/>
    </row>
    <row r="313" spans="1:10" ht="15" customHeight="1" x14ac:dyDescent="0.25">
      <c r="A313" s="821">
        <v>309</v>
      </c>
      <c r="B313" s="360" t="s">
        <v>512</v>
      </c>
      <c r="C313" s="823" t="s">
        <v>511</v>
      </c>
      <c r="D313" s="359" t="s">
        <v>708</v>
      </c>
      <c r="E313" t="s">
        <v>1991</v>
      </c>
      <c r="F313" s="362" t="s">
        <v>1331</v>
      </c>
      <c r="G313" s="824" t="s">
        <v>708</v>
      </c>
      <c r="I313" s="96"/>
    </row>
    <row r="314" spans="1:10" ht="13" x14ac:dyDescent="0.3">
      <c r="A314" s="825">
        <v>310</v>
      </c>
      <c r="B314" s="826" t="s">
        <v>2008</v>
      </c>
      <c r="C314" s="825" t="s">
        <v>2009</v>
      </c>
      <c r="D314" s="965"/>
      <c r="E314" s="966"/>
      <c r="F314" s="966"/>
      <c r="G314" s="967"/>
      <c r="H314" s="968"/>
      <c r="J314" s="827"/>
    </row>
    <row r="315" spans="1:10" ht="13" x14ac:dyDescent="0.3">
      <c r="D315" s="969"/>
      <c r="E315" s="970"/>
      <c r="F315" s="970"/>
      <c r="G315" s="970"/>
      <c r="H315" s="971"/>
      <c r="I315" s="827"/>
      <c r="J315" s="66"/>
    </row>
    <row r="316" spans="1:10" x14ac:dyDescent="0.25">
      <c r="C316" s="76" t="s">
        <v>706</v>
      </c>
      <c r="D316" s="67" t="s">
        <v>708</v>
      </c>
      <c r="E316" s="67" t="s">
        <v>708</v>
      </c>
      <c r="F316" s="67" t="s">
        <v>708</v>
      </c>
      <c r="G316" s="67" t="s">
        <v>708</v>
      </c>
      <c r="H316" s="67" t="s">
        <v>708</v>
      </c>
      <c r="I316" s="66"/>
    </row>
    <row r="317" spans="1:10" x14ac:dyDescent="0.25">
      <c r="D317"/>
      <c r="E317"/>
      <c r="F317"/>
      <c r="G317"/>
      <c r="H317"/>
    </row>
  </sheetData>
  <mergeCells count="2">
    <mergeCell ref="D314:H314"/>
    <mergeCell ref="D315:H315"/>
  </mergeCells>
  <phoneticPr fontId="32"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sheetPr>
  <dimension ref="A1:P320"/>
  <sheetViews>
    <sheetView topLeftCell="A34" workbookViewId="0">
      <selection activeCell="P29" sqref="P29"/>
    </sheetView>
  </sheetViews>
  <sheetFormatPr defaultRowHeight="12.5" x14ac:dyDescent="0.25"/>
  <cols>
    <col min="1" max="1" width="12.453125" style="76" customWidth="1"/>
    <col min="2" max="2" width="6.453125" style="75" customWidth="1"/>
  </cols>
  <sheetData>
    <row r="1" spans="1:2" x14ac:dyDescent="0.25">
      <c r="A1" s="816"/>
      <c r="B1" s="64"/>
    </row>
    <row r="2" spans="1:2" ht="13" x14ac:dyDescent="0.3">
      <c r="A2" s="817" t="s">
        <v>1945</v>
      </c>
      <c r="B2" s="68" t="s">
        <v>1944</v>
      </c>
    </row>
    <row r="3" spans="1:2" x14ac:dyDescent="0.25">
      <c r="A3" s="820"/>
      <c r="B3" s="70"/>
    </row>
    <row r="4" spans="1:2" x14ac:dyDescent="0.25">
      <c r="A4" s="74"/>
      <c r="B4" s="72"/>
    </row>
    <row r="5" spans="1:2" x14ac:dyDescent="0.25">
      <c r="A5" s="822" t="s">
        <v>118</v>
      </c>
      <c r="B5" s="821">
        <v>1</v>
      </c>
    </row>
    <row r="6" spans="1:2" x14ac:dyDescent="0.25">
      <c r="A6" s="361" t="s">
        <v>121</v>
      </c>
      <c r="B6" s="821">
        <v>2</v>
      </c>
    </row>
    <row r="7" spans="1:2" x14ac:dyDescent="0.25">
      <c r="A7" s="361" t="s">
        <v>125</v>
      </c>
      <c r="B7" s="821">
        <v>3</v>
      </c>
    </row>
    <row r="8" spans="1:2" x14ac:dyDescent="0.25">
      <c r="A8" s="361" t="s">
        <v>129</v>
      </c>
      <c r="B8" s="821">
        <v>4</v>
      </c>
    </row>
    <row r="9" spans="1:2" x14ac:dyDescent="0.25">
      <c r="A9" s="361" t="s">
        <v>133</v>
      </c>
      <c r="B9" s="821">
        <v>5</v>
      </c>
    </row>
    <row r="10" spans="1:2" x14ac:dyDescent="0.25">
      <c r="A10" s="361" t="s">
        <v>136</v>
      </c>
      <c r="B10" s="821">
        <v>6</v>
      </c>
    </row>
    <row r="11" spans="1:2" x14ac:dyDescent="0.25">
      <c r="A11" s="361" t="s">
        <v>139</v>
      </c>
      <c r="B11" s="821">
        <v>7</v>
      </c>
    </row>
    <row r="12" spans="1:2" x14ac:dyDescent="0.25">
      <c r="A12" s="361" t="s">
        <v>115</v>
      </c>
      <c r="B12" s="821">
        <v>8</v>
      </c>
    </row>
    <row r="13" spans="1:2" x14ac:dyDescent="0.25">
      <c r="A13" s="361" t="s">
        <v>119</v>
      </c>
      <c r="B13" s="821">
        <v>9</v>
      </c>
    </row>
    <row r="14" spans="1:2" x14ac:dyDescent="0.25">
      <c r="A14" s="361" t="s">
        <v>122</v>
      </c>
      <c r="B14" s="821">
        <v>10</v>
      </c>
    </row>
    <row r="15" spans="1:2" x14ac:dyDescent="0.25">
      <c r="A15" s="361" t="s">
        <v>148</v>
      </c>
      <c r="B15" s="821">
        <v>11</v>
      </c>
    </row>
    <row r="16" spans="1:2" x14ac:dyDescent="0.25">
      <c r="A16" s="361" t="s">
        <v>151</v>
      </c>
      <c r="B16" s="821">
        <v>12</v>
      </c>
    </row>
    <row r="17" spans="1:16" x14ac:dyDescent="0.25">
      <c r="A17" s="361" t="s">
        <v>154</v>
      </c>
      <c r="B17" s="821">
        <v>13</v>
      </c>
    </row>
    <row r="18" spans="1:16" x14ac:dyDescent="0.25">
      <c r="A18" s="361" t="s">
        <v>157</v>
      </c>
      <c r="B18" s="821">
        <v>14</v>
      </c>
    </row>
    <row r="19" spans="1:16" x14ac:dyDescent="0.25">
      <c r="A19" s="361" t="s">
        <v>126</v>
      </c>
      <c r="B19" s="821">
        <v>15</v>
      </c>
    </row>
    <row r="20" spans="1:16" x14ac:dyDescent="0.25">
      <c r="A20" s="361" t="s">
        <v>131</v>
      </c>
      <c r="B20" s="821">
        <v>16</v>
      </c>
    </row>
    <row r="21" spans="1:16" x14ac:dyDescent="0.25">
      <c r="A21" s="361" t="s">
        <v>134</v>
      </c>
      <c r="B21" s="821">
        <v>17</v>
      </c>
    </row>
    <row r="22" spans="1:16" x14ac:dyDescent="0.25">
      <c r="A22" s="361" t="s">
        <v>137</v>
      </c>
      <c r="B22" s="821">
        <v>18</v>
      </c>
    </row>
    <row r="23" spans="1:16" x14ac:dyDescent="0.25">
      <c r="A23" s="361" t="s">
        <v>168</v>
      </c>
      <c r="B23" s="821">
        <v>19</v>
      </c>
    </row>
    <row r="24" spans="1:16" x14ac:dyDescent="0.25">
      <c r="A24" s="361" t="s">
        <v>140</v>
      </c>
      <c r="B24" s="821">
        <v>20</v>
      </c>
    </row>
    <row r="25" spans="1:16" x14ac:dyDescent="0.25">
      <c r="A25" s="361" t="s">
        <v>142</v>
      </c>
      <c r="B25" s="821">
        <v>21</v>
      </c>
    </row>
    <row r="26" spans="1:16" x14ac:dyDescent="0.25">
      <c r="A26" s="361" t="s">
        <v>177</v>
      </c>
      <c r="B26" s="821">
        <v>22</v>
      </c>
    </row>
    <row r="27" spans="1:16" x14ac:dyDescent="0.25">
      <c r="A27" s="361" t="s">
        <v>144</v>
      </c>
      <c r="B27" s="821">
        <v>23</v>
      </c>
    </row>
    <row r="28" spans="1:16" ht="13" thickBot="1" x14ac:dyDescent="0.3">
      <c r="A28" s="361" t="s">
        <v>182</v>
      </c>
      <c r="B28" s="821">
        <v>24</v>
      </c>
    </row>
    <row r="29" spans="1:16" ht="18.5" thickBot="1" x14ac:dyDescent="0.3">
      <c r="A29" s="361" t="s">
        <v>146</v>
      </c>
      <c r="B29" s="821">
        <v>25</v>
      </c>
      <c r="P29" s="312"/>
    </row>
    <row r="30" spans="1:16" x14ac:dyDescent="0.25">
      <c r="A30" s="361" t="s">
        <v>149</v>
      </c>
      <c r="B30" s="821">
        <v>26</v>
      </c>
    </row>
    <row r="31" spans="1:16" x14ac:dyDescent="0.25">
      <c r="A31" s="361" t="s">
        <v>152</v>
      </c>
      <c r="B31" s="821">
        <v>27</v>
      </c>
    </row>
    <row r="32" spans="1:16" x14ac:dyDescent="0.25">
      <c r="A32" s="361" t="s">
        <v>191</v>
      </c>
      <c r="B32" s="821">
        <v>28</v>
      </c>
    </row>
    <row r="33" spans="1:2" x14ac:dyDescent="0.25">
      <c r="A33" s="361" t="s">
        <v>194</v>
      </c>
      <c r="B33" s="821">
        <v>29</v>
      </c>
    </row>
    <row r="34" spans="1:2" x14ac:dyDescent="0.25">
      <c r="A34" s="361" t="s">
        <v>155</v>
      </c>
      <c r="B34" s="821">
        <v>30</v>
      </c>
    </row>
    <row r="35" spans="1:2" x14ac:dyDescent="0.25">
      <c r="A35" s="361" t="s">
        <v>199</v>
      </c>
      <c r="B35" s="821">
        <v>31</v>
      </c>
    </row>
    <row r="36" spans="1:2" x14ac:dyDescent="0.25">
      <c r="A36" s="361" t="s">
        <v>158</v>
      </c>
      <c r="B36" s="821">
        <v>32</v>
      </c>
    </row>
    <row r="37" spans="1:2" x14ac:dyDescent="0.25">
      <c r="A37" s="361" t="s">
        <v>160</v>
      </c>
      <c r="B37" s="821">
        <v>33</v>
      </c>
    </row>
    <row r="38" spans="1:2" x14ac:dyDescent="0.25">
      <c r="A38" s="361" t="s">
        <v>206</v>
      </c>
      <c r="B38" s="821">
        <v>34</v>
      </c>
    </row>
    <row r="39" spans="1:2" x14ac:dyDescent="0.25">
      <c r="A39" s="361" t="s">
        <v>162</v>
      </c>
      <c r="B39" s="821">
        <v>35</v>
      </c>
    </row>
    <row r="40" spans="1:2" x14ac:dyDescent="0.25">
      <c r="A40" s="361" t="s">
        <v>211</v>
      </c>
      <c r="B40" s="821">
        <v>36</v>
      </c>
    </row>
    <row r="41" spans="1:2" x14ac:dyDescent="0.25">
      <c r="A41" s="361" t="s">
        <v>214</v>
      </c>
      <c r="B41" s="821">
        <v>37</v>
      </c>
    </row>
    <row r="42" spans="1:2" x14ac:dyDescent="0.25">
      <c r="A42" s="361" t="s">
        <v>217</v>
      </c>
      <c r="B42" s="821">
        <v>38</v>
      </c>
    </row>
    <row r="43" spans="1:2" x14ac:dyDescent="0.25">
      <c r="A43" s="361" t="s">
        <v>164</v>
      </c>
      <c r="B43" s="821">
        <v>39</v>
      </c>
    </row>
    <row r="44" spans="1:2" x14ac:dyDescent="0.25">
      <c r="A44" s="361" t="s">
        <v>220</v>
      </c>
      <c r="B44" s="821">
        <v>40</v>
      </c>
    </row>
    <row r="45" spans="1:2" x14ac:dyDescent="0.25">
      <c r="A45" s="361" t="s">
        <v>166</v>
      </c>
      <c r="B45" s="821">
        <v>41</v>
      </c>
    </row>
    <row r="46" spans="1:2" x14ac:dyDescent="0.25">
      <c r="A46" s="361" t="s">
        <v>169</v>
      </c>
      <c r="B46" s="821">
        <v>42</v>
      </c>
    </row>
    <row r="47" spans="1:2" x14ac:dyDescent="0.25">
      <c r="A47" s="361" t="s">
        <v>229</v>
      </c>
      <c r="B47" s="821">
        <v>43</v>
      </c>
    </row>
    <row r="48" spans="1:2" x14ac:dyDescent="0.25">
      <c r="A48" s="361" t="s">
        <v>174</v>
      </c>
      <c r="B48" s="821">
        <v>44</v>
      </c>
    </row>
    <row r="49" spans="1:2" x14ac:dyDescent="0.25">
      <c r="A49" s="361" t="s">
        <v>234</v>
      </c>
      <c r="B49" s="821">
        <v>45</v>
      </c>
    </row>
    <row r="50" spans="1:2" x14ac:dyDescent="0.25">
      <c r="A50" s="361" t="s">
        <v>237</v>
      </c>
      <c r="B50" s="821">
        <v>46</v>
      </c>
    </row>
    <row r="51" spans="1:2" x14ac:dyDescent="0.25">
      <c r="A51" s="361" t="s">
        <v>240</v>
      </c>
      <c r="B51" s="821">
        <v>47</v>
      </c>
    </row>
    <row r="52" spans="1:2" x14ac:dyDescent="0.25">
      <c r="A52" s="361" t="s">
        <v>243</v>
      </c>
      <c r="B52" s="821">
        <v>48</v>
      </c>
    </row>
    <row r="53" spans="1:2" x14ac:dyDescent="0.25">
      <c r="A53" s="361" t="s">
        <v>178</v>
      </c>
      <c r="B53" s="821">
        <v>49</v>
      </c>
    </row>
    <row r="54" spans="1:2" x14ac:dyDescent="0.25">
      <c r="A54" s="361" t="s">
        <v>248</v>
      </c>
      <c r="B54" s="821">
        <v>50</v>
      </c>
    </row>
    <row r="55" spans="1:2" x14ac:dyDescent="0.25">
      <c r="A55" s="361" t="s">
        <v>251</v>
      </c>
      <c r="B55" s="821">
        <v>51</v>
      </c>
    </row>
    <row r="56" spans="1:2" x14ac:dyDescent="0.25">
      <c r="A56" s="361" t="s">
        <v>254</v>
      </c>
      <c r="B56" s="821">
        <v>52</v>
      </c>
    </row>
    <row r="57" spans="1:2" x14ac:dyDescent="0.25">
      <c r="A57" s="361" t="s">
        <v>257</v>
      </c>
      <c r="B57" s="821">
        <v>53</v>
      </c>
    </row>
    <row r="58" spans="1:2" x14ac:dyDescent="0.25">
      <c r="A58" s="361" t="s">
        <v>180</v>
      </c>
      <c r="B58" s="821">
        <v>54</v>
      </c>
    </row>
    <row r="59" spans="1:2" x14ac:dyDescent="0.25">
      <c r="A59" s="361" t="s">
        <v>183</v>
      </c>
      <c r="B59" s="821">
        <v>55</v>
      </c>
    </row>
    <row r="60" spans="1:2" x14ac:dyDescent="0.25">
      <c r="A60" s="361" t="s">
        <v>264</v>
      </c>
      <c r="B60" s="821">
        <v>56</v>
      </c>
    </row>
    <row r="61" spans="1:2" x14ac:dyDescent="0.25">
      <c r="A61" s="361" t="s">
        <v>267</v>
      </c>
      <c r="B61" s="821">
        <v>57</v>
      </c>
    </row>
    <row r="62" spans="1:2" x14ac:dyDescent="0.25">
      <c r="A62" s="361" t="s">
        <v>270</v>
      </c>
      <c r="B62" s="821">
        <v>58</v>
      </c>
    </row>
    <row r="63" spans="1:2" x14ac:dyDescent="0.25">
      <c r="A63" s="361" t="s">
        <v>185</v>
      </c>
      <c r="B63" s="821">
        <v>59</v>
      </c>
    </row>
    <row r="64" spans="1:2" x14ac:dyDescent="0.25">
      <c r="A64" s="361" t="s">
        <v>275</v>
      </c>
      <c r="B64" s="821">
        <v>60</v>
      </c>
    </row>
    <row r="65" spans="1:2" x14ac:dyDescent="0.25">
      <c r="A65" s="361" t="s">
        <v>278</v>
      </c>
      <c r="B65" s="821">
        <v>61</v>
      </c>
    </row>
    <row r="66" spans="1:2" x14ac:dyDescent="0.25">
      <c r="A66" s="361" t="s">
        <v>187</v>
      </c>
      <c r="B66" s="821">
        <v>62</v>
      </c>
    </row>
    <row r="67" spans="1:2" x14ac:dyDescent="0.25">
      <c r="A67" s="361" t="s">
        <v>283</v>
      </c>
      <c r="B67" s="821">
        <v>63</v>
      </c>
    </row>
    <row r="68" spans="1:2" x14ac:dyDescent="0.25">
      <c r="A68" s="361" t="s">
        <v>189</v>
      </c>
      <c r="B68" s="821">
        <v>64</v>
      </c>
    </row>
    <row r="69" spans="1:2" x14ac:dyDescent="0.25">
      <c r="A69" s="361" t="s">
        <v>288</v>
      </c>
      <c r="B69" s="821">
        <v>65</v>
      </c>
    </row>
    <row r="70" spans="1:2" x14ac:dyDescent="0.25">
      <c r="A70" s="361" t="s">
        <v>291</v>
      </c>
      <c r="B70" s="821">
        <v>66</v>
      </c>
    </row>
    <row r="71" spans="1:2" x14ac:dyDescent="0.25">
      <c r="A71" s="361" t="s">
        <v>192</v>
      </c>
      <c r="B71" s="821">
        <v>67</v>
      </c>
    </row>
    <row r="72" spans="1:2" x14ac:dyDescent="0.25">
      <c r="A72" s="361" t="s">
        <v>296</v>
      </c>
      <c r="B72" s="821">
        <v>68</v>
      </c>
    </row>
    <row r="73" spans="1:2" x14ac:dyDescent="0.25">
      <c r="A73" s="361" t="s">
        <v>197</v>
      </c>
      <c r="B73" s="821">
        <v>69</v>
      </c>
    </row>
    <row r="74" spans="1:2" x14ac:dyDescent="0.25">
      <c r="A74" s="361" t="s">
        <v>301</v>
      </c>
      <c r="B74" s="821">
        <v>70</v>
      </c>
    </row>
    <row r="75" spans="1:2" x14ac:dyDescent="0.25">
      <c r="A75" s="361" t="s">
        <v>200</v>
      </c>
      <c r="B75" s="821">
        <v>71</v>
      </c>
    </row>
    <row r="76" spans="1:2" x14ac:dyDescent="0.25">
      <c r="A76" s="361" t="s">
        <v>306</v>
      </c>
      <c r="B76" s="821">
        <v>72</v>
      </c>
    </row>
    <row r="77" spans="1:2" x14ac:dyDescent="0.25">
      <c r="A77" s="361" t="s">
        <v>207</v>
      </c>
      <c r="B77" s="821">
        <v>73</v>
      </c>
    </row>
    <row r="78" spans="1:2" x14ac:dyDescent="0.25">
      <c r="A78" s="361" t="s">
        <v>209</v>
      </c>
      <c r="B78" s="821">
        <v>74</v>
      </c>
    </row>
    <row r="79" spans="1:2" x14ac:dyDescent="0.25">
      <c r="A79" s="361" t="s">
        <v>313</v>
      </c>
      <c r="B79" s="821">
        <v>75</v>
      </c>
    </row>
    <row r="80" spans="1:2" x14ac:dyDescent="0.25">
      <c r="A80" s="361" t="s">
        <v>212</v>
      </c>
      <c r="B80" s="821">
        <v>76</v>
      </c>
    </row>
    <row r="81" spans="1:2" x14ac:dyDescent="0.25">
      <c r="A81" s="361" t="s">
        <v>215</v>
      </c>
      <c r="B81" s="821">
        <v>77</v>
      </c>
    </row>
    <row r="82" spans="1:2" x14ac:dyDescent="0.25">
      <c r="A82" s="361" t="s">
        <v>218</v>
      </c>
      <c r="B82" s="821">
        <v>78</v>
      </c>
    </row>
    <row r="83" spans="1:2" x14ac:dyDescent="0.25">
      <c r="A83" s="361" t="s">
        <v>322</v>
      </c>
      <c r="B83" s="821">
        <v>79</v>
      </c>
    </row>
    <row r="84" spans="1:2" x14ac:dyDescent="0.25">
      <c r="A84" s="361" t="s">
        <v>325</v>
      </c>
      <c r="B84" s="821">
        <v>80</v>
      </c>
    </row>
    <row r="85" spans="1:2" x14ac:dyDescent="0.25">
      <c r="A85" s="361" t="s">
        <v>328</v>
      </c>
      <c r="B85" s="821">
        <v>81</v>
      </c>
    </row>
    <row r="86" spans="1:2" x14ac:dyDescent="0.25">
      <c r="A86" s="361" t="s">
        <v>331</v>
      </c>
      <c r="B86" s="821">
        <v>82</v>
      </c>
    </row>
    <row r="87" spans="1:2" x14ac:dyDescent="0.25">
      <c r="A87" s="361" t="s">
        <v>334</v>
      </c>
      <c r="B87" s="821">
        <v>83</v>
      </c>
    </row>
    <row r="88" spans="1:2" x14ac:dyDescent="0.25">
      <c r="A88" s="361" t="s">
        <v>221</v>
      </c>
      <c r="B88" s="821">
        <v>84</v>
      </c>
    </row>
    <row r="89" spans="1:2" x14ac:dyDescent="0.25">
      <c r="A89" s="361" t="s">
        <v>342</v>
      </c>
      <c r="B89" s="821">
        <v>85</v>
      </c>
    </row>
    <row r="90" spans="1:2" x14ac:dyDescent="0.25">
      <c r="A90" s="361" t="s">
        <v>339</v>
      </c>
      <c r="B90" s="821">
        <v>86</v>
      </c>
    </row>
    <row r="91" spans="1:2" x14ac:dyDescent="0.25">
      <c r="A91" s="361" t="s">
        <v>345</v>
      </c>
      <c r="B91" s="821">
        <v>87</v>
      </c>
    </row>
    <row r="92" spans="1:2" x14ac:dyDescent="0.25">
      <c r="A92" s="361" t="s">
        <v>348</v>
      </c>
      <c r="B92" s="821">
        <v>88</v>
      </c>
    </row>
    <row r="93" spans="1:2" x14ac:dyDescent="0.25">
      <c r="A93" s="361" t="s">
        <v>351</v>
      </c>
      <c r="B93" s="821">
        <v>89</v>
      </c>
    </row>
    <row r="94" spans="1:2" x14ac:dyDescent="0.25">
      <c r="A94" s="361" t="s">
        <v>354</v>
      </c>
      <c r="B94" s="821">
        <v>90</v>
      </c>
    </row>
    <row r="95" spans="1:2" x14ac:dyDescent="0.25">
      <c r="A95" s="361" t="s">
        <v>225</v>
      </c>
      <c r="B95" s="821">
        <v>91</v>
      </c>
    </row>
    <row r="96" spans="1:2" x14ac:dyDescent="0.25">
      <c r="A96" s="361" t="s">
        <v>359</v>
      </c>
      <c r="B96" s="821">
        <v>92</v>
      </c>
    </row>
    <row r="97" spans="1:2" x14ac:dyDescent="0.25">
      <c r="A97" s="361" t="s">
        <v>362</v>
      </c>
      <c r="B97" s="821">
        <v>93</v>
      </c>
    </row>
    <row r="98" spans="1:2" x14ac:dyDescent="0.25">
      <c r="A98" s="361" t="s">
        <v>365</v>
      </c>
      <c r="B98" s="821">
        <v>94</v>
      </c>
    </row>
    <row r="99" spans="1:2" x14ac:dyDescent="0.25">
      <c r="A99" s="361" t="s">
        <v>368</v>
      </c>
      <c r="B99" s="821">
        <v>95</v>
      </c>
    </row>
    <row r="100" spans="1:2" x14ac:dyDescent="0.25">
      <c r="A100" s="361" t="s">
        <v>371</v>
      </c>
      <c r="B100" s="821">
        <v>96</v>
      </c>
    </row>
    <row r="101" spans="1:2" x14ac:dyDescent="0.25">
      <c r="A101" s="361" t="s">
        <v>374</v>
      </c>
      <c r="B101" s="821">
        <v>97</v>
      </c>
    </row>
    <row r="102" spans="1:2" x14ac:dyDescent="0.25">
      <c r="A102" s="361" t="s">
        <v>377</v>
      </c>
      <c r="B102" s="821">
        <v>98</v>
      </c>
    </row>
    <row r="103" spans="1:2" x14ac:dyDescent="0.25">
      <c r="A103" s="361" t="s">
        <v>380</v>
      </c>
      <c r="B103" s="821">
        <v>99</v>
      </c>
    </row>
    <row r="104" spans="1:2" x14ac:dyDescent="0.25">
      <c r="A104" s="361" t="s">
        <v>383</v>
      </c>
      <c r="B104" s="821">
        <v>100</v>
      </c>
    </row>
    <row r="105" spans="1:2" x14ac:dyDescent="0.25">
      <c r="A105" s="361" t="s">
        <v>230</v>
      </c>
      <c r="B105" s="821">
        <v>101</v>
      </c>
    </row>
    <row r="106" spans="1:2" x14ac:dyDescent="0.25">
      <c r="A106" s="361" t="s">
        <v>388</v>
      </c>
      <c r="B106" s="821">
        <v>102</v>
      </c>
    </row>
    <row r="107" spans="1:2" x14ac:dyDescent="0.25">
      <c r="A107" s="361" t="s">
        <v>391</v>
      </c>
      <c r="B107" s="821">
        <v>103</v>
      </c>
    </row>
    <row r="108" spans="1:2" x14ac:dyDescent="0.25">
      <c r="A108" s="361" t="s">
        <v>394</v>
      </c>
      <c r="B108" s="821">
        <v>104</v>
      </c>
    </row>
    <row r="109" spans="1:2" x14ac:dyDescent="0.25">
      <c r="A109" s="361" t="s">
        <v>397</v>
      </c>
      <c r="B109" s="821">
        <v>105</v>
      </c>
    </row>
    <row r="110" spans="1:2" x14ac:dyDescent="0.25">
      <c r="A110" s="361" t="s">
        <v>400</v>
      </c>
      <c r="B110" s="821">
        <v>106</v>
      </c>
    </row>
    <row r="111" spans="1:2" x14ac:dyDescent="0.25">
      <c r="A111" s="361" t="s">
        <v>235</v>
      </c>
      <c r="B111" s="821">
        <v>107</v>
      </c>
    </row>
    <row r="112" spans="1:2" x14ac:dyDescent="0.25">
      <c r="A112" s="361" t="s">
        <v>405</v>
      </c>
      <c r="B112" s="821">
        <v>108</v>
      </c>
    </row>
    <row r="113" spans="1:2" x14ac:dyDescent="0.25">
      <c r="A113" s="361" t="s">
        <v>238</v>
      </c>
      <c r="B113" s="821">
        <v>109</v>
      </c>
    </row>
    <row r="114" spans="1:2" x14ac:dyDescent="0.25">
      <c r="A114" s="361" t="s">
        <v>241</v>
      </c>
      <c r="B114" s="821">
        <v>110</v>
      </c>
    </row>
    <row r="115" spans="1:2" x14ac:dyDescent="0.25">
      <c r="A115" s="361" t="s">
        <v>412</v>
      </c>
      <c r="B115" s="821">
        <v>111</v>
      </c>
    </row>
    <row r="116" spans="1:2" x14ac:dyDescent="0.25">
      <c r="A116" s="361" t="s">
        <v>244</v>
      </c>
      <c r="B116" s="821">
        <v>112</v>
      </c>
    </row>
    <row r="117" spans="1:2" x14ac:dyDescent="0.25">
      <c r="A117" s="361" t="s">
        <v>417</v>
      </c>
      <c r="B117" s="821">
        <v>113</v>
      </c>
    </row>
    <row r="118" spans="1:2" x14ac:dyDescent="0.25">
      <c r="A118" s="361" t="s">
        <v>249</v>
      </c>
      <c r="B118" s="821">
        <v>114</v>
      </c>
    </row>
    <row r="119" spans="1:2" x14ac:dyDescent="0.25">
      <c r="A119" s="361" t="s">
        <v>422</v>
      </c>
      <c r="B119" s="821">
        <v>115</v>
      </c>
    </row>
    <row r="120" spans="1:2" x14ac:dyDescent="0.25">
      <c r="A120" s="361" t="s">
        <v>425</v>
      </c>
      <c r="B120" s="821">
        <v>116</v>
      </c>
    </row>
    <row r="121" spans="1:2" x14ac:dyDescent="0.25">
      <c r="A121" s="361" t="s">
        <v>252</v>
      </c>
      <c r="B121" s="821">
        <v>117</v>
      </c>
    </row>
    <row r="122" spans="1:2" x14ac:dyDescent="0.25">
      <c r="A122" s="361" t="s">
        <v>430</v>
      </c>
      <c r="B122" s="821">
        <v>118</v>
      </c>
    </row>
    <row r="123" spans="1:2" x14ac:dyDescent="0.25">
      <c r="A123" s="361" t="s">
        <v>255</v>
      </c>
      <c r="B123" s="821">
        <v>119</v>
      </c>
    </row>
    <row r="124" spans="1:2" x14ac:dyDescent="0.25">
      <c r="A124" s="361" t="s">
        <v>435</v>
      </c>
      <c r="B124" s="821">
        <v>120</v>
      </c>
    </row>
    <row r="125" spans="1:2" x14ac:dyDescent="0.25">
      <c r="A125" s="361" t="s">
        <v>438</v>
      </c>
      <c r="B125" s="821">
        <v>121</v>
      </c>
    </row>
    <row r="126" spans="1:2" x14ac:dyDescent="0.25">
      <c r="A126" s="361" t="s">
        <v>258</v>
      </c>
      <c r="B126" s="821">
        <v>122</v>
      </c>
    </row>
    <row r="127" spans="1:2" x14ac:dyDescent="0.25">
      <c r="A127" s="361" t="s">
        <v>260</v>
      </c>
      <c r="B127" s="821">
        <v>123</v>
      </c>
    </row>
    <row r="128" spans="1:2" x14ac:dyDescent="0.25">
      <c r="A128" s="361" t="s">
        <v>445</v>
      </c>
      <c r="B128" s="821">
        <v>124</v>
      </c>
    </row>
    <row r="129" spans="1:2" x14ac:dyDescent="0.25">
      <c r="A129" s="361" t="s">
        <v>448</v>
      </c>
      <c r="B129" s="821">
        <v>125</v>
      </c>
    </row>
    <row r="130" spans="1:2" x14ac:dyDescent="0.25">
      <c r="A130" s="361" t="s">
        <v>265</v>
      </c>
      <c r="B130" s="821">
        <v>126</v>
      </c>
    </row>
    <row r="131" spans="1:2" x14ac:dyDescent="0.25">
      <c r="A131" s="361" t="s">
        <v>453</v>
      </c>
      <c r="B131" s="821">
        <v>127</v>
      </c>
    </row>
    <row r="132" spans="1:2" x14ac:dyDescent="0.25">
      <c r="A132" s="361" t="s">
        <v>456</v>
      </c>
      <c r="B132" s="821">
        <v>128</v>
      </c>
    </row>
    <row r="133" spans="1:2" x14ac:dyDescent="0.25">
      <c r="A133" s="361" t="s">
        <v>268</v>
      </c>
      <c r="B133" s="821">
        <v>129</v>
      </c>
    </row>
    <row r="134" spans="1:2" x14ac:dyDescent="0.25">
      <c r="A134" s="361" t="s">
        <v>461</v>
      </c>
      <c r="B134" s="821">
        <v>130</v>
      </c>
    </row>
    <row r="135" spans="1:2" x14ac:dyDescent="0.25">
      <c r="A135" s="361" t="s">
        <v>464</v>
      </c>
      <c r="B135" s="821">
        <v>131</v>
      </c>
    </row>
    <row r="136" spans="1:2" x14ac:dyDescent="0.25">
      <c r="A136" s="361" t="s">
        <v>467</v>
      </c>
      <c r="B136" s="821">
        <v>132</v>
      </c>
    </row>
    <row r="137" spans="1:2" x14ac:dyDescent="0.25">
      <c r="A137" s="361" t="s">
        <v>271</v>
      </c>
      <c r="B137" s="821">
        <v>133</v>
      </c>
    </row>
    <row r="138" spans="1:2" x14ac:dyDescent="0.25">
      <c r="A138" s="361" t="s">
        <v>273</v>
      </c>
      <c r="B138" s="821">
        <v>134</v>
      </c>
    </row>
    <row r="139" spans="1:2" x14ac:dyDescent="0.25">
      <c r="A139" s="361" t="s">
        <v>276</v>
      </c>
      <c r="B139" s="821">
        <v>135</v>
      </c>
    </row>
    <row r="140" spans="1:2" x14ac:dyDescent="0.25">
      <c r="A140" s="361" t="s">
        <v>279</v>
      </c>
      <c r="B140" s="821">
        <v>136</v>
      </c>
    </row>
    <row r="141" spans="1:2" x14ac:dyDescent="0.25">
      <c r="A141" s="361" t="s">
        <v>478</v>
      </c>
      <c r="B141" s="821">
        <v>137</v>
      </c>
    </row>
    <row r="142" spans="1:2" x14ac:dyDescent="0.25">
      <c r="A142" s="361" t="s">
        <v>284</v>
      </c>
      <c r="B142" s="821">
        <v>138</v>
      </c>
    </row>
    <row r="143" spans="1:2" x14ac:dyDescent="0.25">
      <c r="A143" s="361" t="s">
        <v>286</v>
      </c>
      <c r="B143" s="821">
        <v>139</v>
      </c>
    </row>
    <row r="144" spans="1:2" x14ac:dyDescent="0.25">
      <c r="A144" s="361" t="s">
        <v>289</v>
      </c>
      <c r="B144" s="821">
        <v>140</v>
      </c>
    </row>
    <row r="145" spans="1:2" x14ac:dyDescent="0.25">
      <c r="A145" s="361" t="s">
        <v>292</v>
      </c>
      <c r="B145" s="821">
        <v>141</v>
      </c>
    </row>
    <row r="146" spans="1:2" x14ac:dyDescent="0.25">
      <c r="A146" s="361" t="s">
        <v>294</v>
      </c>
      <c r="B146" s="821">
        <v>142</v>
      </c>
    </row>
    <row r="147" spans="1:2" x14ac:dyDescent="0.25">
      <c r="A147" s="361" t="s">
        <v>491</v>
      </c>
      <c r="B147" s="821">
        <v>143</v>
      </c>
    </row>
    <row r="148" spans="1:2" x14ac:dyDescent="0.25">
      <c r="A148" s="361" t="s">
        <v>299</v>
      </c>
      <c r="B148" s="821">
        <v>144</v>
      </c>
    </row>
    <row r="149" spans="1:2" x14ac:dyDescent="0.25">
      <c r="A149" s="361" t="s">
        <v>302</v>
      </c>
      <c r="B149" s="821">
        <v>145</v>
      </c>
    </row>
    <row r="150" spans="1:2" x14ac:dyDescent="0.25">
      <c r="A150" s="361" t="s">
        <v>498</v>
      </c>
      <c r="B150" s="821">
        <v>146</v>
      </c>
    </row>
    <row r="151" spans="1:2" x14ac:dyDescent="0.25">
      <c r="A151" s="361" t="s">
        <v>307</v>
      </c>
      <c r="B151" s="821">
        <v>147</v>
      </c>
    </row>
    <row r="152" spans="1:2" x14ac:dyDescent="0.25">
      <c r="A152" s="361" t="s">
        <v>503</v>
      </c>
      <c r="B152" s="821">
        <v>148</v>
      </c>
    </row>
    <row r="153" spans="1:2" x14ac:dyDescent="0.25">
      <c r="A153" s="361" t="s">
        <v>506</v>
      </c>
      <c r="B153" s="821">
        <v>149</v>
      </c>
    </row>
    <row r="154" spans="1:2" x14ac:dyDescent="0.25">
      <c r="A154" s="361" t="s">
        <v>311</v>
      </c>
      <c r="B154" s="821">
        <v>150</v>
      </c>
    </row>
    <row r="155" spans="1:2" x14ac:dyDescent="0.25">
      <c r="A155" s="361" t="s">
        <v>314</v>
      </c>
      <c r="B155" s="821">
        <v>151</v>
      </c>
    </row>
    <row r="156" spans="1:2" x14ac:dyDescent="0.25">
      <c r="A156" s="361" t="s">
        <v>513</v>
      </c>
      <c r="B156" s="821">
        <v>152</v>
      </c>
    </row>
    <row r="157" spans="1:2" x14ac:dyDescent="0.25">
      <c r="A157" s="361" t="s">
        <v>514</v>
      </c>
      <c r="B157" s="821">
        <v>153</v>
      </c>
    </row>
    <row r="158" spans="1:2" x14ac:dyDescent="0.25">
      <c r="A158" s="361" t="s">
        <v>515</v>
      </c>
      <c r="B158" s="821">
        <v>154</v>
      </c>
    </row>
    <row r="159" spans="1:2" x14ac:dyDescent="0.25">
      <c r="A159" s="361" t="s">
        <v>316</v>
      </c>
      <c r="B159" s="821">
        <v>155</v>
      </c>
    </row>
    <row r="160" spans="1:2" x14ac:dyDescent="0.25">
      <c r="A160" s="361" t="s">
        <v>516</v>
      </c>
      <c r="B160" s="821">
        <v>156</v>
      </c>
    </row>
    <row r="161" spans="1:2" x14ac:dyDescent="0.25">
      <c r="A161" s="361" t="s">
        <v>318</v>
      </c>
      <c r="B161" s="821">
        <v>157</v>
      </c>
    </row>
    <row r="162" spans="1:2" x14ac:dyDescent="0.25">
      <c r="A162" s="361" t="s">
        <v>517</v>
      </c>
      <c r="B162" s="821">
        <v>158</v>
      </c>
    </row>
    <row r="163" spans="1:2" x14ac:dyDescent="0.25">
      <c r="A163" s="361" t="s">
        <v>518</v>
      </c>
      <c r="B163" s="821">
        <v>159</v>
      </c>
    </row>
    <row r="164" spans="1:2" x14ac:dyDescent="0.25">
      <c r="A164" s="361" t="s">
        <v>320</v>
      </c>
      <c r="B164" s="821">
        <v>160</v>
      </c>
    </row>
    <row r="165" spans="1:2" x14ac:dyDescent="0.25">
      <c r="A165" s="361" t="s">
        <v>519</v>
      </c>
      <c r="B165" s="821">
        <v>161</v>
      </c>
    </row>
    <row r="166" spans="1:2" x14ac:dyDescent="0.25">
      <c r="A166" s="361" t="s">
        <v>520</v>
      </c>
      <c r="B166" s="821">
        <v>162</v>
      </c>
    </row>
    <row r="167" spans="1:2" x14ac:dyDescent="0.25">
      <c r="A167" s="361" t="s">
        <v>521</v>
      </c>
      <c r="B167" s="821">
        <v>163</v>
      </c>
    </row>
    <row r="168" spans="1:2" x14ac:dyDescent="0.25">
      <c r="A168" s="361" t="s">
        <v>323</v>
      </c>
      <c r="B168" s="821">
        <v>164</v>
      </c>
    </row>
    <row r="169" spans="1:2" x14ac:dyDescent="0.25">
      <c r="A169" s="361" t="s">
        <v>326</v>
      </c>
      <c r="B169" s="821">
        <v>165</v>
      </c>
    </row>
    <row r="170" spans="1:2" x14ac:dyDescent="0.25">
      <c r="A170" s="361" t="s">
        <v>522</v>
      </c>
      <c r="B170" s="821">
        <v>166</v>
      </c>
    </row>
    <row r="171" spans="1:2" x14ac:dyDescent="0.25">
      <c r="A171" s="361" t="s">
        <v>523</v>
      </c>
      <c r="B171" s="821">
        <v>167</v>
      </c>
    </row>
    <row r="172" spans="1:2" x14ac:dyDescent="0.25">
      <c r="A172" s="361" t="s">
        <v>524</v>
      </c>
      <c r="B172" s="821">
        <v>168</v>
      </c>
    </row>
    <row r="173" spans="1:2" x14ac:dyDescent="0.25">
      <c r="A173" s="361" t="s">
        <v>329</v>
      </c>
      <c r="B173" s="821">
        <v>169</v>
      </c>
    </row>
    <row r="174" spans="1:2" x14ac:dyDescent="0.25">
      <c r="A174" s="361" t="s">
        <v>525</v>
      </c>
      <c r="B174" s="821">
        <v>170</v>
      </c>
    </row>
    <row r="175" spans="1:2" x14ac:dyDescent="0.25">
      <c r="A175" s="361" t="s">
        <v>332</v>
      </c>
      <c r="B175" s="821">
        <v>171</v>
      </c>
    </row>
    <row r="176" spans="1:2" x14ac:dyDescent="0.25">
      <c r="A176" s="361" t="s">
        <v>526</v>
      </c>
      <c r="B176" s="821">
        <v>172</v>
      </c>
    </row>
    <row r="177" spans="1:2" x14ac:dyDescent="0.25">
      <c r="A177" s="361" t="s">
        <v>527</v>
      </c>
      <c r="B177" s="821">
        <v>173</v>
      </c>
    </row>
    <row r="178" spans="1:2" x14ac:dyDescent="0.25">
      <c r="A178" s="361" t="s">
        <v>337</v>
      </c>
      <c r="B178" s="821">
        <v>174</v>
      </c>
    </row>
    <row r="179" spans="1:2" x14ac:dyDescent="0.25">
      <c r="A179" s="361" t="s">
        <v>528</v>
      </c>
      <c r="B179" s="821">
        <v>175</v>
      </c>
    </row>
    <row r="180" spans="1:2" x14ac:dyDescent="0.25">
      <c r="A180" s="361" t="s">
        <v>529</v>
      </c>
      <c r="B180" s="821">
        <v>176</v>
      </c>
    </row>
    <row r="181" spans="1:2" x14ac:dyDescent="0.25">
      <c r="A181" s="361" t="s">
        <v>340</v>
      </c>
      <c r="B181" s="821">
        <v>177</v>
      </c>
    </row>
    <row r="182" spans="1:2" x14ac:dyDescent="0.25">
      <c r="A182" s="361" t="s">
        <v>530</v>
      </c>
      <c r="B182" s="821">
        <v>178</v>
      </c>
    </row>
    <row r="183" spans="1:2" x14ac:dyDescent="0.25">
      <c r="A183" s="361" t="s">
        <v>343</v>
      </c>
      <c r="B183" s="821">
        <v>179</v>
      </c>
    </row>
    <row r="184" spans="1:2" x14ac:dyDescent="0.25">
      <c r="A184" s="361" t="s">
        <v>346</v>
      </c>
      <c r="B184" s="821">
        <v>180</v>
      </c>
    </row>
    <row r="185" spans="1:2" x14ac:dyDescent="0.25">
      <c r="A185" s="361" t="s">
        <v>349</v>
      </c>
      <c r="B185" s="821">
        <v>181</v>
      </c>
    </row>
    <row r="186" spans="1:2" x14ac:dyDescent="0.25">
      <c r="A186" s="361" t="s">
        <v>531</v>
      </c>
      <c r="B186" s="821">
        <v>182</v>
      </c>
    </row>
    <row r="187" spans="1:2" x14ac:dyDescent="0.25">
      <c r="A187" s="361" t="s">
        <v>532</v>
      </c>
      <c r="B187" s="821">
        <v>183</v>
      </c>
    </row>
    <row r="188" spans="1:2" x14ac:dyDescent="0.25">
      <c r="A188" s="361" t="s">
        <v>355</v>
      </c>
      <c r="B188" s="821">
        <v>184</v>
      </c>
    </row>
    <row r="189" spans="1:2" x14ac:dyDescent="0.25">
      <c r="A189" s="361" t="s">
        <v>533</v>
      </c>
      <c r="B189" s="821">
        <v>185</v>
      </c>
    </row>
    <row r="190" spans="1:2" x14ac:dyDescent="0.25">
      <c r="A190" s="361" t="s">
        <v>357</v>
      </c>
      <c r="B190" s="821">
        <v>186</v>
      </c>
    </row>
    <row r="191" spans="1:2" x14ac:dyDescent="0.25">
      <c r="A191" s="361" t="s">
        <v>534</v>
      </c>
      <c r="B191" s="821">
        <v>187</v>
      </c>
    </row>
    <row r="192" spans="1:2" x14ac:dyDescent="0.25">
      <c r="A192" s="361" t="s">
        <v>535</v>
      </c>
      <c r="B192" s="821">
        <v>188</v>
      </c>
    </row>
    <row r="193" spans="1:2" x14ac:dyDescent="0.25">
      <c r="A193" s="361" t="s">
        <v>363</v>
      </c>
      <c r="B193" s="821">
        <v>189</v>
      </c>
    </row>
    <row r="194" spans="1:2" x14ac:dyDescent="0.25">
      <c r="A194" s="361" t="s">
        <v>536</v>
      </c>
      <c r="B194" s="821">
        <v>190</v>
      </c>
    </row>
    <row r="195" spans="1:2" x14ac:dyDescent="0.25">
      <c r="A195" s="361" t="s">
        <v>537</v>
      </c>
      <c r="B195" s="821">
        <v>191</v>
      </c>
    </row>
    <row r="196" spans="1:2" x14ac:dyDescent="0.25">
      <c r="A196" s="361" t="s">
        <v>369</v>
      </c>
      <c r="B196" s="821">
        <v>192</v>
      </c>
    </row>
    <row r="197" spans="1:2" x14ac:dyDescent="0.25">
      <c r="A197" s="361" t="s">
        <v>372</v>
      </c>
      <c r="B197" s="821">
        <v>193</v>
      </c>
    </row>
    <row r="198" spans="1:2" x14ac:dyDescent="0.25">
      <c r="A198" s="361" t="s">
        <v>375</v>
      </c>
      <c r="B198" s="821">
        <v>194</v>
      </c>
    </row>
    <row r="199" spans="1:2" x14ac:dyDescent="0.25">
      <c r="A199" s="361" t="s">
        <v>538</v>
      </c>
      <c r="B199" s="821">
        <v>195</v>
      </c>
    </row>
    <row r="200" spans="1:2" x14ac:dyDescent="0.25">
      <c r="A200" s="361" t="s">
        <v>378</v>
      </c>
      <c r="B200" s="821">
        <v>196</v>
      </c>
    </row>
    <row r="201" spans="1:2" x14ac:dyDescent="0.25">
      <c r="A201" s="361" t="s">
        <v>381</v>
      </c>
      <c r="B201" s="821">
        <v>197</v>
      </c>
    </row>
    <row r="202" spans="1:2" x14ac:dyDescent="0.25">
      <c r="A202" s="361" t="s">
        <v>384</v>
      </c>
      <c r="B202" s="821">
        <v>198</v>
      </c>
    </row>
    <row r="203" spans="1:2" x14ac:dyDescent="0.25">
      <c r="A203" s="361" t="s">
        <v>539</v>
      </c>
      <c r="B203" s="821">
        <v>199</v>
      </c>
    </row>
    <row r="204" spans="1:2" x14ac:dyDescent="0.25">
      <c r="A204" s="361" t="s">
        <v>540</v>
      </c>
      <c r="B204" s="821">
        <v>200</v>
      </c>
    </row>
    <row r="205" spans="1:2" x14ac:dyDescent="0.25">
      <c r="A205" s="361" t="s">
        <v>541</v>
      </c>
      <c r="B205" s="821">
        <v>201</v>
      </c>
    </row>
    <row r="206" spans="1:2" x14ac:dyDescent="0.25">
      <c r="A206" s="361" t="s">
        <v>386</v>
      </c>
      <c r="B206" s="821">
        <v>202</v>
      </c>
    </row>
    <row r="207" spans="1:2" x14ac:dyDescent="0.25">
      <c r="A207" s="361" t="s">
        <v>542</v>
      </c>
      <c r="B207" s="821">
        <v>203</v>
      </c>
    </row>
    <row r="208" spans="1:2" x14ac:dyDescent="0.25">
      <c r="A208" s="361" t="s">
        <v>389</v>
      </c>
      <c r="B208" s="821">
        <v>204</v>
      </c>
    </row>
    <row r="209" spans="1:2" x14ac:dyDescent="0.25">
      <c r="A209" s="361" t="s">
        <v>543</v>
      </c>
      <c r="B209" s="821">
        <v>205</v>
      </c>
    </row>
    <row r="210" spans="1:2" x14ac:dyDescent="0.25">
      <c r="A210" s="361" t="s">
        <v>544</v>
      </c>
      <c r="B210" s="821">
        <v>206</v>
      </c>
    </row>
    <row r="211" spans="1:2" x14ac:dyDescent="0.25">
      <c r="A211" s="361" t="s">
        <v>545</v>
      </c>
      <c r="B211" s="821">
        <v>207</v>
      </c>
    </row>
    <row r="212" spans="1:2" x14ac:dyDescent="0.25">
      <c r="A212" s="361" t="s">
        <v>392</v>
      </c>
      <c r="B212" s="821">
        <v>208</v>
      </c>
    </row>
    <row r="213" spans="1:2" x14ac:dyDescent="0.25">
      <c r="A213" s="361" t="s">
        <v>546</v>
      </c>
      <c r="B213" s="821">
        <v>209</v>
      </c>
    </row>
    <row r="214" spans="1:2" x14ac:dyDescent="0.25">
      <c r="A214" s="361" t="s">
        <v>547</v>
      </c>
      <c r="B214" s="821">
        <v>210</v>
      </c>
    </row>
    <row r="215" spans="1:2" x14ac:dyDescent="0.25">
      <c r="A215" s="361" t="s">
        <v>548</v>
      </c>
      <c r="B215" s="821">
        <v>211</v>
      </c>
    </row>
    <row r="216" spans="1:2" x14ac:dyDescent="0.25">
      <c r="A216" s="361" t="s">
        <v>549</v>
      </c>
      <c r="B216" s="821">
        <v>212</v>
      </c>
    </row>
    <row r="217" spans="1:2" x14ac:dyDescent="0.25">
      <c r="A217" s="361" t="s">
        <v>395</v>
      </c>
      <c r="B217" s="821">
        <v>213</v>
      </c>
    </row>
    <row r="218" spans="1:2" x14ac:dyDescent="0.25">
      <c r="A218" s="361" t="s">
        <v>550</v>
      </c>
      <c r="B218" s="821">
        <v>214</v>
      </c>
    </row>
    <row r="219" spans="1:2" x14ac:dyDescent="0.25">
      <c r="A219" s="361" t="s">
        <v>398</v>
      </c>
      <c r="B219" s="821">
        <v>215</v>
      </c>
    </row>
    <row r="220" spans="1:2" x14ac:dyDescent="0.25">
      <c r="A220" s="361" t="s">
        <v>401</v>
      </c>
      <c r="B220" s="821">
        <v>216</v>
      </c>
    </row>
    <row r="221" spans="1:2" x14ac:dyDescent="0.25">
      <c r="A221" s="361" t="s">
        <v>551</v>
      </c>
      <c r="B221" s="821">
        <v>217</v>
      </c>
    </row>
    <row r="222" spans="1:2" x14ac:dyDescent="0.25">
      <c r="A222" s="361" t="s">
        <v>552</v>
      </c>
      <c r="B222" s="821">
        <v>218</v>
      </c>
    </row>
    <row r="223" spans="1:2" x14ac:dyDescent="0.25">
      <c r="A223" s="361" t="s">
        <v>403</v>
      </c>
      <c r="B223" s="821">
        <v>219</v>
      </c>
    </row>
    <row r="224" spans="1:2" x14ac:dyDescent="0.25">
      <c r="A224" s="361" t="s">
        <v>553</v>
      </c>
      <c r="B224" s="821">
        <v>220</v>
      </c>
    </row>
    <row r="225" spans="1:2" x14ac:dyDescent="0.25">
      <c r="A225" s="361" t="s">
        <v>554</v>
      </c>
      <c r="B225" s="821">
        <v>221</v>
      </c>
    </row>
    <row r="226" spans="1:2" x14ac:dyDescent="0.25">
      <c r="A226" s="361" t="s">
        <v>406</v>
      </c>
      <c r="B226" s="821">
        <v>222</v>
      </c>
    </row>
    <row r="227" spans="1:2" x14ac:dyDescent="0.25">
      <c r="A227" s="361" t="s">
        <v>408</v>
      </c>
      <c r="B227" s="821">
        <v>223</v>
      </c>
    </row>
    <row r="228" spans="1:2" x14ac:dyDescent="0.25">
      <c r="A228" s="361" t="s">
        <v>410</v>
      </c>
      <c r="B228" s="821">
        <v>224</v>
      </c>
    </row>
    <row r="229" spans="1:2" x14ac:dyDescent="0.25">
      <c r="A229" s="361" t="s">
        <v>413</v>
      </c>
      <c r="B229" s="821">
        <v>225</v>
      </c>
    </row>
    <row r="230" spans="1:2" x14ac:dyDescent="0.25">
      <c r="A230" s="361" t="s">
        <v>555</v>
      </c>
      <c r="B230" s="821">
        <v>226</v>
      </c>
    </row>
    <row r="231" spans="1:2" x14ac:dyDescent="0.25">
      <c r="A231" s="361" t="s">
        <v>556</v>
      </c>
      <c r="B231" s="821">
        <v>227</v>
      </c>
    </row>
    <row r="232" spans="1:2" x14ac:dyDescent="0.25">
      <c r="A232" s="361" t="s">
        <v>557</v>
      </c>
      <c r="B232" s="821">
        <v>228</v>
      </c>
    </row>
    <row r="233" spans="1:2" x14ac:dyDescent="0.25">
      <c r="A233" s="361" t="s">
        <v>418</v>
      </c>
      <c r="B233" s="821">
        <v>229</v>
      </c>
    </row>
    <row r="234" spans="1:2" x14ac:dyDescent="0.25">
      <c r="A234" s="361" t="s">
        <v>558</v>
      </c>
      <c r="B234" s="821">
        <v>230</v>
      </c>
    </row>
    <row r="235" spans="1:2" x14ac:dyDescent="0.25">
      <c r="A235" s="361" t="s">
        <v>559</v>
      </c>
      <c r="B235" s="821">
        <v>231</v>
      </c>
    </row>
    <row r="236" spans="1:2" x14ac:dyDescent="0.25">
      <c r="A236" s="361" t="s">
        <v>560</v>
      </c>
      <c r="B236" s="821">
        <v>232</v>
      </c>
    </row>
    <row r="237" spans="1:2" x14ac:dyDescent="0.25">
      <c r="A237" s="361" t="s">
        <v>561</v>
      </c>
      <c r="B237" s="821">
        <v>233</v>
      </c>
    </row>
    <row r="238" spans="1:2" x14ac:dyDescent="0.25">
      <c r="A238" s="361" t="s">
        <v>562</v>
      </c>
      <c r="B238" s="821">
        <v>234</v>
      </c>
    </row>
    <row r="239" spans="1:2" x14ac:dyDescent="0.25">
      <c r="A239" s="361" t="s">
        <v>563</v>
      </c>
      <c r="B239" s="821">
        <v>235</v>
      </c>
    </row>
    <row r="240" spans="1:2" x14ac:dyDescent="0.25">
      <c r="A240" s="361" t="s">
        <v>564</v>
      </c>
      <c r="B240" s="821">
        <v>236</v>
      </c>
    </row>
    <row r="241" spans="1:2" x14ac:dyDescent="0.25">
      <c r="A241" s="361" t="s">
        <v>565</v>
      </c>
      <c r="B241" s="821">
        <v>237</v>
      </c>
    </row>
    <row r="242" spans="1:2" x14ac:dyDescent="0.25">
      <c r="A242" s="361" t="s">
        <v>566</v>
      </c>
      <c r="B242" s="821">
        <v>238</v>
      </c>
    </row>
    <row r="243" spans="1:2" x14ac:dyDescent="0.25">
      <c r="A243" s="361" t="s">
        <v>420</v>
      </c>
      <c r="B243" s="821">
        <v>239</v>
      </c>
    </row>
    <row r="244" spans="1:2" x14ac:dyDescent="0.25">
      <c r="A244" s="361" t="s">
        <v>423</v>
      </c>
      <c r="B244" s="821">
        <v>240</v>
      </c>
    </row>
    <row r="245" spans="1:2" x14ac:dyDescent="0.25">
      <c r="A245" s="361" t="s">
        <v>426</v>
      </c>
      <c r="B245" s="821">
        <v>241</v>
      </c>
    </row>
    <row r="246" spans="1:2" x14ac:dyDescent="0.25">
      <c r="A246" s="361" t="s">
        <v>428</v>
      </c>
      <c r="B246" s="821">
        <v>242</v>
      </c>
    </row>
    <row r="247" spans="1:2" x14ac:dyDescent="0.25">
      <c r="A247" s="361" t="s">
        <v>567</v>
      </c>
      <c r="B247" s="821">
        <v>243</v>
      </c>
    </row>
    <row r="248" spans="1:2" x14ac:dyDescent="0.25">
      <c r="A248" s="361" t="s">
        <v>568</v>
      </c>
      <c r="B248" s="821">
        <v>244</v>
      </c>
    </row>
    <row r="249" spans="1:2" x14ac:dyDescent="0.25">
      <c r="A249" s="361" t="s">
        <v>431</v>
      </c>
      <c r="B249" s="821">
        <v>245</v>
      </c>
    </row>
    <row r="250" spans="1:2" x14ac:dyDescent="0.25">
      <c r="A250" s="361" t="s">
        <v>569</v>
      </c>
      <c r="B250" s="821">
        <v>246</v>
      </c>
    </row>
    <row r="251" spans="1:2" x14ac:dyDescent="0.25">
      <c r="A251" s="361" t="s">
        <v>570</v>
      </c>
      <c r="B251" s="821">
        <v>247</v>
      </c>
    </row>
    <row r="252" spans="1:2" x14ac:dyDescent="0.25">
      <c r="A252" s="361" t="s">
        <v>571</v>
      </c>
      <c r="B252" s="821">
        <v>248</v>
      </c>
    </row>
    <row r="253" spans="1:2" x14ac:dyDescent="0.25">
      <c r="A253" s="361" t="s">
        <v>436</v>
      </c>
      <c r="B253" s="821">
        <v>249</v>
      </c>
    </row>
    <row r="254" spans="1:2" x14ac:dyDescent="0.25">
      <c r="A254" s="361" t="s">
        <v>439</v>
      </c>
      <c r="B254" s="821">
        <v>250</v>
      </c>
    </row>
    <row r="255" spans="1:2" x14ac:dyDescent="0.25">
      <c r="A255" s="361" t="s">
        <v>441</v>
      </c>
      <c r="B255" s="821">
        <v>251</v>
      </c>
    </row>
    <row r="256" spans="1:2" x14ac:dyDescent="0.25">
      <c r="A256" s="361" t="s">
        <v>572</v>
      </c>
      <c r="B256" s="821">
        <v>252</v>
      </c>
    </row>
    <row r="257" spans="1:2" x14ac:dyDescent="0.25">
      <c r="A257" s="361" t="s">
        <v>573</v>
      </c>
      <c r="B257" s="821">
        <v>253</v>
      </c>
    </row>
    <row r="258" spans="1:2" x14ac:dyDescent="0.25">
      <c r="A258" s="361" t="s">
        <v>446</v>
      </c>
      <c r="B258" s="821">
        <v>254</v>
      </c>
    </row>
    <row r="259" spans="1:2" x14ac:dyDescent="0.25">
      <c r="A259" s="361" t="s">
        <v>574</v>
      </c>
      <c r="B259" s="821">
        <v>255</v>
      </c>
    </row>
    <row r="260" spans="1:2" x14ac:dyDescent="0.25">
      <c r="A260" s="361" t="s">
        <v>451</v>
      </c>
      <c r="B260" s="821">
        <v>256</v>
      </c>
    </row>
    <row r="261" spans="1:2" x14ac:dyDescent="0.25">
      <c r="A261" s="361" t="s">
        <v>575</v>
      </c>
      <c r="B261" s="821">
        <v>257</v>
      </c>
    </row>
    <row r="262" spans="1:2" x14ac:dyDescent="0.25">
      <c r="A262" s="361" t="s">
        <v>454</v>
      </c>
      <c r="B262" s="821">
        <v>258</v>
      </c>
    </row>
    <row r="263" spans="1:2" x14ac:dyDescent="0.25">
      <c r="A263" s="361" t="s">
        <v>457</v>
      </c>
      <c r="B263" s="821">
        <v>259</v>
      </c>
    </row>
    <row r="264" spans="1:2" x14ac:dyDescent="0.25">
      <c r="A264" s="361" t="s">
        <v>576</v>
      </c>
      <c r="B264" s="821">
        <v>260</v>
      </c>
    </row>
    <row r="265" spans="1:2" x14ac:dyDescent="0.25">
      <c r="A265" s="361" t="s">
        <v>577</v>
      </c>
      <c r="B265" s="821">
        <v>261</v>
      </c>
    </row>
    <row r="266" spans="1:2" x14ac:dyDescent="0.25">
      <c r="A266" s="361" t="s">
        <v>578</v>
      </c>
      <c r="B266" s="821">
        <v>262</v>
      </c>
    </row>
    <row r="267" spans="1:2" x14ac:dyDescent="0.25">
      <c r="A267" s="361" t="s">
        <v>459</v>
      </c>
      <c r="B267" s="821">
        <v>263</v>
      </c>
    </row>
    <row r="268" spans="1:2" x14ac:dyDescent="0.25">
      <c r="A268" s="361" t="s">
        <v>579</v>
      </c>
      <c r="B268" s="821">
        <v>264</v>
      </c>
    </row>
    <row r="269" spans="1:2" x14ac:dyDescent="0.25">
      <c r="A269" s="361" t="s">
        <v>580</v>
      </c>
      <c r="B269" s="821">
        <v>265</v>
      </c>
    </row>
    <row r="270" spans="1:2" x14ac:dyDescent="0.25">
      <c r="A270" s="361" t="s">
        <v>581</v>
      </c>
      <c r="B270" s="821">
        <v>266</v>
      </c>
    </row>
    <row r="271" spans="1:2" x14ac:dyDescent="0.25">
      <c r="A271" s="361" t="s">
        <v>582</v>
      </c>
      <c r="B271" s="821">
        <v>267</v>
      </c>
    </row>
    <row r="272" spans="1:2" x14ac:dyDescent="0.25">
      <c r="A272" s="361" t="s">
        <v>583</v>
      </c>
      <c r="B272" s="821">
        <v>268</v>
      </c>
    </row>
    <row r="273" spans="1:2" x14ac:dyDescent="0.25">
      <c r="A273" s="361" t="s">
        <v>462</v>
      </c>
      <c r="B273" s="821">
        <v>269</v>
      </c>
    </row>
    <row r="274" spans="1:2" x14ac:dyDescent="0.25">
      <c r="A274" s="361" t="s">
        <v>584</v>
      </c>
      <c r="B274" s="821">
        <v>270</v>
      </c>
    </row>
    <row r="275" spans="1:2" x14ac:dyDescent="0.25">
      <c r="A275" s="361" t="s">
        <v>465</v>
      </c>
      <c r="B275" s="821">
        <v>271</v>
      </c>
    </row>
    <row r="276" spans="1:2" x14ac:dyDescent="0.25">
      <c r="A276" s="361" t="s">
        <v>585</v>
      </c>
      <c r="B276" s="821">
        <v>272</v>
      </c>
    </row>
    <row r="277" spans="1:2" x14ac:dyDescent="0.25">
      <c r="A277" s="361" t="s">
        <v>468</v>
      </c>
      <c r="B277" s="821">
        <v>273</v>
      </c>
    </row>
    <row r="278" spans="1:2" x14ac:dyDescent="0.25">
      <c r="A278" s="361" t="s">
        <v>470</v>
      </c>
      <c r="B278" s="821">
        <v>274</v>
      </c>
    </row>
    <row r="279" spans="1:2" x14ac:dyDescent="0.25">
      <c r="A279" s="361" t="s">
        <v>586</v>
      </c>
      <c r="B279" s="821">
        <v>275</v>
      </c>
    </row>
    <row r="280" spans="1:2" x14ac:dyDescent="0.25">
      <c r="A280" s="361" t="s">
        <v>587</v>
      </c>
      <c r="B280" s="821">
        <v>276</v>
      </c>
    </row>
    <row r="281" spans="1:2" x14ac:dyDescent="0.25">
      <c r="A281" s="361" t="s">
        <v>588</v>
      </c>
      <c r="B281" s="821">
        <v>277</v>
      </c>
    </row>
    <row r="282" spans="1:2" x14ac:dyDescent="0.25">
      <c r="A282" s="361" t="s">
        <v>472</v>
      </c>
      <c r="B282" s="821">
        <v>278</v>
      </c>
    </row>
    <row r="283" spans="1:2" x14ac:dyDescent="0.25">
      <c r="A283" s="361" t="s">
        <v>474</v>
      </c>
      <c r="B283" s="821">
        <v>279</v>
      </c>
    </row>
    <row r="284" spans="1:2" x14ac:dyDescent="0.25">
      <c r="A284" s="361" t="s">
        <v>476</v>
      </c>
      <c r="B284" s="821">
        <v>280</v>
      </c>
    </row>
    <row r="285" spans="1:2" x14ac:dyDescent="0.25">
      <c r="A285" s="361" t="s">
        <v>479</v>
      </c>
      <c r="B285" s="821">
        <v>281</v>
      </c>
    </row>
    <row r="286" spans="1:2" x14ac:dyDescent="0.25">
      <c r="A286" s="361" t="s">
        <v>481</v>
      </c>
      <c r="B286" s="821">
        <v>282</v>
      </c>
    </row>
    <row r="287" spans="1:2" x14ac:dyDescent="0.25">
      <c r="A287" s="361" t="s">
        <v>589</v>
      </c>
      <c r="B287" s="821">
        <v>283</v>
      </c>
    </row>
    <row r="288" spans="1:2" x14ac:dyDescent="0.25">
      <c r="A288" s="361" t="s">
        <v>590</v>
      </c>
      <c r="B288" s="821">
        <v>284</v>
      </c>
    </row>
    <row r="289" spans="1:2" x14ac:dyDescent="0.25">
      <c r="A289" s="361" t="s">
        <v>591</v>
      </c>
      <c r="B289" s="821">
        <v>285</v>
      </c>
    </row>
    <row r="290" spans="1:2" x14ac:dyDescent="0.25">
      <c r="A290" s="361" t="s">
        <v>592</v>
      </c>
      <c r="B290" s="821">
        <v>286</v>
      </c>
    </row>
    <row r="291" spans="1:2" x14ac:dyDescent="0.25">
      <c r="A291" s="361" t="s">
        <v>593</v>
      </c>
      <c r="B291" s="821">
        <v>287</v>
      </c>
    </row>
    <row r="292" spans="1:2" x14ac:dyDescent="0.25">
      <c r="A292" s="361" t="s">
        <v>485</v>
      </c>
      <c r="B292" s="821">
        <v>288</v>
      </c>
    </row>
    <row r="293" spans="1:2" x14ac:dyDescent="0.25">
      <c r="A293" s="361" t="s">
        <v>594</v>
      </c>
      <c r="B293" s="821">
        <v>289</v>
      </c>
    </row>
    <row r="294" spans="1:2" x14ac:dyDescent="0.25">
      <c r="A294" s="361" t="s">
        <v>595</v>
      </c>
      <c r="B294" s="821">
        <v>290</v>
      </c>
    </row>
    <row r="295" spans="1:2" x14ac:dyDescent="0.25">
      <c r="A295" s="361" t="s">
        <v>596</v>
      </c>
      <c r="B295" s="821">
        <v>291</v>
      </c>
    </row>
    <row r="296" spans="1:2" x14ac:dyDescent="0.25">
      <c r="A296" s="361" t="s">
        <v>487</v>
      </c>
      <c r="B296" s="821">
        <v>292</v>
      </c>
    </row>
    <row r="297" spans="1:2" x14ac:dyDescent="0.25">
      <c r="A297" s="361" t="s">
        <v>597</v>
      </c>
      <c r="B297" s="821">
        <v>293</v>
      </c>
    </row>
    <row r="298" spans="1:2" x14ac:dyDescent="0.25">
      <c r="A298" s="361" t="s">
        <v>598</v>
      </c>
      <c r="B298" s="821">
        <v>294</v>
      </c>
    </row>
    <row r="299" spans="1:2" x14ac:dyDescent="0.25">
      <c r="A299" s="361" t="s">
        <v>492</v>
      </c>
      <c r="B299" s="821">
        <v>295</v>
      </c>
    </row>
    <row r="300" spans="1:2" x14ac:dyDescent="0.25">
      <c r="A300" s="361" t="s">
        <v>494</v>
      </c>
      <c r="B300" s="821">
        <v>296</v>
      </c>
    </row>
    <row r="301" spans="1:2" x14ac:dyDescent="0.25">
      <c r="A301" s="361" t="s">
        <v>496</v>
      </c>
      <c r="B301" s="821">
        <v>297</v>
      </c>
    </row>
    <row r="302" spans="1:2" x14ac:dyDescent="0.25">
      <c r="A302" s="361" t="s">
        <v>599</v>
      </c>
      <c r="B302" s="821">
        <v>298</v>
      </c>
    </row>
    <row r="303" spans="1:2" x14ac:dyDescent="0.25">
      <c r="A303" s="361" t="s">
        <v>499</v>
      </c>
      <c r="B303" s="821">
        <v>299</v>
      </c>
    </row>
    <row r="304" spans="1:2" x14ac:dyDescent="0.25">
      <c r="A304" s="361" t="s">
        <v>501</v>
      </c>
      <c r="B304" s="821">
        <v>300</v>
      </c>
    </row>
    <row r="305" spans="1:2" x14ac:dyDescent="0.25">
      <c r="A305" s="361" t="s">
        <v>600</v>
      </c>
      <c r="B305" s="821">
        <v>301</v>
      </c>
    </row>
    <row r="306" spans="1:2" x14ac:dyDescent="0.25">
      <c r="A306" s="361" t="s">
        <v>504</v>
      </c>
      <c r="B306" s="821">
        <v>302</v>
      </c>
    </row>
    <row r="307" spans="1:2" x14ac:dyDescent="0.25">
      <c r="A307" s="361" t="s">
        <v>507</v>
      </c>
      <c r="B307" s="821">
        <v>303</v>
      </c>
    </row>
    <row r="308" spans="1:2" x14ac:dyDescent="0.25">
      <c r="A308" s="823" t="s">
        <v>601</v>
      </c>
      <c r="B308" s="821">
        <v>304</v>
      </c>
    </row>
    <row r="309" spans="1:2" x14ac:dyDescent="0.25">
      <c r="A309" s="823" t="s">
        <v>602</v>
      </c>
      <c r="B309" s="821">
        <v>305</v>
      </c>
    </row>
    <row r="310" spans="1:2" x14ac:dyDescent="0.25">
      <c r="A310" s="823" t="s">
        <v>603</v>
      </c>
      <c r="B310" s="821">
        <v>306</v>
      </c>
    </row>
    <row r="311" spans="1:2" x14ac:dyDescent="0.25">
      <c r="A311" s="823" t="s">
        <v>604</v>
      </c>
      <c r="B311" s="821">
        <v>307</v>
      </c>
    </row>
    <row r="312" spans="1:2" x14ac:dyDescent="0.25">
      <c r="A312" s="823" t="s">
        <v>605</v>
      </c>
      <c r="B312" s="821">
        <v>308</v>
      </c>
    </row>
    <row r="313" spans="1:2" x14ac:dyDescent="0.25">
      <c r="A313" s="823" t="s">
        <v>511</v>
      </c>
      <c r="B313" s="821">
        <v>309</v>
      </c>
    </row>
    <row r="314" spans="1:2" x14ac:dyDescent="0.25">
      <c r="A314" s="825" t="s">
        <v>2009</v>
      </c>
      <c r="B314" s="825">
        <v>310</v>
      </c>
    </row>
    <row r="318" spans="1:2" x14ac:dyDescent="0.25">
      <c r="A318" s="56"/>
      <c r="B318" s="76"/>
    </row>
    <row r="319" spans="1:2" x14ac:dyDescent="0.25">
      <c r="A319" s="56"/>
      <c r="B319" s="76"/>
    </row>
    <row r="320" spans="1:2" x14ac:dyDescent="0.25">
      <c r="A320" s="828"/>
      <c r="B320" s="7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6" tint="0.39997558519241921"/>
  </sheetPr>
  <dimension ref="A1:Y168"/>
  <sheetViews>
    <sheetView showGridLines="0" zoomScale="90" zoomScaleNormal="90" workbookViewId="0"/>
  </sheetViews>
  <sheetFormatPr defaultColWidth="9.1796875" defaultRowHeight="15.5" x14ac:dyDescent="0.35"/>
  <cols>
    <col min="1" max="1" width="7" style="133" customWidth="1"/>
    <col min="2" max="2" width="67.7265625" style="133" customWidth="1"/>
    <col min="3" max="3" width="30.453125" style="133" customWidth="1"/>
    <col min="4" max="4" width="4.7265625" style="133" customWidth="1"/>
    <col min="5" max="5" width="26.7265625" style="133" customWidth="1"/>
    <col min="6" max="6" width="4.7265625" style="133" customWidth="1"/>
    <col min="7" max="7" width="26.7265625" style="133" customWidth="1"/>
    <col min="8" max="8" width="44.81640625" style="133" customWidth="1"/>
    <col min="9" max="9" width="3.54296875" style="220" customWidth="1"/>
    <col min="10" max="10" width="2.453125" style="220" bestFit="1" customWidth="1"/>
    <col min="11" max="12" width="12.7265625" style="133" hidden="1" customWidth="1"/>
    <col min="13" max="13" width="11.1796875" style="538" hidden="1" customWidth="1"/>
    <col min="14" max="14" width="11.7265625" style="546" hidden="1" customWidth="1"/>
    <col min="15" max="15" width="9.1796875" style="61" hidden="1" customWidth="1"/>
    <col min="16" max="16" width="10.7265625" style="546" hidden="1" customWidth="1"/>
    <col min="17" max="18" width="11.1796875" style="538" customWidth="1"/>
    <col min="19" max="19" width="12.1796875" style="538" customWidth="1"/>
    <col min="20" max="20" width="12.1796875" style="133" customWidth="1"/>
    <col min="21" max="21" width="9.1796875" style="133"/>
    <col min="22" max="25" width="9.1796875" style="274"/>
    <col min="26" max="16384" width="9.1796875" style="133"/>
  </cols>
  <sheetData>
    <row r="1" spans="1:8" ht="20.149999999999999" customHeight="1" x14ac:dyDescent="0.4">
      <c r="A1" s="301"/>
      <c r="B1" s="101"/>
      <c r="C1" s="101"/>
      <c r="D1" s="101"/>
      <c r="E1" s="101"/>
      <c r="F1" s="101"/>
      <c r="G1" s="102"/>
      <c r="H1" s="829" t="str">
        <f>VLOOKUP(B18,List2!E:H,2,FALSE)</f>
        <v>E7050</v>
      </c>
    </row>
    <row r="2" spans="1:8" ht="20.149999999999999" customHeight="1" x14ac:dyDescent="0.4">
      <c r="A2" s="103"/>
      <c r="B2" s="104"/>
      <c r="C2" s="104"/>
      <c r="D2" s="104"/>
      <c r="E2" s="104"/>
      <c r="F2" s="104"/>
      <c r="G2" s="105"/>
      <c r="H2" s="106"/>
    </row>
    <row r="3" spans="1:8" ht="20.149999999999999" customHeight="1" x14ac:dyDescent="0.4">
      <c r="A3" s="103"/>
      <c r="B3" s="104"/>
      <c r="C3" s="104"/>
      <c r="D3" s="104"/>
      <c r="E3" s="104"/>
      <c r="F3" s="104"/>
      <c r="G3" s="105"/>
      <c r="H3" s="106"/>
    </row>
    <row r="4" spans="1:8" ht="26.25" customHeight="1" x14ac:dyDescent="0.5">
      <c r="A4" s="892" t="s">
        <v>60</v>
      </c>
      <c r="B4" s="893"/>
      <c r="C4" s="893"/>
      <c r="D4" s="893"/>
      <c r="E4" s="893"/>
      <c r="F4" s="893"/>
      <c r="G4" s="893"/>
      <c r="H4" s="894"/>
    </row>
    <row r="5" spans="1:8" ht="23" x14ac:dyDescent="0.5">
      <c r="A5" s="107" t="s">
        <v>61</v>
      </c>
      <c r="B5" s="108"/>
      <c r="C5" s="108"/>
      <c r="D5" s="108"/>
      <c r="E5" s="108"/>
      <c r="F5" s="108"/>
      <c r="G5" s="108"/>
      <c r="H5" s="109"/>
    </row>
    <row r="6" spans="1:8" x14ac:dyDescent="0.35">
      <c r="A6" s="110" t="s">
        <v>62</v>
      </c>
      <c r="B6" s="111"/>
      <c r="C6" s="111"/>
      <c r="D6" s="111"/>
      <c r="E6" s="111"/>
      <c r="F6" s="111"/>
      <c r="G6" s="111"/>
      <c r="H6" s="112"/>
    </row>
    <row r="7" spans="1:8" ht="33" customHeight="1" x14ac:dyDescent="0.35">
      <c r="A7" s="889" t="s">
        <v>3</v>
      </c>
      <c r="B7" s="890"/>
      <c r="C7" s="890"/>
      <c r="D7" s="890"/>
      <c r="E7" s="890"/>
      <c r="F7" s="890"/>
      <c r="G7" s="890"/>
      <c r="H7" s="891"/>
    </row>
    <row r="8" spans="1:8" ht="3.75" customHeight="1" x14ac:dyDescent="0.35">
      <c r="A8" s="113"/>
      <c r="B8" s="114"/>
      <c r="C8" s="114"/>
      <c r="D8" s="114"/>
      <c r="E8" s="114"/>
      <c r="F8" s="114"/>
      <c r="G8" s="114"/>
      <c r="H8" s="115"/>
    </row>
    <row r="9" spans="1:8" ht="3.75" customHeight="1" x14ac:dyDescent="0.35">
      <c r="A9" s="116"/>
      <c r="B9" s="111"/>
      <c r="C9" s="111"/>
      <c r="D9" s="111"/>
      <c r="E9" s="111"/>
      <c r="F9" s="111"/>
      <c r="G9" s="111"/>
      <c r="H9" s="112"/>
    </row>
    <row r="10" spans="1:8" ht="3.75" customHeight="1" x14ac:dyDescent="0.35">
      <c r="A10" s="113"/>
      <c r="B10" s="114"/>
      <c r="C10" s="114"/>
      <c r="D10" s="114"/>
      <c r="E10" s="114"/>
      <c r="F10" s="114"/>
      <c r="G10" s="114"/>
      <c r="H10" s="115"/>
    </row>
    <row r="11" spans="1:8" x14ac:dyDescent="0.35">
      <c r="A11" s="898"/>
      <c r="B11" s="899"/>
      <c r="C11" s="899"/>
      <c r="D11" s="899"/>
      <c r="E11" s="899"/>
      <c r="F11" s="899"/>
      <c r="G11" s="899"/>
      <c r="H11" s="900"/>
    </row>
    <row r="12" spans="1:8" ht="16" thickBot="1" x14ac:dyDescent="0.4">
      <c r="A12" s="117"/>
      <c r="B12" s="118"/>
      <c r="C12" s="118"/>
      <c r="D12" s="118"/>
      <c r="E12" s="118"/>
      <c r="F12" s="118"/>
      <c r="G12" s="119"/>
      <c r="H12" s="120"/>
    </row>
    <row r="13" spans="1:8" x14ac:dyDescent="0.35">
      <c r="A13" s="121"/>
      <c r="B13" s="122"/>
      <c r="C13" s="123"/>
      <c r="D13" s="123"/>
      <c r="E13" s="122"/>
      <c r="F13" s="122"/>
      <c r="G13" s="123"/>
      <c r="H13" s="124"/>
    </row>
    <row r="14" spans="1:8" x14ac:dyDescent="0.35">
      <c r="A14" s="125"/>
      <c r="B14" s="126"/>
      <c r="C14" s="126"/>
      <c r="D14" s="126"/>
      <c r="E14" s="126"/>
      <c r="F14" s="126"/>
      <c r="G14" s="126"/>
      <c r="H14" s="127"/>
    </row>
    <row r="15" spans="1:8" x14ac:dyDescent="0.35">
      <c r="A15" s="125"/>
      <c r="B15" s="126"/>
      <c r="C15" s="126"/>
      <c r="D15" s="126"/>
      <c r="E15" s="128"/>
      <c r="F15" s="128"/>
      <c r="G15" s="126"/>
      <c r="H15" s="127"/>
    </row>
    <row r="16" spans="1:8" ht="18" x14ac:dyDescent="0.35">
      <c r="A16" s="125"/>
      <c r="B16" s="253" t="s">
        <v>4</v>
      </c>
      <c r="C16" s="129"/>
      <c r="D16" s="130"/>
      <c r="E16" s="126"/>
      <c r="F16" s="126"/>
      <c r="G16" s="126"/>
      <c r="H16" s="127"/>
    </row>
    <row r="17" spans="1:25" ht="16" thickBot="1" x14ac:dyDescent="0.4">
      <c r="A17" s="125"/>
      <c r="B17" s="131"/>
      <c r="C17" s="131"/>
      <c r="D17" s="131"/>
      <c r="E17" s="126"/>
      <c r="F17" s="126"/>
      <c r="G17" s="126"/>
      <c r="H17" s="127"/>
    </row>
    <row r="18" spans="1:25" ht="18.5" thickBot="1" x14ac:dyDescent="0.4">
      <c r="A18" s="132"/>
      <c r="B18" s="906" t="s">
        <v>63</v>
      </c>
      <c r="C18" s="907"/>
      <c r="D18" s="126"/>
      <c r="E18" s="126"/>
      <c r="F18" s="126"/>
      <c r="G18" s="126"/>
      <c r="H18" s="127"/>
    </row>
    <row r="19" spans="1:25" x14ac:dyDescent="0.35">
      <c r="A19" s="134"/>
      <c r="B19" s="135"/>
      <c r="C19" s="135"/>
      <c r="D19" s="135"/>
      <c r="E19" s="135"/>
      <c r="F19" s="135"/>
      <c r="G19" s="135"/>
      <c r="H19" s="127"/>
    </row>
    <row r="20" spans="1:25" ht="20" x14ac:dyDescent="0.35">
      <c r="A20" s="136"/>
      <c r="B20" s="137"/>
      <c r="C20" s="137"/>
      <c r="D20" s="137"/>
      <c r="E20" s="252" t="s">
        <v>6</v>
      </c>
      <c r="F20" s="252"/>
      <c r="G20" s="252" t="s">
        <v>1</v>
      </c>
      <c r="H20" s="127"/>
    </row>
    <row r="21" spans="1:25" x14ac:dyDescent="0.35">
      <c r="A21" s="136"/>
      <c r="B21" s="137"/>
      <c r="C21" s="137"/>
      <c r="D21" s="137"/>
      <c r="E21" s="138"/>
      <c r="F21" s="138"/>
      <c r="G21" s="138"/>
      <c r="H21" s="127"/>
    </row>
    <row r="22" spans="1:25" s="141" customFormat="1" ht="16" thickBot="1" x14ac:dyDescent="0.4">
      <c r="A22" s="139"/>
      <c r="B22" s="137"/>
      <c r="C22" s="137"/>
      <c r="D22" s="137"/>
      <c r="E22" s="138" t="s">
        <v>7</v>
      </c>
      <c r="F22" s="138"/>
      <c r="G22" s="138" t="s">
        <v>7</v>
      </c>
      <c r="H22" s="140"/>
      <c r="I22" s="221"/>
      <c r="J22" s="221"/>
      <c r="M22" s="546"/>
      <c r="N22" s="546" t="s">
        <v>64</v>
      </c>
      <c r="O22" s="546"/>
      <c r="P22" s="546" t="s">
        <v>1</v>
      </c>
      <c r="Q22" s="546"/>
      <c r="R22" s="546"/>
      <c r="S22" s="546"/>
      <c r="V22" s="275"/>
      <c r="W22" s="275"/>
      <c r="X22" s="275"/>
      <c r="Y22" s="275"/>
    </row>
    <row r="23" spans="1:25" s="144" customFormat="1" ht="21" customHeight="1" thickBot="1" x14ac:dyDescent="0.4">
      <c r="A23" s="125"/>
      <c r="B23" s="177" t="s">
        <v>65</v>
      </c>
      <c r="C23" s="178"/>
      <c r="D23" s="177"/>
      <c r="E23" s="142">
        <f>VLOOKUP($H$1,Data!$A$323:$AP$440,N23,FALSE)</f>
        <v>137694972.81</v>
      </c>
      <c r="F23" s="143"/>
      <c r="G23" s="142">
        <f>VLOOKUP($H$1,Data!$A$323:$AP$440,P23,FALSE)</f>
        <v>144838830</v>
      </c>
      <c r="H23" s="127"/>
      <c r="I23" s="220"/>
      <c r="J23" s="220"/>
      <c r="K23" s="133"/>
      <c r="L23" s="133" t="s">
        <v>66</v>
      </c>
      <c r="M23" s="538"/>
      <c r="N23" s="226">
        <v>5</v>
      </c>
      <c r="O23" s="546"/>
      <c r="P23" s="226">
        <v>6</v>
      </c>
      <c r="Q23" s="538"/>
      <c r="R23" s="538"/>
      <c r="S23" s="538"/>
      <c r="T23" s="133"/>
      <c r="V23" s="276"/>
      <c r="W23" s="276"/>
      <c r="X23" s="276"/>
      <c r="Y23" s="276"/>
    </row>
    <row r="24" spans="1:25" s="144" customFormat="1" ht="9.75" customHeight="1" x14ac:dyDescent="0.35">
      <c r="A24" s="125"/>
      <c r="B24" s="177"/>
      <c r="C24" s="177"/>
      <c r="D24" s="177"/>
      <c r="E24" s="177"/>
      <c r="F24" s="177"/>
      <c r="G24" s="177"/>
      <c r="H24" s="127"/>
      <c r="I24" s="220"/>
      <c r="J24" s="220"/>
      <c r="K24" s="133"/>
      <c r="L24" s="133" t="s">
        <v>67</v>
      </c>
      <c r="M24" s="538"/>
      <c r="N24" s="226">
        <v>13</v>
      </c>
      <c r="O24" s="546"/>
      <c r="P24" s="226">
        <v>14</v>
      </c>
      <c r="Q24" s="538"/>
      <c r="R24" s="538"/>
      <c r="S24" s="538"/>
      <c r="T24" s="133"/>
      <c r="V24" s="276"/>
      <c r="W24" s="276"/>
      <c r="X24" s="276"/>
      <c r="Y24" s="276"/>
    </row>
    <row r="25" spans="1:25" s="144" customFormat="1" ht="18.75" customHeight="1" thickBot="1" x14ac:dyDescent="0.4">
      <c r="A25" s="125"/>
      <c r="B25" s="177"/>
      <c r="C25" s="177"/>
      <c r="D25" s="177"/>
      <c r="E25" s="177"/>
      <c r="F25" s="177"/>
      <c r="G25" s="177"/>
      <c r="H25" s="127"/>
      <c r="I25" s="220"/>
      <c r="J25" s="220"/>
      <c r="K25" s="133"/>
      <c r="L25" s="133" t="s">
        <v>68</v>
      </c>
      <c r="M25" s="538"/>
      <c r="N25" s="226">
        <v>21</v>
      </c>
      <c r="O25" s="546"/>
      <c r="P25" s="226">
        <v>22</v>
      </c>
      <c r="Q25" s="538"/>
      <c r="R25" s="538"/>
      <c r="S25" s="538"/>
      <c r="T25" s="133"/>
      <c r="V25" s="276"/>
      <c r="W25" s="276"/>
      <c r="X25" s="276"/>
      <c r="Y25" s="276"/>
    </row>
    <row r="26" spans="1:25" s="151" customFormat="1" ht="21" customHeight="1" thickBot="1" x14ac:dyDescent="0.4">
      <c r="A26" s="147"/>
      <c r="B26" s="903" t="s">
        <v>69</v>
      </c>
      <c r="C26" s="904"/>
      <c r="D26" s="148"/>
      <c r="E26" s="142">
        <f>VLOOKUP($H$1,Data!$A$323:$AP$440,N24,FALSE)</f>
        <v>0</v>
      </c>
      <c r="F26" s="143"/>
      <c r="G26" s="142">
        <f>VLOOKUP($H$1,ALLCTRDATA,P24,FALSE)</f>
        <v>0</v>
      </c>
      <c r="H26" s="150"/>
      <c r="I26" s="222"/>
      <c r="J26" s="222"/>
      <c r="L26" s="151" t="s">
        <v>70</v>
      </c>
      <c r="M26" s="539"/>
      <c r="N26" s="563">
        <v>23</v>
      </c>
      <c r="O26" s="546"/>
      <c r="P26" s="226">
        <v>24</v>
      </c>
      <c r="Q26" s="539"/>
      <c r="R26" s="539"/>
      <c r="S26" s="539"/>
      <c r="V26" s="277"/>
      <c r="W26" s="277"/>
      <c r="X26" s="277"/>
      <c r="Y26" s="277"/>
    </row>
    <row r="27" spans="1:25" s="151" customFormat="1" ht="21" customHeight="1" x14ac:dyDescent="0.35">
      <c r="A27" s="147"/>
      <c r="B27" s="904"/>
      <c r="C27" s="904"/>
      <c r="D27" s="148"/>
      <c r="E27" s="152"/>
      <c r="F27" s="149"/>
      <c r="G27" s="152"/>
      <c r="H27" s="150"/>
      <c r="I27" s="222"/>
      <c r="J27" s="222"/>
      <c r="L27" s="151" t="s">
        <v>71</v>
      </c>
      <c r="M27" s="539"/>
      <c r="N27" s="546"/>
      <c r="O27" s="546"/>
      <c r="P27" s="226">
        <v>27</v>
      </c>
      <c r="Q27" s="539"/>
      <c r="R27" s="539"/>
      <c r="S27" s="539"/>
      <c r="V27" s="277"/>
      <c r="W27" s="277"/>
      <c r="X27" s="277"/>
      <c r="Y27" s="277"/>
    </row>
    <row r="28" spans="1:25" s="151" customFormat="1" ht="21" customHeight="1" thickBot="1" x14ac:dyDescent="0.4">
      <c r="A28" s="147"/>
      <c r="B28" s="904"/>
      <c r="C28" s="904"/>
      <c r="D28" s="148"/>
      <c r="E28" s="232"/>
      <c r="F28" s="233"/>
      <c r="G28" s="232"/>
      <c r="H28" s="150"/>
      <c r="I28" s="222"/>
      <c r="J28" s="222"/>
      <c r="L28" s="151" t="s">
        <v>72</v>
      </c>
      <c r="M28" s="539"/>
      <c r="N28" s="546"/>
      <c r="O28" s="546"/>
      <c r="P28" s="226">
        <v>28</v>
      </c>
      <c r="Q28" s="539"/>
      <c r="R28" s="539"/>
      <c r="S28" s="539"/>
      <c r="V28" s="277"/>
      <c r="W28" s="277"/>
      <c r="X28" s="277"/>
      <c r="Y28" s="277"/>
    </row>
    <row r="29" spans="1:25" s="151" customFormat="1" ht="21" customHeight="1" thickBot="1" x14ac:dyDescent="0.4">
      <c r="A29" s="147"/>
      <c r="B29" s="901" t="s">
        <v>73</v>
      </c>
      <c r="C29" s="902"/>
      <c r="D29" s="148"/>
      <c r="E29" s="254">
        <f>VLOOKUP($H$1,ALLCTRDATA,N25,FALSE)</f>
        <v>570874.69999999995</v>
      </c>
      <c r="F29" s="255"/>
      <c r="G29" s="254">
        <f>VLOOKUP($H$1,ALLCTRDATA,P25,FALSE)</f>
        <v>576588</v>
      </c>
      <c r="H29" s="150"/>
      <c r="I29" s="222"/>
      <c r="J29" s="222"/>
      <c r="L29" s="151" t="s">
        <v>74</v>
      </c>
      <c r="M29" s="539"/>
      <c r="N29" s="546"/>
      <c r="O29" s="546"/>
      <c r="P29" s="226">
        <v>29</v>
      </c>
      <c r="Q29" s="539"/>
      <c r="R29" s="539"/>
      <c r="S29" s="539"/>
      <c r="V29" s="277"/>
      <c r="W29" s="277"/>
      <c r="X29" s="277"/>
      <c r="Y29" s="277"/>
    </row>
    <row r="30" spans="1:25" s="151" customFormat="1" ht="21" customHeight="1" x14ac:dyDescent="0.35">
      <c r="A30" s="147"/>
      <c r="B30" s="902"/>
      <c r="C30" s="902"/>
      <c r="D30" s="148"/>
      <c r="E30" s="152"/>
      <c r="F30" s="149"/>
      <c r="G30" s="152"/>
      <c r="H30" s="150"/>
      <c r="I30" s="222"/>
      <c r="J30" s="222"/>
      <c r="L30" s="151" t="s">
        <v>75</v>
      </c>
      <c r="M30" s="539"/>
      <c r="N30" s="546"/>
      <c r="O30" s="546"/>
      <c r="P30" s="226">
        <v>30</v>
      </c>
      <c r="Q30" s="539"/>
      <c r="R30" s="539"/>
      <c r="S30" s="539"/>
      <c r="V30" s="277"/>
      <c r="W30" s="277"/>
      <c r="X30" s="277"/>
      <c r="Y30" s="277"/>
    </row>
    <row r="31" spans="1:25" s="151" customFormat="1" ht="12" customHeight="1" x14ac:dyDescent="0.35">
      <c r="A31" s="147"/>
      <c r="B31" s="152"/>
      <c r="C31" s="152"/>
      <c r="D31" s="148"/>
      <c r="E31" s="152"/>
      <c r="F31" s="149"/>
      <c r="G31" s="152"/>
      <c r="H31" s="150"/>
      <c r="I31" s="222"/>
      <c r="J31" s="222"/>
      <c r="M31" s="539"/>
      <c r="N31" s="546"/>
      <c r="O31" s="546"/>
      <c r="P31" s="546"/>
      <c r="Q31" s="539"/>
      <c r="R31" s="539"/>
      <c r="S31" s="539"/>
      <c r="V31" s="277"/>
      <c r="W31" s="277"/>
      <c r="X31" s="277"/>
      <c r="Y31" s="277"/>
    </row>
    <row r="32" spans="1:25" ht="11.25" customHeight="1" x14ac:dyDescent="0.35">
      <c r="A32" s="153"/>
      <c r="B32" s="152"/>
      <c r="C32" s="152"/>
      <c r="D32" s="152"/>
      <c r="E32" s="152"/>
      <c r="F32" s="154"/>
      <c r="G32" s="152"/>
      <c r="H32" s="155"/>
    </row>
    <row r="33" spans="1:25" ht="21" customHeight="1" thickBot="1" x14ac:dyDescent="0.4">
      <c r="A33" s="153"/>
      <c r="B33" s="156" t="s">
        <v>19</v>
      </c>
      <c r="C33" s="152"/>
      <c r="D33" s="152"/>
      <c r="E33" s="152"/>
      <c r="F33" s="154"/>
      <c r="G33" s="152"/>
      <c r="H33" s="155"/>
    </row>
    <row r="34" spans="1:25" ht="21" customHeight="1" thickBot="1" x14ac:dyDescent="0.4">
      <c r="A34" s="157"/>
      <c r="B34" s="901" t="s">
        <v>76</v>
      </c>
      <c r="C34" s="901"/>
      <c r="D34" s="158"/>
      <c r="E34" s="256">
        <f>VLOOKUP($H$1,Data!$A$6:$AN$440,N26,FALSE)</f>
        <v>241.2</v>
      </c>
      <c r="F34" s="179"/>
      <c r="G34" s="256">
        <f>VLOOKUP($H$1,ALLCTRDATA,P26,FALSE)</f>
        <v>251.2</v>
      </c>
      <c r="H34" s="140"/>
      <c r="I34" s="223"/>
      <c r="J34" s="223"/>
      <c r="K34" s="547"/>
    </row>
    <row r="35" spans="1:25" ht="23.25" customHeight="1" x14ac:dyDescent="0.35">
      <c r="A35" s="157"/>
      <c r="B35" s="901"/>
      <c r="C35" s="901"/>
      <c r="D35" s="905"/>
      <c r="E35" s="905"/>
      <c r="F35" s="160"/>
      <c r="G35" s="160"/>
      <c r="H35" s="161"/>
      <c r="I35" s="223"/>
      <c r="J35" s="223"/>
      <c r="K35" s="548"/>
    </row>
    <row r="36" spans="1:25" ht="23.25" customHeight="1" x14ac:dyDescent="0.35">
      <c r="A36" s="157"/>
      <c r="B36" s="908"/>
      <c r="C36" s="908"/>
      <c r="D36" s="908"/>
      <c r="E36" s="908"/>
      <c r="F36" s="908"/>
      <c r="G36" s="908"/>
      <c r="H36" s="161"/>
      <c r="I36" s="223"/>
      <c r="J36" s="223"/>
      <c r="K36" s="548"/>
    </row>
    <row r="37" spans="1:25" ht="23.25" customHeight="1" thickBot="1" x14ac:dyDescent="0.4">
      <c r="A37" s="157"/>
      <c r="B37" s="33" t="s">
        <v>22</v>
      </c>
      <c r="C37" s="279"/>
      <c r="D37" s="279"/>
      <c r="E37" s="279"/>
      <c r="F37" s="279"/>
      <c r="G37" s="26"/>
      <c r="H37" s="161"/>
      <c r="I37" s="223"/>
      <c r="J37" s="223"/>
      <c r="K37" s="548"/>
    </row>
    <row r="38" spans="1:25" ht="23.25" customHeight="1" thickBot="1" x14ac:dyDescent="0.4">
      <c r="A38" s="157"/>
      <c r="B38" s="832" t="s">
        <v>77</v>
      </c>
      <c r="C38" s="832"/>
      <c r="D38" s="832"/>
      <c r="E38" s="279"/>
      <c r="F38" s="279"/>
      <c r="G38" s="286">
        <f>VLOOKUP($H$1,ALLCTRDATA,P27,FALSE)</f>
        <v>0</v>
      </c>
      <c r="H38" s="161"/>
      <c r="I38" s="223"/>
      <c r="J38" s="223"/>
      <c r="K38" s="548"/>
    </row>
    <row r="39" spans="1:25" ht="22.5" customHeight="1" thickBot="1" x14ac:dyDescent="0.4">
      <c r="A39" s="157"/>
      <c r="B39" s="832"/>
      <c r="C39" s="832"/>
      <c r="D39" s="832"/>
      <c r="E39" s="279"/>
      <c r="F39" s="279"/>
      <c r="G39" s="279"/>
      <c r="H39" s="161"/>
      <c r="I39" s="223"/>
      <c r="J39" s="223"/>
      <c r="K39" s="548"/>
    </row>
    <row r="40" spans="1:25" ht="23.25" customHeight="1" thickBot="1" x14ac:dyDescent="0.4">
      <c r="A40" s="157"/>
      <c r="B40" s="882" t="s">
        <v>78</v>
      </c>
      <c r="C40" s="883"/>
      <c r="D40" s="883"/>
      <c r="E40" s="279"/>
      <c r="F40" s="280"/>
      <c r="G40" s="285">
        <f>VLOOKUP($H$1,ALLCTRDATA,P28,FALSE)</f>
        <v>0</v>
      </c>
      <c r="H40" s="161"/>
      <c r="I40" s="223"/>
      <c r="J40" s="223"/>
      <c r="K40" s="548"/>
    </row>
    <row r="41" spans="1:25" ht="21" customHeight="1" thickBot="1" x14ac:dyDescent="0.4">
      <c r="A41" s="162"/>
      <c r="B41" s="884"/>
      <c r="C41" s="884"/>
      <c r="D41" s="884"/>
      <c r="E41" s="279"/>
      <c r="F41" s="279"/>
      <c r="G41" s="279"/>
      <c r="H41" s="140"/>
      <c r="I41" s="223"/>
      <c r="J41" s="223"/>
      <c r="K41" s="144"/>
    </row>
    <row r="42" spans="1:25" ht="21" customHeight="1" thickBot="1" x14ac:dyDescent="0.4">
      <c r="A42" s="162"/>
      <c r="B42" s="882" t="s">
        <v>79</v>
      </c>
      <c r="C42" s="883"/>
      <c r="D42" s="883"/>
      <c r="E42" s="279"/>
      <c r="F42" s="279"/>
      <c r="G42" s="536">
        <f>VLOOKUP($H$1,ALLCTRDATA,P29,FALSE)</f>
        <v>0</v>
      </c>
      <c r="H42" s="140"/>
      <c r="I42" s="223"/>
      <c r="J42" s="223"/>
      <c r="K42" s="144"/>
    </row>
    <row r="43" spans="1:25" ht="21" customHeight="1" x14ac:dyDescent="0.35">
      <c r="A43" s="162"/>
      <c r="B43" s="884"/>
      <c r="C43" s="884"/>
      <c r="D43" s="884"/>
      <c r="E43" s="279"/>
      <c r="F43" s="279"/>
      <c r="G43" s="279"/>
      <c r="H43" s="140"/>
      <c r="I43" s="223"/>
      <c r="J43" s="223"/>
      <c r="K43" s="144"/>
    </row>
    <row r="44" spans="1:25" ht="21" customHeight="1" x14ac:dyDescent="0.35">
      <c r="A44" s="162"/>
      <c r="B44" s="279"/>
      <c r="C44" s="279"/>
      <c r="D44" s="279"/>
      <c r="E44" s="279"/>
      <c r="F44" s="279"/>
      <c r="G44" s="279"/>
      <c r="H44" s="140"/>
      <c r="I44" s="223"/>
      <c r="J44" s="223"/>
      <c r="K44" s="144"/>
    </row>
    <row r="45" spans="1:25" ht="11.25" customHeight="1" thickBot="1" x14ac:dyDescent="0.4">
      <c r="A45" s="157"/>
      <c r="B45" s="159"/>
      <c r="C45" s="159"/>
      <c r="D45" s="159"/>
      <c r="E45" s="159"/>
      <c r="F45" s="159"/>
      <c r="G45" s="159"/>
      <c r="H45" s="163"/>
    </row>
    <row r="46" spans="1:25" s="144" customFormat="1" ht="11.25" customHeight="1" x14ac:dyDescent="0.35">
      <c r="A46" s="164"/>
      <c r="B46" s="165"/>
      <c r="C46" s="165"/>
      <c r="D46" s="166"/>
      <c r="E46" s="166"/>
      <c r="F46" s="167"/>
      <c r="G46" s="167"/>
      <c r="H46" s="168"/>
      <c r="I46" s="220"/>
      <c r="J46" s="224"/>
      <c r="K46" s="133"/>
      <c r="L46" s="133"/>
      <c r="M46" s="538"/>
      <c r="N46" s="546"/>
      <c r="O46" s="546"/>
      <c r="P46" s="546"/>
      <c r="Q46" s="538"/>
      <c r="R46" s="538"/>
      <c r="S46" s="538"/>
      <c r="T46" s="133"/>
      <c r="V46" s="276"/>
      <c r="W46" s="276"/>
      <c r="X46" s="276"/>
      <c r="Y46" s="276"/>
    </row>
    <row r="47" spans="1:25" s="144" customFormat="1" ht="22.5" customHeight="1" x14ac:dyDescent="0.35">
      <c r="A47" s="125"/>
      <c r="B47" s="148" t="s">
        <v>36</v>
      </c>
      <c r="C47" s="169"/>
      <c r="D47" s="170"/>
      <c r="E47" s="170"/>
      <c r="F47" s="145"/>
      <c r="G47" s="145"/>
      <c r="H47" s="127"/>
      <c r="I47" s="220"/>
      <c r="J47" s="224"/>
      <c r="K47" s="133"/>
      <c r="L47" s="133"/>
      <c r="M47" s="538"/>
      <c r="N47" s="546"/>
      <c r="O47" s="546"/>
      <c r="P47" s="546"/>
      <c r="Q47" s="538"/>
      <c r="R47" s="538"/>
      <c r="S47" s="538"/>
      <c r="T47" s="133"/>
      <c r="V47" s="276"/>
      <c r="W47" s="276"/>
      <c r="X47" s="276"/>
      <c r="Y47" s="276"/>
    </row>
    <row r="48" spans="1:25" s="144" customFormat="1" ht="11.25" customHeight="1" thickBot="1" x14ac:dyDescent="0.4">
      <c r="A48" s="125"/>
      <c r="B48" s="171"/>
      <c r="C48" s="169"/>
      <c r="D48" s="170"/>
      <c r="E48" s="170"/>
      <c r="F48" s="145"/>
      <c r="G48" s="145"/>
      <c r="H48" s="127"/>
      <c r="I48" s="220"/>
      <c r="J48" s="225"/>
      <c r="K48" s="133"/>
      <c r="L48" s="133"/>
      <c r="M48" s="538"/>
      <c r="N48" s="546"/>
      <c r="O48" s="546"/>
      <c r="P48" s="546"/>
      <c r="Q48" s="538"/>
      <c r="R48" s="538"/>
      <c r="S48" s="538"/>
      <c r="T48" s="133"/>
      <c r="V48" s="276"/>
      <c r="W48" s="276"/>
      <c r="X48" s="276"/>
      <c r="Y48" s="276"/>
    </row>
    <row r="49" spans="1:25" s="144" customFormat="1" ht="21" customHeight="1" thickBot="1" x14ac:dyDescent="0.4">
      <c r="A49" s="125"/>
      <c r="B49" s="156" t="s">
        <v>80</v>
      </c>
      <c r="C49" s="169"/>
      <c r="D49" s="170"/>
      <c r="E49" s="895" t="str">
        <f>VLOOKUP($H$1,ALLCTRDATA,P30,FALSE)</f>
        <v>No</v>
      </c>
      <c r="F49" s="896"/>
      <c r="G49" s="897"/>
      <c r="H49" s="127"/>
      <c r="I49" s="220"/>
      <c r="J49" s="220"/>
      <c r="K49" s="133"/>
      <c r="M49" s="538"/>
      <c r="N49" s="546"/>
      <c r="O49" s="546"/>
      <c r="P49" s="546"/>
      <c r="Q49" s="538"/>
      <c r="R49" s="538"/>
      <c r="S49" s="538"/>
      <c r="T49" s="133"/>
      <c r="V49" s="276"/>
      <c r="W49" s="276"/>
      <c r="X49" s="276"/>
      <c r="Y49" s="276"/>
    </row>
    <row r="50" spans="1:25" s="146" customFormat="1" ht="21.75" customHeight="1" x14ac:dyDescent="0.35">
      <c r="A50" s="125"/>
      <c r="B50" s="172"/>
      <c r="C50" s="169"/>
      <c r="D50" s="169"/>
      <c r="E50" s="145"/>
      <c r="F50" s="145"/>
      <c r="G50" s="145"/>
      <c r="H50" s="140"/>
      <c r="I50" s="221"/>
      <c r="J50" s="221"/>
      <c r="K50" s="141"/>
      <c r="L50" s="141"/>
      <c r="M50" s="538"/>
      <c r="N50" s="546"/>
      <c r="O50" s="546"/>
      <c r="P50" s="546"/>
      <c r="Q50" s="546"/>
      <c r="R50" s="546"/>
      <c r="S50" s="546"/>
      <c r="T50" s="141"/>
      <c r="V50" s="278"/>
      <c r="W50" s="278"/>
      <c r="X50" s="278"/>
      <c r="Y50" s="278"/>
    </row>
    <row r="51" spans="1:25" s="144" customFormat="1" ht="8.25" customHeight="1" thickBot="1" x14ac:dyDescent="0.4">
      <c r="A51" s="173"/>
      <c r="B51" s="174"/>
      <c r="C51" s="174"/>
      <c r="D51" s="175"/>
      <c r="E51" s="174"/>
      <c r="F51" s="174"/>
      <c r="G51" s="174"/>
      <c r="H51" s="176"/>
      <c r="I51" s="220"/>
      <c r="J51" s="220"/>
      <c r="K51" s="133"/>
      <c r="L51" s="133"/>
      <c r="M51" s="538"/>
      <c r="N51" s="546"/>
      <c r="O51" s="546"/>
      <c r="P51" s="546"/>
      <c r="Q51" s="538"/>
      <c r="R51" s="538"/>
      <c r="S51" s="538"/>
      <c r="T51" s="133"/>
      <c r="V51" s="276"/>
      <c r="W51" s="276"/>
      <c r="X51" s="276"/>
      <c r="Y51" s="276"/>
    </row>
    <row r="52" spans="1:25" ht="15" customHeight="1" x14ac:dyDescent="0.35">
      <c r="O52" s="546"/>
    </row>
    <row r="53" spans="1:25" ht="15" customHeight="1" x14ac:dyDescent="0.35">
      <c r="O53" s="546"/>
    </row>
    <row r="54" spans="1:25" ht="15" customHeight="1" x14ac:dyDescent="0.35">
      <c r="O54" s="546"/>
    </row>
    <row r="55" spans="1:25" ht="15" customHeight="1" x14ac:dyDescent="0.35">
      <c r="O55" s="546"/>
    </row>
    <row r="56" spans="1:25" ht="15" customHeight="1" x14ac:dyDescent="0.35"/>
    <row r="92" spans="12:17" x14ac:dyDescent="0.35">
      <c r="L92" s="144"/>
      <c r="N92" s="537"/>
      <c r="P92" s="537"/>
      <c r="Q92" s="543"/>
    </row>
    <row r="166" spans="16:19" x14ac:dyDescent="0.35">
      <c r="P166" s="546" t="s">
        <v>29</v>
      </c>
      <c r="Q166" s="538" t="s">
        <v>81</v>
      </c>
      <c r="R166" s="538" t="s">
        <v>82</v>
      </c>
    </row>
    <row r="168" spans="16:19" x14ac:dyDescent="0.35">
      <c r="P168" s="546" t="e">
        <f>+#REF!</f>
        <v>#REF!</v>
      </c>
      <c r="Q168" s="538" t="e">
        <f>+#REF!</f>
        <v>#REF!</v>
      </c>
      <c r="R168" s="538" t="e">
        <f>+#REF!</f>
        <v>#REF!</v>
      </c>
      <c r="S168" s="538" t="e">
        <f>+#REF!</f>
        <v>#REF!</v>
      </c>
    </row>
  </sheetData>
  <mergeCells count="13">
    <mergeCell ref="A7:H7"/>
    <mergeCell ref="A4:H4"/>
    <mergeCell ref="E49:G49"/>
    <mergeCell ref="A11:H11"/>
    <mergeCell ref="B29:C30"/>
    <mergeCell ref="B26:C28"/>
    <mergeCell ref="B34:C35"/>
    <mergeCell ref="D35:E35"/>
    <mergeCell ref="B18:C18"/>
    <mergeCell ref="B38:D39"/>
    <mergeCell ref="B40:D41"/>
    <mergeCell ref="B42:D43"/>
    <mergeCell ref="B36:G36"/>
  </mergeCells>
  <dataValidations count="3">
    <dataValidation type="decimal" allowBlank="1" showInputMessage="1" showErrorMessage="1" error="Please enter a positive number." sqref="G29:G31 G23:G26 G34 E34 E23:E31" xr:uid="{00000000-0002-0000-0100-000000000000}">
      <formula1>0</formula1>
      <formula2>999999999999999</formula2>
    </dataValidation>
    <dataValidation type="decimal" allowBlank="1" showInputMessage="1" showErrorMessage="1" error="Please enter a numerical value." sqref="G27:G28" xr:uid="{00000000-0002-0000-0100-000001000000}">
      <formula1>-999999999999999</formula1>
      <formula2>9999999999999990</formula2>
    </dataValidation>
    <dataValidation type="custom" allowBlank="1" showInputMessage="1" showErrorMessage="1" errorTitle="Data entry not allowed" error="This authority is not an Adult Social Care authority so should not have an Adult Social Care precept." sqref="G38" xr:uid="{00000000-0002-0000-0100-000002000000}">
      <formula1>J40=1</formula1>
    </dataValidation>
  </dataValidations>
  <printOptions horizontalCentered="1"/>
  <pageMargins left="0.19685039370078741" right="0.19685039370078741" top="0.19685039370078741" bottom="0.19685039370078741" header="0.31496062992125984" footer="0.31496062992125984"/>
  <pageSetup paperSize="9" scale="47" fitToWidth="0" orientation="portrait" r:id="rId1"/>
  <headerFooter alignWithMargins="0">
    <oddHeader>&amp;A</oddHeader>
    <oddFoote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List2!$E$1:$E$101</xm:f>
          </x14:formula1>
          <xm:sqref>B18:C18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M48"/>
  <sheetViews>
    <sheetView showGridLines="0" zoomScale="90" zoomScaleNormal="90" workbookViewId="0"/>
  </sheetViews>
  <sheetFormatPr defaultColWidth="8.81640625" defaultRowHeight="12.5" x14ac:dyDescent="0.25"/>
  <cols>
    <col min="1" max="1" width="3.7265625" style="228" customWidth="1"/>
    <col min="2" max="2" width="15.7265625" style="228" customWidth="1"/>
    <col min="3" max="3" width="28.453125" style="228" customWidth="1"/>
    <col min="4" max="4" width="15.7265625" style="228" customWidth="1"/>
    <col min="5" max="5" width="17.81640625" style="228" customWidth="1"/>
    <col min="6" max="6" width="21.453125" style="228" customWidth="1"/>
    <col min="7" max="7" width="1.7265625" style="228" customWidth="1"/>
    <col min="8" max="8" width="18.54296875" style="228" customWidth="1"/>
    <col min="9" max="9" width="4.1796875" style="228" customWidth="1"/>
    <col min="10" max="10" width="18.54296875" style="228" customWidth="1"/>
    <col min="11" max="11" width="4.26953125" style="228" customWidth="1"/>
    <col min="12" max="12" width="22.54296875" style="228" customWidth="1"/>
    <col min="13" max="13" width="6.81640625" style="231" customWidth="1"/>
    <col min="14" max="16384" width="8.81640625" style="228"/>
  </cols>
  <sheetData>
    <row r="1" spans="1:13" ht="20.149999999999999" customHeight="1" x14ac:dyDescent="0.25">
      <c r="A1" s="180"/>
      <c r="B1" s="181"/>
      <c r="C1" s="181"/>
      <c r="D1" s="181"/>
      <c r="E1" s="181"/>
      <c r="F1" s="181"/>
      <c r="G1" s="181"/>
      <c r="H1" s="181"/>
      <c r="I1" s="181"/>
      <c r="J1" s="181"/>
      <c r="K1" s="181"/>
      <c r="L1" s="181"/>
      <c r="M1" s="182"/>
    </row>
    <row r="2" spans="1:13" ht="20.149999999999999" customHeight="1" x14ac:dyDescent="0.25">
      <c r="A2" s="183"/>
      <c r="B2" s="301"/>
      <c r="C2" s="184"/>
      <c r="D2" s="184"/>
      <c r="E2" s="184"/>
      <c r="F2" s="184"/>
      <c r="G2" s="184"/>
      <c r="H2" s="184"/>
      <c r="I2" s="184"/>
      <c r="J2" s="184"/>
      <c r="K2" s="184"/>
      <c r="L2" s="184"/>
      <c r="M2" s="185"/>
    </row>
    <row r="3" spans="1:13" ht="20.149999999999999" customHeight="1" x14ac:dyDescent="0.25">
      <c r="A3" s="183"/>
      <c r="B3" s="184"/>
      <c r="C3" s="184"/>
      <c r="D3" s="184"/>
      <c r="E3" s="184"/>
      <c r="F3" s="184"/>
      <c r="G3" s="184"/>
      <c r="H3" s="184"/>
      <c r="I3" s="184"/>
      <c r="J3" s="184"/>
      <c r="K3" s="184"/>
      <c r="L3" s="184"/>
      <c r="M3" s="185"/>
    </row>
    <row r="4" spans="1:13" ht="23" x14ac:dyDescent="0.5">
      <c r="A4" s="183"/>
      <c r="B4" s="911" t="s">
        <v>83</v>
      </c>
      <c r="C4" s="911"/>
      <c r="D4" s="911"/>
      <c r="E4" s="911"/>
      <c r="F4" s="911"/>
      <c r="G4" s="911"/>
      <c r="H4" s="911"/>
      <c r="I4" s="911"/>
      <c r="J4" s="911"/>
      <c r="K4" s="911"/>
      <c r="L4" s="911"/>
      <c r="M4" s="185"/>
    </row>
    <row r="5" spans="1:13" ht="23" x14ac:dyDescent="0.5">
      <c r="A5" s="183"/>
      <c r="B5" s="912" t="s">
        <v>1</v>
      </c>
      <c r="C5" s="912"/>
      <c r="D5" s="912"/>
      <c r="E5" s="912"/>
      <c r="F5" s="912"/>
      <c r="G5" s="912"/>
      <c r="H5" s="912"/>
      <c r="I5" s="912"/>
      <c r="J5" s="912"/>
      <c r="K5" s="912"/>
      <c r="L5" s="912"/>
      <c r="M5" s="185"/>
    </row>
    <row r="6" spans="1:13" s="229" customFormat="1" ht="15.5" x14ac:dyDescent="0.25">
      <c r="A6" s="183"/>
      <c r="B6" s="913" t="s">
        <v>84</v>
      </c>
      <c r="C6" s="913"/>
      <c r="D6" s="913"/>
      <c r="E6" s="913"/>
      <c r="F6" s="913"/>
      <c r="G6" s="913"/>
      <c r="H6" s="913"/>
      <c r="I6" s="913"/>
      <c r="J6" s="913"/>
      <c r="K6" s="913"/>
      <c r="L6" s="913"/>
      <c r="M6" s="185"/>
    </row>
    <row r="7" spans="1:13" s="229" customFormat="1" ht="5.25" customHeight="1" x14ac:dyDescent="0.25">
      <c r="A7" s="183"/>
      <c r="B7" s="246"/>
      <c r="C7" s="246"/>
      <c r="D7" s="246"/>
      <c r="E7" s="246"/>
      <c r="F7" s="246"/>
      <c r="G7" s="246"/>
      <c r="H7" s="246"/>
      <c r="I7" s="246"/>
      <c r="J7" s="246"/>
      <c r="K7" s="246"/>
      <c r="L7" s="246"/>
      <c r="M7" s="185"/>
    </row>
    <row r="8" spans="1:13" s="229" customFormat="1" ht="5.25" customHeight="1" x14ac:dyDescent="0.25">
      <c r="A8" s="183"/>
      <c r="B8" s="914"/>
      <c r="C8" s="913"/>
      <c r="D8" s="913"/>
      <c r="E8" s="913"/>
      <c r="F8" s="913"/>
      <c r="G8" s="913"/>
      <c r="H8" s="913"/>
      <c r="I8" s="913"/>
      <c r="J8" s="913"/>
      <c r="K8" s="913"/>
      <c r="L8" s="913"/>
      <c r="M8" s="185"/>
    </row>
    <row r="9" spans="1:13" s="229" customFormat="1" ht="5.25" customHeight="1" x14ac:dyDescent="0.25">
      <c r="A9" s="183"/>
      <c r="B9" s="246"/>
      <c r="C9" s="246"/>
      <c r="D9" s="246"/>
      <c r="E9" s="246"/>
      <c r="F9" s="246"/>
      <c r="G9" s="246"/>
      <c r="H9" s="246"/>
      <c r="I9" s="246"/>
      <c r="J9" s="186"/>
      <c r="K9" s="246"/>
      <c r="L9" s="186"/>
      <c r="M9" s="185"/>
    </row>
    <row r="10" spans="1:13" s="229" customFormat="1" ht="15" customHeight="1" x14ac:dyDescent="0.25">
      <c r="A10" s="915" t="s">
        <v>3</v>
      </c>
      <c r="B10" s="916"/>
      <c r="C10" s="916"/>
      <c r="D10" s="916"/>
      <c r="E10" s="916"/>
      <c r="F10" s="916"/>
      <c r="G10" s="916"/>
      <c r="H10" s="916"/>
      <c r="I10" s="916"/>
      <c r="J10" s="916"/>
      <c r="K10" s="916"/>
      <c r="L10" s="916"/>
      <c r="M10" s="917"/>
    </row>
    <row r="11" spans="1:13" s="229" customFormat="1" ht="12.75" customHeight="1" x14ac:dyDescent="0.25">
      <c r="A11" s="247"/>
      <c r="B11" s="187"/>
      <c r="C11" s="187"/>
      <c r="D11" s="187"/>
      <c r="E11" s="187"/>
      <c r="F11" s="187"/>
      <c r="G11" s="187"/>
      <c r="H11" s="187"/>
      <c r="I11" s="187"/>
      <c r="J11" s="187"/>
      <c r="K11" s="187"/>
      <c r="L11" s="187"/>
      <c r="M11" s="248"/>
    </row>
    <row r="12" spans="1:13" s="229" customFormat="1" ht="15" customHeight="1" x14ac:dyDescent="0.25">
      <c r="A12" s="247"/>
      <c r="B12" s="909" t="s">
        <v>85</v>
      </c>
      <c r="C12" s="909"/>
      <c r="D12" s="909"/>
      <c r="E12" s="909"/>
      <c r="F12" s="909"/>
      <c r="G12" s="909"/>
      <c r="H12" s="909"/>
      <c r="I12" s="909"/>
      <c r="J12" s="909"/>
      <c r="K12" s="909"/>
      <c r="L12" s="909"/>
      <c r="M12" s="248"/>
    </row>
    <row r="13" spans="1:13" ht="12.75" customHeight="1" thickBot="1" x14ac:dyDescent="0.4">
      <c r="A13" s="188"/>
      <c r="B13" s="910"/>
      <c r="C13" s="910"/>
      <c r="D13" s="910"/>
      <c r="E13" s="910"/>
      <c r="F13" s="910"/>
      <c r="G13" s="910"/>
      <c r="H13" s="910"/>
      <c r="I13" s="910"/>
      <c r="J13" s="910"/>
      <c r="K13" s="910"/>
      <c r="L13" s="910"/>
      <c r="M13" s="189"/>
    </row>
    <row r="14" spans="1:13" ht="70.150000000000006" customHeight="1" x14ac:dyDescent="0.35">
      <c r="A14" s="190"/>
      <c r="B14" s="192"/>
      <c r="C14" s="192"/>
      <c r="D14" s="192"/>
      <c r="E14" s="192"/>
      <c r="F14" s="192"/>
      <c r="G14" s="192"/>
      <c r="H14" s="195" t="s">
        <v>86</v>
      </c>
      <c r="I14" s="194"/>
      <c r="J14" s="195" t="s">
        <v>87</v>
      </c>
      <c r="K14" s="194"/>
      <c r="L14" s="195" t="s">
        <v>88</v>
      </c>
      <c r="M14" s="193"/>
    </row>
    <row r="15" spans="1:13" ht="15.5" x14ac:dyDescent="0.35">
      <c r="A15" s="190"/>
      <c r="B15" s="192"/>
      <c r="C15" s="192"/>
      <c r="D15" s="192"/>
      <c r="E15" s="192"/>
      <c r="F15" s="192"/>
      <c r="G15" s="192"/>
      <c r="H15" s="196" t="s">
        <v>89</v>
      </c>
      <c r="I15" s="196"/>
      <c r="J15" s="196" t="s">
        <v>90</v>
      </c>
      <c r="K15" s="194"/>
      <c r="L15" s="196" t="s">
        <v>91</v>
      </c>
      <c r="M15" s="193"/>
    </row>
    <row r="16" spans="1:13" ht="15.5" x14ac:dyDescent="0.35">
      <c r="A16" s="190"/>
      <c r="B16" s="192"/>
      <c r="C16" s="192"/>
      <c r="D16" s="192"/>
      <c r="E16" s="192"/>
      <c r="F16" s="192"/>
      <c r="G16" s="192"/>
      <c r="H16" s="194" t="s">
        <v>7</v>
      </c>
      <c r="I16" s="194"/>
      <c r="J16" s="194" t="s">
        <v>7</v>
      </c>
      <c r="K16" s="194"/>
      <c r="L16" s="194" t="s">
        <v>7</v>
      </c>
      <c r="M16" s="193"/>
    </row>
    <row r="17" spans="1:13" ht="16" thickBot="1" x14ac:dyDescent="0.4">
      <c r="A17" s="190"/>
      <c r="B17" s="191" t="s">
        <v>92</v>
      </c>
      <c r="C17" s="191"/>
      <c r="D17" s="191"/>
      <c r="E17" s="191"/>
      <c r="F17" s="197"/>
      <c r="G17" s="197"/>
      <c r="H17" s="198"/>
      <c r="I17" s="198"/>
      <c r="J17" s="198"/>
      <c r="K17" s="198"/>
      <c r="L17" s="199"/>
      <c r="M17" s="193"/>
    </row>
    <row r="18" spans="1:13" ht="18.5" thickBot="1" x14ac:dyDescent="0.4">
      <c r="A18" s="190"/>
      <c r="B18" s="923" t="s">
        <v>93</v>
      </c>
      <c r="C18" s="924"/>
      <c r="D18" s="924"/>
      <c r="E18" s="924"/>
      <c r="F18" s="924"/>
      <c r="G18" s="197"/>
      <c r="H18" s="300">
        <f>Data!F419</f>
        <v>364095503</v>
      </c>
      <c r="I18" s="201"/>
      <c r="J18" s="300">
        <f>Data!F420</f>
        <v>849474417</v>
      </c>
      <c r="K18" s="202"/>
      <c r="L18" s="203">
        <f>+H18+J18</f>
        <v>1213569920</v>
      </c>
      <c r="M18" s="193"/>
    </row>
    <row r="19" spans="1:13" ht="17.5" x14ac:dyDescent="0.35">
      <c r="A19" s="190"/>
      <c r="B19" s="924"/>
      <c r="C19" s="924"/>
      <c r="D19" s="924"/>
      <c r="E19" s="924"/>
      <c r="F19" s="924"/>
      <c r="G19" s="197"/>
      <c r="H19" s="204"/>
      <c r="I19" s="204"/>
      <c r="J19" s="204"/>
      <c r="K19" s="205"/>
      <c r="L19" s="205"/>
      <c r="M19" s="193"/>
    </row>
    <row r="20" spans="1:13" ht="18" thickBot="1" x14ac:dyDescent="0.3">
      <c r="A20" s="190"/>
      <c r="B20" s="204"/>
      <c r="C20" s="204"/>
      <c r="D20" s="204"/>
      <c r="E20" s="204"/>
      <c r="F20" s="204"/>
      <c r="G20" s="204"/>
      <c r="H20" s="204"/>
      <c r="I20" s="204"/>
      <c r="J20" s="204"/>
      <c r="K20" s="205"/>
      <c r="L20" s="205"/>
      <c r="M20" s="193"/>
    </row>
    <row r="21" spans="1:13" ht="18.5" thickBot="1" x14ac:dyDescent="0.4">
      <c r="A21" s="190"/>
      <c r="B21" s="921" t="s">
        <v>94</v>
      </c>
      <c r="C21" s="924"/>
      <c r="D21" s="924"/>
      <c r="E21" s="924"/>
      <c r="F21" s="924"/>
      <c r="G21" s="197"/>
      <c r="H21" s="200">
        <v>0</v>
      </c>
      <c r="I21" s="201"/>
      <c r="J21" s="200">
        <v>0</v>
      </c>
      <c r="K21" s="202"/>
      <c r="L21" s="203">
        <f>+H21+J21</f>
        <v>0</v>
      </c>
      <c r="M21" s="193"/>
    </row>
    <row r="22" spans="1:13" ht="30" customHeight="1" x14ac:dyDescent="0.35">
      <c r="A22" s="190"/>
      <c r="B22" s="924"/>
      <c r="C22" s="924"/>
      <c r="D22" s="924"/>
      <c r="E22" s="924"/>
      <c r="F22" s="924"/>
      <c r="G22" s="197"/>
      <c r="H22" s="206"/>
      <c r="I22" s="206"/>
      <c r="J22" s="206"/>
      <c r="K22" s="205"/>
      <c r="L22" s="205"/>
      <c r="M22" s="193"/>
    </row>
    <row r="23" spans="1:13" ht="18" thickBot="1" x14ac:dyDescent="0.4">
      <c r="A23" s="190"/>
      <c r="B23" s="191" t="s">
        <v>95</v>
      </c>
      <c r="C23" s="191"/>
      <c r="D23" s="191"/>
      <c r="E23" s="191"/>
      <c r="F23" s="197"/>
      <c r="G23" s="197"/>
      <c r="H23" s="202"/>
      <c r="I23" s="202"/>
      <c r="J23" s="202"/>
      <c r="K23" s="198"/>
      <c r="L23" s="198"/>
      <c r="M23" s="193"/>
    </row>
    <row r="24" spans="1:13" ht="20.5" thickBot="1" x14ac:dyDescent="0.4">
      <c r="A24" s="190"/>
      <c r="B24" s="207" t="s">
        <v>96</v>
      </c>
      <c r="C24" s="191"/>
      <c r="D24" s="191"/>
      <c r="E24" s="191"/>
      <c r="F24" s="197"/>
      <c r="G24" s="197"/>
      <c r="H24" s="208">
        <f>Data!V419</f>
        <v>3073573.4</v>
      </c>
      <c r="I24" s="209"/>
      <c r="J24" s="208">
        <f>Data!V420</f>
        <v>3065256.1</v>
      </c>
      <c r="K24" s="198"/>
      <c r="L24" s="210" t="s">
        <v>97</v>
      </c>
      <c r="M24" s="193"/>
    </row>
    <row r="25" spans="1:13" ht="12.75" customHeight="1" x14ac:dyDescent="0.35">
      <c r="A25" s="190"/>
      <c r="B25" s="197"/>
      <c r="C25" s="197"/>
      <c r="D25" s="197"/>
      <c r="E25" s="197"/>
      <c r="F25" s="197"/>
      <c r="G25" s="197"/>
      <c r="H25" s="211"/>
      <c r="I25" s="211"/>
      <c r="J25" s="211"/>
      <c r="K25" s="198"/>
      <c r="L25" s="212"/>
      <c r="M25" s="193"/>
    </row>
    <row r="26" spans="1:13" ht="18" thickBot="1" x14ac:dyDescent="0.4">
      <c r="A26" s="190"/>
      <c r="B26" s="191" t="s">
        <v>98</v>
      </c>
      <c r="C26" s="191"/>
      <c r="D26" s="191"/>
      <c r="E26" s="191"/>
      <c r="F26" s="197"/>
      <c r="G26" s="197"/>
      <c r="H26" s="211"/>
      <c r="I26" s="211"/>
      <c r="J26" s="211"/>
      <c r="K26" s="198"/>
      <c r="L26" s="212"/>
      <c r="M26" s="193"/>
    </row>
    <row r="27" spans="1:13" s="230" customFormat="1" ht="20.5" thickBot="1" x14ac:dyDescent="0.4">
      <c r="A27" s="190"/>
      <c r="B27" s="925" t="s">
        <v>99</v>
      </c>
      <c r="C27" s="926"/>
      <c r="D27" s="926"/>
      <c r="E27" s="926"/>
      <c r="F27" s="926"/>
      <c r="G27" s="197"/>
      <c r="H27" s="213">
        <f>IF(H18=0,"",+H18/H24)</f>
        <v>118.45999936100436</v>
      </c>
      <c r="I27" s="214"/>
      <c r="J27" s="213">
        <f>IF(J18=0,"",+J18/J24)</f>
        <v>277.12999804486157</v>
      </c>
      <c r="K27" s="215"/>
      <c r="L27" s="216" t="s">
        <v>97</v>
      </c>
      <c r="M27" s="193"/>
    </row>
    <row r="28" spans="1:13" s="230" customFormat="1" ht="12.75" customHeight="1" thickBot="1" x14ac:dyDescent="0.3">
      <c r="A28" s="190"/>
      <c r="B28" s="245"/>
      <c r="C28" s="245"/>
      <c r="D28" s="245"/>
      <c r="E28" s="245"/>
      <c r="F28" s="217"/>
      <c r="G28" s="217"/>
      <c r="H28" s="215"/>
      <c r="I28" s="215"/>
      <c r="J28" s="215"/>
      <c r="K28" s="215"/>
      <c r="L28" s="215"/>
      <c r="M28" s="193"/>
    </row>
    <row r="29" spans="1:13" ht="30" customHeight="1" thickBot="1" x14ac:dyDescent="0.3">
      <c r="A29" s="190"/>
      <c r="B29" s="921" t="s">
        <v>100</v>
      </c>
      <c r="C29" s="924"/>
      <c r="D29" s="924"/>
      <c r="E29" s="924"/>
      <c r="F29" s="924"/>
      <c r="G29" s="924"/>
      <c r="H29" s="924"/>
      <c r="I29" s="924"/>
      <c r="J29" s="924"/>
      <c r="K29" s="198"/>
      <c r="L29" s="218">
        <f>IF(+H27="","",ROUND(+H27+J27,2))</f>
        <v>395.59</v>
      </c>
      <c r="M29" s="193"/>
    </row>
    <row r="30" spans="1:13" x14ac:dyDescent="0.25">
      <c r="A30" s="190"/>
      <c r="B30" s="198"/>
      <c r="C30" s="198"/>
      <c r="D30" s="198"/>
      <c r="E30" s="198"/>
      <c r="F30" s="198"/>
      <c r="G30" s="198"/>
      <c r="H30" s="198"/>
      <c r="I30" s="198"/>
      <c r="J30" s="198"/>
      <c r="K30" s="198"/>
      <c r="L30" s="198"/>
      <c r="M30" s="193"/>
    </row>
    <row r="31" spans="1:13" ht="18" customHeight="1" x14ac:dyDescent="0.25">
      <c r="A31" s="190"/>
      <c r="B31" s="198"/>
      <c r="C31" s="198"/>
      <c r="D31" s="198"/>
      <c r="E31" s="198"/>
      <c r="F31" s="198"/>
      <c r="G31" s="198"/>
      <c r="H31" s="198"/>
      <c r="I31" s="198"/>
      <c r="J31" s="198"/>
      <c r="K31" s="198"/>
      <c r="L31" s="198"/>
      <c r="M31" s="193"/>
    </row>
    <row r="32" spans="1:13" ht="12.75" customHeight="1" thickBot="1" x14ac:dyDescent="0.3">
      <c r="A32" s="190"/>
      <c r="B32" s="219"/>
      <c r="C32" s="219"/>
      <c r="D32" s="219"/>
      <c r="E32" s="219"/>
      <c r="F32" s="219"/>
      <c r="G32" s="219"/>
      <c r="H32" s="219"/>
      <c r="I32" s="219"/>
      <c r="J32" s="219"/>
      <c r="K32" s="219"/>
      <c r="L32" s="219"/>
      <c r="M32" s="193"/>
    </row>
    <row r="33" spans="1:13" ht="21" customHeight="1" thickBot="1" x14ac:dyDescent="0.3">
      <c r="A33" s="190"/>
      <c r="B33" s="921" t="s">
        <v>101</v>
      </c>
      <c r="C33" s="922"/>
      <c r="D33" s="922"/>
      <c r="E33" s="922"/>
      <c r="F33" s="922"/>
      <c r="G33" s="219"/>
      <c r="H33" s="213">
        <f>IF(H18=0,"",+H18/H24)</f>
        <v>118.45999936100436</v>
      </c>
      <c r="I33" s="214"/>
      <c r="J33" s="216" t="s">
        <v>97</v>
      </c>
      <c r="K33" s="215"/>
      <c r="L33" s="216" t="s">
        <v>97</v>
      </c>
      <c r="M33" s="193"/>
    </row>
    <row r="34" spans="1:13" ht="22.5" customHeight="1" x14ac:dyDescent="0.25">
      <c r="A34" s="190"/>
      <c r="B34" s="922"/>
      <c r="C34" s="922"/>
      <c r="D34" s="922"/>
      <c r="E34" s="922"/>
      <c r="F34" s="922"/>
      <c r="G34" s="219"/>
      <c r="H34" s="219"/>
      <c r="I34" s="219"/>
      <c r="J34" s="219"/>
      <c r="K34" s="219"/>
      <c r="L34" s="219"/>
      <c r="M34" s="193"/>
    </row>
    <row r="35" spans="1:13" ht="12.75" customHeight="1" thickBot="1" x14ac:dyDescent="0.3">
      <c r="A35" s="190"/>
      <c r="B35" s="219"/>
      <c r="C35" s="219"/>
      <c r="D35" s="219"/>
      <c r="E35" s="219"/>
      <c r="F35" s="219"/>
      <c r="G35" s="219"/>
      <c r="H35" s="219"/>
      <c r="I35" s="219"/>
      <c r="J35" s="219"/>
      <c r="K35" s="219"/>
      <c r="L35" s="219"/>
      <c r="M35" s="193"/>
    </row>
    <row r="36" spans="1:13" ht="20.5" thickBot="1" x14ac:dyDescent="0.3">
      <c r="A36" s="190"/>
      <c r="B36" s="921" t="s">
        <v>102</v>
      </c>
      <c r="C36" s="922"/>
      <c r="D36" s="922"/>
      <c r="E36" s="922"/>
      <c r="F36" s="922"/>
      <c r="G36" s="219"/>
      <c r="H36" s="216" t="s">
        <v>97</v>
      </c>
      <c r="I36" s="219"/>
      <c r="J36" s="213">
        <f>IF(J18=0,"",((J18/J24)+H33))</f>
        <v>395.58999740586592</v>
      </c>
      <c r="K36" s="219"/>
      <c r="L36" s="216" t="s">
        <v>97</v>
      </c>
      <c r="M36" s="193"/>
    </row>
    <row r="37" spans="1:13" ht="15.5" x14ac:dyDescent="0.25">
      <c r="A37" s="190"/>
      <c r="B37" s="921"/>
      <c r="C37" s="922"/>
      <c r="D37" s="922"/>
      <c r="E37" s="922"/>
      <c r="F37" s="922"/>
      <c r="G37" s="219"/>
      <c r="H37" s="219"/>
      <c r="I37" s="219"/>
      <c r="J37" s="219"/>
      <c r="K37" s="219"/>
      <c r="L37" s="219"/>
      <c r="M37" s="193"/>
    </row>
    <row r="38" spans="1:13" ht="32.25" customHeight="1" x14ac:dyDescent="0.25">
      <c r="A38" s="190"/>
      <c r="B38" s="922"/>
      <c r="C38" s="922"/>
      <c r="D38" s="922"/>
      <c r="E38" s="922"/>
      <c r="F38" s="922"/>
      <c r="G38" s="219"/>
      <c r="H38" s="219"/>
      <c r="I38" s="219"/>
      <c r="J38" s="219"/>
      <c r="K38" s="219"/>
      <c r="L38" s="219"/>
      <c r="M38" s="193"/>
    </row>
    <row r="39" spans="1:13" ht="15.5" x14ac:dyDescent="0.35">
      <c r="A39" s="190"/>
      <c r="B39" s="350"/>
      <c r="C39" s="350"/>
      <c r="D39" s="350"/>
      <c r="E39" s="350"/>
      <c r="F39" s="350"/>
      <c r="G39" s="219"/>
      <c r="H39" s="219"/>
      <c r="I39" s="219"/>
      <c r="J39" s="219"/>
      <c r="K39" s="219"/>
      <c r="L39" s="219"/>
      <c r="M39" s="193"/>
    </row>
    <row r="40" spans="1:13" ht="15.5" x14ac:dyDescent="0.35">
      <c r="A40" s="190"/>
      <c r="B40" s="927" t="s">
        <v>103</v>
      </c>
      <c r="C40" s="928"/>
      <c r="D40" s="351"/>
      <c r="E40" s="351"/>
      <c r="F40" s="351"/>
      <c r="G40" s="219"/>
      <c r="H40" s="219"/>
      <c r="I40" s="219"/>
      <c r="J40" s="219"/>
      <c r="K40" s="219"/>
      <c r="L40" s="219"/>
      <c r="M40" s="193"/>
    </row>
    <row r="41" spans="1:13" ht="16.149999999999999" customHeight="1" thickBot="1" x14ac:dyDescent="0.4">
      <c r="A41" s="190"/>
      <c r="B41" s="351"/>
      <c r="C41" s="351"/>
      <c r="D41" s="351"/>
      <c r="E41" s="351"/>
      <c r="F41" s="351"/>
      <c r="G41" s="219"/>
      <c r="H41" s="353"/>
      <c r="I41" s="353"/>
      <c r="J41" s="353"/>
      <c r="K41" s="353"/>
      <c r="L41" s="219"/>
      <c r="M41" s="193"/>
    </row>
    <row r="42" spans="1:13" ht="26.5" customHeight="1" thickBot="1" x14ac:dyDescent="0.3">
      <c r="A42" s="190"/>
      <c r="B42" s="918" t="s">
        <v>104</v>
      </c>
      <c r="C42" s="919"/>
      <c r="D42" s="919"/>
      <c r="E42" s="919"/>
      <c r="F42" s="919"/>
      <c r="G42" s="219"/>
      <c r="H42" s="895" t="s">
        <v>105</v>
      </c>
      <c r="I42" s="896"/>
      <c r="J42" s="896"/>
      <c r="K42" s="920"/>
      <c r="L42" s="219"/>
      <c r="M42" s="193"/>
    </row>
    <row r="43" spans="1:13" ht="35.5" customHeight="1" thickBot="1" x14ac:dyDescent="0.3">
      <c r="A43" s="249"/>
      <c r="B43" s="352"/>
      <c r="C43" s="352"/>
      <c r="D43" s="352"/>
      <c r="E43" s="352"/>
      <c r="F43" s="352"/>
      <c r="G43" s="250"/>
      <c r="H43" s="352"/>
      <c r="I43" s="352"/>
      <c r="J43" s="352"/>
      <c r="K43" s="352"/>
      <c r="L43" s="250"/>
      <c r="M43" s="251"/>
    </row>
    <row r="44" spans="1:13" x14ac:dyDescent="0.25">
      <c r="B44" s="231"/>
      <c r="C44" s="231"/>
      <c r="D44" s="231"/>
      <c r="E44" s="231"/>
      <c r="F44" s="231"/>
      <c r="G44" s="231"/>
      <c r="H44" s="231"/>
      <c r="I44" s="231"/>
      <c r="J44" s="231"/>
      <c r="K44" s="231"/>
      <c r="L44" s="231"/>
    </row>
    <row r="46" spans="1:13" ht="27.5" x14ac:dyDescent="0.55000000000000004">
      <c r="E46" s="346"/>
      <c r="F46" s="346"/>
    </row>
    <row r="47" spans="1:13" ht="27.5" x14ac:dyDescent="0.55000000000000004">
      <c r="E47" s="346"/>
      <c r="F47" s="346"/>
    </row>
    <row r="48" spans="1:13" x14ac:dyDescent="0.25">
      <c r="E48" s="75"/>
      <c r="F48" s="75"/>
    </row>
  </sheetData>
  <mergeCells count="16">
    <mergeCell ref="B42:F42"/>
    <mergeCell ref="H42:K42"/>
    <mergeCell ref="B36:F38"/>
    <mergeCell ref="B18:F19"/>
    <mergeCell ref="B21:F22"/>
    <mergeCell ref="B27:F27"/>
    <mergeCell ref="B29:J29"/>
    <mergeCell ref="B33:F34"/>
    <mergeCell ref="B40:C40"/>
    <mergeCell ref="B12:L12"/>
    <mergeCell ref="B13:L13"/>
    <mergeCell ref="B4:L4"/>
    <mergeCell ref="B5:L5"/>
    <mergeCell ref="B6:L6"/>
    <mergeCell ref="B8:L8"/>
    <mergeCell ref="A10:M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A1:N41"/>
  <sheetViews>
    <sheetView showGridLines="0" zoomScale="90" zoomScaleNormal="90" workbookViewId="0"/>
  </sheetViews>
  <sheetFormatPr defaultRowHeight="12.5" x14ac:dyDescent="0.25"/>
  <cols>
    <col min="1" max="1" width="4.26953125" customWidth="1"/>
    <col min="2" max="2" width="63.1796875" customWidth="1"/>
    <col min="3" max="8" width="14.7265625" customWidth="1"/>
    <col min="9" max="9" width="19.7265625" customWidth="1"/>
    <col min="10" max="10" width="14.7265625" customWidth="1"/>
    <col min="11" max="11" width="20.26953125" customWidth="1"/>
    <col min="12" max="12" width="14.7265625" customWidth="1"/>
    <col min="13" max="13" width="20.7265625" customWidth="1"/>
    <col min="14" max="14" width="2.26953125" customWidth="1"/>
  </cols>
  <sheetData>
    <row r="1" spans="1:14" x14ac:dyDescent="0.25">
      <c r="A1" s="2"/>
      <c r="B1" s="4"/>
      <c r="C1" s="4"/>
      <c r="D1" s="4"/>
      <c r="E1" s="4"/>
      <c r="F1" s="4"/>
      <c r="G1" s="4"/>
      <c r="H1" s="4"/>
      <c r="I1" s="4"/>
      <c r="J1" s="4"/>
      <c r="K1" s="4"/>
      <c r="L1" s="4"/>
      <c r="M1" s="4"/>
      <c r="N1" s="693">
        <f>IF(B18="Greater Manchester Combined Authority",1,2)</f>
        <v>1</v>
      </c>
    </row>
    <row r="2" spans="1:14" x14ac:dyDescent="0.25">
      <c r="A2" s="6"/>
      <c r="B2" s="8"/>
      <c r="C2" s="8"/>
      <c r="D2" s="8"/>
      <c r="E2" s="8"/>
      <c r="F2" s="8"/>
      <c r="G2" s="8"/>
      <c r="H2" s="8"/>
      <c r="I2" s="8"/>
      <c r="J2" s="8"/>
      <c r="K2" s="8"/>
      <c r="L2" s="8"/>
      <c r="M2" s="8"/>
      <c r="N2" s="302"/>
    </row>
    <row r="3" spans="1:14" x14ac:dyDescent="0.25">
      <c r="A3" s="6"/>
      <c r="B3" s="8"/>
      <c r="C3" s="8"/>
      <c r="D3" s="8"/>
      <c r="E3" s="8"/>
      <c r="F3" s="8"/>
      <c r="G3" s="8"/>
      <c r="H3" s="8"/>
      <c r="I3" s="8"/>
      <c r="J3" s="8"/>
      <c r="K3" s="8"/>
      <c r="L3" s="8"/>
      <c r="M3" s="8"/>
      <c r="N3" s="302"/>
    </row>
    <row r="4" spans="1:14" ht="23" x14ac:dyDescent="0.5">
      <c r="A4" s="6"/>
      <c r="B4" s="930" t="s">
        <v>106</v>
      </c>
      <c r="C4" s="930"/>
      <c r="D4" s="930"/>
      <c r="E4" s="930"/>
      <c r="F4" s="930"/>
      <c r="G4" s="930"/>
      <c r="H4" s="930"/>
      <c r="I4" s="930"/>
      <c r="J4" s="930"/>
      <c r="K4" s="930"/>
      <c r="L4" s="930"/>
      <c r="M4" s="930"/>
      <c r="N4" s="302"/>
    </row>
    <row r="5" spans="1:14" ht="23" x14ac:dyDescent="0.5">
      <c r="A5" s="6"/>
      <c r="B5" s="931" t="s">
        <v>1</v>
      </c>
      <c r="C5" s="931"/>
      <c r="D5" s="931"/>
      <c r="E5" s="931"/>
      <c r="F5" s="931"/>
      <c r="G5" s="931"/>
      <c r="H5" s="931"/>
      <c r="I5" s="931"/>
      <c r="J5" s="931"/>
      <c r="K5" s="931"/>
      <c r="L5" s="931"/>
      <c r="M5" s="931"/>
      <c r="N5" s="302"/>
    </row>
    <row r="6" spans="1:14" ht="15.5" x14ac:dyDescent="0.25">
      <c r="A6" s="6"/>
      <c r="B6" s="932" t="s">
        <v>107</v>
      </c>
      <c r="C6" s="932"/>
      <c r="D6" s="932"/>
      <c r="E6" s="932"/>
      <c r="F6" s="932"/>
      <c r="G6" s="932"/>
      <c r="H6" s="932"/>
      <c r="I6" s="932"/>
      <c r="J6" s="932"/>
      <c r="K6" s="932"/>
      <c r="L6" s="932"/>
      <c r="M6" s="932"/>
      <c r="N6" s="302"/>
    </row>
    <row r="7" spans="1:14" ht="6" customHeight="1" x14ac:dyDescent="0.25">
      <c r="A7" s="6"/>
      <c r="B7" s="303"/>
      <c r="C7" s="303"/>
      <c r="D7" s="303"/>
      <c r="E7" s="303"/>
      <c r="F7" s="303"/>
      <c r="G7" s="303"/>
      <c r="H7" s="303"/>
      <c r="I7" s="303"/>
      <c r="J7" s="303"/>
      <c r="K7" s="303"/>
      <c r="L7" s="303"/>
      <c r="M7" s="303"/>
      <c r="N7" s="302"/>
    </row>
    <row r="8" spans="1:14" ht="6" customHeight="1" x14ac:dyDescent="0.25">
      <c r="A8" s="6"/>
      <c r="B8" s="933"/>
      <c r="C8" s="932"/>
      <c r="D8" s="932"/>
      <c r="E8" s="932"/>
      <c r="F8" s="932"/>
      <c r="G8" s="932"/>
      <c r="H8" s="932"/>
      <c r="I8" s="932"/>
      <c r="J8" s="932"/>
      <c r="K8" s="932"/>
      <c r="L8" s="932"/>
      <c r="M8" s="932"/>
      <c r="N8" s="302"/>
    </row>
    <row r="9" spans="1:14" ht="6" customHeight="1" x14ac:dyDescent="0.25">
      <c r="A9" s="6"/>
      <c r="B9" s="303"/>
      <c r="C9" s="303"/>
      <c r="D9" s="303"/>
      <c r="E9" s="303"/>
      <c r="F9" s="303"/>
      <c r="G9" s="303"/>
      <c r="H9" s="303"/>
      <c r="I9" s="303"/>
      <c r="J9" s="303"/>
      <c r="K9" s="304"/>
      <c r="L9" s="303"/>
      <c r="M9" s="304"/>
      <c r="N9" s="302"/>
    </row>
    <row r="10" spans="1:14" ht="2.25" customHeight="1" x14ac:dyDescent="0.25">
      <c r="A10" s="934"/>
      <c r="B10" s="935"/>
      <c r="C10" s="935"/>
      <c r="D10" s="935"/>
      <c r="E10" s="935"/>
      <c r="F10" s="935"/>
      <c r="G10" s="935"/>
      <c r="H10" s="935"/>
      <c r="I10" s="935"/>
      <c r="J10" s="935"/>
      <c r="K10" s="935"/>
      <c r="L10" s="935"/>
      <c r="M10" s="935"/>
      <c r="N10" s="936"/>
    </row>
    <row r="11" spans="1:14" ht="15.75" customHeight="1" x14ac:dyDescent="0.35">
      <c r="A11" s="305"/>
      <c r="B11" s="859" t="s">
        <v>3</v>
      </c>
      <c r="C11" s="859"/>
      <c r="D11" s="859"/>
      <c r="E11" s="859"/>
      <c r="F11" s="859"/>
      <c r="G11" s="859"/>
      <c r="H11" s="859"/>
      <c r="I11" s="859"/>
      <c r="J11" s="859"/>
      <c r="K11" s="859"/>
      <c r="L11" s="859"/>
      <c r="M11" s="859"/>
      <c r="N11" s="307"/>
    </row>
    <row r="12" spans="1:14" ht="5.25" customHeight="1" x14ac:dyDescent="0.25">
      <c r="A12" s="305"/>
      <c r="B12" s="306"/>
      <c r="C12" s="306"/>
      <c r="D12" s="306"/>
      <c r="E12" s="306"/>
      <c r="F12" s="306"/>
      <c r="G12" s="306"/>
      <c r="H12" s="306"/>
      <c r="I12" s="306"/>
      <c r="J12" s="306"/>
      <c r="K12" s="306"/>
      <c r="L12" s="306"/>
      <c r="M12" s="306"/>
      <c r="N12" s="307"/>
    </row>
    <row r="13" spans="1:14" ht="15.5" x14ac:dyDescent="0.25">
      <c r="A13" s="305"/>
      <c r="B13" s="929" t="s">
        <v>108</v>
      </c>
      <c r="C13" s="929"/>
      <c r="D13" s="929"/>
      <c r="E13" s="929"/>
      <c r="F13" s="929"/>
      <c r="G13" s="929"/>
      <c r="H13" s="929"/>
      <c r="I13" s="929"/>
      <c r="J13" s="929"/>
      <c r="K13" s="929"/>
      <c r="L13" s="929"/>
      <c r="M13" s="929"/>
      <c r="N13" s="307"/>
    </row>
    <row r="14" spans="1:14" ht="16" thickBot="1" x14ac:dyDescent="0.4">
      <c r="A14" s="11"/>
      <c r="B14" s="939"/>
      <c r="C14" s="939"/>
      <c r="D14" s="939"/>
      <c r="E14" s="939"/>
      <c r="F14" s="939"/>
      <c r="G14" s="939"/>
      <c r="H14" s="939"/>
      <c r="I14" s="939"/>
      <c r="J14" s="939"/>
      <c r="K14" s="939"/>
      <c r="L14" s="939"/>
      <c r="M14" s="939"/>
      <c r="N14" s="93"/>
    </row>
    <row r="15" spans="1:14" ht="18" x14ac:dyDescent="0.4">
      <c r="A15" s="16"/>
      <c r="B15" s="309"/>
      <c r="C15" s="17"/>
      <c r="D15" s="17"/>
      <c r="E15" s="17"/>
      <c r="F15" s="17"/>
      <c r="G15" s="17"/>
      <c r="H15" s="17"/>
      <c r="I15" s="17"/>
      <c r="J15" s="17"/>
      <c r="K15" s="17"/>
      <c r="L15" s="17"/>
      <c r="M15" s="24"/>
      <c r="N15" s="15"/>
    </row>
    <row r="16" spans="1:14" ht="15.5" x14ac:dyDescent="0.35">
      <c r="A16" s="16"/>
      <c r="B16" s="308" t="s">
        <v>4</v>
      </c>
      <c r="C16" s="17"/>
      <c r="D16" s="17"/>
      <c r="E16" s="17"/>
      <c r="F16" s="17"/>
      <c r="G16" s="17"/>
      <c r="H16" s="17"/>
      <c r="I16" s="17"/>
      <c r="J16" s="17"/>
      <c r="K16" s="17"/>
      <c r="L16" s="17"/>
      <c r="M16" s="24"/>
      <c r="N16" s="15"/>
    </row>
    <row r="17" spans="1:14" ht="18.5" thickBot="1" x14ac:dyDescent="0.45">
      <c r="A17" s="16"/>
      <c r="B17" s="692"/>
      <c r="C17" s="17"/>
      <c r="D17" s="17"/>
      <c r="E17" s="17"/>
      <c r="F17" s="17"/>
      <c r="G17" s="17"/>
      <c r="H17" s="17"/>
      <c r="I17" s="17"/>
      <c r="J17" s="17"/>
      <c r="K17" s="17"/>
      <c r="L17" s="17"/>
      <c r="M17" s="24"/>
      <c r="N17" s="15"/>
    </row>
    <row r="18" spans="1:14" ht="16" thickBot="1" x14ac:dyDescent="0.4">
      <c r="A18" s="16"/>
      <c r="B18" s="288" t="s">
        <v>109</v>
      </c>
      <c r="C18" s="17"/>
      <c r="D18" s="17"/>
      <c r="E18" s="17"/>
      <c r="F18" s="17"/>
      <c r="G18" s="17"/>
      <c r="H18" s="17"/>
      <c r="I18" s="17"/>
      <c r="J18" s="17"/>
      <c r="K18" s="17"/>
      <c r="L18" s="17"/>
      <c r="M18" s="24"/>
      <c r="N18" s="15"/>
    </row>
    <row r="19" spans="1:14" ht="18" x14ac:dyDescent="0.4">
      <c r="A19" s="16"/>
      <c r="B19" s="692"/>
      <c r="C19" s="17"/>
      <c r="D19" s="17"/>
      <c r="E19" s="17"/>
      <c r="F19" s="17"/>
      <c r="G19" s="17"/>
      <c r="H19" s="17"/>
      <c r="I19" s="17"/>
      <c r="J19" s="17"/>
      <c r="K19" s="17"/>
      <c r="L19" s="17"/>
      <c r="M19" s="24"/>
      <c r="N19" s="15"/>
    </row>
    <row r="20" spans="1:14" ht="18" x14ac:dyDescent="0.4">
      <c r="A20" s="16"/>
      <c r="B20" s="692"/>
      <c r="C20" s="17"/>
      <c r="D20" s="17"/>
      <c r="E20" s="17"/>
      <c r="F20" s="17"/>
      <c r="G20" s="17"/>
      <c r="H20" s="17"/>
      <c r="I20" s="17"/>
      <c r="J20" s="17"/>
      <c r="K20" s="17"/>
      <c r="L20" s="17"/>
      <c r="M20" s="24"/>
      <c r="N20" s="15"/>
    </row>
    <row r="21" spans="1:14" ht="63" customHeight="1" x14ac:dyDescent="0.35">
      <c r="A21" s="16"/>
      <c r="B21" s="17"/>
      <c r="C21" s="17"/>
      <c r="D21" s="17"/>
      <c r="E21" s="17"/>
      <c r="F21" s="17"/>
      <c r="G21" s="17"/>
      <c r="H21" s="17"/>
      <c r="I21" s="54" t="str">
        <f>IF(N1=1,"Greater Manchester CA - Police","West Yorkshire CA - Police")</f>
        <v>Greater Manchester CA - Police</v>
      </c>
      <c r="J21" s="24"/>
      <c r="K21" s="54" t="str">
        <f>IF(N1=1,"Greater Manchester CA - General functions","West Yorkshire CA - General functions")</f>
        <v>Greater Manchester CA - General functions</v>
      </c>
      <c r="L21" s="24"/>
      <c r="M21" s="54" t="s">
        <v>110</v>
      </c>
      <c r="N21" s="15"/>
    </row>
    <row r="22" spans="1:14" ht="15.5" x14ac:dyDescent="0.35">
      <c r="A22" s="16"/>
      <c r="B22" s="17"/>
      <c r="C22" s="17"/>
      <c r="D22" s="17"/>
      <c r="E22" s="17"/>
      <c r="F22" s="17"/>
      <c r="G22" s="17"/>
      <c r="H22" s="17"/>
      <c r="I22" s="310" t="s">
        <v>89</v>
      </c>
      <c r="J22" s="310"/>
      <c r="K22" s="310" t="s">
        <v>90</v>
      </c>
      <c r="L22" s="24"/>
      <c r="M22" s="310" t="s">
        <v>91</v>
      </c>
      <c r="N22" s="15"/>
    </row>
    <row r="23" spans="1:14" ht="15.5" x14ac:dyDescent="0.35">
      <c r="A23" s="16"/>
      <c r="B23" s="17"/>
      <c r="C23" s="17"/>
      <c r="D23" s="17"/>
      <c r="E23" s="17"/>
      <c r="F23" s="17"/>
      <c r="G23" s="17"/>
      <c r="H23" s="17"/>
      <c r="I23" s="24" t="s">
        <v>7</v>
      </c>
      <c r="J23" s="24"/>
      <c r="K23" s="24" t="s">
        <v>7</v>
      </c>
      <c r="L23" s="24"/>
      <c r="M23" s="24" t="s">
        <v>7</v>
      </c>
      <c r="N23" s="15"/>
    </row>
    <row r="24" spans="1:14" ht="16" thickBot="1" x14ac:dyDescent="0.4">
      <c r="A24" s="16"/>
      <c r="B24" s="308" t="s">
        <v>92</v>
      </c>
      <c r="C24" s="308"/>
      <c r="D24" s="308"/>
      <c r="E24" s="308"/>
      <c r="F24" s="308"/>
      <c r="G24" s="279"/>
      <c r="H24" s="279"/>
      <c r="I24" s="311"/>
      <c r="J24" s="311"/>
      <c r="K24" s="311"/>
      <c r="L24" s="311"/>
      <c r="M24" s="311"/>
      <c r="N24" s="15"/>
    </row>
    <row r="25" spans="1:14" ht="18.5" thickBot="1" x14ac:dyDescent="0.4">
      <c r="A25" s="16"/>
      <c r="B25" s="940" t="s">
        <v>111</v>
      </c>
      <c r="C25" s="928"/>
      <c r="D25" s="928"/>
      <c r="E25" s="928"/>
      <c r="F25" s="928"/>
      <c r="G25" s="928"/>
      <c r="H25" s="279"/>
      <c r="I25" s="312">
        <f>IF(N1=1,Data!F423,Data!F427)</f>
        <v>177732259</v>
      </c>
      <c r="J25" s="313"/>
      <c r="K25" s="312">
        <f>IF(N1=1,Data!F424,Data!F428)</f>
        <v>80146894</v>
      </c>
      <c r="L25" s="314"/>
      <c r="M25" s="315">
        <f>+I25+K25</f>
        <v>257879153</v>
      </c>
      <c r="N25" s="15"/>
    </row>
    <row r="26" spans="1:14" ht="29.25" customHeight="1" x14ac:dyDescent="0.35">
      <c r="A26" s="16"/>
      <c r="B26" s="928"/>
      <c r="C26" s="928"/>
      <c r="D26" s="928"/>
      <c r="E26" s="928"/>
      <c r="F26" s="928"/>
      <c r="G26" s="928"/>
      <c r="H26" s="279"/>
      <c r="I26" s="316"/>
      <c r="J26" s="316"/>
      <c r="K26" s="316"/>
      <c r="L26" s="317"/>
      <c r="M26" s="317"/>
      <c r="N26" s="15"/>
    </row>
    <row r="27" spans="1:14" ht="18" thickBot="1" x14ac:dyDescent="0.3">
      <c r="A27" s="16"/>
      <c r="B27" s="316"/>
      <c r="C27" s="316"/>
      <c r="D27" s="316"/>
      <c r="E27" s="316"/>
      <c r="F27" s="316"/>
      <c r="G27" s="316"/>
      <c r="H27" s="316"/>
      <c r="I27" s="316"/>
      <c r="J27" s="316"/>
      <c r="K27" s="316"/>
      <c r="L27" s="317"/>
      <c r="M27" s="317"/>
      <c r="N27" s="15"/>
    </row>
    <row r="28" spans="1:14" ht="18.5" thickBot="1" x14ac:dyDescent="0.4">
      <c r="A28" s="16"/>
      <c r="B28" s="941" t="s">
        <v>94</v>
      </c>
      <c r="C28" s="928"/>
      <c r="D28" s="928"/>
      <c r="E28" s="928"/>
      <c r="F28" s="928"/>
      <c r="G28" s="928"/>
      <c r="H28" s="279"/>
      <c r="I28" s="312">
        <f>IF(N1=1,Data!N423,Data!N427)</f>
        <v>0</v>
      </c>
      <c r="J28" s="313"/>
      <c r="K28" s="312">
        <f>IF(N1=1,Data!M423,Data!M428)</f>
        <v>0</v>
      </c>
      <c r="L28" s="314"/>
      <c r="M28" s="315">
        <f>+I28+K28</f>
        <v>0</v>
      </c>
      <c r="N28" s="15"/>
    </row>
    <row r="29" spans="1:14" ht="30.65" customHeight="1" x14ac:dyDescent="0.35">
      <c r="A29" s="16"/>
      <c r="B29" s="928"/>
      <c r="C29" s="928"/>
      <c r="D29" s="928"/>
      <c r="E29" s="928"/>
      <c r="F29" s="928"/>
      <c r="G29" s="928"/>
      <c r="H29" s="279"/>
      <c r="I29" s="318"/>
      <c r="J29" s="318"/>
      <c r="K29" s="318"/>
      <c r="L29" s="317"/>
      <c r="M29" s="317"/>
      <c r="N29" s="15"/>
    </row>
    <row r="30" spans="1:14" ht="30" customHeight="1" thickBot="1" x14ac:dyDescent="0.4">
      <c r="A30" s="16"/>
      <c r="B30" s="308" t="s">
        <v>95</v>
      </c>
      <c r="C30" s="308"/>
      <c r="D30" s="308"/>
      <c r="E30" s="308"/>
      <c r="F30" s="308"/>
      <c r="G30" s="279"/>
      <c r="H30" s="279"/>
      <c r="I30" s="314"/>
      <c r="J30" s="314"/>
      <c r="K30" s="314"/>
      <c r="L30" s="311"/>
      <c r="M30" s="311"/>
      <c r="N30" s="15"/>
    </row>
    <row r="31" spans="1:14" ht="20.5" thickBot="1" x14ac:dyDescent="0.4">
      <c r="A31" s="16"/>
      <c r="B31" s="319" t="s">
        <v>96</v>
      </c>
      <c r="C31" s="308"/>
      <c r="D31" s="308"/>
      <c r="E31" s="308"/>
      <c r="F31" s="308"/>
      <c r="G31" s="279"/>
      <c r="H31" s="279"/>
      <c r="I31" s="320">
        <f>IF(N1=1,Data!V423,Data!V427)</f>
        <v>778503.1</v>
      </c>
      <c r="J31" s="321"/>
      <c r="K31" s="697">
        <f>IF(N1=1,Data!V424,Data!V428)</f>
        <v>778503.1</v>
      </c>
      <c r="L31" s="311"/>
      <c r="M31" s="322" t="s">
        <v>97</v>
      </c>
      <c r="N31" s="15"/>
    </row>
    <row r="32" spans="1:14" ht="9.65" customHeight="1" x14ac:dyDescent="0.35">
      <c r="A32" s="16"/>
      <c r="B32" s="279"/>
      <c r="C32" s="279"/>
      <c r="D32" s="279"/>
      <c r="E32" s="279"/>
      <c r="F32" s="279"/>
      <c r="G32" s="279"/>
      <c r="H32" s="279"/>
      <c r="I32" s="323"/>
      <c r="J32" s="323"/>
      <c r="K32" s="323"/>
      <c r="L32" s="311"/>
      <c r="M32" s="324"/>
      <c r="N32" s="15"/>
    </row>
    <row r="33" spans="1:14" ht="18" thickBot="1" x14ac:dyDescent="0.4">
      <c r="A33" s="16"/>
      <c r="B33" s="308" t="s">
        <v>98</v>
      </c>
      <c r="C33" s="308"/>
      <c r="D33" s="308"/>
      <c r="E33" s="308"/>
      <c r="F33" s="308"/>
      <c r="G33" s="279"/>
      <c r="H33" s="279"/>
      <c r="I33" s="323"/>
      <c r="J33" s="323"/>
      <c r="K33" s="323"/>
      <c r="L33" s="311"/>
      <c r="M33" s="324"/>
      <c r="N33" s="15"/>
    </row>
    <row r="34" spans="1:14" ht="20.5" thickBot="1" x14ac:dyDescent="0.4">
      <c r="A34" s="16"/>
      <c r="B34" s="938" t="s">
        <v>99</v>
      </c>
      <c r="C34" s="846"/>
      <c r="D34" s="846"/>
      <c r="E34" s="846"/>
      <c r="F34" s="846"/>
      <c r="G34" s="846"/>
      <c r="H34" s="279"/>
      <c r="I34" s="325">
        <f>IF(N1=1,Data!X423,Data!X427)</f>
        <v>228.3</v>
      </c>
      <c r="J34" s="326"/>
      <c r="K34" s="325">
        <f>IF(N1=1,Data!X424,Data!X428)</f>
        <v>102.95</v>
      </c>
      <c r="L34" s="327"/>
      <c r="M34" s="328" t="s">
        <v>97</v>
      </c>
      <c r="N34" s="15"/>
    </row>
    <row r="35" spans="1:14" ht="28.9" customHeight="1" thickBot="1" x14ac:dyDescent="0.3">
      <c r="A35" s="16"/>
      <c r="B35" s="942"/>
      <c r="C35" s="942"/>
      <c r="D35" s="942"/>
      <c r="E35" s="942"/>
      <c r="F35" s="942"/>
      <c r="G35" s="942"/>
      <c r="H35" s="942"/>
      <c r="I35" s="329"/>
      <c r="J35" s="327"/>
      <c r="K35" s="327"/>
      <c r="L35" s="327"/>
      <c r="M35" s="327"/>
      <c r="N35" s="15"/>
    </row>
    <row r="36" spans="1:14" ht="28.15" customHeight="1" thickBot="1" x14ac:dyDescent="0.3">
      <c r="A36" s="16"/>
      <c r="B36" s="941" t="s">
        <v>112</v>
      </c>
      <c r="C36" s="928"/>
      <c r="D36" s="928"/>
      <c r="E36" s="928"/>
      <c r="F36" s="928"/>
      <c r="G36" s="928"/>
      <c r="H36" s="928"/>
      <c r="I36" s="928"/>
      <c r="J36" s="928"/>
      <c r="K36" s="928"/>
      <c r="L36" s="311"/>
      <c r="M36" s="330">
        <f>IF(+I34="","",ROUND(+I34+K34,2))</f>
        <v>331.25</v>
      </c>
      <c r="N36" s="15"/>
    </row>
    <row r="37" spans="1:14" ht="34.15" customHeight="1" thickBot="1" x14ac:dyDescent="0.4">
      <c r="A37" s="16"/>
      <c r="B37" s="943" t="s">
        <v>36</v>
      </c>
      <c r="C37" s="928"/>
      <c r="D37" s="331"/>
      <c r="E37" s="331"/>
      <c r="F37" s="331"/>
      <c r="G37" s="331"/>
      <c r="H37" s="331"/>
      <c r="I37" s="331"/>
      <c r="J37" s="331"/>
      <c r="K37" s="331"/>
      <c r="L37" s="331"/>
      <c r="M37" s="331"/>
      <c r="N37" s="15"/>
    </row>
    <row r="38" spans="1:14" ht="27" customHeight="1" thickBot="1" x14ac:dyDescent="0.3">
      <c r="A38" s="16"/>
      <c r="B38" s="938" t="s">
        <v>113</v>
      </c>
      <c r="C38" s="938"/>
      <c r="D38" s="938"/>
      <c r="E38" s="938"/>
      <c r="F38" s="938"/>
      <c r="G38" s="938"/>
      <c r="H38" s="331"/>
      <c r="I38" s="895" t="s">
        <v>105</v>
      </c>
      <c r="J38" s="944"/>
      <c r="K38" s="944"/>
      <c r="L38" s="945"/>
      <c r="M38" s="331"/>
      <c r="N38" s="15"/>
    </row>
    <row r="39" spans="1:14" ht="28.15" customHeight="1" x14ac:dyDescent="0.25">
      <c r="A39" s="16"/>
      <c r="B39" s="347"/>
      <c r="C39" s="347"/>
      <c r="D39" s="347"/>
      <c r="E39" s="347"/>
      <c r="F39" s="347"/>
      <c r="G39" s="347"/>
      <c r="H39" s="348"/>
      <c r="I39" s="349"/>
      <c r="J39" s="347"/>
      <c r="K39" s="347"/>
      <c r="L39" s="311"/>
      <c r="M39" s="331"/>
      <c r="N39" s="15"/>
    </row>
    <row r="40" spans="1:14" ht="37.9" customHeight="1" thickBot="1" x14ac:dyDescent="0.3">
      <c r="A40" s="23"/>
      <c r="B40" s="356"/>
      <c r="C40" s="357"/>
      <c r="D40" s="357"/>
      <c r="E40" s="357"/>
      <c r="F40" s="357"/>
      <c r="G40" s="355"/>
      <c r="H40" s="355"/>
      <c r="I40" s="937"/>
      <c r="J40" s="937"/>
      <c r="K40" s="937"/>
      <c r="L40" s="342"/>
      <c r="M40" s="358"/>
      <c r="N40" s="95"/>
    </row>
    <row r="41" spans="1:14" ht="0.65" customHeight="1" thickBot="1" x14ac:dyDescent="0.3">
      <c r="A41" s="22"/>
      <c r="B41" s="332" t="str">
        <f>IF(I40="Yes - to be held","Please re-submit a new version of this form when you are aware of the outcome of this referendum.",IF(I40="Yes - resulted in no changes","Electorate voted to accept the council tax that was set.",IF(I40="Yes - changes made to form","Electorate voted for a lower increase.",IF(I40="no","",""))))</f>
        <v/>
      </c>
      <c r="C41" s="333"/>
      <c r="D41" s="333"/>
      <c r="E41" s="333"/>
      <c r="F41" s="333"/>
      <c r="G41" s="333"/>
      <c r="H41" s="333"/>
      <c r="I41" s="830"/>
      <c r="L41" s="342"/>
      <c r="M41" s="342"/>
      <c r="N41" s="95"/>
    </row>
  </sheetData>
  <mergeCells count="17">
    <mergeCell ref="I40:K40"/>
    <mergeCell ref="B38:G38"/>
    <mergeCell ref="B14:M14"/>
    <mergeCell ref="B25:G26"/>
    <mergeCell ref="B28:G29"/>
    <mergeCell ref="B34:G34"/>
    <mergeCell ref="B35:H35"/>
    <mergeCell ref="B36:K36"/>
    <mergeCell ref="B37:C37"/>
    <mergeCell ref="I38:L38"/>
    <mergeCell ref="B13:M13"/>
    <mergeCell ref="B4:M4"/>
    <mergeCell ref="B5:M5"/>
    <mergeCell ref="B6:M6"/>
    <mergeCell ref="B8:M8"/>
    <mergeCell ref="A10:N10"/>
    <mergeCell ref="B11:M1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96601A-8E43-4619-BCAB-CF294039C1C7}">
          <x14:formula1>
            <xm:f>List2!$I$1:$I$2</xm:f>
          </x14:formula1>
          <xm:sqref>B18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FC70-EB3F-4A55-A82E-F96150CC4817}">
  <sheetPr codeName="Sheet10"/>
  <dimension ref="B1:L406"/>
  <sheetViews>
    <sheetView workbookViewId="0">
      <selection activeCell="J88" sqref="J88"/>
    </sheetView>
  </sheetViews>
  <sheetFormatPr defaultRowHeight="12.5" x14ac:dyDescent="0.25"/>
  <cols>
    <col min="3" max="3" width="31.81640625" customWidth="1"/>
    <col min="5" max="5" width="11.54296875" bestFit="1" customWidth="1"/>
    <col min="7" max="7" width="10" customWidth="1"/>
  </cols>
  <sheetData>
    <row r="1" spans="2:10" x14ac:dyDescent="0.25">
      <c r="E1" t="s">
        <v>114</v>
      </c>
    </row>
    <row r="2" spans="2:10" ht="15.5" x14ac:dyDescent="0.35">
      <c r="B2" t="s">
        <v>115</v>
      </c>
      <c r="C2" t="s">
        <v>116</v>
      </c>
      <c r="D2" t="s">
        <v>117</v>
      </c>
      <c r="E2">
        <f>VLOOKUP($B2, Data!$A$8:$V$416, 22,0)</f>
        <v>52079.199999999997</v>
      </c>
      <c r="G2" s="292" t="s">
        <v>118</v>
      </c>
      <c r="H2">
        <v>0</v>
      </c>
      <c r="J2">
        <f>VLOOKUP(B2,$G$2:$H$450,2,FALSE)</f>
        <v>702548</v>
      </c>
    </row>
    <row r="3" spans="2:10" ht="15.5" x14ac:dyDescent="0.35">
      <c r="B3" t="s">
        <v>119</v>
      </c>
      <c r="C3" t="s">
        <v>120</v>
      </c>
      <c r="D3" t="s">
        <v>117</v>
      </c>
      <c r="E3">
        <f>VLOOKUP($B3, Data!$A$8:$V$416, 22,0)</f>
        <v>150833.70000000001</v>
      </c>
      <c r="G3" s="292" t="s">
        <v>121</v>
      </c>
      <c r="H3">
        <v>0</v>
      </c>
      <c r="J3">
        <f t="shared" ref="J3:J66" si="0">VLOOKUP(B3,$G$2:$H$450,2,FALSE)</f>
        <v>2017146</v>
      </c>
    </row>
    <row r="4" spans="2:10" ht="15.5" x14ac:dyDescent="0.35">
      <c r="B4" t="s">
        <v>122</v>
      </c>
      <c r="C4" t="s">
        <v>123</v>
      </c>
      <c r="D4" t="s">
        <v>124</v>
      </c>
      <c r="E4">
        <f>VLOOKUP($B4, Data!$A$8:$V$416, 22,0)</f>
        <v>66584.600000000006</v>
      </c>
      <c r="G4" s="292" t="s">
        <v>125</v>
      </c>
      <c r="H4">
        <v>0</v>
      </c>
      <c r="J4">
        <f t="shared" si="0"/>
        <v>2112065</v>
      </c>
    </row>
    <row r="5" spans="2:10" ht="15.5" x14ac:dyDescent="0.35">
      <c r="B5" t="s">
        <v>126</v>
      </c>
      <c r="C5" t="s">
        <v>127</v>
      </c>
      <c r="D5" t="s">
        <v>128</v>
      </c>
      <c r="E5">
        <f>VLOOKUP($B5, Data!$A$8:$V$416, 22,0)</f>
        <v>67853.7</v>
      </c>
      <c r="G5" s="292" t="s">
        <v>129</v>
      </c>
      <c r="H5" t="s">
        <v>130</v>
      </c>
      <c r="J5">
        <f t="shared" si="0"/>
        <v>1037483.68</v>
      </c>
    </row>
    <row r="6" spans="2:10" ht="15.5" x14ac:dyDescent="0.35">
      <c r="B6" t="s">
        <v>131</v>
      </c>
      <c r="C6" t="s">
        <v>132</v>
      </c>
      <c r="D6" t="s">
        <v>128</v>
      </c>
      <c r="E6">
        <f>VLOOKUP($B6, Data!$A$8:$V$416, 22,0)</f>
        <v>61941.990949999999</v>
      </c>
      <c r="G6" s="292" t="s">
        <v>133</v>
      </c>
      <c r="H6">
        <v>0</v>
      </c>
      <c r="J6">
        <f t="shared" si="0"/>
        <v>2011876.16</v>
      </c>
    </row>
    <row r="7" spans="2:10" ht="15.5" x14ac:dyDescent="0.35">
      <c r="B7" t="s">
        <v>134</v>
      </c>
      <c r="C7" t="s">
        <v>135</v>
      </c>
      <c r="D7" t="s">
        <v>117</v>
      </c>
      <c r="E7">
        <f>VLOOKUP($B7, Data!$A$8:$V$416, 22,0)</f>
        <v>82064.800000000003</v>
      </c>
      <c r="G7" s="292" t="s">
        <v>136</v>
      </c>
      <c r="H7">
        <v>0</v>
      </c>
      <c r="J7">
        <f t="shared" si="0"/>
        <v>1217000</v>
      </c>
    </row>
    <row r="8" spans="2:10" ht="15.5" x14ac:dyDescent="0.35">
      <c r="B8" t="s">
        <v>137</v>
      </c>
      <c r="C8" t="s">
        <v>138</v>
      </c>
      <c r="D8" t="s">
        <v>124</v>
      </c>
      <c r="E8">
        <f>VLOOKUP($B8, Data!$A$8:$V$416, 22,0)</f>
        <v>258361.9994</v>
      </c>
      <c r="G8" s="292" t="s">
        <v>139</v>
      </c>
      <c r="H8" t="s">
        <v>130</v>
      </c>
      <c r="J8">
        <f t="shared" si="0"/>
        <v>3896359</v>
      </c>
    </row>
    <row r="9" spans="2:10" ht="15.5" x14ac:dyDescent="0.35">
      <c r="B9" t="s">
        <v>140</v>
      </c>
      <c r="C9" t="s">
        <v>141</v>
      </c>
      <c r="D9" t="s">
        <v>128</v>
      </c>
      <c r="E9">
        <f>VLOOKUP($B9, Data!$A$8:$V$416, 22,0)</f>
        <v>35439.335500000001</v>
      </c>
      <c r="G9" s="292" t="s">
        <v>115</v>
      </c>
      <c r="H9">
        <v>702548</v>
      </c>
      <c r="J9">
        <f t="shared" si="0"/>
        <v>1157093</v>
      </c>
    </row>
    <row r="10" spans="2:10" ht="15.5" x14ac:dyDescent="0.35">
      <c r="B10" t="s">
        <v>142</v>
      </c>
      <c r="C10" t="s">
        <v>143</v>
      </c>
      <c r="D10" t="s">
        <v>128</v>
      </c>
      <c r="E10">
        <f>VLOOKUP($B10, Data!$A$8:$V$416, 22,0)</f>
        <v>37140</v>
      </c>
      <c r="G10" s="292" t="s">
        <v>119</v>
      </c>
      <c r="H10">
        <v>2017146</v>
      </c>
      <c r="J10">
        <f t="shared" si="0"/>
        <v>631009</v>
      </c>
    </row>
    <row r="11" spans="2:10" ht="15.5" x14ac:dyDescent="0.35">
      <c r="B11" t="s">
        <v>144</v>
      </c>
      <c r="C11" t="s">
        <v>145</v>
      </c>
      <c r="D11" t="s">
        <v>124</v>
      </c>
      <c r="E11">
        <f>VLOOKUP($B11, Data!$A$8:$V$416, 22,0)</f>
        <v>77795.34</v>
      </c>
      <c r="G11" s="292" t="s">
        <v>122</v>
      </c>
      <c r="H11">
        <v>2112065</v>
      </c>
      <c r="J11">
        <f t="shared" si="0"/>
        <v>1383195</v>
      </c>
    </row>
    <row r="12" spans="2:10" ht="15.5" x14ac:dyDescent="0.35">
      <c r="B12" t="s">
        <v>146</v>
      </c>
      <c r="C12" t="s">
        <v>147</v>
      </c>
      <c r="D12" t="s">
        <v>128</v>
      </c>
      <c r="E12">
        <f>VLOOKUP($B12, Data!$A$8:$V$416, 22,0)</f>
        <v>142813.95379999999</v>
      </c>
      <c r="G12" s="292" t="s">
        <v>148</v>
      </c>
      <c r="H12">
        <v>0</v>
      </c>
      <c r="J12">
        <f t="shared" si="0"/>
        <v>8805911</v>
      </c>
    </row>
    <row r="13" spans="2:10" ht="15.5" x14ac:dyDescent="0.35">
      <c r="B13" t="s">
        <v>149</v>
      </c>
      <c r="C13" t="s">
        <v>150</v>
      </c>
      <c r="D13" t="s">
        <v>128</v>
      </c>
      <c r="E13">
        <f>VLOOKUP($B13, Data!$A$8:$V$416, 22,0)</f>
        <v>48249</v>
      </c>
      <c r="G13" s="292" t="s">
        <v>151</v>
      </c>
      <c r="H13">
        <v>0</v>
      </c>
      <c r="J13">
        <f t="shared" si="0"/>
        <v>1692563</v>
      </c>
    </row>
    <row r="14" spans="2:10" ht="15.5" x14ac:dyDescent="0.35">
      <c r="B14" t="s">
        <v>152</v>
      </c>
      <c r="C14" t="s">
        <v>153</v>
      </c>
      <c r="D14" t="s">
        <v>124</v>
      </c>
      <c r="E14">
        <f>VLOOKUP($B14, Data!$A$8:$V$416, 22,0)</f>
        <v>143419.98509999999</v>
      </c>
      <c r="G14" s="292" t="s">
        <v>154</v>
      </c>
      <c r="H14" t="s">
        <v>130</v>
      </c>
      <c r="J14">
        <f t="shared" si="0"/>
        <v>2150023.5619999999</v>
      </c>
    </row>
    <row r="15" spans="2:10" ht="15.5" x14ac:dyDescent="0.35">
      <c r="B15" t="s">
        <v>155</v>
      </c>
      <c r="C15" t="s">
        <v>156</v>
      </c>
      <c r="D15" t="s">
        <v>117</v>
      </c>
      <c r="E15">
        <f>VLOOKUP($B15, Data!$A$8:$V$416, 22,0)</f>
        <v>98730</v>
      </c>
      <c r="G15" s="292" t="s">
        <v>157</v>
      </c>
      <c r="H15">
        <v>0</v>
      </c>
      <c r="J15">
        <f t="shared" si="0"/>
        <v>1360499</v>
      </c>
    </row>
    <row r="16" spans="2:10" ht="15.5" x14ac:dyDescent="0.35">
      <c r="B16" t="s">
        <v>158</v>
      </c>
      <c r="C16" t="s">
        <v>159</v>
      </c>
      <c r="D16" t="s">
        <v>128</v>
      </c>
      <c r="E16">
        <f>VLOOKUP($B16, Data!$A$8:$V$416, 22,0)</f>
        <v>91203.985000000001</v>
      </c>
      <c r="G16" s="292" t="s">
        <v>126</v>
      </c>
      <c r="H16">
        <v>1037483.68</v>
      </c>
      <c r="J16">
        <f t="shared" si="0"/>
        <v>1584213</v>
      </c>
    </row>
    <row r="17" spans="2:10" ht="15.5" x14ac:dyDescent="0.35">
      <c r="B17" t="s">
        <v>160</v>
      </c>
      <c r="C17" t="s">
        <v>161</v>
      </c>
      <c r="D17" t="s">
        <v>128</v>
      </c>
      <c r="E17">
        <f>VLOOKUP($B17, Data!$A$8:$V$416, 22,0)</f>
        <v>127917</v>
      </c>
      <c r="G17" s="292" t="s">
        <v>131</v>
      </c>
      <c r="H17">
        <v>2011876.16</v>
      </c>
      <c r="J17">
        <f t="shared" si="0"/>
        <v>2361348</v>
      </c>
    </row>
    <row r="18" spans="2:10" ht="15.5" x14ac:dyDescent="0.35">
      <c r="B18" t="s">
        <v>162</v>
      </c>
      <c r="C18" t="s">
        <v>163</v>
      </c>
      <c r="D18" t="s">
        <v>117</v>
      </c>
      <c r="E18">
        <f>VLOOKUP($B18, Data!$A$8:$V$416, 22,0)</f>
        <v>133347</v>
      </c>
      <c r="G18" s="292" t="s">
        <v>134</v>
      </c>
      <c r="H18">
        <v>1217000</v>
      </c>
      <c r="J18">
        <f t="shared" si="0"/>
        <v>1769515</v>
      </c>
    </row>
    <row r="19" spans="2:10" ht="15.5" x14ac:dyDescent="0.35">
      <c r="B19" t="s">
        <v>164</v>
      </c>
      <c r="C19" t="s">
        <v>165</v>
      </c>
      <c r="D19" t="s">
        <v>128</v>
      </c>
      <c r="E19">
        <f>VLOOKUP($B19, Data!$A$8:$V$416, 22,0)</f>
        <v>225030.7</v>
      </c>
      <c r="G19" s="292" t="s">
        <v>137</v>
      </c>
      <c r="H19">
        <v>3896359</v>
      </c>
      <c r="J19">
        <f t="shared" si="0"/>
        <v>7234738</v>
      </c>
    </row>
    <row r="20" spans="2:10" ht="15.5" x14ac:dyDescent="0.35">
      <c r="B20" t="s">
        <v>166</v>
      </c>
      <c r="C20" t="s">
        <v>167</v>
      </c>
      <c r="D20" t="s">
        <v>124</v>
      </c>
      <c r="E20">
        <f>VLOOKUP($B20, Data!$A$8:$V$416, 22,0)</f>
        <v>55611.4</v>
      </c>
      <c r="G20" s="292" t="s">
        <v>168</v>
      </c>
      <c r="H20">
        <v>0</v>
      </c>
      <c r="J20">
        <f t="shared" si="0"/>
        <v>940761.56</v>
      </c>
    </row>
    <row r="21" spans="2:10" ht="15.5" x14ac:dyDescent="0.35">
      <c r="B21" t="s">
        <v>169</v>
      </c>
      <c r="C21" t="s">
        <v>170</v>
      </c>
      <c r="D21" t="s">
        <v>124</v>
      </c>
      <c r="E21">
        <f>VLOOKUP($B21, Data!$A$8:$V$416, 22,0)</f>
        <v>62507.1</v>
      </c>
      <c r="G21" s="292" t="s">
        <v>140</v>
      </c>
      <c r="H21">
        <v>1157093</v>
      </c>
      <c r="J21">
        <f t="shared" si="0"/>
        <v>1015741</v>
      </c>
    </row>
    <row r="22" spans="2:10" ht="15.5" x14ac:dyDescent="0.35">
      <c r="B22" t="s">
        <v>171</v>
      </c>
      <c r="C22" t="s">
        <v>172</v>
      </c>
      <c r="D22" t="s">
        <v>173</v>
      </c>
      <c r="E22">
        <f>VLOOKUP($B22, Data!$A$8:$V$416, 22,0)</f>
        <v>235811.9</v>
      </c>
      <c r="G22" s="292" t="s">
        <v>142</v>
      </c>
      <c r="H22">
        <v>631009</v>
      </c>
      <c r="J22">
        <f t="shared" si="0"/>
        <v>9901742</v>
      </c>
    </row>
    <row r="23" spans="2:10" ht="15.5" x14ac:dyDescent="0.35">
      <c r="B23" t="s">
        <v>174</v>
      </c>
      <c r="C23" t="s">
        <v>175</v>
      </c>
      <c r="D23" t="s">
        <v>176</v>
      </c>
      <c r="E23">
        <f>VLOOKUP($B23, Data!$A$8:$V$416, 22,0)</f>
        <v>90218.996499999994</v>
      </c>
      <c r="G23" s="292" t="s">
        <v>177</v>
      </c>
      <c r="H23">
        <v>0</v>
      </c>
      <c r="J23">
        <f t="shared" si="0"/>
        <v>1222238.95</v>
      </c>
    </row>
    <row r="24" spans="2:10" ht="15.5" x14ac:dyDescent="0.35">
      <c r="B24" t="s">
        <v>178</v>
      </c>
      <c r="C24" t="s">
        <v>179</v>
      </c>
      <c r="D24" t="s">
        <v>128</v>
      </c>
      <c r="E24">
        <f>VLOOKUP($B24, Data!$A$8:$V$416, 22,0)</f>
        <v>109359.954</v>
      </c>
      <c r="G24" s="292" t="s">
        <v>144</v>
      </c>
      <c r="H24">
        <v>1383195</v>
      </c>
      <c r="J24">
        <f t="shared" si="0"/>
        <v>1790343.5</v>
      </c>
    </row>
    <row r="25" spans="2:10" ht="15.5" x14ac:dyDescent="0.35">
      <c r="B25" t="s">
        <v>180</v>
      </c>
      <c r="C25" t="s">
        <v>181</v>
      </c>
      <c r="D25" t="s">
        <v>128</v>
      </c>
      <c r="E25">
        <f>VLOOKUP($B25, Data!$A$8:$V$416, 22,0)</f>
        <v>156607.50599999999</v>
      </c>
      <c r="G25" s="292" t="s">
        <v>182</v>
      </c>
      <c r="H25" t="s">
        <v>130</v>
      </c>
      <c r="J25">
        <f t="shared" si="0"/>
        <v>2472832</v>
      </c>
    </row>
    <row r="26" spans="2:10" ht="15.5" x14ac:dyDescent="0.35">
      <c r="B26" t="s">
        <v>183</v>
      </c>
      <c r="C26" t="s">
        <v>184</v>
      </c>
      <c r="D26" t="s">
        <v>128</v>
      </c>
      <c r="E26">
        <f>VLOOKUP($B26, Data!$A$8:$V$416, 22,0)</f>
        <v>125464.57550000001</v>
      </c>
      <c r="G26" s="292" t="s">
        <v>146</v>
      </c>
      <c r="H26">
        <v>8805911</v>
      </c>
      <c r="J26">
        <f t="shared" si="0"/>
        <v>2082712</v>
      </c>
    </row>
    <row r="27" spans="2:10" ht="15.5" x14ac:dyDescent="0.35">
      <c r="B27" t="s">
        <v>185</v>
      </c>
      <c r="C27" t="s">
        <v>186</v>
      </c>
      <c r="D27" t="s">
        <v>176</v>
      </c>
      <c r="E27">
        <f>VLOOKUP($B27, Data!$A$8:$V$416, 22,0)</f>
        <v>8317.2999999999993</v>
      </c>
      <c r="G27" s="292" t="s">
        <v>149</v>
      </c>
      <c r="H27">
        <v>1692563</v>
      </c>
      <c r="J27">
        <f t="shared" si="0"/>
        <v>26615</v>
      </c>
    </row>
    <row r="28" spans="2:10" ht="15.5" x14ac:dyDescent="0.35">
      <c r="B28" t="s">
        <v>187</v>
      </c>
      <c r="C28" t="s">
        <v>188</v>
      </c>
      <c r="D28" t="s">
        <v>128</v>
      </c>
      <c r="E28">
        <f>VLOOKUP($B28, Data!$A$8:$V$416, 22,0)</f>
        <v>203074.61919999999</v>
      </c>
      <c r="G28" s="292" t="s">
        <v>152</v>
      </c>
      <c r="H28">
        <v>2150023.5619999999</v>
      </c>
      <c r="J28">
        <f t="shared" si="0"/>
        <v>3385781</v>
      </c>
    </row>
    <row r="29" spans="2:10" ht="15.5" x14ac:dyDescent="0.35">
      <c r="B29" t="s">
        <v>189</v>
      </c>
      <c r="C29" t="s">
        <v>190</v>
      </c>
      <c r="D29" t="s">
        <v>124</v>
      </c>
      <c r="E29">
        <f>VLOOKUP($B29, Data!$A$8:$V$416, 22,0)</f>
        <v>84264.3</v>
      </c>
      <c r="G29" s="292" t="s">
        <v>191</v>
      </c>
      <c r="H29">
        <v>0</v>
      </c>
      <c r="J29">
        <f t="shared" si="0"/>
        <v>1489793</v>
      </c>
    </row>
    <row r="30" spans="2:10" ht="15.5" x14ac:dyDescent="0.35">
      <c r="B30" t="s">
        <v>192</v>
      </c>
      <c r="C30" t="s">
        <v>193</v>
      </c>
      <c r="D30" t="s">
        <v>117</v>
      </c>
      <c r="E30">
        <f>VLOOKUP($B30, Data!$A$8:$V$416, 22,0)</f>
        <v>136370.79999999999</v>
      </c>
      <c r="G30" s="292" t="s">
        <v>194</v>
      </c>
      <c r="H30">
        <v>0</v>
      </c>
      <c r="J30">
        <f t="shared" si="0"/>
        <v>2078292.5160000001</v>
      </c>
    </row>
    <row r="31" spans="2:10" ht="15.5" x14ac:dyDescent="0.35">
      <c r="B31" t="s">
        <v>195</v>
      </c>
      <c r="C31" t="s">
        <v>196</v>
      </c>
      <c r="D31" t="s">
        <v>173</v>
      </c>
      <c r="E31">
        <f>VLOOKUP($B31, Data!$A$8:$V$416, 22,0)</f>
        <v>173964.24</v>
      </c>
      <c r="G31" s="292" t="s">
        <v>155</v>
      </c>
      <c r="H31">
        <v>1360499</v>
      </c>
      <c r="J31">
        <f t="shared" si="0"/>
        <v>5211968.63</v>
      </c>
    </row>
    <row r="32" spans="2:10" ht="15.5" x14ac:dyDescent="0.35">
      <c r="B32" t="s">
        <v>197</v>
      </c>
      <c r="C32" t="s">
        <v>198</v>
      </c>
      <c r="D32" t="s">
        <v>128</v>
      </c>
      <c r="E32">
        <f>VLOOKUP($B32, Data!$A$8:$V$416, 22,0)</f>
        <v>34464.493999999999</v>
      </c>
      <c r="G32" s="292" t="s">
        <v>199</v>
      </c>
      <c r="H32">
        <v>0</v>
      </c>
      <c r="J32">
        <f t="shared" si="0"/>
        <v>566490</v>
      </c>
    </row>
    <row r="33" spans="2:10" ht="15.5" x14ac:dyDescent="0.35">
      <c r="B33" t="s">
        <v>200</v>
      </c>
      <c r="C33" t="s">
        <v>201</v>
      </c>
      <c r="D33" t="s">
        <v>128</v>
      </c>
      <c r="E33">
        <f>VLOOKUP($B33, Data!$A$8:$V$416, 22,0)</f>
        <v>70030.600000000006</v>
      </c>
      <c r="G33" s="292" t="s">
        <v>158</v>
      </c>
      <c r="H33">
        <v>1584213</v>
      </c>
      <c r="J33">
        <f t="shared" si="0"/>
        <v>1083471</v>
      </c>
    </row>
    <row r="34" spans="2:10" ht="15.5" x14ac:dyDescent="0.35">
      <c r="B34" t="s">
        <v>202</v>
      </c>
      <c r="C34" t="s">
        <v>203</v>
      </c>
      <c r="D34" t="s">
        <v>173</v>
      </c>
      <c r="E34">
        <f>VLOOKUP($B34, Data!$A$8:$V$416, 22,0)</f>
        <v>257097.9</v>
      </c>
      <c r="G34" s="292" t="s">
        <v>160</v>
      </c>
      <c r="H34">
        <v>2361348</v>
      </c>
      <c r="J34">
        <f t="shared" si="0"/>
        <v>3555844</v>
      </c>
    </row>
    <row r="35" spans="2:10" ht="15.5" x14ac:dyDescent="0.35">
      <c r="B35" t="s">
        <v>204</v>
      </c>
      <c r="C35" t="s">
        <v>205</v>
      </c>
      <c r="D35" t="s">
        <v>173</v>
      </c>
      <c r="E35">
        <f>VLOOKUP($B35, Data!$A$8:$V$416, 22,0)</f>
        <v>296951.90000000002</v>
      </c>
      <c r="G35" s="292" t="s">
        <v>206</v>
      </c>
      <c r="H35" t="s">
        <v>130</v>
      </c>
      <c r="J35">
        <f t="shared" si="0"/>
        <v>4463187.51</v>
      </c>
    </row>
    <row r="36" spans="2:10" ht="15.5" x14ac:dyDescent="0.35">
      <c r="B36" t="s">
        <v>207</v>
      </c>
      <c r="C36" t="s">
        <v>208</v>
      </c>
      <c r="D36" t="s">
        <v>124</v>
      </c>
      <c r="E36">
        <f>VLOOKUP($B36, Data!$A$8:$V$416, 22,0)</f>
        <v>84601.8</v>
      </c>
      <c r="G36" s="292" t="s">
        <v>162</v>
      </c>
      <c r="H36">
        <v>1769515</v>
      </c>
      <c r="J36">
        <f t="shared" si="0"/>
        <v>3058362</v>
      </c>
    </row>
    <row r="37" spans="2:10" ht="15.5" x14ac:dyDescent="0.35">
      <c r="B37" t="s">
        <v>209</v>
      </c>
      <c r="C37" t="s">
        <v>210</v>
      </c>
      <c r="D37" t="s">
        <v>128</v>
      </c>
      <c r="E37">
        <f>VLOOKUP($B37, Data!$A$8:$V$416, 22,0)</f>
        <v>150617.89600000001</v>
      </c>
      <c r="G37" s="292" t="s">
        <v>211</v>
      </c>
      <c r="H37">
        <v>0</v>
      </c>
      <c r="J37">
        <f t="shared" si="0"/>
        <v>2670455</v>
      </c>
    </row>
    <row r="38" spans="2:10" ht="15.5" x14ac:dyDescent="0.35">
      <c r="B38" t="s">
        <v>212</v>
      </c>
      <c r="C38" t="s">
        <v>213</v>
      </c>
      <c r="D38" t="s">
        <v>124</v>
      </c>
      <c r="E38">
        <f>VLOOKUP($B38, Data!$A$8:$V$416, 22,0)</f>
        <v>93790.9</v>
      </c>
      <c r="G38" s="292" t="s">
        <v>214</v>
      </c>
      <c r="H38">
        <v>0</v>
      </c>
      <c r="J38">
        <f t="shared" si="0"/>
        <v>1359969</v>
      </c>
    </row>
    <row r="39" spans="2:10" ht="15.5" x14ac:dyDescent="0.35">
      <c r="B39" t="s">
        <v>215</v>
      </c>
      <c r="C39" t="s">
        <v>216</v>
      </c>
      <c r="D39" t="s">
        <v>128</v>
      </c>
      <c r="E39">
        <f>VLOOKUP($B39, Data!$A$8:$V$416, 22,0)</f>
        <v>143695.82699999999</v>
      </c>
      <c r="G39" s="292" t="s">
        <v>217</v>
      </c>
      <c r="H39">
        <v>0</v>
      </c>
      <c r="J39">
        <f t="shared" si="0"/>
        <v>7344292</v>
      </c>
    </row>
    <row r="40" spans="2:10" ht="15.5" x14ac:dyDescent="0.35">
      <c r="B40" t="s">
        <v>218</v>
      </c>
      <c r="C40" t="s">
        <v>219</v>
      </c>
      <c r="D40" t="s">
        <v>117</v>
      </c>
      <c r="E40">
        <f>VLOOKUP($B40, Data!$A$8:$V$416, 22,0)</f>
        <v>118648.5</v>
      </c>
      <c r="G40" s="292" t="s">
        <v>220</v>
      </c>
      <c r="H40">
        <v>0</v>
      </c>
      <c r="J40">
        <f t="shared" si="0"/>
        <v>1543617</v>
      </c>
    </row>
    <row r="41" spans="2:10" ht="15.5" x14ac:dyDescent="0.35">
      <c r="B41" t="s">
        <v>221</v>
      </c>
      <c r="C41" t="s">
        <v>222</v>
      </c>
      <c r="D41" t="s">
        <v>128</v>
      </c>
      <c r="E41">
        <f>VLOOKUP($B41, Data!$A$8:$V$416, 22,0)</f>
        <v>120900.3</v>
      </c>
      <c r="G41" s="292" t="s">
        <v>166</v>
      </c>
      <c r="H41">
        <v>940761.56</v>
      </c>
      <c r="J41">
        <f t="shared" si="0"/>
        <v>3759999.33</v>
      </c>
    </row>
    <row r="42" spans="2:10" ht="15.5" x14ac:dyDescent="0.35">
      <c r="B42" t="s">
        <v>223</v>
      </c>
      <c r="C42" t="s">
        <v>224</v>
      </c>
      <c r="D42" t="s">
        <v>173</v>
      </c>
      <c r="E42">
        <f>VLOOKUP($B42, Data!$A$8:$V$416, 22,0)</f>
        <v>203532.3</v>
      </c>
      <c r="G42" s="292" t="s">
        <v>164</v>
      </c>
      <c r="H42">
        <v>7234738</v>
      </c>
      <c r="J42">
        <f t="shared" si="0"/>
        <v>7840064</v>
      </c>
    </row>
    <row r="43" spans="2:10" ht="15.5" x14ac:dyDescent="0.35">
      <c r="B43" t="s">
        <v>225</v>
      </c>
      <c r="C43" t="s">
        <v>226</v>
      </c>
      <c r="D43" t="s">
        <v>117</v>
      </c>
      <c r="E43">
        <f>VLOOKUP($B43, Data!$A$8:$V$416, 22,0)</f>
        <v>96369</v>
      </c>
      <c r="G43" s="292" t="s">
        <v>169</v>
      </c>
      <c r="H43">
        <v>1015741</v>
      </c>
      <c r="J43">
        <f t="shared" si="0"/>
        <v>1379040</v>
      </c>
    </row>
    <row r="44" spans="2:10" ht="15.5" x14ac:dyDescent="0.35">
      <c r="B44" t="s">
        <v>227</v>
      </c>
      <c r="C44" t="s">
        <v>228</v>
      </c>
      <c r="D44" t="s">
        <v>173</v>
      </c>
      <c r="E44">
        <f>VLOOKUP($B44, Data!$A$8:$V$416, 22,0)</f>
        <v>544924.5</v>
      </c>
      <c r="G44" s="292" t="s">
        <v>229</v>
      </c>
      <c r="H44">
        <v>0</v>
      </c>
      <c r="J44">
        <f t="shared" si="0"/>
        <v>18244071</v>
      </c>
    </row>
    <row r="45" spans="2:10" ht="15.5" x14ac:dyDescent="0.35">
      <c r="B45" t="s">
        <v>230</v>
      </c>
      <c r="C45" t="s">
        <v>231</v>
      </c>
      <c r="D45" t="s">
        <v>124</v>
      </c>
      <c r="E45">
        <f>VLOOKUP($B45, Data!$A$8:$V$416, 22,0)</f>
        <v>52660.9</v>
      </c>
      <c r="G45" s="292" t="s">
        <v>174</v>
      </c>
      <c r="H45">
        <v>1222238.95</v>
      </c>
      <c r="J45">
        <f t="shared" si="0"/>
        <v>1008414</v>
      </c>
    </row>
    <row r="46" spans="2:10" ht="15.5" x14ac:dyDescent="0.35">
      <c r="B46" t="s">
        <v>232</v>
      </c>
      <c r="C46" t="s">
        <v>233</v>
      </c>
      <c r="D46" t="s">
        <v>173</v>
      </c>
      <c r="E46">
        <f>VLOOKUP($B46, Data!$A$8:$V$416, 22,0)</f>
        <v>236503.47</v>
      </c>
      <c r="G46" s="292" t="s">
        <v>234</v>
      </c>
      <c r="H46">
        <v>0</v>
      </c>
      <c r="J46">
        <f t="shared" si="0"/>
        <v>3292686</v>
      </c>
    </row>
    <row r="47" spans="2:10" ht="15.5" x14ac:dyDescent="0.35">
      <c r="B47" t="s">
        <v>235</v>
      </c>
      <c r="C47" t="s">
        <v>236</v>
      </c>
      <c r="D47" t="s">
        <v>176</v>
      </c>
      <c r="E47">
        <f>VLOOKUP($B47, Data!$A$8:$V$416, 22,0)</f>
        <v>83695.583499999993</v>
      </c>
      <c r="G47" s="292" t="s">
        <v>237</v>
      </c>
      <c r="H47">
        <v>0</v>
      </c>
      <c r="J47">
        <f t="shared" si="0"/>
        <v>1067960</v>
      </c>
    </row>
    <row r="48" spans="2:10" ht="15.5" x14ac:dyDescent="0.35">
      <c r="B48" t="s">
        <v>238</v>
      </c>
      <c r="C48" t="s">
        <v>239</v>
      </c>
      <c r="D48" t="s">
        <v>176</v>
      </c>
      <c r="E48">
        <f>VLOOKUP($B48, Data!$A$8:$V$416, 22,0)</f>
        <v>73981</v>
      </c>
      <c r="G48" s="292" t="s">
        <v>240</v>
      </c>
      <c r="H48" t="s">
        <v>130</v>
      </c>
      <c r="J48">
        <f t="shared" si="0"/>
        <v>916232.49</v>
      </c>
    </row>
    <row r="49" spans="2:10" ht="15.5" x14ac:dyDescent="0.35">
      <c r="B49" t="s">
        <v>241</v>
      </c>
      <c r="C49" t="s">
        <v>242</v>
      </c>
      <c r="D49" t="s">
        <v>128</v>
      </c>
      <c r="E49">
        <f>VLOOKUP($B49, Data!$A$8:$V$416, 22,0)</f>
        <v>35831</v>
      </c>
      <c r="G49" s="292" t="s">
        <v>243</v>
      </c>
      <c r="H49">
        <v>0</v>
      </c>
      <c r="J49">
        <f t="shared" si="0"/>
        <v>555022</v>
      </c>
    </row>
    <row r="50" spans="2:10" ht="15.5" x14ac:dyDescent="0.35">
      <c r="B50" t="s">
        <v>244</v>
      </c>
      <c r="C50" t="s">
        <v>245</v>
      </c>
      <c r="D50" t="s">
        <v>176</v>
      </c>
      <c r="E50">
        <f>VLOOKUP($B50, Data!$A$8:$V$416, 22,0)</f>
        <v>82262.983999999997</v>
      </c>
      <c r="G50" s="292" t="s">
        <v>178</v>
      </c>
      <c r="H50">
        <v>1790343.5</v>
      </c>
      <c r="J50">
        <f t="shared" si="0"/>
        <v>0</v>
      </c>
    </row>
    <row r="51" spans="2:10" ht="15.5" x14ac:dyDescent="0.35">
      <c r="B51" t="s">
        <v>246</v>
      </c>
      <c r="C51" t="s">
        <v>247</v>
      </c>
      <c r="D51" t="s">
        <v>173</v>
      </c>
      <c r="E51">
        <f>VLOOKUP($B51, Data!$A$8:$V$416, 22,0)</f>
        <v>530659</v>
      </c>
      <c r="G51" s="292" t="s">
        <v>248</v>
      </c>
      <c r="H51">
        <v>0</v>
      </c>
      <c r="J51">
        <f t="shared" si="0"/>
        <v>7163896.2300000004</v>
      </c>
    </row>
    <row r="52" spans="2:10" ht="15.5" x14ac:dyDescent="0.35">
      <c r="B52" t="s">
        <v>249</v>
      </c>
      <c r="C52" t="s">
        <v>250</v>
      </c>
      <c r="D52" t="s">
        <v>117</v>
      </c>
      <c r="E52">
        <f>VLOOKUP($B52, Data!$A$8:$V$416, 22,0)</f>
        <v>79303</v>
      </c>
      <c r="G52" s="292" t="s">
        <v>251</v>
      </c>
      <c r="H52">
        <v>0</v>
      </c>
      <c r="J52">
        <f t="shared" si="0"/>
        <v>1142757</v>
      </c>
    </row>
    <row r="53" spans="2:10" ht="15.5" x14ac:dyDescent="0.35">
      <c r="B53" t="s">
        <v>252</v>
      </c>
      <c r="C53" t="s">
        <v>253</v>
      </c>
      <c r="D53" t="s">
        <v>117</v>
      </c>
      <c r="E53">
        <f>VLOOKUP($B53, Data!$A$8:$V$416, 22,0)</f>
        <v>88785</v>
      </c>
      <c r="G53" s="292" t="s">
        <v>254</v>
      </c>
      <c r="H53">
        <v>0</v>
      </c>
      <c r="J53">
        <f t="shared" si="0"/>
        <v>1418784</v>
      </c>
    </row>
    <row r="54" spans="2:10" ht="15.5" x14ac:dyDescent="0.35">
      <c r="B54" t="s">
        <v>255</v>
      </c>
      <c r="C54" t="s">
        <v>256</v>
      </c>
      <c r="D54" t="s">
        <v>128</v>
      </c>
      <c r="E54">
        <f>VLOOKUP($B54, Data!$A$8:$V$416, 22,0)</f>
        <v>24928</v>
      </c>
      <c r="G54" s="292" t="s">
        <v>257</v>
      </c>
      <c r="H54" t="s">
        <v>130</v>
      </c>
      <c r="J54">
        <f t="shared" si="0"/>
        <v>1309467.8400000001</v>
      </c>
    </row>
    <row r="55" spans="2:10" ht="15.5" x14ac:dyDescent="0.35">
      <c r="B55" t="s">
        <v>258</v>
      </c>
      <c r="C55" t="s">
        <v>259</v>
      </c>
      <c r="D55" t="s">
        <v>117</v>
      </c>
      <c r="E55">
        <f>VLOOKUP($B55, Data!$A$8:$V$416, 22,0)</f>
        <v>89390</v>
      </c>
      <c r="G55" s="292" t="s">
        <v>180</v>
      </c>
      <c r="H55">
        <v>2472832</v>
      </c>
      <c r="J55">
        <f t="shared" si="0"/>
        <v>1367667</v>
      </c>
    </row>
    <row r="56" spans="2:10" ht="15.5" x14ac:dyDescent="0.35">
      <c r="B56" t="s">
        <v>260</v>
      </c>
      <c r="C56" t="s">
        <v>261</v>
      </c>
      <c r="D56" t="s">
        <v>128</v>
      </c>
      <c r="E56">
        <f>VLOOKUP($B56, Data!$A$8:$V$416, 22,0)</f>
        <v>70252.5</v>
      </c>
      <c r="G56" s="292" t="s">
        <v>183</v>
      </c>
      <c r="H56">
        <v>2082712</v>
      </c>
      <c r="J56">
        <f t="shared" si="0"/>
        <v>1160571.3</v>
      </c>
    </row>
    <row r="57" spans="2:10" ht="15.5" x14ac:dyDescent="0.35">
      <c r="B57" t="s">
        <v>262</v>
      </c>
      <c r="C57" t="s">
        <v>263</v>
      </c>
      <c r="D57" t="s">
        <v>173</v>
      </c>
      <c r="E57">
        <f>VLOOKUP($B57, Data!$A$8:$V$416, 22,0)</f>
        <v>458445.5</v>
      </c>
      <c r="G57" s="292" t="s">
        <v>264</v>
      </c>
      <c r="H57">
        <v>0</v>
      </c>
      <c r="J57">
        <f t="shared" si="0"/>
        <v>13482882</v>
      </c>
    </row>
    <row r="58" spans="2:10" ht="15.5" x14ac:dyDescent="0.35">
      <c r="B58" t="s">
        <v>265</v>
      </c>
      <c r="C58" t="s">
        <v>266</v>
      </c>
      <c r="D58" t="s">
        <v>117</v>
      </c>
      <c r="E58">
        <f>VLOOKUP($B58, Data!$A$8:$V$416, 22,0)</f>
        <v>103840.048</v>
      </c>
      <c r="G58" s="292" t="s">
        <v>267</v>
      </c>
      <c r="H58" t="s">
        <v>130</v>
      </c>
      <c r="J58">
        <f t="shared" si="0"/>
        <v>1287616</v>
      </c>
    </row>
    <row r="59" spans="2:10" ht="15.5" x14ac:dyDescent="0.35">
      <c r="B59" t="s">
        <v>268</v>
      </c>
      <c r="C59" t="s">
        <v>269</v>
      </c>
      <c r="D59" t="s">
        <v>117</v>
      </c>
      <c r="E59">
        <f>VLOOKUP($B59, Data!$A$8:$V$416, 22,0)</f>
        <v>86769.4</v>
      </c>
      <c r="G59" s="292" t="s">
        <v>270</v>
      </c>
      <c r="H59" t="s">
        <v>130</v>
      </c>
      <c r="J59">
        <f t="shared" si="0"/>
        <v>1161000</v>
      </c>
    </row>
    <row r="60" spans="2:10" ht="15.5" x14ac:dyDescent="0.35">
      <c r="B60" t="s">
        <v>271</v>
      </c>
      <c r="C60" t="s">
        <v>272</v>
      </c>
      <c r="D60" t="s">
        <v>128</v>
      </c>
      <c r="E60">
        <f>VLOOKUP($B60, Data!$A$8:$V$416, 22,0)</f>
        <v>53879.901100000003</v>
      </c>
      <c r="G60" s="292" t="s">
        <v>185</v>
      </c>
      <c r="H60">
        <v>26615</v>
      </c>
      <c r="J60">
        <f t="shared" si="0"/>
        <v>905182</v>
      </c>
    </row>
    <row r="61" spans="2:10" ht="15.5" x14ac:dyDescent="0.35">
      <c r="B61" t="s">
        <v>273</v>
      </c>
      <c r="C61" t="s">
        <v>274</v>
      </c>
      <c r="D61" t="s">
        <v>128</v>
      </c>
      <c r="E61">
        <f>VLOOKUP($B61, Data!$A$8:$V$416, 22,0)</f>
        <v>1242.9715000000001</v>
      </c>
      <c r="G61" s="292" t="s">
        <v>275</v>
      </c>
      <c r="H61">
        <v>0</v>
      </c>
      <c r="J61">
        <f t="shared" si="0"/>
        <v>17327</v>
      </c>
    </row>
    <row r="62" spans="2:10" ht="15.5" x14ac:dyDescent="0.35">
      <c r="B62" t="s">
        <v>276</v>
      </c>
      <c r="C62" t="s">
        <v>277</v>
      </c>
      <c r="D62" t="s">
        <v>176</v>
      </c>
      <c r="E62">
        <f>VLOOKUP($B62, Data!$A$8:$V$416, 22,0)</f>
        <v>80177.899999999994</v>
      </c>
      <c r="G62" s="292" t="s">
        <v>278</v>
      </c>
      <c r="H62" t="s">
        <v>130</v>
      </c>
      <c r="J62">
        <f t="shared" si="0"/>
        <v>1023872</v>
      </c>
    </row>
    <row r="63" spans="2:10" ht="15.5" x14ac:dyDescent="0.35">
      <c r="B63" t="s">
        <v>279</v>
      </c>
      <c r="C63" t="s">
        <v>280</v>
      </c>
      <c r="D63" t="s">
        <v>176</v>
      </c>
      <c r="E63">
        <f>VLOOKUP($B63, Data!$A$8:$V$416, 22,0)</f>
        <v>97279.972250000006</v>
      </c>
      <c r="G63" s="292" t="s">
        <v>187</v>
      </c>
      <c r="H63">
        <v>3385781</v>
      </c>
      <c r="J63">
        <f t="shared" si="0"/>
        <v>940697.59999999998</v>
      </c>
    </row>
    <row r="64" spans="2:10" ht="15.5" x14ac:dyDescent="0.35">
      <c r="B64" t="s">
        <v>281</v>
      </c>
      <c r="C64" t="s">
        <v>282</v>
      </c>
      <c r="D64" t="s">
        <v>173</v>
      </c>
      <c r="E64">
        <f>VLOOKUP($B64, Data!$A$8:$V$416, 22,0)</f>
        <v>563284.9</v>
      </c>
      <c r="G64" s="292" t="s">
        <v>283</v>
      </c>
      <c r="H64">
        <v>0</v>
      </c>
      <c r="J64">
        <f t="shared" si="0"/>
        <v>7959215</v>
      </c>
    </row>
    <row r="65" spans="2:10" ht="15.5" x14ac:dyDescent="0.35">
      <c r="B65" t="s">
        <v>284</v>
      </c>
      <c r="C65" t="s">
        <v>285</v>
      </c>
      <c r="D65" t="s">
        <v>128</v>
      </c>
      <c r="E65">
        <f>VLOOKUP($B65, Data!$A$8:$V$416, 22,0)</f>
        <v>63988.04567</v>
      </c>
      <c r="G65" s="292" t="s">
        <v>189</v>
      </c>
      <c r="H65">
        <v>1489793</v>
      </c>
      <c r="J65">
        <f t="shared" si="0"/>
        <v>957900</v>
      </c>
    </row>
    <row r="66" spans="2:10" ht="15.5" x14ac:dyDescent="0.35">
      <c r="B66" t="s">
        <v>286</v>
      </c>
      <c r="C66" t="s">
        <v>287</v>
      </c>
      <c r="D66" t="s">
        <v>117</v>
      </c>
      <c r="E66">
        <f>VLOOKUP($B66, Data!$A$8:$V$416, 22,0)</f>
        <v>63200.2</v>
      </c>
      <c r="G66" s="292" t="s">
        <v>288</v>
      </c>
      <c r="H66" t="s">
        <v>130</v>
      </c>
      <c r="J66">
        <f t="shared" si="0"/>
        <v>1070611</v>
      </c>
    </row>
    <row r="67" spans="2:10" ht="15.5" x14ac:dyDescent="0.35">
      <c r="B67" t="s">
        <v>289</v>
      </c>
      <c r="C67" t="s">
        <v>290</v>
      </c>
      <c r="D67" t="s">
        <v>124</v>
      </c>
      <c r="E67">
        <f>VLOOKUP($B67, Data!$A$8:$V$416, 22,0)</f>
        <v>121905.96400000001</v>
      </c>
      <c r="G67" s="292" t="s">
        <v>291</v>
      </c>
      <c r="H67">
        <v>0</v>
      </c>
      <c r="J67">
        <f t="shared" ref="J67:J130" si="1">VLOOKUP(B67,$G$2:$H$450,2,FALSE)</f>
        <v>2009169</v>
      </c>
    </row>
    <row r="68" spans="2:10" ht="15.5" x14ac:dyDescent="0.35">
      <c r="B68" t="s">
        <v>292</v>
      </c>
      <c r="C68" t="s">
        <v>293</v>
      </c>
      <c r="D68" t="s">
        <v>124</v>
      </c>
      <c r="E68">
        <f>VLOOKUP($B68, Data!$A$8:$V$416, 22,0)</f>
        <v>37907</v>
      </c>
      <c r="G68" s="292" t="s">
        <v>192</v>
      </c>
      <c r="H68">
        <v>2078292.5160000001</v>
      </c>
      <c r="J68">
        <f t="shared" si="1"/>
        <v>614472</v>
      </c>
    </row>
    <row r="69" spans="2:10" ht="15.5" x14ac:dyDescent="0.35">
      <c r="B69" t="s">
        <v>294</v>
      </c>
      <c r="C69" t="s">
        <v>295</v>
      </c>
      <c r="D69" t="s">
        <v>176</v>
      </c>
      <c r="E69">
        <f>VLOOKUP($B69, Data!$A$8:$V$416, 22,0)</f>
        <v>111160.7</v>
      </c>
      <c r="G69" s="292" t="s">
        <v>296</v>
      </c>
      <c r="H69">
        <v>0</v>
      </c>
      <c r="J69">
        <f t="shared" si="1"/>
        <v>1365057</v>
      </c>
    </row>
    <row r="70" spans="2:10" ht="15.5" x14ac:dyDescent="0.35">
      <c r="B70" t="s">
        <v>297</v>
      </c>
      <c r="C70" t="s">
        <v>298</v>
      </c>
      <c r="D70" t="s">
        <v>173</v>
      </c>
      <c r="E70">
        <f>VLOOKUP($B70, Data!$A$8:$V$416, 22,0)</f>
        <v>377198.7</v>
      </c>
      <c r="G70" s="292" t="s">
        <v>197</v>
      </c>
      <c r="H70">
        <v>566490</v>
      </c>
      <c r="J70">
        <f t="shared" si="1"/>
        <v>10984025</v>
      </c>
    </row>
    <row r="71" spans="2:10" ht="15.5" x14ac:dyDescent="0.35">
      <c r="B71" t="s">
        <v>299</v>
      </c>
      <c r="C71" t="s">
        <v>300</v>
      </c>
      <c r="D71" t="s">
        <v>124</v>
      </c>
      <c r="E71">
        <f>VLOOKUP($B71, Data!$A$8:$V$416, 22,0)</f>
        <v>235758.01800000001</v>
      </c>
      <c r="G71" s="292" t="s">
        <v>301</v>
      </c>
      <c r="H71">
        <v>0</v>
      </c>
      <c r="J71">
        <f t="shared" si="1"/>
        <v>3567019</v>
      </c>
    </row>
    <row r="72" spans="2:10" ht="15.5" x14ac:dyDescent="0.35">
      <c r="B72" t="s">
        <v>302</v>
      </c>
      <c r="C72" t="s">
        <v>303</v>
      </c>
      <c r="D72" t="s">
        <v>128</v>
      </c>
      <c r="E72">
        <f>VLOOKUP($B72, Data!$A$8:$V$416, 22,0)</f>
        <v>77000.998500000002</v>
      </c>
      <c r="G72" s="292" t="s">
        <v>200</v>
      </c>
      <c r="H72">
        <v>1083471</v>
      </c>
      <c r="J72">
        <f t="shared" si="1"/>
        <v>1303966</v>
      </c>
    </row>
    <row r="73" spans="2:10" ht="15.5" x14ac:dyDescent="0.35">
      <c r="B73" t="s">
        <v>304</v>
      </c>
      <c r="C73" t="s">
        <v>305</v>
      </c>
      <c r="D73" t="s">
        <v>173</v>
      </c>
      <c r="E73">
        <f>VLOOKUP($B73, Data!$A$8:$V$416, 22,0)</f>
        <v>242006.6</v>
      </c>
      <c r="G73" s="292" t="s">
        <v>306</v>
      </c>
      <c r="H73">
        <v>0</v>
      </c>
      <c r="J73">
        <f t="shared" si="1"/>
        <v>3414186</v>
      </c>
    </row>
    <row r="74" spans="2:10" ht="15.5" x14ac:dyDescent="0.35">
      <c r="B74" t="s">
        <v>307</v>
      </c>
      <c r="C74" t="s">
        <v>308</v>
      </c>
      <c r="D74" t="s">
        <v>176</v>
      </c>
      <c r="E74">
        <f>VLOOKUP($B74, Data!$A$8:$V$416, 22,0)</f>
        <v>88904.9</v>
      </c>
      <c r="G74" s="292" t="s">
        <v>207</v>
      </c>
      <c r="H74">
        <v>3058362</v>
      </c>
      <c r="J74">
        <f t="shared" si="1"/>
        <v>1226888</v>
      </c>
    </row>
    <row r="75" spans="2:10" ht="15.5" x14ac:dyDescent="0.35">
      <c r="B75" t="s">
        <v>309</v>
      </c>
      <c r="C75" t="s">
        <v>310</v>
      </c>
      <c r="D75" t="s">
        <v>173</v>
      </c>
      <c r="E75">
        <f>VLOOKUP($B75, Data!$A$8:$V$416, 22,0)</f>
        <v>238592.2</v>
      </c>
      <c r="G75" s="292" t="s">
        <v>209</v>
      </c>
      <c r="H75">
        <v>2670455</v>
      </c>
      <c r="J75">
        <f t="shared" si="1"/>
        <v>9763192</v>
      </c>
    </row>
    <row r="76" spans="2:10" ht="15.5" x14ac:dyDescent="0.35">
      <c r="B76" t="s">
        <v>311</v>
      </c>
      <c r="C76" t="s">
        <v>312</v>
      </c>
      <c r="D76" t="s">
        <v>124</v>
      </c>
      <c r="E76">
        <f>VLOOKUP($B76, Data!$A$8:$V$416, 22,0)</f>
        <v>108461</v>
      </c>
      <c r="G76" s="292" t="s">
        <v>313</v>
      </c>
      <c r="H76">
        <v>0</v>
      </c>
      <c r="J76">
        <f t="shared" si="1"/>
        <v>1953382</v>
      </c>
    </row>
    <row r="77" spans="2:10" ht="15.5" x14ac:dyDescent="0.35">
      <c r="B77" t="s">
        <v>314</v>
      </c>
      <c r="C77" t="s">
        <v>315</v>
      </c>
      <c r="D77" t="s">
        <v>128</v>
      </c>
      <c r="E77">
        <f>VLOOKUP($B77, Data!$A$8:$V$416, 22,0)</f>
        <v>52738.1</v>
      </c>
      <c r="G77" s="292" t="s">
        <v>212</v>
      </c>
      <c r="H77">
        <v>1359969</v>
      </c>
      <c r="J77">
        <f t="shared" si="1"/>
        <v>851000</v>
      </c>
    </row>
    <row r="78" spans="2:10" ht="15.5" x14ac:dyDescent="0.35">
      <c r="B78" t="s">
        <v>316</v>
      </c>
      <c r="C78" t="s">
        <v>317</v>
      </c>
      <c r="D78" t="s">
        <v>124</v>
      </c>
      <c r="E78">
        <f>VLOOKUP($B78, Data!$A$8:$V$416, 22,0)</f>
        <v>127620</v>
      </c>
      <c r="G78" s="292" t="s">
        <v>215</v>
      </c>
      <c r="H78">
        <v>7344292</v>
      </c>
      <c r="J78">
        <f t="shared" si="1"/>
        <v>1910471</v>
      </c>
    </row>
    <row r="79" spans="2:10" ht="15.5" x14ac:dyDescent="0.35">
      <c r="B79" t="s">
        <v>318</v>
      </c>
      <c r="C79" t="s">
        <v>319</v>
      </c>
      <c r="D79" t="s">
        <v>128</v>
      </c>
      <c r="E79">
        <f>VLOOKUP($B79, Data!$A$8:$V$416, 22,0)</f>
        <v>88041.5</v>
      </c>
      <c r="G79" s="292" t="s">
        <v>218</v>
      </c>
      <c r="H79">
        <v>1543617</v>
      </c>
      <c r="J79">
        <f t="shared" si="1"/>
        <v>1360241</v>
      </c>
    </row>
    <row r="80" spans="2:10" ht="15.5" x14ac:dyDescent="0.35">
      <c r="B80" t="s">
        <v>320</v>
      </c>
      <c r="C80" t="s">
        <v>321</v>
      </c>
      <c r="D80" t="s">
        <v>117</v>
      </c>
      <c r="E80">
        <f>VLOOKUP($B80, Data!$A$8:$V$416, 22,0)</f>
        <v>75754.600000000006</v>
      </c>
      <c r="G80" s="292" t="s">
        <v>322</v>
      </c>
      <c r="H80">
        <v>0</v>
      </c>
      <c r="J80">
        <f t="shared" si="1"/>
        <v>1015112</v>
      </c>
    </row>
    <row r="81" spans="2:10" ht="15.5" x14ac:dyDescent="0.35">
      <c r="B81" t="s">
        <v>323</v>
      </c>
      <c r="C81" t="s">
        <v>324</v>
      </c>
      <c r="D81" t="s">
        <v>128</v>
      </c>
      <c r="E81">
        <f>VLOOKUP($B81, Data!$A$8:$V$416, 22,0)</f>
        <v>35227.980539999997</v>
      </c>
      <c r="G81" s="292" t="s">
        <v>325</v>
      </c>
      <c r="H81">
        <v>0</v>
      </c>
      <c r="J81">
        <f t="shared" si="1"/>
        <v>1851584</v>
      </c>
    </row>
    <row r="82" spans="2:10" ht="15.5" x14ac:dyDescent="0.35">
      <c r="B82" t="s">
        <v>326</v>
      </c>
      <c r="C82" t="s">
        <v>327</v>
      </c>
      <c r="D82" t="s">
        <v>128</v>
      </c>
      <c r="E82">
        <f>VLOOKUP($B82, Data!$A$8:$V$416, 22,0)</f>
        <v>90364.459199999998</v>
      </c>
      <c r="G82" s="292" t="s">
        <v>328</v>
      </c>
      <c r="H82">
        <v>0</v>
      </c>
      <c r="J82">
        <f t="shared" si="1"/>
        <v>2330501</v>
      </c>
    </row>
    <row r="83" spans="2:10" ht="15.5" x14ac:dyDescent="0.35">
      <c r="B83" t="s">
        <v>329</v>
      </c>
      <c r="C83" t="s">
        <v>330</v>
      </c>
      <c r="D83" t="s">
        <v>124</v>
      </c>
      <c r="E83">
        <f>VLOOKUP($B83, Data!$A$8:$V$416, 22,0)</f>
        <v>67172</v>
      </c>
      <c r="G83" s="292" t="s">
        <v>331</v>
      </c>
      <c r="H83">
        <v>0</v>
      </c>
      <c r="J83">
        <f t="shared" si="1"/>
        <v>1204268</v>
      </c>
    </row>
    <row r="84" spans="2:10" ht="15.5" x14ac:dyDescent="0.35">
      <c r="B84" t="s">
        <v>332</v>
      </c>
      <c r="C84" t="s">
        <v>333</v>
      </c>
      <c r="D84" t="s">
        <v>117</v>
      </c>
      <c r="E84">
        <f>VLOOKUP($B84, Data!$A$8:$V$416, 22,0)</f>
        <v>81872.399999999994</v>
      </c>
      <c r="G84" s="292" t="s">
        <v>334</v>
      </c>
      <c r="H84">
        <v>0</v>
      </c>
      <c r="J84">
        <f t="shared" si="1"/>
        <v>903871.3</v>
      </c>
    </row>
    <row r="85" spans="2:10" ht="15.5" x14ac:dyDescent="0.35">
      <c r="B85" t="s">
        <v>335</v>
      </c>
      <c r="C85" t="s">
        <v>336</v>
      </c>
      <c r="D85" t="s">
        <v>173</v>
      </c>
      <c r="E85">
        <f>VLOOKUP($B85, Data!$A$8:$V$416, 22,0)</f>
        <v>304692.27</v>
      </c>
      <c r="G85" s="292" t="s">
        <v>221</v>
      </c>
      <c r="H85">
        <v>3759999.33</v>
      </c>
      <c r="J85">
        <f t="shared" si="1"/>
        <v>4469836</v>
      </c>
    </row>
    <row r="86" spans="2:10" ht="15.5" x14ac:dyDescent="0.35">
      <c r="B86" t="s">
        <v>337</v>
      </c>
      <c r="C86" t="s">
        <v>338</v>
      </c>
      <c r="D86" t="s">
        <v>128</v>
      </c>
      <c r="E86">
        <f>VLOOKUP($B86, Data!$A$8:$V$416, 22,0)</f>
        <v>45206.860999999997</v>
      </c>
      <c r="G86" s="292" t="s">
        <v>339</v>
      </c>
      <c r="H86">
        <v>0</v>
      </c>
      <c r="J86">
        <f t="shared" si="1"/>
        <v>754994.45</v>
      </c>
    </row>
    <row r="87" spans="2:10" ht="15.5" x14ac:dyDescent="0.35">
      <c r="B87" t="s">
        <v>340</v>
      </c>
      <c r="C87" t="s">
        <v>341</v>
      </c>
      <c r="D87" t="s">
        <v>128</v>
      </c>
      <c r="E87">
        <f>VLOOKUP($B87, Data!$A$8:$V$416, 22,0)</f>
        <v>50801</v>
      </c>
      <c r="G87" s="292" t="s">
        <v>342</v>
      </c>
      <c r="H87" t="s">
        <v>130</v>
      </c>
      <c r="J87">
        <f t="shared" si="1"/>
        <v>1594643.39</v>
      </c>
    </row>
    <row r="88" spans="2:10" ht="15.5" x14ac:dyDescent="0.35">
      <c r="B88" t="s">
        <v>343</v>
      </c>
      <c r="C88" s="581" t="s">
        <v>344</v>
      </c>
      <c r="D88" t="s">
        <v>128</v>
      </c>
      <c r="E88">
        <f>VLOOKUP($B88, Data!$A$8:$V$416, 22,0)</f>
        <v>113047.0021</v>
      </c>
      <c r="G88" s="292" t="s">
        <v>345</v>
      </c>
      <c r="H88">
        <v>0</v>
      </c>
      <c r="J88">
        <f t="shared" si="1"/>
        <v>1733010</v>
      </c>
    </row>
    <row r="89" spans="2:10" ht="15.5" x14ac:dyDescent="0.35">
      <c r="B89" t="s">
        <v>346</v>
      </c>
      <c r="C89" t="s">
        <v>347</v>
      </c>
      <c r="D89" t="s">
        <v>128</v>
      </c>
      <c r="E89">
        <f>VLOOKUP($B89, Data!$A$8:$V$416, 22,0)</f>
        <v>79926.804499999998</v>
      </c>
      <c r="G89" s="292" t="s">
        <v>348</v>
      </c>
      <c r="H89">
        <v>0</v>
      </c>
      <c r="J89">
        <f t="shared" si="1"/>
        <v>1202898</v>
      </c>
    </row>
    <row r="90" spans="2:10" ht="15.5" x14ac:dyDescent="0.35">
      <c r="B90" t="s">
        <v>349</v>
      </c>
      <c r="C90" t="s">
        <v>350</v>
      </c>
      <c r="D90" t="s">
        <v>124</v>
      </c>
      <c r="E90">
        <f>VLOOKUP($B90, Data!$A$8:$V$416, 22,0)</f>
        <v>62229</v>
      </c>
      <c r="G90" s="292" t="s">
        <v>351</v>
      </c>
      <c r="H90">
        <v>0</v>
      </c>
      <c r="J90">
        <f t="shared" si="1"/>
        <v>1065360.48</v>
      </c>
    </row>
    <row r="91" spans="2:10" ht="15.5" x14ac:dyDescent="0.35">
      <c r="B91" t="s">
        <v>352</v>
      </c>
      <c r="C91" t="s">
        <v>353</v>
      </c>
      <c r="D91" t="s">
        <v>173</v>
      </c>
      <c r="E91">
        <f>VLOOKUP($B91, Data!$A$8:$V$416, 22,0)</f>
        <v>239742.4</v>
      </c>
      <c r="G91" s="292" t="s">
        <v>354</v>
      </c>
      <c r="H91">
        <v>0</v>
      </c>
      <c r="J91">
        <f t="shared" si="1"/>
        <v>6765532</v>
      </c>
    </row>
    <row r="92" spans="2:10" ht="15.5" x14ac:dyDescent="0.35">
      <c r="B92" t="s">
        <v>355</v>
      </c>
      <c r="C92" t="s">
        <v>356</v>
      </c>
      <c r="D92" t="s">
        <v>128</v>
      </c>
      <c r="E92">
        <f>VLOOKUP($B92, Data!$A$8:$V$416, 22,0)</f>
        <v>108605.49</v>
      </c>
      <c r="G92" s="292" t="s">
        <v>225</v>
      </c>
      <c r="H92">
        <v>1379040</v>
      </c>
      <c r="J92">
        <f t="shared" si="1"/>
        <v>4456083</v>
      </c>
    </row>
    <row r="93" spans="2:10" ht="15.5" x14ac:dyDescent="0.35">
      <c r="B93" t="s">
        <v>357</v>
      </c>
      <c r="C93" t="s">
        <v>358</v>
      </c>
      <c r="D93" t="s">
        <v>128</v>
      </c>
      <c r="E93">
        <f>VLOOKUP($B93, Data!$A$8:$V$416, 22,0)</f>
        <v>67540</v>
      </c>
      <c r="G93" s="292" t="s">
        <v>359</v>
      </c>
      <c r="H93">
        <v>0</v>
      </c>
      <c r="J93">
        <f t="shared" si="1"/>
        <v>1282585</v>
      </c>
    </row>
    <row r="94" spans="2:10" ht="15.5" x14ac:dyDescent="0.35">
      <c r="B94" t="s">
        <v>360</v>
      </c>
      <c r="C94" t="s">
        <v>361</v>
      </c>
      <c r="D94" t="s">
        <v>173</v>
      </c>
      <c r="E94">
        <f>VLOOKUP($B94, Data!$A$8:$V$416, 22,0)</f>
        <v>259905.8</v>
      </c>
      <c r="G94" s="292" t="s">
        <v>362</v>
      </c>
      <c r="H94">
        <v>0</v>
      </c>
      <c r="J94">
        <f t="shared" si="1"/>
        <v>12327334</v>
      </c>
    </row>
    <row r="95" spans="2:10" ht="15.5" x14ac:dyDescent="0.35">
      <c r="B95" t="s">
        <v>363</v>
      </c>
      <c r="C95" t="s">
        <v>364</v>
      </c>
      <c r="D95" t="s">
        <v>124</v>
      </c>
      <c r="E95">
        <f>VLOOKUP($B95, Data!$A$8:$V$416, 22,0)</f>
        <v>57450</v>
      </c>
      <c r="G95" s="292" t="s">
        <v>365</v>
      </c>
      <c r="H95">
        <v>0</v>
      </c>
      <c r="J95">
        <f t="shared" si="1"/>
        <v>1979727</v>
      </c>
    </row>
    <row r="96" spans="2:10" ht="15.5" x14ac:dyDescent="0.35">
      <c r="B96" t="s">
        <v>366</v>
      </c>
      <c r="C96" t="s">
        <v>367</v>
      </c>
      <c r="D96" t="s">
        <v>173</v>
      </c>
      <c r="E96">
        <f>VLOOKUP($B96, Data!$A$8:$V$416, 22,0)</f>
        <v>263873.7</v>
      </c>
      <c r="G96" s="292" t="s">
        <v>368</v>
      </c>
      <c r="H96">
        <v>0</v>
      </c>
      <c r="J96">
        <f t="shared" si="1"/>
        <v>12452200</v>
      </c>
    </row>
    <row r="97" spans="2:10" ht="15.5" x14ac:dyDescent="0.35">
      <c r="B97" t="s">
        <v>369</v>
      </c>
      <c r="C97" t="s">
        <v>370</v>
      </c>
      <c r="D97" t="s">
        <v>128</v>
      </c>
      <c r="E97">
        <f>VLOOKUP($B97, Data!$A$8:$V$416, 22,0)</f>
        <v>60494.8</v>
      </c>
      <c r="G97" s="292" t="s">
        <v>371</v>
      </c>
      <c r="H97">
        <v>0</v>
      </c>
      <c r="J97">
        <f t="shared" si="1"/>
        <v>888064</v>
      </c>
    </row>
    <row r="98" spans="2:10" ht="15.5" x14ac:dyDescent="0.35">
      <c r="B98" t="s">
        <v>372</v>
      </c>
      <c r="C98" t="s">
        <v>373</v>
      </c>
      <c r="D98" t="s">
        <v>128</v>
      </c>
      <c r="E98">
        <f>VLOOKUP($B98, Data!$A$8:$V$416, 22,0)</f>
        <v>73830</v>
      </c>
      <c r="G98" s="292" t="s">
        <v>374</v>
      </c>
      <c r="H98">
        <v>0</v>
      </c>
      <c r="J98">
        <f t="shared" si="1"/>
        <v>1220669</v>
      </c>
    </row>
    <row r="99" spans="2:10" ht="15.5" x14ac:dyDescent="0.35">
      <c r="B99" t="s">
        <v>375</v>
      </c>
      <c r="C99" t="s">
        <v>376</v>
      </c>
      <c r="D99" t="s">
        <v>128</v>
      </c>
      <c r="E99">
        <f>VLOOKUP($B99, Data!$A$8:$V$416, 22,0)</f>
        <v>57209.661599999999</v>
      </c>
      <c r="G99" s="292" t="s">
        <v>377</v>
      </c>
      <c r="H99">
        <v>0</v>
      </c>
      <c r="J99">
        <f t="shared" si="1"/>
        <v>871876</v>
      </c>
    </row>
    <row r="100" spans="2:10" ht="15.5" x14ac:dyDescent="0.35">
      <c r="B100" t="s">
        <v>378</v>
      </c>
      <c r="C100" t="s">
        <v>379</v>
      </c>
      <c r="D100" t="s">
        <v>128</v>
      </c>
      <c r="E100">
        <f>VLOOKUP($B100, Data!$A$8:$V$416, 22,0)</f>
        <v>57059.552799999998</v>
      </c>
      <c r="G100" s="292" t="s">
        <v>380</v>
      </c>
      <c r="H100" t="s">
        <v>130</v>
      </c>
      <c r="J100">
        <f t="shared" si="1"/>
        <v>1013948.2</v>
      </c>
    </row>
    <row r="101" spans="2:10" ht="15.5" x14ac:dyDescent="0.35">
      <c r="B101" t="s">
        <v>381</v>
      </c>
      <c r="C101" t="s">
        <v>382</v>
      </c>
      <c r="D101" t="s">
        <v>117</v>
      </c>
      <c r="E101">
        <f>VLOOKUP($B101, Data!$A$8:$V$416, 22,0)</f>
        <v>90865</v>
      </c>
      <c r="G101" s="292" t="s">
        <v>383</v>
      </c>
      <c r="H101" t="s">
        <v>130</v>
      </c>
      <c r="J101">
        <f t="shared" si="1"/>
        <v>1294826</v>
      </c>
    </row>
    <row r="102" spans="2:10" ht="15.5" x14ac:dyDescent="0.35">
      <c r="B102" t="s">
        <v>384</v>
      </c>
      <c r="C102" t="s">
        <v>385</v>
      </c>
      <c r="D102" t="s">
        <v>128</v>
      </c>
      <c r="E102">
        <f>VLOOKUP($B102, Data!$A$8:$V$416, 22,0)</f>
        <v>40336.362000000001</v>
      </c>
      <c r="G102" s="292" t="s">
        <v>230</v>
      </c>
      <c r="H102">
        <v>1008414</v>
      </c>
      <c r="J102">
        <f t="shared" si="1"/>
        <v>1375875</v>
      </c>
    </row>
    <row r="103" spans="2:10" ht="15.5" x14ac:dyDescent="0.35">
      <c r="B103" t="s">
        <v>386</v>
      </c>
      <c r="C103" t="s">
        <v>387</v>
      </c>
      <c r="D103" t="s">
        <v>117</v>
      </c>
      <c r="E103">
        <f>VLOOKUP($B103, Data!$A$8:$V$416, 22,0)</f>
        <v>88703</v>
      </c>
      <c r="G103" s="292" t="s">
        <v>388</v>
      </c>
      <c r="H103">
        <v>0</v>
      </c>
      <c r="J103">
        <f t="shared" si="1"/>
        <v>1414813</v>
      </c>
    </row>
    <row r="104" spans="2:10" ht="15.5" x14ac:dyDescent="0.35">
      <c r="B104" t="s">
        <v>389</v>
      </c>
      <c r="C104" t="s">
        <v>390</v>
      </c>
      <c r="D104" t="s">
        <v>124</v>
      </c>
      <c r="E104">
        <f>VLOOKUP($B104, Data!$A$8:$V$416, 22,0)</f>
        <v>56231.955000000002</v>
      </c>
      <c r="G104" s="292" t="s">
        <v>391</v>
      </c>
      <c r="H104">
        <v>0</v>
      </c>
      <c r="J104">
        <f t="shared" si="1"/>
        <v>971127</v>
      </c>
    </row>
    <row r="105" spans="2:10" ht="15.5" x14ac:dyDescent="0.35">
      <c r="B105" t="s">
        <v>392</v>
      </c>
      <c r="C105" t="s">
        <v>393</v>
      </c>
      <c r="D105" t="s">
        <v>124</v>
      </c>
      <c r="E105">
        <f>VLOOKUP($B105, Data!$A$8:$V$416, 22,0)</f>
        <v>71454</v>
      </c>
      <c r="G105" s="292" t="s">
        <v>394</v>
      </c>
      <c r="H105">
        <v>0</v>
      </c>
      <c r="J105">
        <f t="shared" si="1"/>
        <v>3461235</v>
      </c>
    </row>
    <row r="106" spans="2:10" ht="15.5" x14ac:dyDescent="0.35">
      <c r="B106" t="s">
        <v>395</v>
      </c>
      <c r="C106" t="s">
        <v>396</v>
      </c>
      <c r="D106" t="s">
        <v>128</v>
      </c>
      <c r="E106">
        <f>VLOOKUP($B106, Data!$A$8:$V$416, 22,0)</f>
        <v>15798.9</v>
      </c>
      <c r="G106" s="292" t="s">
        <v>397</v>
      </c>
      <c r="H106">
        <v>0</v>
      </c>
      <c r="J106">
        <f t="shared" si="1"/>
        <v>865620</v>
      </c>
    </row>
    <row r="107" spans="2:10" ht="15.5" x14ac:dyDescent="0.35">
      <c r="B107" t="s">
        <v>398</v>
      </c>
      <c r="C107" t="s">
        <v>399</v>
      </c>
      <c r="D107" t="s">
        <v>124</v>
      </c>
      <c r="E107">
        <f>VLOOKUP($B107, Data!$A$8:$V$416, 22,0)</f>
        <v>71905.005999999994</v>
      </c>
      <c r="G107" s="292" t="s">
        <v>400</v>
      </c>
      <c r="H107">
        <v>0</v>
      </c>
      <c r="J107">
        <f t="shared" si="1"/>
        <v>2452680</v>
      </c>
    </row>
    <row r="108" spans="2:10" ht="15.5" x14ac:dyDescent="0.35">
      <c r="B108" t="s">
        <v>401</v>
      </c>
      <c r="C108" t="s">
        <v>402</v>
      </c>
      <c r="D108" t="s">
        <v>124</v>
      </c>
      <c r="E108">
        <f>VLOOKUP($B108, Data!$A$8:$V$416, 22,0)</f>
        <v>74858.5</v>
      </c>
      <c r="G108" s="292" t="s">
        <v>235</v>
      </c>
      <c r="H108">
        <v>1067960</v>
      </c>
      <c r="J108">
        <f t="shared" si="1"/>
        <v>3370831</v>
      </c>
    </row>
    <row r="109" spans="2:10" ht="15.5" x14ac:dyDescent="0.35">
      <c r="B109" t="s">
        <v>403</v>
      </c>
      <c r="C109" t="s">
        <v>404</v>
      </c>
      <c r="D109" t="s">
        <v>124</v>
      </c>
      <c r="E109">
        <f>VLOOKUP($B109, Data!$A$8:$V$416, 22,0)</f>
        <v>84170.4</v>
      </c>
      <c r="G109" s="292" t="s">
        <v>405</v>
      </c>
      <c r="H109" t="s">
        <v>130</v>
      </c>
      <c r="J109">
        <f t="shared" si="1"/>
        <v>1442681</v>
      </c>
    </row>
    <row r="110" spans="2:10" ht="15.5" x14ac:dyDescent="0.35">
      <c r="B110" t="s">
        <v>406</v>
      </c>
      <c r="C110" t="s">
        <v>407</v>
      </c>
      <c r="D110" t="s">
        <v>124</v>
      </c>
      <c r="E110">
        <f>VLOOKUP($B110, Data!$A$8:$V$416, 22,0)</f>
        <v>143312.6</v>
      </c>
      <c r="G110" s="292" t="s">
        <v>238</v>
      </c>
      <c r="H110">
        <v>916232.49</v>
      </c>
      <c r="J110">
        <f t="shared" si="1"/>
        <v>2439180.6140000001</v>
      </c>
    </row>
    <row r="111" spans="2:10" ht="15.5" x14ac:dyDescent="0.35">
      <c r="B111" t="s">
        <v>408</v>
      </c>
      <c r="C111" t="s">
        <v>409</v>
      </c>
      <c r="D111" t="s">
        <v>128</v>
      </c>
      <c r="E111">
        <f>VLOOKUP($B111, Data!$A$8:$V$416, 22,0)</f>
        <v>115485.3</v>
      </c>
      <c r="G111" s="292" t="s">
        <v>241</v>
      </c>
      <c r="H111">
        <v>555022</v>
      </c>
      <c r="J111">
        <f t="shared" si="1"/>
        <v>3466870</v>
      </c>
    </row>
    <row r="112" spans="2:10" ht="15.5" x14ac:dyDescent="0.35">
      <c r="B112" t="s">
        <v>410</v>
      </c>
      <c r="C112" t="s">
        <v>411</v>
      </c>
      <c r="D112" t="s">
        <v>128</v>
      </c>
      <c r="E112">
        <f>VLOOKUP($B112, Data!$A$8:$V$416, 22,0)</f>
        <v>42286.2</v>
      </c>
      <c r="G112" s="292" t="s">
        <v>412</v>
      </c>
      <c r="H112">
        <v>0</v>
      </c>
      <c r="J112">
        <f t="shared" si="1"/>
        <v>630192</v>
      </c>
    </row>
    <row r="113" spans="2:10" ht="15.5" x14ac:dyDescent="0.35">
      <c r="B113" t="s">
        <v>413</v>
      </c>
      <c r="C113" t="s">
        <v>414</v>
      </c>
      <c r="D113" t="s">
        <v>124</v>
      </c>
      <c r="E113">
        <f>VLOOKUP($B113, Data!$A$8:$V$416, 22,0)</f>
        <v>78256.037849999993</v>
      </c>
      <c r="G113" s="292" t="s">
        <v>244</v>
      </c>
      <c r="H113">
        <v>0</v>
      </c>
      <c r="J113">
        <f t="shared" si="1"/>
        <v>2170821</v>
      </c>
    </row>
    <row r="114" spans="2:10" ht="15.5" x14ac:dyDescent="0.35">
      <c r="B114" t="s">
        <v>415</v>
      </c>
      <c r="C114" t="s">
        <v>416</v>
      </c>
      <c r="D114" t="s">
        <v>173</v>
      </c>
      <c r="E114">
        <f>VLOOKUP($B114, Data!$A$8:$V$416, 22,0)</f>
        <v>200747.2</v>
      </c>
      <c r="G114" s="292" t="s">
        <v>417</v>
      </c>
      <c r="H114">
        <v>0</v>
      </c>
      <c r="J114">
        <f t="shared" si="1"/>
        <v>2718116.55</v>
      </c>
    </row>
    <row r="115" spans="2:10" ht="15.5" x14ac:dyDescent="0.35">
      <c r="B115" t="s">
        <v>418</v>
      </c>
      <c r="C115" t="s">
        <v>419</v>
      </c>
      <c r="D115" t="s">
        <v>128</v>
      </c>
      <c r="E115">
        <f>VLOOKUP($B115, Data!$A$8:$V$416, 22,0)</f>
        <v>100143.0205</v>
      </c>
      <c r="G115" s="292" t="s">
        <v>249</v>
      </c>
      <c r="H115">
        <v>1142757</v>
      </c>
      <c r="J115">
        <f t="shared" si="1"/>
        <v>1623318</v>
      </c>
    </row>
    <row r="116" spans="2:10" ht="15.5" x14ac:dyDescent="0.35">
      <c r="B116" t="s">
        <v>420</v>
      </c>
      <c r="C116" t="s">
        <v>421</v>
      </c>
      <c r="D116" t="s">
        <v>124</v>
      </c>
      <c r="E116">
        <f>VLOOKUP($B116, Data!$A$8:$V$416, 22,0)</f>
        <v>39015.599999999999</v>
      </c>
      <c r="G116" s="292" t="s">
        <v>422</v>
      </c>
      <c r="H116">
        <v>0</v>
      </c>
      <c r="J116">
        <f t="shared" si="1"/>
        <v>660682</v>
      </c>
    </row>
    <row r="117" spans="2:10" ht="15.5" x14ac:dyDescent="0.35">
      <c r="B117" t="s">
        <v>423</v>
      </c>
      <c r="C117" t="s">
        <v>424</v>
      </c>
      <c r="D117" t="s">
        <v>128</v>
      </c>
      <c r="E117">
        <f>VLOOKUP($B117, Data!$A$8:$V$416, 22,0)</f>
        <v>66146.000499999995</v>
      </c>
      <c r="G117" s="292" t="s">
        <v>425</v>
      </c>
      <c r="H117">
        <v>0</v>
      </c>
      <c r="J117">
        <f t="shared" si="1"/>
        <v>0</v>
      </c>
    </row>
    <row r="118" spans="2:10" ht="15.5" x14ac:dyDescent="0.35">
      <c r="B118" t="s">
        <v>426</v>
      </c>
      <c r="C118" t="s">
        <v>427</v>
      </c>
      <c r="D118" t="s">
        <v>128</v>
      </c>
      <c r="E118">
        <f>VLOOKUP($B118, Data!$A$8:$V$416, 22,0)</f>
        <v>59086.677000000003</v>
      </c>
      <c r="G118" s="292" t="s">
        <v>252</v>
      </c>
      <c r="H118">
        <v>1418784</v>
      </c>
      <c r="J118">
        <f t="shared" si="1"/>
        <v>1766101</v>
      </c>
    </row>
    <row r="119" spans="2:10" ht="15.5" x14ac:dyDescent="0.35">
      <c r="B119" t="s">
        <v>428</v>
      </c>
      <c r="C119" t="s">
        <v>429</v>
      </c>
      <c r="D119" t="s">
        <v>176</v>
      </c>
      <c r="E119">
        <f>VLOOKUP($B119, Data!$A$8:$V$416, 22,0)</f>
        <v>107267</v>
      </c>
      <c r="G119" s="292" t="s">
        <v>430</v>
      </c>
      <c r="H119">
        <v>0</v>
      </c>
      <c r="J119">
        <f t="shared" si="1"/>
        <v>1248588</v>
      </c>
    </row>
    <row r="120" spans="2:10" ht="15.5" x14ac:dyDescent="0.35">
      <c r="B120" t="s">
        <v>431</v>
      </c>
      <c r="C120" t="s">
        <v>432</v>
      </c>
      <c r="D120" t="s">
        <v>124</v>
      </c>
      <c r="E120">
        <f>VLOOKUP($B120, Data!$A$8:$V$416, 22,0)</f>
        <v>53290</v>
      </c>
      <c r="G120" s="292" t="s">
        <v>255</v>
      </c>
      <c r="H120">
        <v>1309467.8400000001</v>
      </c>
      <c r="J120">
        <f t="shared" si="1"/>
        <v>841449</v>
      </c>
    </row>
    <row r="121" spans="2:10" ht="15.5" x14ac:dyDescent="0.35">
      <c r="B121" t="s">
        <v>433</v>
      </c>
      <c r="C121" t="s">
        <v>434</v>
      </c>
      <c r="D121" t="s">
        <v>173</v>
      </c>
      <c r="E121">
        <f>VLOOKUP($B121, Data!$A$8:$V$416, 22,0)</f>
        <v>289915</v>
      </c>
      <c r="G121" s="292" t="s">
        <v>435</v>
      </c>
      <c r="H121">
        <v>0</v>
      </c>
      <c r="J121">
        <f t="shared" si="1"/>
        <v>1</v>
      </c>
    </row>
    <row r="122" spans="2:10" ht="15.5" x14ac:dyDescent="0.35">
      <c r="B122" t="s">
        <v>436</v>
      </c>
      <c r="C122" t="s">
        <v>437</v>
      </c>
      <c r="D122" t="s">
        <v>124</v>
      </c>
      <c r="E122">
        <f>VLOOKUP($B122, Data!$A$8:$V$416, 22,0)</f>
        <v>96883.131250000006</v>
      </c>
      <c r="G122" s="292" t="s">
        <v>438</v>
      </c>
      <c r="H122">
        <v>0</v>
      </c>
      <c r="J122">
        <f t="shared" si="1"/>
        <v>4238636</v>
      </c>
    </row>
    <row r="123" spans="2:10" ht="15.5" x14ac:dyDescent="0.35">
      <c r="B123" t="s">
        <v>439</v>
      </c>
      <c r="C123" t="s">
        <v>440</v>
      </c>
      <c r="D123" t="s">
        <v>128</v>
      </c>
      <c r="E123">
        <f>VLOOKUP($B123, Data!$A$8:$V$416, 22,0)</f>
        <v>57628.3</v>
      </c>
      <c r="G123" s="292" t="s">
        <v>258</v>
      </c>
      <c r="H123">
        <v>1367667</v>
      </c>
      <c r="J123">
        <f t="shared" si="1"/>
        <v>1976373</v>
      </c>
    </row>
    <row r="124" spans="2:10" ht="15.5" x14ac:dyDescent="0.35">
      <c r="B124" t="s">
        <v>441</v>
      </c>
      <c r="C124" t="s">
        <v>442</v>
      </c>
      <c r="D124" t="s">
        <v>128</v>
      </c>
      <c r="E124">
        <f>VLOOKUP($B124, Data!$A$8:$V$416, 22,0)</f>
        <v>65185.248</v>
      </c>
      <c r="G124" s="292" t="s">
        <v>260</v>
      </c>
      <c r="H124">
        <v>1160571.3</v>
      </c>
      <c r="J124">
        <f t="shared" si="1"/>
        <v>929189</v>
      </c>
    </row>
    <row r="125" spans="2:10" ht="15.5" x14ac:dyDescent="0.35">
      <c r="B125" t="s">
        <v>443</v>
      </c>
      <c r="C125" t="s">
        <v>444</v>
      </c>
      <c r="D125" t="s">
        <v>173</v>
      </c>
      <c r="E125">
        <f>VLOOKUP($B125, Data!$A$8:$V$416, 22,0)</f>
        <v>259082.2</v>
      </c>
      <c r="G125" s="292" t="s">
        <v>445</v>
      </c>
      <c r="H125" t="s">
        <v>130</v>
      </c>
      <c r="J125">
        <f t="shared" si="1"/>
        <v>3619379</v>
      </c>
    </row>
    <row r="126" spans="2:10" ht="15.5" x14ac:dyDescent="0.35">
      <c r="B126" t="s">
        <v>446</v>
      </c>
      <c r="C126" t="s">
        <v>447</v>
      </c>
      <c r="D126" t="s">
        <v>124</v>
      </c>
      <c r="E126">
        <f>VLOOKUP($B126, Data!$A$8:$V$416, 22,0)</f>
        <v>72161</v>
      </c>
      <c r="G126" s="292" t="s">
        <v>448</v>
      </c>
      <c r="H126" t="s">
        <v>130</v>
      </c>
      <c r="J126">
        <f t="shared" si="1"/>
        <v>1113444</v>
      </c>
    </row>
    <row r="127" spans="2:10" ht="15.5" x14ac:dyDescent="0.35">
      <c r="B127" t="s">
        <v>449</v>
      </c>
      <c r="C127" t="s">
        <v>450</v>
      </c>
      <c r="D127" t="s">
        <v>173</v>
      </c>
      <c r="E127">
        <f>VLOOKUP($B127, Data!$A$8:$V$416, 22,0)</f>
        <v>510161.4</v>
      </c>
      <c r="G127" s="292" t="s">
        <v>265</v>
      </c>
      <c r="H127">
        <v>1287616</v>
      </c>
      <c r="J127">
        <f t="shared" si="1"/>
        <v>23707200.25</v>
      </c>
    </row>
    <row r="128" spans="2:10" ht="15.5" x14ac:dyDescent="0.35">
      <c r="B128" t="s">
        <v>451</v>
      </c>
      <c r="C128" t="s">
        <v>452</v>
      </c>
      <c r="D128" t="s">
        <v>117</v>
      </c>
      <c r="E128">
        <f>VLOOKUP($B128, Data!$A$8:$V$416, 22,0)</f>
        <v>73468.3</v>
      </c>
      <c r="G128" s="292" t="s">
        <v>453</v>
      </c>
      <c r="H128">
        <v>0</v>
      </c>
      <c r="J128">
        <f t="shared" si="1"/>
        <v>1096146.98</v>
      </c>
    </row>
    <row r="129" spans="2:10" ht="15.5" x14ac:dyDescent="0.35">
      <c r="B129" t="s">
        <v>454</v>
      </c>
      <c r="C129" t="s">
        <v>455</v>
      </c>
      <c r="D129" t="s">
        <v>128</v>
      </c>
      <c r="E129">
        <f>VLOOKUP($B129, Data!$A$8:$V$416, 22,0)</f>
        <v>76784</v>
      </c>
      <c r="G129" s="292" t="s">
        <v>456</v>
      </c>
      <c r="H129">
        <v>0</v>
      </c>
      <c r="J129">
        <f t="shared" si="1"/>
        <v>1145617.28</v>
      </c>
    </row>
    <row r="130" spans="2:10" ht="15.5" x14ac:dyDescent="0.35">
      <c r="B130" t="s">
        <v>457</v>
      </c>
      <c r="C130" t="s">
        <v>458</v>
      </c>
      <c r="D130" t="s">
        <v>124</v>
      </c>
      <c r="E130">
        <f>VLOOKUP($B130, Data!$A$8:$V$416, 22,0)</f>
        <v>63306</v>
      </c>
      <c r="G130" s="292" t="s">
        <v>268</v>
      </c>
      <c r="H130">
        <v>1161000</v>
      </c>
      <c r="J130">
        <f t="shared" si="1"/>
        <v>1015540</v>
      </c>
    </row>
    <row r="131" spans="2:10" ht="15.5" x14ac:dyDescent="0.35">
      <c r="B131" t="s">
        <v>459</v>
      </c>
      <c r="C131" t="s">
        <v>460</v>
      </c>
      <c r="D131" t="s">
        <v>128</v>
      </c>
      <c r="E131">
        <f>VLOOKUP($B131, Data!$A$8:$V$416, 22,0)</f>
        <v>54009.3</v>
      </c>
      <c r="G131" s="292" t="s">
        <v>461</v>
      </c>
      <c r="H131">
        <v>0</v>
      </c>
      <c r="J131">
        <f t="shared" ref="J131:J153" si="2">VLOOKUP(B131,$G$2:$H$450,2,FALSE)</f>
        <v>767477.55</v>
      </c>
    </row>
    <row r="132" spans="2:10" ht="15.5" x14ac:dyDescent="0.35">
      <c r="B132" t="s">
        <v>462</v>
      </c>
      <c r="C132" t="s">
        <v>463</v>
      </c>
      <c r="D132" t="s">
        <v>128</v>
      </c>
      <c r="E132">
        <f>VLOOKUP($B132, Data!$A$8:$V$416, 22,0)</f>
        <v>51657.012000000002</v>
      </c>
      <c r="G132" s="292" t="s">
        <v>464</v>
      </c>
      <c r="H132">
        <v>0</v>
      </c>
      <c r="J132">
        <f t="shared" si="2"/>
        <v>722939</v>
      </c>
    </row>
    <row r="133" spans="2:10" ht="15.5" x14ac:dyDescent="0.35">
      <c r="B133" t="s">
        <v>465</v>
      </c>
      <c r="C133" t="s">
        <v>466</v>
      </c>
      <c r="D133" t="s">
        <v>128</v>
      </c>
      <c r="E133">
        <f>VLOOKUP($B133, Data!$A$8:$V$416, 22,0)</f>
        <v>46194.8</v>
      </c>
      <c r="G133" s="292" t="s">
        <v>467</v>
      </c>
      <c r="H133">
        <v>0</v>
      </c>
      <c r="J133">
        <f t="shared" si="2"/>
        <v>758057</v>
      </c>
    </row>
    <row r="134" spans="2:10" ht="15.5" x14ac:dyDescent="0.35">
      <c r="B134" t="s">
        <v>468</v>
      </c>
      <c r="C134" t="s">
        <v>469</v>
      </c>
      <c r="D134" t="s">
        <v>176</v>
      </c>
      <c r="E134">
        <f>VLOOKUP($B134, Data!$A$8:$V$416, 22,0)</f>
        <v>108213.3</v>
      </c>
      <c r="G134" s="292" t="s">
        <v>271</v>
      </c>
      <c r="H134">
        <v>905182</v>
      </c>
      <c r="J134">
        <f t="shared" si="2"/>
        <v>1204415.81</v>
      </c>
    </row>
    <row r="135" spans="2:10" ht="15.5" x14ac:dyDescent="0.35">
      <c r="B135" t="s">
        <v>470</v>
      </c>
      <c r="C135" t="s">
        <v>471</v>
      </c>
      <c r="D135" t="s">
        <v>124</v>
      </c>
      <c r="E135">
        <f>VLOOKUP($B135, Data!$A$8:$V$416, 22,0)</f>
        <v>77601.029399999999</v>
      </c>
      <c r="G135" s="292" t="s">
        <v>273</v>
      </c>
      <c r="H135">
        <v>17327</v>
      </c>
      <c r="J135">
        <f t="shared" si="2"/>
        <v>1094174</v>
      </c>
    </row>
    <row r="136" spans="2:10" ht="15.5" x14ac:dyDescent="0.35">
      <c r="B136" t="s">
        <v>472</v>
      </c>
      <c r="C136" t="s">
        <v>473</v>
      </c>
      <c r="D136" t="s">
        <v>124</v>
      </c>
      <c r="E136">
        <f>VLOOKUP($B136, Data!$A$8:$V$416, 22,0)</f>
        <v>104633</v>
      </c>
      <c r="G136" s="292" t="s">
        <v>276</v>
      </c>
      <c r="H136">
        <v>1023872</v>
      </c>
      <c r="J136">
        <f t="shared" si="2"/>
        <v>3132948</v>
      </c>
    </row>
    <row r="137" spans="2:10" ht="15.5" x14ac:dyDescent="0.35">
      <c r="B137" t="s">
        <v>474</v>
      </c>
      <c r="C137" t="s">
        <v>475</v>
      </c>
      <c r="D137" t="s">
        <v>124</v>
      </c>
      <c r="E137">
        <f>VLOOKUP($B137, Data!$A$8:$V$416, 22,0)</f>
        <v>71803.399999999994</v>
      </c>
      <c r="G137" s="292" t="s">
        <v>279</v>
      </c>
      <c r="H137">
        <v>940697.59999999998</v>
      </c>
      <c r="J137">
        <f t="shared" si="2"/>
        <v>1344065</v>
      </c>
    </row>
    <row r="138" spans="2:10" ht="15.5" x14ac:dyDescent="0.35">
      <c r="B138" t="s">
        <v>476</v>
      </c>
      <c r="C138" t="s">
        <v>477</v>
      </c>
      <c r="D138" t="s">
        <v>117</v>
      </c>
      <c r="E138">
        <f>VLOOKUP($B138, Data!$A$8:$V$416, 22,0)</f>
        <v>78615</v>
      </c>
      <c r="G138" s="292" t="s">
        <v>478</v>
      </c>
      <c r="H138">
        <v>0</v>
      </c>
      <c r="J138">
        <f t="shared" si="2"/>
        <v>1179225</v>
      </c>
    </row>
    <row r="139" spans="2:10" ht="15.5" x14ac:dyDescent="0.35">
      <c r="B139" t="s">
        <v>479</v>
      </c>
      <c r="C139" t="s">
        <v>480</v>
      </c>
      <c r="D139" t="s">
        <v>176</v>
      </c>
      <c r="E139">
        <f>VLOOKUP($B139, Data!$A$8:$V$416, 22,0)</f>
        <v>138028.20000000001</v>
      </c>
      <c r="G139" s="292" t="s">
        <v>284</v>
      </c>
      <c r="H139">
        <v>957900</v>
      </c>
      <c r="J139">
        <f t="shared" si="2"/>
        <v>664992</v>
      </c>
    </row>
    <row r="140" spans="2:10" ht="15.5" x14ac:dyDescent="0.35">
      <c r="B140" t="s">
        <v>481</v>
      </c>
      <c r="C140" t="s">
        <v>482</v>
      </c>
      <c r="D140" t="s">
        <v>128</v>
      </c>
      <c r="E140">
        <f>VLOOKUP($B140, Data!$A$8:$V$416, 22,0)</f>
        <v>69538</v>
      </c>
      <c r="G140" s="292" t="s">
        <v>286</v>
      </c>
      <c r="H140">
        <v>1070611</v>
      </c>
      <c r="J140">
        <f t="shared" si="2"/>
        <v>1090355</v>
      </c>
    </row>
    <row r="141" spans="2:10" ht="15.5" x14ac:dyDescent="0.35">
      <c r="B141" t="s">
        <v>483</v>
      </c>
      <c r="C141" t="s">
        <v>484</v>
      </c>
      <c r="D141" t="s">
        <v>173</v>
      </c>
      <c r="E141">
        <f>VLOOKUP($B141, Data!$A$8:$V$416, 22,0)</f>
        <v>215689.5</v>
      </c>
      <c r="G141" s="292" t="s">
        <v>289</v>
      </c>
      <c r="H141">
        <v>2009169</v>
      </c>
      <c r="J141">
        <f t="shared" si="2"/>
        <v>6600024</v>
      </c>
    </row>
    <row r="142" spans="2:10" ht="15.5" x14ac:dyDescent="0.35">
      <c r="B142" t="s">
        <v>485</v>
      </c>
      <c r="C142" t="s">
        <v>486</v>
      </c>
      <c r="D142" t="s">
        <v>128</v>
      </c>
      <c r="E142">
        <f>VLOOKUP($B142, Data!$A$8:$V$416, 22,0)</f>
        <v>66310.2</v>
      </c>
      <c r="G142" s="292" t="s">
        <v>292</v>
      </c>
      <c r="H142">
        <v>614472</v>
      </c>
      <c r="J142">
        <f t="shared" si="2"/>
        <v>3175593</v>
      </c>
    </row>
    <row r="143" spans="2:10" ht="15.5" x14ac:dyDescent="0.35">
      <c r="B143" t="s">
        <v>487</v>
      </c>
      <c r="C143" s="581" t="s">
        <v>488</v>
      </c>
      <c r="D143" t="s">
        <v>128</v>
      </c>
      <c r="E143">
        <f>VLOOKUP($B143, Data!$A$8:$V$416, 22,0)</f>
        <v>139604</v>
      </c>
      <c r="G143" s="292" t="s">
        <v>294</v>
      </c>
      <c r="H143">
        <v>1365057</v>
      </c>
      <c r="J143">
        <f t="shared" si="2"/>
        <v>0</v>
      </c>
    </row>
    <row r="144" spans="2:10" ht="15.5" x14ac:dyDescent="0.35">
      <c r="B144" t="s">
        <v>489</v>
      </c>
      <c r="C144" t="s">
        <v>490</v>
      </c>
      <c r="D144" t="s">
        <v>173</v>
      </c>
      <c r="E144">
        <f>VLOOKUP($B144, Data!$A$8:$V$416, 22,0)</f>
        <v>342375</v>
      </c>
      <c r="G144" s="292" t="s">
        <v>491</v>
      </c>
      <c r="H144" t="s">
        <v>130</v>
      </c>
      <c r="J144">
        <f t="shared" si="2"/>
        <v>5173286</v>
      </c>
    </row>
    <row r="145" spans="2:10" ht="15.5" x14ac:dyDescent="0.35">
      <c r="B145" t="s">
        <v>492</v>
      </c>
      <c r="C145" t="s">
        <v>493</v>
      </c>
      <c r="D145" t="s">
        <v>176</v>
      </c>
      <c r="E145">
        <f>VLOOKUP($B145, Data!$A$8:$V$416, 22,0)</f>
        <v>135056.29999999999</v>
      </c>
      <c r="G145" s="292" t="s">
        <v>299</v>
      </c>
      <c r="H145">
        <v>3567019</v>
      </c>
      <c r="J145">
        <f t="shared" si="2"/>
        <v>626661</v>
      </c>
    </row>
    <row r="146" spans="2:10" ht="15.5" x14ac:dyDescent="0.35">
      <c r="B146" t="s">
        <v>494</v>
      </c>
      <c r="C146" t="s">
        <v>495</v>
      </c>
      <c r="D146" t="s">
        <v>124</v>
      </c>
      <c r="E146">
        <f>VLOOKUP($B146, Data!$A$8:$V$416, 22,0)</f>
        <v>94100</v>
      </c>
      <c r="G146" s="292" t="s">
        <v>302</v>
      </c>
      <c r="H146">
        <v>1303966</v>
      </c>
      <c r="J146">
        <f t="shared" si="2"/>
        <v>1287599</v>
      </c>
    </row>
    <row r="147" spans="2:10" ht="15.5" x14ac:dyDescent="0.35">
      <c r="B147" t="s">
        <v>496</v>
      </c>
      <c r="C147" t="s">
        <v>497</v>
      </c>
      <c r="D147" t="s">
        <v>128</v>
      </c>
      <c r="E147">
        <f>VLOOKUP($B147, Data!$A$8:$V$416, 22,0)</f>
        <v>189964.3</v>
      </c>
      <c r="G147" s="292" t="s">
        <v>498</v>
      </c>
      <c r="H147">
        <v>0</v>
      </c>
      <c r="J147">
        <f t="shared" si="2"/>
        <v>3022333.6039999998</v>
      </c>
    </row>
    <row r="148" spans="2:10" ht="15.5" x14ac:dyDescent="0.35">
      <c r="B148" t="s">
        <v>499</v>
      </c>
      <c r="C148" t="s">
        <v>500</v>
      </c>
      <c r="D148" t="s">
        <v>128</v>
      </c>
      <c r="E148">
        <f>VLOOKUP($B148, Data!$A$8:$V$416, 22,0)</f>
        <v>69736.266499999998</v>
      </c>
      <c r="G148" s="292" t="s">
        <v>307</v>
      </c>
      <c r="H148">
        <v>1226888</v>
      </c>
      <c r="J148">
        <f t="shared" si="2"/>
        <v>788718</v>
      </c>
    </row>
    <row r="149" spans="2:10" ht="15.5" x14ac:dyDescent="0.35">
      <c r="B149" t="s">
        <v>501</v>
      </c>
      <c r="C149" t="s">
        <v>502</v>
      </c>
      <c r="D149" t="s">
        <v>124</v>
      </c>
      <c r="E149">
        <f>VLOOKUP($B149, Data!$A$8:$V$416, 22,0)</f>
        <v>95172.389550000007</v>
      </c>
      <c r="G149" s="292" t="s">
        <v>503</v>
      </c>
      <c r="H149">
        <v>0</v>
      </c>
      <c r="J149">
        <f t="shared" si="2"/>
        <v>1582974</v>
      </c>
    </row>
    <row r="150" spans="2:10" ht="15.5" x14ac:dyDescent="0.35">
      <c r="B150" t="s">
        <v>504</v>
      </c>
      <c r="C150" t="s">
        <v>505</v>
      </c>
      <c r="D150" t="s">
        <v>128</v>
      </c>
      <c r="E150">
        <f>VLOOKUP($B150, Data!$A$8:$V$416, 22,0)</f>
        <v>74946.3</v>
      </c>
      <c r="G150" s="292" t="s">
        <v>506</v>
      </c>
      <c r="H150">
        <v>0</v>
      </c>
      <c r="J150">
        <f t="shared" si="2"/>
        <v>1214130</v>
      </c>
    </row>
    <row r="151" spans="2:10" ht="15.5" x14ac:dyDescent="0.35">
      <c r="B151" t="s">
        <v>507</v>
      </c>
      <c r="C151" t="s">
        <v>508</v>
      </c>
      <c r="D151" t="s">
        <v>124</v>
      </c>
      <c r="E151">
        <f>VLOOKUP($B151, Data!$A$8:$V$416, 22,0)</f>
        <v>64936.9</v>
      </c>
      <c r="G151" s="292" t="s">
        <v>311</v>
      </c>
      <c r="H151">
        <v>1953382</v>
      </c>
      <c r="J151">
        <f t="shared" si="2"/>
        <v>1146137</v>
      </c>
    </row>
    <row r="152" spans="2:10" ht="15.5" x14ac:dyDescent="0.35">
      <c r="B152" t="s">
        <v>509</v>
      </c>
      <c r="C152" t="s">
        <v>510</v>
      </c>
      <c r="D152" t="s">
        <v>173</v>
      </c>
      <c r="E152">
        <f>VLOOKUP($B152, Data!$A$8:$V$416, 22,0)</f>
        <v>215743.6</v>
      </c>
      <c r="G152" s="292" t="s">
        <v>314</v>
      </c>
      <c r="H152">
        <v>851000</v>
      </c>
      <c r="J152">
        <f t="shared" si="2"/>
        <v>8696623</v>
      </c>
    </row>
    <row r="153" spans="2:10" ht="15.5" x14ac:dyDescent="0.35">
      <c r="B153" t="s">
        <v>511</v>
      </c>
      <c r="C153" t="s">
        <v>512</v>
      </c>
      <c r="D153" t="s">
        <v>128</v>
      </c>
      <c r="E153">
        <f>VLOOKUP($B153, Data!$A$8:$V$416, 22,0)</f>
        <v>68220.38</v>
      </c>
      <c r="G153" s="292" t="s">
        <v>513</v>
      </c>
      <c r="H153">
        <v>0</v>
      </c>
      <c r="J153">
        <f t="shared" si="2"/>
        <v>990560</v>
      </c>
    </row>
    <row r="154" spans="2:10" ht="15.5" x14ac:dyDescent="0.35">
      <c r="E154" s="611">
        <f>SUM(E2:E153)</f>
        <v>18473749.151759997</v>
      </c>
      <c r="G154" s="292" t="s">
        <v>514</v>
      </c>
      <c r="H154">
        <v>0</v>
      </c>
    </row>
    <row r="155" spans="2:10" ht="15.5" x14ac:dyDescent="0.35">
      <c r="G155" s="292" t="s">
        <v>515</v>
      </c>
      <c r="H155" t="s">
        <v>130</v>
      </c>
    </row>
    <row r="156" spans="2:10" ht="15.5" x14ac:dyDescent="0.35">
      <c r="G156" s="292" t="s">
        <v>316</v>
      </c>
      <c r="H156">
        <v>1910471</v>
      </c>
    </row>
    <row r="157" spans="2:10" ht="15.5" x14ac:dyDescent="0.35">
      <c r="G157" s="292" t="s">
        <v>516</v>
      </c>
      <c r="H157" t="s">
        <v>130</v>
      </c>
    </row>
    <row r="158" spans="2:10" ht="15.5" x14ac:dyDescent="0.35">
      <c r="G158" s="292" t="s">
        <v>318</v>
      </c>
      <c r="H158">
        <v>1360241</v>
      </c>
    </row>
    <row r="159" spans="2:10" ht="15.5" x14ac:dyDescent="0.35">
      <c r="G159" s="292" t="s">
        <v>517</v>
      </c>
      <c r="H159" t="s">
        <v>130</v>
      </c>
    </row>
    <row r="160" spans="2:10" ht="15.5" x14ac:dyDescent="0.35">
      <c r="G160" s="292" t="s">
        <v>518</v>
      </c>
      <c r="H160">
        <v>0</v>
      </c>
    </row>
    <row r="161" spans="7:8" ht="15.5" x14ac:dyDescent="0.35">
      <c r="G161" s="292" t="s">
        <v>320</v>
      </c>
      <c r="H161">
        <v>1015112</v>
      </c>
    </row>
    <row r="162" spans="7:8" ht="15.5" x14ac:dyDescent="0.35">
      <c r="G162" s="292" t="s">
        <v>519</v>
      </c>
      <c r="H162">
        <v>0</v>
      </c>
    </row>
    <row r="163" spans="7:8" ht="15.5" x14ac:dyDescent="0.35">
      <c r="G163" s="292" t="s">
        <v>520</v>
      </c>
      <c r="H163" t="s">
        <v>130</v>
      </c>
    </row>
    <row r="164" spans="7:8" ht="15.5" x14ac:dyDescent="0.35">
      <c r="G164" s="292" t="s">
        <v>521</v>
      </c>
      <c r="H164">
        <v>0</v>
      </c>
    </row>
    <row r="165" spans="7:8" ht="15.5" x14ac:dyDescent="0.35">
      <c r="G165" s="292" t="s">
        <v>323</v>
      </c>
      <c r="H165">
        <v>1851584</v>
      </c>
    </row>
    <row r="166" spans="7:8" ht="15.5" x14ac:dyDescent="0.35">
      <c r="G166" s="292" t="s">
        <v>326</v>
      </c>
      <c r="H166">
        <v>2330501</v>
      </c>
    </row>
    <row r="167" spans="7:8" ht="15.5" x14ac:dyDescent="0.35">
      <c r="G167" s="292" t="s">
        <v>522</v>
      </c>
      <c r="H167">
        <v>0</v>
      </c>
    </row>
    <row r="168" spans="7:8" ht="15.5" x14ac:dyDescent="0.35">
      <c r="G168" s="292" t="s">
        <v>523</v>
      </c>
      <c r="H168">
        <v>0</v>
      </c>
    </row>
    <row r="169" spans="7:8" ht="15.5" x14ac:dyDescent="0.35">
      <c r="G169" s="292" t="s">
        <v>524</v>
      </c>
      <c r="H169" t="s">
        <v>130</v>
      </c>
    </row>
    <row r="170" spans="7:8" ht="15.5" x14ac:dyDescent="0.35">
      <c r="G170" s="292" t="s">
        <v>329</v>
      </c>
      <c r="H170">
        <v>1204268</v>
      </c>
    </row>
    <row r="171" spans="7:8" ht="15.5" x14ac:dyDescent="0.35">
      <c r="G171" s="292" t="s">
        <v>525</v>
      </c>
      <c r="H171">
        <v>0</v>
      </c>
    </row>
    <row r="172" spans="7:8" ht="15.5" x14ac:dyDescent="0.35">
      <c r="G172" s="292" t="s">
        <v>332</v>
      </c>
      <c r="H172">
        <v>903871.3</v>
      </c>
    </row>
    <row r="173" spans="7:8" ht="15.5" x14ac:dyDescent="0.35">
      <c r="G173" s="292" t="s">
        <v>526</v>
      </c>
      <c r="H173">
        <v>0</v>
      </c>
    </row>
    <row r="174" spans="7:8" ht="15.5" x14ac:dyDescent="0.35">
      <c r="G174" s="292" t="s">
        <v>527</v>
      </c>
      <c r="H174">
        <v>0</v>
      </c>
    </row>
    <row r="175" spans="7:8" ht="15.5" x14ac:dyDescent="0.35">
      <c r="G175" s="292" t="s">
        <v>337</v>
      </c>
      <c r="H175">
        <v>754994.45</v>
      </c>
    </row>
    <row r="176" spans="7:8" ht="15.5" x14ac:dyDescent="0.35">
      <c r="G176" s="292" t="s">
        <v>528</v>
      </c>
      <c r="H176" t="s">
        <v>130</v>
      </c>
    </row>
    <row r="177" spans="7:8" ht="15.5" x14ac:dyDescent="0.35">
      <c r="G177" s="292" t="s">
        <v>529</v>
      </c>
      <c r="H177">
        <v>0</v>
      </c>
    </row>
    <row r="178" spans="7:8" ht="15.5" x14ac:dyDescent="0.35">
      <c r="G178" s="292" t="s">
        <v>340</v>
      </c>
      <c r="H178">
        <v>1594643.39</v>
      </c>
    </row>
    <row r="179" spans="7:8" ht="15.5" x14ac:dyDescent="0.35">
      <c r="G179" s="292" t="s">
        <v>530</v>
      </c>
      <c r="H179">
        <v>0</v>
      </c>
    </row>
    <row r="180" spans="7:8" ht="15.5" x14ac:dyDescent="0.35">
      <c r="G180" s="292" t="s">
        <v>343</v>
      </c>
      <c r="H180">
        <v>1733010</v>
      </c>
    </row>
    <row r="181" spans="7:8" ht="15.5" x14ac:dyDescent="0.35">
      <c r="G181" s="292" t="s">
        <v>346</v>
      </c>
      <c r="H181">
        <v>1202898</v>
      </c>
    </row>
    <row r="182" spans="7:8" ht="15.5" x14ac:dyDescent="0.35">
      <c r="G182" s="292" t="s">
        <v>349</v>
      </c>
      <c r="H182">
        <v>1065360.48</v>
      </c>
    </row>
    <row r="183" spans="7:8" ht="15.5" x14ac:dyDescent="0.35">
      <c r="G183" s="292" t="s">
        <v>531</v>
      </c>
      <c r="H183">
        <v>0</v>
      </c>
    </row>
    <row r="184" spans="7:8" ht="15.5" x14ac:dyDescent="0.35">
      <c r="G184" s="292" t="s">
        <v>532</v>
      </c>
      <c r="H184">
        <v>0</v>
      </c>
    </row>
    <row r="185" spans="7:8" ht="15.5" x14ac:dyDescent="0.35">
      <c r="G185" s="292" t="s">
        <v>355</v>
      </c>
      <c r="H185">
        <v>4456083</v>
      </c>
    </row>
    <row r="186" spans="7:8" ht="15.5" x14ac:dyDescent="0.35">
      <c r="G186" s="292" t="s">
        <v>533</v>
      </c>
      <c r="H186">
        <v>0</v>
      </c>
    </row>
    <row r="187" spans="7:8" ht="15.5" x14ac:dyDescent="0.35">
      <c r="G187" s="292" t="s">
        <v>357</v>
      </c>
      <c r="H187">
        <v>1282585</v>
      </c>
    </row>
    <row r="188" spans="7:8" ht="15.5" x14ac:dyDescent="0.35">
      <c r="G188" s="292" t="s">
        <v>534</v>
      </c>
      <c r="H188">
        <v>0</v>
      </c>
    </row>
    <row r="189" spans="7:8" ht="15.5" x14ac:dyDescent="0.35">
      <c r="G189" s="292" t="s">
        <v>535</v>
      </c>
      <c r="H189">
        <v>0</v>
      </c>
    </row>
    <row r="190" spans="7:8" ht="15.5" x14ac:dyDescent="0.35">
      <c r="G190" s="292" t="s">
        <v>363</v>
      </c>
      <c r="H190">
        <v>1979727</v>
      </c>
    </row>
    <row r="191" spans="7:8" ht="15.5" x14ac:dyDescent="0.35">
      <c r="G191" s="292" t="s">
        <v>536</v>
      </c>
      <c r="H191">
        <v>0</v>
      </c>
    </row>
    <row r="192" spans="7:8" ht="15.5" x14ac:dyDescent="0.35">
      <c r="G192" s="292" t="s">
        <v>537</v>
      </c>
      <c r="H192" t="s">
        <v>130</v>
      </c>
    </row>
    <row r="193" spans="7:8" ht="15.5" x14ac:dyDescent="0.35">
      <c r="G193" s="292" t="s">
        <v>369</v>
      </c>
      <c r="H193">
        <v>888064</v>
      </c>
    </row>
    <row r="194" spans="7:8" ht="15.5" x14ac:dyDescent="0.35">
      <c r="G194" s="292" t="s">
        <v>372</v>
      </c>
      <c r="H194">
        <v>1220669</v>
      </c>
    </row>
    <row r="195" spans="7:8" ht="15.5" x14ac:dyDescent="0.35">
      <c r="G195" s="292" t="s">
        <v>375</v>
      </c>
      <c r="H195">
        <v>871876</v>
      </c>
    </row>
    <row r="196" spans="7:8" ht="15.5" x14ac:dyDescent="0.35">
      <c r="G196" s="292" t="s">
        <v>538</v>
      </c>
      <c r="H196">
        <v>0</v>
      </c>
    </row>
    <row r="197" spans="7:8" ht="15.5" x14ac:dyDescent="0.35">
      <c r="G197" s="292" t="s">
        <v>378</v>
      </c>
      <c r="H197">
        <v>1013948.2</v>
      </c>
    </row>
    <row r="198" spans="7:8" ht="15.5" x14ac:dyDescent="0.35">
      <c r="G198" s="292" t="s">
        <v>381</v>
      </c>
      <c r="H198">
        <v>1294826</v>
      </c>
    </row>
    <row r="199" spans="7:8" ht="15.5" x14ac:dyDescent="0.35">
      <c r="G199" s="292" t="s">
        <v>384</v>
      </c>
      <c r="H199">
        <v>1375875</v>
      </c>
    </row>
    <row r="200" spans="7:8" ht="15.5" x14ac:dyDescent="0.35">
      <c r="G200" s="292" t="s">
        <v>539</v>
      </c>
      <c r="H200">
        <v>0</v>
      </c>
    </row>
    <row r="201" spans="7:8" ht="15.5" x14ac:dyDescent="0.35">
      <c r="G201" s="292" t="s">
        <v>540</v>
      </c>
      <c r="H201">
        <v>0</v>
      </c>
    </row>
    <row r="202" spans="7:8" ht="15.5" x14ac:dyDescent="0.35">
      <c r="G202" s="292" t="s">
        <v>541</v>
      </c>
      <c r="H202" t="s">
        <v>130</v>
      </c>
    </row>
    <row r="203" spans="7:8" ht="15.5" x14ac:dyDescent="0.35">
      <c r="G203" s="292" t="s">
        <v>386</v>
      </c>
      <c r="H203">
        <v>1414813</v>
      </c>
    </row>
    <row r="204" spans="7:8" ht="15.5" x14ac:dyDescent="0.35">
      <c r="G204" s="292" t="s">
        <v>542</v>
      </c>
      <c r="H204" t="s">
        <v>130</v>
      </c>
    </row>
    <row r="205" spans="7:8" ht="15.5" x14ac:dyDescent="0.35">
      <c r="G205" s="292" t="s">
        <v>389</v>
      </c>
      <c r="H205">
        <v>971127</v>
      </c>
    </row>
    <row r="206" spans="7:8" ht="15.5" x14ac:dyDescent="0.35">
      <c r="G206" s="292" t="s">
        <v>543</v>
      </c>
      <c r="H206" t="s">
        <v>130</v>
      </c>
    </row>
    <row r="207" spans="7:8" ht="15.5" x14ac:dyDescent="0.35">
      <c r="G207" s="292" t="s">
        <v>544</v>
      </c>
      <c r="H207">
        <v>0</v>
      </c>
    </row>
    <row r="208" spans="7:8" ht="15.5" x14ac:dyDescent="0.35">
      <c r="G208" s="292" t="s">
        <v>545</v>
      </c>
      <c r="H208">
        <v>0</v>
      </c>
    </row>
    <row r="209" spans="7:8" ht="15.5" x14ac:dyDescent="0.35">
      <c r="G209" s="292" t="s">
        <v>392</v>
      </c>
      <c r="H209">
        <v>3461235</v>
      </c>
    </row>
    <row r="210" spans="7:8" ht="15.5" x14ac:dyDescent="0.35">
      <c r="G210" s="292" t="s">
        <v>546</v>
      </c>
      <c r="H210" t="s">
        <v>130</v>
      </c>
    </row>
    <row r="211" spans="7:8" ht="15.5" x14ac:dyDescent="0.35">
      <c r="G211" s="292" t="s">
        <v>547</v>
      </c>
      <c r="H211">
        <v>0</v>
      </c>
    </row>
    <row r="212" spans="7:8" ht="15.5" x14ac:dyDescent="0.35">
      <c r="G212" s="292" t="s">
        <v>548</v>
      </c>
      <c r="H212" t="s">
        <v>130</v>
      </c>
    </row>
    <row r="213" spans="7:8" ht="15.5" x14ac:dyDescent="0.35">
      <c r="G213" s="292" t="s">
        <v>549</v>
      </c>
      <c r="H213">
        <v>0</v>
      </c>
    </row>
    <row r="214" spans="7:8" ht="15.5" x14ac:dyDescent="0.35">
      <c r="G214" s="292" t="s">
        <v>395</v>
      </c>
      <c r="H214">
        <v>865620</v>
      </c>
    </row>
    <row r="215" spans="7:8" ht="15.5" x14ac:dyDescent="0.35">
      <c r="G215" s="292" t="s">
        <v>550</v>
      </c>
      <c r="H215" t="s">
        <v>130</v>
      </c>
    </row>
    <row r="216" spans="7:8" ht="15.5" x14ac:dyDescent="0.35">
      <c r="G216" s="292" t="s">
        <v>398</v>
      </c>
      <c r="H216">
        <v>2452680</v>
      </c>
    </row>
    <row r="217" spans="7:8" ht="15.5" x14ac:dyDescent="0.35">
      <c r="G217" s="292" t="s">
        <v>401</v>
      </c>
      <c r="H217">
        <v>3370831</v>
      </c>
    </row>
    <row r="218" spans="7:8" ht="15.5" x14ac:dyDescent="0.35">
      <c r="G218" s="292" t="s">
        <v>551</v>
      </c>
      <c r="H218">
        <v>0</v>
      </c>
    </row>
    <row r="219" spans="7:8" ht="15.5" x14ac:dyDescent="0.35">
      <c r="G219" s="292" t="s">
        <v>552</v>
      </c>
      <c r="H219">
        <v>0</v>
      </c>
    </row>
    <row r="220" spans="7:8" ht="15.5" x14ac:dyDescent="0.35">
      <c r="G220" s="292" t="s">
        <v>403</v>
      </c>
      <c r="H220">
        <v>1442681</v>
      </c>
    </row>
    <row r="221" spans="7:8" ht="15.5" x14ac:dyDescent="0.35">
      <c r="G221" s="292" t="s">
        <v>553</v>
      </c>
      <c r="H221" t="s">
        <v>130</v>
      </c>
    </row>
    <row r="222" spans="7:8" ht="15.5" x14ac:dyDescent="0.35">
      <c r="G222" s="292" t="s">
        <v>554</v>
      </c>
      <c r="H222">
        <v>0</v>
      </c>
    </row>
    <row r="223" spans="7:8" ht="15.5" x14ac:dyDescent="0.35">
      <c r="G223" s="292" t="s">
        <v>406</v>
      </c>
      <c r="H223">
        <v>2439180.6140000001</v>
      </c>
    </row>
    <row r="224" spans="7:8" ht="15.5" x14ac:dyDescent="0.35">
      <c r="G224" s="292" t="s">
        <v>408</v>
      </c>
      <c r="H224">
        <v>3466870</v>
      </c>
    </row>
    <row r="225" spans="7:8" ht="15.5" x14ac:dyDescent="0.35">
      <c r="G225" s="292" t="s">
        <v>410</v>
      </c>
      <c r="H225">
        <v>630192</v>
      </c>
    </row>
    <row r="226" spans="7:8" ht="15.5" x14ac:dyDescent="0.35">
      <c r="G226" s="292" t="s">
        <v>413</v>
      </c>
      <c r="H226">
        <v>2170821</v>
      </c>
    </row>
    <row r="227" spans="7:8" ht="15.5" x14ac:dyDescent="0.35">
      <c r="G227" s="292" t="s">
        <v>555</v>
      </c>
      <c r="H227" t="s">
        <v>130</v>
      </c>
    </row>
    <row r="228" spans="7:8" ht="15.5" x14ac:dyDescent="0.35">
      <c r="G228" s="292" t="s">
        <v>556</v>
      </c>
      <c r="H228" t="s">
        <v>130</v>
      </c>
    </row>
    <row r="229" spans="7:8" ht="15.5" x14ac:dyDescent="0.35">
      <c r="G229" s="292" t="s">
        <v>557</v>
      </c>
      <c r="H229">
        <v>0</v>
      </c>
    </row>
    <row r="230" spans="7:8" ht="15.5" x14ac:dyDescent="0.35">
      <c r="G230" s="292" t="s">
        <v>418</v>
      </c>
      <c r="H230">
        <v>1623318</v>
      </c>
    </row>
    <row r="231" spans="7:8" ht="15.5" x14ac:dyDescent="0.35">
      <c r="G231" s="292" t="s">
        <v>558</v>
      </c>
      <c r="H231">
        <v>0</v>
      </c>
    </row>
    <row r="232" spans="7:8" ht="15.5" x14ac:dyDescent="0.35">
      <c r="G232" s="292" t="s">
        <v>559</v>
      </c>
      <c r="H232">
        <v>0</v>
      </c>
    </row>
    <row r="233" spans="7:8" ht="15.5" x14ac:dyDescent="0.35">
      <c r="G233" s="292" t="s">
        <v>560</v>
      </c>
      <c r="H233">
        <v>0</v>
      </c>
    </row>
    <row r="234" spans="7:8" ht="15.5" x14ac:dyDescent="0.35">
      <c r="G234" s="292" t="s">
        <v>561</v>
      </c>
      <c r="H234" t="s">
        <v>130</v>
      </c>
    </row>
    <row r="235" spans="7:8" ht="15.5" x14ac:dyDescent="0.35">
      <c r="G235" s="292" t="s">
        <v>562</v>
      </c>
      <c r="H235" t="s">
        <v>130</v>
      </c>
    </row>
    <row r="236" spans="7:8" ht="15.5" x14ac:dyDescent="0.35">
      <c r="G236" s="292" t="s">
        <v>563</v>
      </c>
      <c r="H236">
        <v>0</v>
      </c>
    </row>
    <row r="237" spans="7:8" ht="15.5" x14ac:dyDescent="0.35">
      <c r="G237" s="292" t="s">
        <v>564</v>
      </c>
      <c r="H237" t="s">
        <v>130</v>
      </c>
    </row>
    <row r="238" spans="7:8" ht="15.5" x14ac:dyDescent="0.35">
      <c r="G238" s="292" t="s">
        <v>565</v>
      </c>
      <c r="H238">
        <v>0</v>
      </c>
    </row>
    <row r="239" spans="7:8" ht="15.5" x14ac:dyDescent="0.35">
      <c r="G239" s="292" t="s">
        <v>566</v>
      </c>
      <c r="H239">
        <v>0</v>
      </c>
    </row>
    <row r="240" spans="7:8" ht="15.5" x14ac:dyDescent="0.35">
      <c r="G240" s="292" t="s">
        <v>420</v>
      </c>
      <c r="H240">
        <v>660682</v>
      </c>
    </row>
    <row r="241" spans="7:8" ht="15.5" x14ac:dyDescent="0.35">
      <c r="G241" s="292" t="s">
        <v>423</v>
      </c>
      <c r="H241">
        <v>0</v>
      </c>
    </row>
    <row r="242" spans="7:8" ht="15.5" x14ac:dyDescent="0.35">
      <c r="G242" s="292" t="s">
        <v>426</v>
      </c>
      <c r="H242">
        <v>1766101</v>
      </c>
    </row>
    <row r="243" spans="7:8" ht="15.5" x14ac:dyDescent="0.35">
      <c r="G243" s="292" t="s">
        <v>428</v>
      </c>
      <c r="H243">
        <v>1248588</v>
      </c>
    </row>
    <row r="244" spans="7:8" ht="15.5" x14ac:dyDescent="0.35">
      <c r="G244" s="292" t="s">
        <v>567</v>
      </c>
      <c r="H244">
        <v>0</v>
      </c>
    </row>
    <row r="245" spans="7:8" ht="15.5" x14ac:dyDescent="0.35">
      <c r="G245" s="292" t="s">
        <v>568</v>
      </c>
      <c r="H245">
        <v>0</v>
      </c>
    </row>
    <row r="246" spans="7:8" ht="15.5" x14ac:dyDescent="0.35">
      <c r="G246" s="292" t="s">
        <v>431</v>
      </c>
      <c r="H246">
        <v>841449</v>
      </c>
    </row>
    <row r="247" spans="7:8" ht="15.5" x14ac:dyDescent="0.35">
      <c r="G247" s="292" t="s">
        <v>569</v>
      </c>
      <c r="H247">
        <v>0</v>
      </c>
    </row>
    <row r="248" spans="7:8" ht="15.5" x14ac:dyDescent="0.35">
      <c r="G248" s="292" t="s">
        <v>570</v>
      </c>
      <c r="H248">
        <v>0</v>
      </c>
    </row>
    <row r="249" spans="7:8" ht="15.5" x14ac:dyDescent="0.35">
      <c r="G249" s="292" t="s">
        <v>571</v>
      </c>
      <c r="H249">
        <v>0</v>
      </c>
    </row>
    <row r="250" spans="7:8" ht="15.5" x14ac:dyDescent="0.35">
      <c r="G250" s="292" t="s">
        <v>436</v>
      </c>
      <c r="H250">
        <v>4238636</v>
      </c>
    </row>
    <row r="251" spans="7:8" ht="15.5" x14ac:dyDescent="0.35">
      <c r="G251" s="292" t="s">
        <v>439</v>
      </c>
      <c r="H251">
        <v>1976373</v>
      </c>
    </row>
    <row r="252" spans="7:8" ht="15.5" x14ac:dyDescent="0.35">
      <c r="G252" s="292" t="s">
        <v>441</v>
      </c>
      <c r="H252">
        <v>929189</v>
      </c>
    </row>
    <row r="253" spans="7:8" ht="15.5" x14ac:dyDescent="0.35">
      <c r="G253" s="292" t="s">
        <v>572</v>
      </c>
      <c r="H253" t="s">
        <v>130</v>
      </c>
    </row>
    <row r="254" spans="7:8" ht="15.5" x14ac:dyDescent="0.35">
      <c r="G254" s="292" t="s">
        <v>573</v>
      </c>
      <c r="H254">
        <v>0</v>
      </c>
    </row>
    <row r="255" spans="7:8" ht="15.5" x14ac:dyDescent="0.35">
      <c r="G255" s="292" t="s">
        <v>446</v>
      </c>
      <c r="H255">
        <v>1113444</v>
      </c>
    </row>
    <row r="256" spans="7:8" ht="15.5" x14ac:dyDescent="0.35">
      <c r="G256" s="292" t="s">
        <v>574</v>
      </c>
      <c r="H256">
        <v>0</v>
      </c>
    </row>
    <row r="257" spans="7:8" ht="15.5" x14ac:dyDescent="0.35">
      <c r="G257" s="292" t="s">
        <v>451</v>
      </c>
      <c r="H257">
        <v>1096146.98</v>
      </c>
    </row>
    <row r="258" spans="7:8" ht="15.5" x14ac:dyDescent="0.35">
      <c r="G258" s="292" t="s">
        <v>575</v>
      </c>
      <c r="H258">
        <v>0</v>
      </c>
    </row>
    <row r="259" spans="7:8" ht="15.5" x14ac:dyDescent="0.35">
      <c r="G259" s="292" t="s">
        <v>454</v>
      </c>
      <c r="H259">
        <v>1145617.28</v>
      </c>
    </row>
    <row r="260" spans="7:8" ht="15.5" x14ac:dyDescent="0.35">
      <c r="G260" s="292" t="s">
        <v>457</v>
      </c>
      <c r="H260">
        <v>1015540</v>
      </c>
    </row>
    <row r="261" spans="7:8" ht="15.5" x14ac:dyDescent="0.35">
      <c r="G261" s="292" t="s">
        <v>576</v>
      </c>
      <c r="H261">
        <v>0</v>
      </c>
    </row>
    <row r="262" spans="7:8" ht="15.5" x14ac:dyDescent="0.35">
      <c r="G262" s="292" t="s">
        <v>577</v>
      </c>
      <c r="H262">
        <v>0</v>
      </c>
    </row>
    <row r="263" spans="7:8" ht="15.5" x14ac:dyDescent="0.35">
      <c r="G263" s="292" t="s">
        <v>578</v>
      </c>
      <c r="H263">
        <v>0</v>
      </c>
    </row>
    <row r="264" spans="7:8" ht="15.5" x14ac:dyDescent="0.35">
      <c r="G264" s="292" t="s">
        <v>459</v>
      </c>
      <c r="H264">
        <v>767477.55</v>
      </c>
    </row>
    <row r="265" spans="7:8" ht="15.5" x14ac:dyDescent="0.35">
      <c r="G265" s="292" t="s">
        <v>579</v>
      </c>
      <c r="H265" t="s">
        <v>130</v>
      </c>
    </row>
    <row r="266" spans="7:8" ht="15.5" x14ac:dyDescent="0.35">
      <c r="G266" s="292" t="s">
        <v>580</v>
      </c>
      <c r="H266" t="s">
        <v>130</v>
      </c>
    </row>
    <row r="267" spans="7:8" ht="15.5" x14ac:dyDescent="0.35">
      <c r="G267" s="292" t="s">
        <v>581</v>
      </c>
      <c r="H267" t="s">
        <v>130</v>
      </c>
    </row>
    <row r="268" spans="7:8" ht="15.5" x14ac:dyDescent="0.35">
      <c r="G268" s="292" t="s">
        <v>582</v>
      </c>
      <c r="H268">
        <v>0</v>
      </c>
    </row>
    <row r="269" spans="7:8" ht="15.5" x14ac:dyDescent="0.35">
      <c r="G269" s="292" t="s">
        <v>583</v>
      </c>
      <c r="H269">
        <v>0</v>
      </c>
    </row>
    <row r="270" spans="7:8" ht="15.5" x14ac:dyDescent="0.35">
      <c r="G270" s="292" t="s">
        <v>462</v>
      </c>
      <c r="H270">
        <v>722939</v>
      </c>
    </row>
    <row r="271" spans="7:8" ht="15.5" x14ac:dyDescent="0.35">
      <c r="G271" s="292" t="s">
        <v>584</v>
      </c>
      <c r="H271">
        <v>0</v>
      </c>
    </row>
    <row r="272" spans="7:8" ht="15.5" x14ac:dyDescent="0.35">
      <c r="G272" s="292" t="s">
        <v>465</v>
      </c>
      <c r="H272">
        <v>758057</v>
      </c>
    </row>
    <row r="273" spans="7:8" ht="15.5" x14ac:dyDescent="0.35">
      <c r="G273" s="292" t="s">
        <v>585</v>
      </c>
      <c r="H273">
        <v>0</v>
      </c>
    </row>
    <row r="274" spans="7:8" ht="15.5" x14ac:dyDescent="0.35">
      <c r="G274" s="292" t="s">
        <v>468</v>
      </c>
      <c r="H274">
        <v>1204415.81</v>
      </c>
    </row>
    <row r="275" spans="7:8" ht="15.5" x14ac:dyDescent="0.35">
      <c r="G275" s="292" t="s">
        <v>470</v>
      </c>
      <c r="H275">
        <v>1094174</v>
      </c>
    </row>
    <row r="276" spans="7:8" ht="15.5" x14ac:dyDescent="0.35">
      <c r="G276" s="292" t="s">
        <v>586</v>
      </c>
      <c r="H276">
        <v>0</v>
      </c>
    </row>
    <row r="277" spans="7:8" ht="15.5" x14ac:dyDescent="0.35">
      <c r="G277" s="292" t="s">
        <v>587</v>
      </c>
      <c r="H277">
        <v>0</v>
      </c>
    </row>
    <row r="278" spans="7:8" ht="15.5" x14ac:dyDescent="0.35">
      <c r="G278" s="292" t="s">
        <v>588</v>
      </c>
      <c r="H278">
        <v>0</v>
      </c>
    </row>
    <row r="279" spans="7:8" ht="15.5" x14ac:dyDescent="0.35">
      <c r="G279" s="292" t="s">
        <v>472</v>
      </c>
      <c r="H279">
        <v>3132948</v>
      </c>
    </row>
    <row r="280" spans="7:8" ht="15.5" x14ac:dyDescent="0.35">
      <c r="G280" s="292" t="s">
        <v>474</v>
      </c>
      <c r="H280">
        <v>1344065</v>
      </c>
    </row>
    <row r="281" spans="7:8" ht="15.5" x14ac:dyDescent="0.35">
      <c r="G281" s="292" t="s">
        <v>476</v>
      </c>
      <c r="H281">
        <v>1179225</v>
      </c>
    </row>
    <row r="282" spans="7:8" ht="15.5" x14ac:dyDescent="0.35">
      <c r="G282" s="292" t="s">
        <v>479</v>
      </c>
      <c r="H282">
        <v>664992</v>
      </c>
    </row>
    <row r="283" spans="7:8" ht="15.5" x14ac:dyDescent="0.35">
      <c r="G283" s="292" t="s">
        <v>481</v>
      </c>
      <c r="H283">
        <v>1090355</v>
      </c>
    </row>
    <row r="284" spans="7:8" ht="15.5" x14ac:dyDescent="0.35">
      <c r="G284" s="292" t="s">
        <v>589</v>
      </c>
      <c r="H284" t="s">
        <v>130</v>
      </c>
    </row>
    <row r="285" spans="7:8" ht="15.5" x14ac:dyDescent="0.35">
      <c r="G285" s="292" t="s">
        <v>590</v>
      </c>
      <c r="H285">
        <v>0</v>
      </c>
    </row>
    <row r="286" spans="7:8" ht="15.5" x14ac:dyDescent="0.35">
      <c r="G286" s="292" t="s">
        <v>591</v>
      </c>
      <c r="H286">
        <v>0</v>
      </c>
    </row>
    <row r="287" spans="7:8" ht="15.5" x14ac:dyDescent="0.35">
      <c r="G287" s="292" t="s">
        <v>592</v>
      </c>
      <c r="H287">
        <v>0</v>
      </c>
    </row>
    <row r="288" spans="7:8" ht="15.5" x14ac:dyDescent="0.35">
      <c r="G288" s="292" t="s">
        <v>593</v>
      </c>
      <c r="H288">
        <v>0</v>
      </c>
    </row>
    <row r="289" spans="7:8" ht="15.5" x14ac:dyDescent="0.35">
      <c r="G289" s="292" t="s">
        <v>485</v>
      </c>
      <c r="H289">
        <v>3175593</v>
      </c>
    </row>
    <row r="290" spans="7:8" ht="15.5" x14ac:dyDescent="0.35">
      <c r="G290" s="292" t="s">
        <v>594</v>
      </c>
      <c r="H290">
        <v>0</v>
      </c>
    </row>
    <row r="291" spans="7:8" ht="15.5" x14ac:dyDescent="0.35">
      <c r="G291" s="292" t="s">
        <v>595</v>
      </c>
      <c r="H291">
        <v>0</v>
      </c>
    </row>
    <row r="292" spans="7:8" ht="15.5" x14ac:dyDescent="0.35">
      <c r="G292" s="292" t="s">
        <v>596</v>
      </c>
      <c r="H292" t="s">
        <v>130</v>
      </c>
    </row>
    <row r="293" spans="7:8" ht="15.5" x14ac:dyDescent="0.35">
      <c r="G293" s="292" t="s">
        <v>487</v>
      </c>
      <c r="H293">
        <v>0</v>
      </c>
    </row>
    <row r="294" spans="7:8" ht="15.5" x14ac:dyDescent="0.35">
      <c r="G294" s="292" t="s">
        <v>597</v>
      </c>
      <c r="H294">
        <v>0</v>
      </c>
    </row>
    <row r="295" spans="7:8" ht="15.5" x14ac:dyDescent="0.35">
      <c r="G295" s="292" t="s">
        <v>598</v>
      </c>
      <c r="H295">
        <v>0</v>
      </c>
    </row>
    <row r="296" spans="7:8" ht="15.5" x14ac:dyDescent="0.35">
      <c r="G296" s="292" t="s">
        <v>492</v>
      </c>
      <c r="H296">
        <v>626661</v>
      </c>
    </row>
    <row r="297" spans="7:8" ht="15.5" x14ac:dyDescent="0.35">
      <c r="G297" s="292" t="s">
        <v>494</v>
      </c>
      <c r="H297">
        <v>1287599</v>
      </c>
    </row>
    <row r="298" spans="7:8" ht="15.5" x14ac:dyDescent="0.35">
      <c r="G298" s="292" t="s">
        <v>496</v>
      </c>
      <c r="H298">
        <v>3022333.6039999998</v>
      </c>
    </row>
    <row r="299" spans="7:8" ht="15.5" x14ac:dyDescent="0.35">
      <c r="G299" s="292" t="s">
        <v>599</v>
      </c>
      <c r="H299">
        <v>0</v>
      </c>
    </row>
    <row r="300" spans="7:8" ht="15.5" x14ac:dyDescent="0.35">
      <c r="G300" s="292" t="s">
        <v>499</v>
      </c>
      <c r="H300">
        <v>788718</v>
      </c>
    </row>
    <row r="301" spans="7:8" ht="15.5" x14ac:dyDescent="0.35">
      <c r="G301" s="292" t="s">
        <v>501</v>
      </c>
      <c r="H301">
        <v>1582974</v>
      </c>
    </row>
    <row r="302" spans="7:8" ht="15.5" x14ac:dyDescent="0.35">
      <c r="G302" s="292" t="s">
        <v>600</v>
      </c>
      <c r="H302">
        <v>0</v>
      </c>
    </row>
    <row r="303" spans="7:8" ht="15.5" x14ac:dyDescent="0.35">
      <c r="G303" s="292" t="s">
        <v>504</v>
      </c>
      <c r="H303">
        <v>1214130</v>
      </c>
    </row>
    <row r="304" spans="7:8" ht="15.5" x14ac:dyDescent="0.35">
      <c r="G304" s="292" t="s">
        <v>507</v>
      </c>
      <c r="H304">
        <v>1146137</v>
      </c>
    </row>
    <row r="305" spans="7:12" ht="15.5" x14ac:dyDescent="0.35">
      <c r="G305" s="292" t="s">
        <v>601</v>
      </c>
      <c r="H305">
        <v>0</v>
      </c>
    </row>
    <row r="306" spans="7:12" ht="15.5" x14ac:dyDescent="0.35">
      <c r="G306" s="292" t="s">
        <v>602</v>
      </c>
      <c r="H306">
        <v>0</v>
      </c>
    </row>
    <row r="307" spans="7:12" ht="15.5" x14ac:dyDescent="0.35">
      <c r="G307" s="292" t="s">
        <v>603</v>
      </c>
      <c r="H307">
        <v>0</v>
      </c>
    </row>
    <row r="308" spans="7:12" ht="15.5" x14ac:dyDescent="0.35">
      <c r="G308" s="292" t="s">
        <v>604</v>
      </c>
      <c r="H308">
        <v>0</v>
      </c>
    </row>
    <row r="309" spans="7:12" ht="15.5" x14ac:dyDescent="0.35">
      <c r="G309" s="292" t="s">
        <v>605</v>
      </c>
      <c r="H309">
        <v>0</v>
      </c>
    </row>
    <row r="310" spans="7:12" ht="15.5" x14ac:dyDescent="0.35">
      <c r="G310" s="469" t="s">
        <v>511</v>
      </c>
      <c r="H310">
        <v>990560</v>
      </c>
    </row>
    <row r="311" spans="7:12" ht="15.5" x14ac:dyDescent="0.35">
      <c r="G311" s="364" t="s">
        <v>606</v>
      </c>
      <c r="H311">
        <v>0</v>
      </c>
      <c r="J311" s="146"/>
      <c r="K311" s="396"/>
    </row>
    <row r="312" spans="7:12" ht="15.5" x14ac:dyDescent="0.35">
      <c r="G312" s="364" t="s">
        <v>607</v>
      </c>
      <c r="H312">
        <v>0</v>
      </c>
      <c r="J312" s="146"/>
      <c r="K312" s="396"/>
      <c r="L312" s="146"/>
    </row>
    <row r="313" spans="7:12" ht="15.5" x14ac:dyDescent="0.35">
      <c r="G313" s="364" t="s">
        <v>608</v>
      </c>
      <c r="H313">
        <v>0</v>
      </c>
      <c r="J313" s="146"/>
      <c r="K313" s="396"/>
      <c r="L313" s="146"/>
    </row>
    <row r="314" spans="7:12" ht="15.5" x14ac:dyDescent="0.35">
      <c r="G314" s="364" t="s">
        <v>609</v>
      </c>
      <c r="H314">
        <v>0</v>
      </c>
      <c r="J314" s="146"/>
      <c r="K314" s="396"/>
      <c r="L314" s="146"/>
    </row>
    <row r="315" spans="7:12" ht="15.5" x14ac:dyDescent="0.35">
      <c r="G315" s="364" t="s">
        <v>610</v>
      </c>
      <c r="H315">
        <v>0</v>
      </c>
      <c r="J315" s="146"/>
      <c r="K315" s="396"/>
      <c r="L315" s="146"/>
    </row>
    <row r="316" spans="7:12" ht="15.5" x14ac:dyDescent="0.35">
      <c r="G316" s="364" t="s">
        <v>611</v>
      </c>
      <c r="H316">
        <v>0</v>
      </c>
      <c r="J316" s="146"/>
      <c r="K316" s="396"/>
      <c r="L316" s="146"/>
    </row>
    <row r="317" spans="7:12" ht="15.5" x14ac:dyDescent="0.35">
      <c r="G317" s="364" t="s">
        <v>171</v>
      </c>
      <c r="H317">
        <v>9901742</v>
      </c>
      <c r="J317" s="146"/>
      <c r="K317" s="396"/>
      <c r="L317" s="146"/>
    </row>
    <row r="318" spans="7:12" ht="15.5" x14ac:dyDescent="0.35">
      <c r="G318" s="364" t="s">
        <v>612</v>
      </c>
      <c r="H318">
        <v>0</v>
      </c>
      <c r="J318" s="146"/>
      <c r="K318" s="396"/>
      <c r="L318" s="146"/>
    </row>
    <row r="319" spans="7:12" ht="15.5" x14ac:dyDescent="0.35">
      <c r="G319" s="364" t="s">
        <v>613</v>
      </c>
      <c r="H319">
        <v>0</v>
      </c>
      <c r="J319" s="146"/>
      <c r="K319" s="396"/>
      <c r="L319" s="146"/>
    </row>
    <row r="320" spans="7:12" ht="15.5" x14ac:dyDescent="0.35">
      <c r="G320" s="364" t="s">
        <v>614</v>
      </c>
      <c r="H320">
        <v>0</v>
      </c>
      <c r="J320" s="146"/>
      <c r="K320" s="396"/>
      <c r="L320" s="146"/>
    </row>
    <row r="321" spans="7:12" ht="15.5" x14ac:dyDescent="0.35">
      <c r="G321" s="364" t="s">
        <v>615</v>
      </c>
      <c r="H321">
        <v>0</v>
      </c>
      <c r="J321" s="146"/>
      <c r="K321" s="396"/>
      <c r="L321" s="146"/>
    </row>
    <row r="322" spans="7:12" ht="15.5" x14ac:dyDescent="0.35">
      <c r="G322" s="364" t="s">
        <v>616</v>
      </c>
      <c r="H322">
        <v>0</v>
      </c>
      <c r="J322" s="146"/>
      <c r="K322" s="396"/>
      <c r="L322" s="146"/>
    </row>
    <row r="323" spans="7:12" ht="15.5" x14ac:dyDescent="0.35">
      <c r="G323" s="364" t="s">
        <v>617</v>
      </c>
      <c r="H323">
        <v>0</v>
      </c>
      <c r="J323" s="146"/>
      <c r="K323" s="396"/>
      <c r="L323" s="146"/>
    </row>
    <row r="324" spans="7:12" ht="15.5" x14ac:dyDescent="0.35">
      <c r="G324" s="364" t="s">
        <v>618</v>
      </c>
      <c r="H324">
        <v>0</v>
      </c>
      <c r="J324" s="146"/>
      <c r="K324" s="396"/>
      <c r="L324" s="146"/>
    </row>
    <row r="325" spans="7:12" ht="15.5" x14ac:dyDescent="0.35">
      <c r="G325" s="364" t="s">
        <v>195</v>
      </c>
      <c r="H325">
        <v>5211968.63</v>
      </c>
      <c r="J325" s="146"/>
      <c r="K325" s="396"/>
      <c r="L325" s="146"/>
    </row>
    <row r="326" spans="7:12" ht="15.5" x14ac:dyDescent="0.35">
      <c r="G326" s="364" t="s">
        <v>619</v>
      </c>
      <c r="H326">
        <v>0</v>
      </c>
      <c r="J326" s="146"/>
      <c r="K326" s="396"/>
      <c r="L326" s="146"/>
    </row>
    <row r="327" spans="7:12" ht="15.5" x14ac:dyDescent="0.35">
      <c r="G327" s="364" t="s">
        <v>202</v>
      </c>
      <c r="H327">
        <v>3555844</v>
      </c>
      <c r="J327" s="146"/>
      <c r="K327" s="396"/>
      <c r="L327" s="146"/>
    </row>
    <row r="328" spans="7:12" ht="15.5" x14ac:dyDescent="0.35">
      <c r="G328" s="364" t="s">
        <v>620</v>
      </c>
      <c r="H328">
        <v>0</v>
      </c>
      <c r="J328" s="146"/>
      <c r="K328" s="396"/>
      <c r="L328" s="146"/>
    </row>
    <row r="329" spans="7:12" ht="15.5" x14ac:dyDescent="0.35">
      <c r="G329" s="364" t="s">
        <v>621</v>
      </c>
      <c r="H329">
        <v>0</v>
      </c>
      <c r="J329" s="146"/>
      <c r="K329" s="396"/>
      <c r="L329" s="146"/>
    </row>
    <row r="330" spans="7:12" ht="15.5" x14ac:dyDescent="0.35">
      <c r="G330" s="364" t="s">
        <v>622</v>
      </c>
      <c r="H330" t="s">
        <v>130</v>
      </c>
      <c r="J330" s="146"/>
      <c r="K330" s="396"/>
      <c r="L330" s="146"/>
    </row>
    <row r="331" spans="7:12" ht="15.5" x14ac:dyDescent="0.35">
      <c r="G331" s="364" t="s">
        <v>204</v>
      </c>
      <c r="H331">
        <v>4463187.51</v>
      </c>
      <c r="J331" s="146"/>
      <c r="K331" s="396"/>
      <c r="L331" s="146"/>
    </row>
    <row r="332" spans="7:12" ht="15.5" x14ac:dyDescent="0.35">
      <c r="G332" s="364" t="s">
        <v>623</v>
      </c>
      <c r="H332">
        <v>0</v>
      </c>
      <c r="J332" s="146"/>
      <c r="K332" s="396"/>
      <c r="L332" s="146"/>
    </row>
    <row r="333" spans="7:12" ht="15.5" x14ac:dyDescent="0.35">
      <c r="G333" s="364" t="s">
        <v>624</v>
      </c>
      <c r="H333">
        <v>0</v>
      </c>
      <c r="J333" s="146"/>
      <c r="K333" s="396"/>
      <c r="L333" s="146"/>
    </row>
    <row r="334" spans="7:12" ht="15.5" x14ac:dyDescent="0.35">
      <c r="G334" s="364" t="s">
        <v>625</v>
      </c>
      <c r="H334" t="s">
        <v>130</v>
      </c>
      <c r="J334" s="146"/>
      <c r="K334" s="396"/>
      <c r="L334" s="146"/>
    </row>
    <row r="335" spans="7:12" ht="15.5" x14ac:dyDescent="0.35">
      <c r="G335" s="364" t="s">
        <v>626</v>
      </c>
      <c r="H335">
        <v>0</v>
      </c>
      <c r="J335" s="146"/>
      <c r="K335" s="396"/>
      <c r="L335" s="146"/>
    </row>
    <row r="336" spans="7:12" ht="15.5" x14ac:dyDescent="0.35">
      <c r="G336" s="364" t="s">
        <v>627</v>
      </c>
      <c r="H336">
        <v>0</v>
      </c>
      <c r="J336" s="146"/>
      <c r="K336" s="396"/>
      <c r="L336" s="146"/>
    </row>
    <row r="337" spans="7:12" ht="15.5" x14ac:dyDescent="0.35">
      <c r="G337" s="364" t="s">
        <v>223</v>
      </c>
      <c r="H337">
        <v>7840064</v>
      </c>
      <c r="J337" s="146"/>
      <c r="K337" s="396"/>
      <c r="L337" s="146"/>
    </row>
    <row r="338" spans="7:12" ht="15.5" x14ac:dyDescent="0.35">
      <c r="G338" s="364" t="s">
        <v>628</v>
      </c>
      <c r="H338">
        <v>0</v>
      </c>
      <c r="J338" s="146"/>
      <c r="K338" s="396"/>
      <c r="L338" s="146"/>
    </row>
    <row r="339" spans="7:12" ht="15.5" x14ac:dyDescent="0.35">
      <c r="G339" s="364" t="s">
        <v>227</v>
      </c>
      <c r="H339">
        <v>18244071</v>
      </c>
      <c r="J339" s="146"/>
      <c r="K339" s="396"/>
      <c r="L339" s="146"/>
    </row>
    <row r="340" spans="7:12" ht="15.5" x14ac:dyDescent="0.35">
      <c r="G340" s="364" t="s">
        <v>629</v>
      </c>
      <c r="H340">
        <v>0</v>
      </c>
      <c r="J340" s="146"/>
      <c r="K340" s="396"/>
      <c r="L340" s="146"/>
    </row>
    <row r="341" spans="7:12" ht="15.5" x14ac:dyDescent="0.35">
      <c r="G341" s="364" t="s">
        <v>630</v>
      </c>
      <c r="H341">
        <v>0</v>
      </c>
      <c r="J341" s="146"/>
      <c r="K341" s="396"/>
      <c r="L341" s="146"/>
    </row>
    <row r="342" spans="7:12" ht="15.5" x14ac:dyDescent="0.35">
      <c r="G342" s="364" t="s">
        <v>232</v>
      </c>
      <c r="H342">
        <v>3292686</v>
      </c>
      <c r="J342" s="146"/>
      <c r="K342" s="396"/>
      <c r="L342" s="146"/>
    </row>
    <row r="343" spans="7:12" ht="15.5" x14ac:dyDescent="0.35">
      <c r="G343" s="364" t="s">
        <v>631</v>
      </c>
      <c r="H343">
        <v>0</v>
      </c>
      <c r="J343" s="146"/>
      <c r="K343" s="396"/>
      <c r="L343" s="146"/>
    </row>
    <row r="344" spans="7:12" ht="15.5" x14ac:dyDescent="0.35">
      <c r="G344" s="364" t="s">
        <v>246</v>
      </c>
      <c r="H344">
        <v>7163896.2300000004</v>
      </c>
      <c r="J344" s="146"/>
      <c r="K344" s="396"/>
      <c r="L344" s="146"/>
    </row>
    <row r="345" spans="7:12" ht="15.5" x14ac:dyDescent="0.35">
      <c r="G345" s="364" t="s">
        <v>632</v>
      </c>
      <c r="H345">
        <v>0</v>
      </c>
      <c r="J345" s="146"/>
      <c r="K345" s="396"/>
      <c r="L345" s="146"/>
    </row>
    <row r="346" spans="7:12" ht="15.5" x14ac:dyDescent="0.35">
      <c r="G346" s="364" t="s">
        <v>633</v>
      </c>
      <c r="H346">
        <v>0</v>
      </c>
      <c r="J346" s="146"/>
      <c r="K346" s="396"/>
      <c r="L346" s="146"/>
    </row>
    <row r="347" spans="7:12" ht="15.5" x14ac:dyDescent="0.35">
      <c r="G347" s="364" t="s">
        <v>634</v>
      </c>
      <c r="H347">
        <v>0</v>
      </c>
      <c r="J347" s="146"/>
      <c r="K347" s="396"/>
      <c r="L347" s="146"/>
    </row>
    <row r="348" spans="7:12" ht="15.5" x14ac:dyDescent="0.35">
      <c r="G348" s="364" t="s">
        <v>262</v>
      </c>
      <c r="H348">
        <v>13482882</v>
      </c>
      <c r="J348" s="146"/>
      <c r="K348" s="396"/>
      <c r="L348" s="146"/>
    </row>
    <row r="349" spans="7:12" ht="15.5" x14ac:dyDescent="0.35">
      <c r="G349" s="364" t="s">
        <v>635</v>
      </c>
      <c r="H349">
        <v>0</v>
      </c>
      <c r="J349" s="146"/>
      <c r="K349" s="396"/>
      <c r="L349" s="146"/>
    </row>
    <row r="350" spans="7:12" ht="15.5" x14ac:dyDescent="0.35">
      <c r="G350" s="364" t="s">
        <v>636</v>
      </c>
      <c r="H350">
        <v>0</v>
      </c>
      <c r="J350" s="146"/>
      <c r="K350" s="396"/>
      <c r="L350" s="146"/>
    </row>
    <row r="351" spans="7:12" ht="15.5" x14ac:dyDescent="0.35">
      <c r="G351" s="364" t="s">
        <v>637</v>
      </c>
      <c r="H351">
        <v>0</v>
      </c>
      <c r="J351" s="146"/>
      <c r="K351" s="396"/>
      <c r="L351" s="146"/>
    </row>
    <row r="352" spans="7:12" ht="15.5" x14ac:dyDescent="0.35">
      <c r="G352" s="364" t="s">
        <v>281</v>
      </c>
      <c r="H352">
        <v>7959215</v>
      </c>
      <c r="J352" s="146"/>
      <c r="K352" s="396"/>
      <c r="L352" s="146"/>
    </row>
    <row r="353" spans="7:12" ht="15.5" x14ac:dyDescent="0.35">
      <c r="G353" s="364" t="s">
        <v>638</v>
      </c>
      <c r="H353">
        <v>0</v>
      </c>
      <c r="J353" s="146"/>
      <c r="K353" s="396"/>
      <c r="L353" s="146"/>
    </row>
    <row r="354" spans="7:12" ht="15.5" x14ac:dyDescent="0.35">
      <c r="G354" s="364" t="s">
        <v>639</v>
      </c>
      <c r="H354" t="s">
        <v>130</v>
      </c>
      <c r="J354" s="146"/>
      <c r="K354" s="396"/>
      <c r="L354" s="146"/>
    </row>
    <row r="355" spans="7:12" ht="15.5" x14ac:dyDescent="0.35">
      <c r="G355" s="364" t="s">
        <v>297</v>
      </c>
      <c r="H355">
        <v>10984025</v>
      </c>
      <c r="J355" s="146"/>
      <c r="K355" s="396"/>
      <c r="L355" s="146"/>
    </row>
    <row r="356" spans="7:12" ht="15.5" x14ac:dyDescent="0.35">
      <c r="G356" s="364" t="s">
        <v>640</v>
      </c>
      <c r="H356">
        <v>0</v>
      </c>
      <c r="J356" s="146"/>
      <c r="K356" s="396"/>
      <c r="L356" s="146"/>
    </row>
    <row r="357" spans="7:12" ht="15.5" x14ac:dyDescent="0.35">
      <c r="G357" s="364" t="s">
        <v>641</v>
      </c>
      <c r="H357">
        <v>0</v>
      </c>
      <c r="J357" s="146"/>
      <c r="K357" s="396"/>
      <c r="L357" s="146"/>
    </row>
    <row r="358" spans="7:12" ht="15.5" x14ac:dyDescent="0.35">
      <c r="G358" s="364" t="s">
        <v>304</v>
      </c>
      <c r="H358">
        <v>3414186</v>
      </c>
      <c r="J358" s="146"/>
      <c r="K358" s="396"/>
      <c r="L358" s="146"/>
    </row>
    <row r="359" spans="7:12" ht="15.5" x14ac:dyDescent="0.35">
      <c r="G359" s="364" t="s">
        <v>642</v>
      </c>
      <c r="H359">
        <v>0</v>
      </c>
      <c r="J359" s="146"/>
      <c r="K359" s="396"/>
      <c r="L359" s="146"/>
    </row>
    <row r="360" spans="7:12" ht="15.5" x14ac:dyDescent="0.35">
      <c r="G360" s="364" t="s">
        <v>643</v>
      </c>
      <c r="H360">
        <v>0</v>
      </c>
      <c r="J360" s="146"/>
      <c r="K360" s="396"/>
      <c r="L360" s="146"/>
    </row>
    <row r="361" spans="7:12" ht="15.5" x14ac:dyDescent="0.35">
      <c r="G361" s="364" t="s">
        <v>309</v>
      </c>
      <c r="H361">
        <v>9763192</v>
      </c>
      <c r="J361" s="146"/>
      <c r="K361" s="396"/>
      <c r="L361" s="146"/>
    </row>
    <row r="362" spans="7:12" ht="15.5" x14ac:dyDescent="0.35">
      <c r="G362" s="364" t="s">
        <v>644</v>
      </c>
      <c r="H362">
        <v>0</v>
      </c>
      <c r="J362" s="146"/>
      <c r="K362" s="396"/>
      <c r="L362" s="146"/>
    </row>
    <row r="363" spans="7:12" ht="15.5" x14ac:dyDescent="0.35">
      <c r="G363" s="364" t="s">
        <v>645</v>
      </c>
      <c r="H363">
        <v>0</v>
      </c>
      <c r="J363" s="146"/>
      <c r="K363" s="396"/>
      <c r="L363" s="146"/>
    </row>
    <row r="364" spans="7:12" ht="15.5" x14ac:dyDescent="0.35">
      <c r="G364" s="364" t="s">
        <v>646</v>
      </c>
      <c r="H364">
        <v>0</v>
      </c>
      <c r="J364" s="146"/>
      <c r="K364" s="396"/>
      <c r="L364" s="146"/>
    </row>
    <row r="365" spans="7:12" ht="15.5" x14ac:dyDescent="0.35">
      <c r="G365" s="364" t="s">
        <v>647</v>
      </c>
      <c r="H365">
        <v>0</v>
      </c>
      <c r="J365" s="146"/>
      <c r="K365" s="396"/>
      <c r="L365" s="146"/>
    </row>
    <row r="366" spans="7:12" ht="15.5" x14ac:dyDescent="0.35">
      <c r="G366" s="364" t="s">
        <v>335</v>
      </c>
      <c r="H366">
        <v>4469836</v>
      </c>
      <c r="J366" s="146"/>
      <c r="K366" s="396"/>
      <c r="L366" s="146"/>
    </row>
    <row r="367" spans="7:12" ht="15.5" x14ac:dyDescent="0.35">
      <c r="G367" s="364" t="s">
        <v>648</v>
      </c>
      <c r="H367">
        <v>0</v>
      </c>
      <c r="J367" s="146"/>
      <c r="K367" s="396"/>
      <c r="L367" s="146"/>
    </row>
    <row r="368" spans="7:12" ht="15.5" x14ac:dyDescent="0.35">
      <c r="G368" s="364" t="s">
        <v>649</v>
      </c>
      <c r="H368">
        <v>0</v>
      </c>
      <c r="J368" s="146"/>
      <c r="K368" s="396"/>
      <c r="L368" s="146"/>
    </row>
    <row r="369" spans="7:12" ht="15.5" x14ac:dyDescent="0.35">
      <c r="G369" s="364" t="s">
        <v>352</v>
      </c>
      <c r="H369">
        <v>6765532</v>
      </c>
      <c r="J369" s="146"/>
      <c r="K369" s="396"/>
      <c r="L369" s="146"/>
    </row>
    <row r="370" spans="7:12" ht="15.5" x14ac:dyDescent="0.35">
      <c r="G370" s="364" t="s">
        <v>650</v>
      </c>
      <c r="H370">
        <v>0</v>
      </c>
      <c r="J370" s="146"/>
      <c r="K370" s="396"/>
      <c r="L370" s="146"/>
    </row>
    <row r="371" spans="7:12" ht="15.5" x14ac:dyDescent="0.35">
      <c r="G371" s="364" t="s">
        <v>651</v>
      </c>
      <c r="H371">
        <v>0</v>
      </c>
      <c r="J371" s="146"/>
      <c r="K371" s="396"/>
      <c r="L371" s="146"/>
    </row>
    <row r="372" spans="7:12" ht="15.5" x14ac:dyDescent="0.35">
      <c r="G372" s="364" t="s">
        <v>652</v>
      </c>
      <c r="H372">
        <v>0</v>
      </c>
      <c r="J372" s="146"/>
      <c r="K372" s="396"/>
      <c r="L372" s="146"/>
    </row>
    <row r="373" spans="7:12" ht="15.5" x14ac:dyDescent="0.35">
      <c r="G373" s="364" t="s">
        <v>653</v>
      </c>
      <c r="H373">
        <v>0</v>
      </c>
      <c r="J373" s="146"/>
      <c r="K373" s="396"/>
      <c r="L373" s="146"/>
    </row>
    <row r="374" spans="7:12" ht="15.5" x14ac:dyDescent="0.35">
      <c r="G374" s="364" t="s">
        <v>654</v>
      </c>
      <c r="H374">
        <v>0</v>
      </c>
      <c r="J374" s="146"/>
      <c r="K374" s="396"/>
      <c r="L374" s="146"/>
    </row>
    <row r="375" spans="7:12" ht="15.5" x14ac:dyDescent="0.35">
      <c r="G375" s="364" t="s">
        <v>360</v>
      </c>
      <c r="H375">
        <v>12327334</v>
      </c>
      <c r="J375" s="146"/>
      <c r="K375" s="396"/>
      <c r="L375" s="146"/>
    </row>
    <row r="376" spans="7:12" ht="15.5" x14ac:dyDescent="0.35">
      <c r="G376" s="364" t="s">
        <v>655</v>
      </c>
      <c r="H376">
        <v>0</v>
      </c>
      <c r="J376" s="146"/>
      <c r="K376" s="396"/>
      <c r="L376" s="146"/>
    </row>
    <row r="377" spans="7:12" ht="15.5" x14ac:dyDescent="0.35">
      <c r="G377" s="364" t="s">
        <v>656</v>
      </c>
      <c r="H377">
        <v>0</v>
      </c>
      <c r="J377" s="146"/>
      <c r="K377" s="396"/>
      <c r="L377" s="146"/>
    </row>
    <row r="378" spans="7:12" ht="15.5" x14ac:dyDescent="0.35">
      <c r="G378" s="364" t="s">
        <v>366</v>
      </c>
      <c r="H378">
        <v>12452200</v>
      </c>
      <c r="J378" s="146"/>
      <c r="K378" s="396"/>
      <c r="L378" s="146"/>
    </row>
    <row r="379" spans="7:12" ht="15.5" x14ac:dyDescent="0.35">
      <c r="G379" s="364" t="s">
        <v>657</v>
      </c>
      <c r="H379">
        <v>0</v>
      </c>
      <c r="J379" s="146"/>
      <c r="K379" s="396"/>
      <c r="L379" s="146"/>
    </row>
    <row r="380" spans="7:12" ht="15.5" x14ac:dyDescent="0.35">
      <c r="G380" s="364" t="s">
        <v>658</v>
      </c>
      <c r="H380">
        <v>0</v>
      </c>
      <c r="J380" s="146"/>
      <c r="K380" s="396"/>
      <c r="L380" s="146"/>
    </row>
    <row r="381" spans="7:12" ht="15.5" x14ac:dyDescent="0.35">
      <c r="G381" s="364" t="s">
        <v>415</v>
      </c>
      <c r="H381">
        <v>2718116.55</v>
      </c>
      <c r="J381" s="146"/>
      <c r="K381" s="396"/>
      <c r="L381" s="146"/>
    </row>
    <row r="382" spans="7:12" ht="15.5" x14ac:dyDescent="0.35">
      <c r="G382" s="364" t="s">
        <v>659</v>
      </c>
      <c r="H382">
        <v>0</v>
      </c>
      <c r="J382" s="146"/>
      <c r="K382" s="396"/>
      <c r="L382" s="146"/>
    </row>
    <row r="383" spans="7:12" ht="15.5" x14ac:dyDescent="0.35">
      <c r="G383" s="364" t="s">
        <v>660</v>
      </c>
      <c r="H383">
        <v>0</v>
      </c>
      <c r="J383" s="146"/>
      <c r="K383" s="396"/>
      <c r="L383" s="146"/>
    </row>
    <row r="384" spans="7:12" ht="15.5" x14ac:dyDescent="0.35">
      <c r="G384" s="364" t="s">
        <v>433</v>
      </c>
      <c r="H384">
        <v>1</v>
      </c>
      <c r="J384" s="146"/>
      <c r="K384" s="396"/>
      <c r="L384" s="146"/>
    </row>
    <row r="385" spans="7:12" ht="15.5" x14ac:dyDescent="0.35">
      <c r="G385" s="364" t="s">
        <v>661</v>
      </c>
      <c r="H385">
        <v>0</v>
      </c>
      <c r="J385" s="146"/>
      <c r="K385" s="396"/>
      <c r="L385" s="146"/>
    </row>
    <row r="386" spans="7:12" ht="15.5" x14ac:dyDescent="0.35">
      <c r="G386" s="364" t="s">
        <v>662</v>
      </c>
      <c r="H386">
        <v>0</v>
      </c>
      <c r="J386" s="146"/>
      <c r="K386" s="396"/>
      <c r="L386" s="146"/>
    </row>
    <row r="387" spans="7:12" ht="15.5" x14ac:dyDescent="0.35">
      <c r="G387" s="364" t="s">
        <v>443</v>
      </c>
      <c r="H387">
        <v>3619379</v>
      </c>
      <c r="J387" s="146"/>
      <c r="K387" s="396"/>
      <c r="L387" s="146"/>
    </row>
    <row r="388" spans="7:12" ht="15.5" x14ac:dyDescent="0.35">
      <c r="G388" s="364" t="s">
        <v>663</v>
      </c>
      <c r="H388">
        <v>0</v>
      </c>
      <c r="J388" s="146"/>
      <c r="K388" s="396"/>
      <c r="L388" s="146"/>
    </row>
    <row r="389" spans="7:12" ht="15.5" x14ac:dyDescent="0.35">
      <c r="G389" s="364" t="s">
        <v>449</v>
      </c>
      <c r="H389">
        <v>23707200.25</v>
      </c>
      <c r="J389" s="146"/>
      <c r="K389" s="396"/>
      <c r="L389" s="146"/>
    </row>
    <row r="390" spans="7:12" ht="15.5" x14ac:dyDescent="0.35">
      <c r="G390" s="364" t="s">
        <v>664</v>
      </c>
      <c r="H390">
        <v>0</v>
      </c>
      <c r="J390" s="146"/>
      <c r="K390" s="396"/>
      <c r="L390" s="146"/>
    </row>
    <row r="391" spans="7:12" ht="15.5" x14ac:dyDescent="0.35">
      <c r="G391" s="364" t="s">
        <v>665</v>
      </c>
      <c r="H391">
        <v>0</v>
      </c>
      <c r="J391" s="146"/>
      <c r="K391" s="396"/>
      <c r="L391" s="146"/>
    </row>
    <row r="392" spans="7:12" ht="15.5" x14ac:dyDescent="0.35">
      <c r="G392" s="364" t="s">
        <v>666</v>
      </c>
      <c r="H392">
        <v>0</v>
      </c>
      <c r="J392" s="146"/>
      <c r="K392" s="396"/>
      <c r="L392" s="146"/>
    </row>
    <row r="393" spans="7:12" ht="15.5" x14ac:dyDescent="0.35">
      <c r="G393" s="364" t="s">
        <v>667</v>
      </c>
      <c r="H393">
        <v>0</v>
      </c>
      <c r="J393" s="146"/>
      <c r="K393" s="391"/>
      <c r="L393" s="146"/>
    </row>
    <row r="394" spans="7:12" ht="15.5" x14ac:dyDescent="0.35">
      <c r="G394" s="364" t="s">
        <v>668</v>
      </c>
      <c r="H394">
        <v>0</v>
      </c>
      <c r="J394" s="146"/>
      <c r="K394" s="391"/>
      <c r="L394" s="146"/>
    </row>
    <row r="395" spans="7:12" ht="15.5" x14ac:dyDescent="0.35">
      <c r="G395" s="364" t="s">
        <v>483</v>
      </c>
      <c r="H395">
        <v>6600024</v>
      </c>
      <c r="J395" s="146"/>
      <c r="K395" s="391"/>
      <c r="L395" s="146"/>
    </row>
    <row r="396" spans="7:12" ht="15.5" x14ac:dyDescent="0.35">
      <c r="G396" s="364" t="s">
        <v>669</v>
      </c>
      <c r="H396">
        <v>0</v>
      </c>
      <c r="J396" s="146"/>
      <c r="K396" s="391"/>
      <c r="L396" s="146"/>
    </row>
    <row r="397" spans="7:12" ht="15.5" x14ac:dyDescent="0.35">
      <c r="G397" s="364" t="s">
        <v>670</v>
      </c>
      <c r="H397">
        <v>0</v>
      </c>
      <c r="J397" s="146"/>
      <c r="K397" s="391"/>
      <c r="L397" s="146"/>
    </row>
    <row r="398" spans="7:12" ht="15.5" x14ac:dyDescent="0.35">
      <c r="G398" s="364" t="s">
        <v>671</v>
      </c>
      <c r="H398">
        <v>0</v>
      </c>
      <c r="J398" s="146"/>
      <c r="K398" s="396"/>
      <c r="L398" s="146"/>
    </row>
    <row r="399" spans="7:12" ht="15.5" x14ac:dyDescent="0.35">
      <c r="G399" s="364" t="s">
        <v>672</v>
      </c>
      <c r="H399">
        <v>0</v>
      </c>
      <c r="J399" s="146"/>
      <c r="K399" s="396"/>
      <c r="L399" s="146"/>
    </row>
    <row r="400" spans="7:12" ht="15.5" x14ac:dyDescent="0.35">
      <c r="G400" s="364" t="s">
        <v>673</v>
      </c>
      <c r="H400">
        <v>0</v>
      </c>
      <c r="J400" s="146"/>
      <c r="K400" s="396"/>
      <c r="L400" s="146"/>
    </row>
    <row r="401" spans="7:12" ht="15.5" x14ac:dyDescent="0.35">
      <c r="G401" s="364" t="s">
        <v>489</v>
      </c>
      <c r="H401">
        <v>5173286</v>
      </c>
      <c r="J401" s="146"/>
      <c r="K401" s="396"/>
      <c r="L401" s="146"/>
    </row>
    <row r="402" spans="7:12" ht="15.5" x14ac:dyDescent="0.35">
      <c r="G402" s="364" t="s">
        <v>674</v>
      </c>
      <c r="H402">
        <v>0</v>
      </c>
      <c r="J402" s="146"/>
      <c r="K402" s="391"/>
      <c r="L402" s="146"/>
    </row>
    <row r="403" spans="7:12" ht="15.5" x14ac:dyDescent="0.35">
      <c r="G403" s="364" t="s">
        <v>675</v>
      </c>
      <c r="H403">
        <v>0</v>
      </c>
      <c r="J403" s="146"/>
      <c r="K403" s="391"/>
      <c r="L403" s="146"/>
    </row>
    <row r="404" spans="7:12" ht="15.5" x14ac:dyDescent="0.35">
      <c r="G404" s="392" t="s">
        <v>509</v>
      </c>
      <c r="H404">
        <v>8696623</v>
      </c>
      <c r="J404" s="146"/>
      <c r="K404" s="391"/>
      <c r="L404" s="146"/>
    </row>
    <row r="405" spans="7:12" ht="15.5" x14ac:dyDescent="0.35">
      <c r="J405" s="391"/>
      <c r="K405" s="391"/>
      <c r="L405" s="146"/>
    </row>
    <row r="406" spans="7:12" ht="15.5" x14ac:dyDescent="0.35">
      <c r="L406" s="391"/>
    </row>
  </sheetData>
  <autoFilter ref="B1:E153" xr:uid="{FFAEA2F6-2B14-4A2D-884F-EC87BF8444D0}"/>
  <sortState xmlns:xlrd2="http://schemas.microsoft.com/office/spreadsheetml/2017/richdata2" ref="C2:D156">
    <sortCondition ref="C2:C15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Y451"/>
  <sheetViews>
    <sheetView showGridLines="0" zoomScale="90" zoomScaleNormal="90" workbookViewId="0">
      <pane xSplit="4" ySplit="5" topLeftCell="E6" activePane="bottomRight" state="frozen"/>
      <selection pane="topRight" activeCell="E1" sqref="E1"/>
      <selection pane="bottomLeft" activeCell="A6" sqref="A6"/>
      <selection pane="bottomRight"/>
    </sheetView>
  </sheetViews>
  <sheetFormatPr defaultColWidth="8.81640625" defaultRowHeight="12.5" x14ac:dyDescent="0.25"/>
  <cols>
    <col min="1" max="1" width="11.81640625" style="62" customWidth="1"/>
    <col min="2" max="2" width="77.1796875" style="264" bestFit="1" customWidth="1"/>
    <col min="3" max="3" width="9.7265625" style="264" customWidth="1"/>
    <col min="4" max="4" width="2.26953125" style="62" customWidth="1"/>
    <col min="5" max="5" width="26.26953125" style="62" customWidth="1"/>
    <col min="6" max="6" width="23.1796875" style="62" customWidth="1"/>
    <col min="7" max="8" width="20.7265625" style="62" customWidth="1"/>
    <col min="9" max="9" width="24.54296875" style="62" customWidth="1"/>
    <col min="10" max="10" width="23.54296875" style="62" customWidth="1"/>
    <col min="11" max="12" width="23.7265625" style="62" bestFit="1" customWidth="1"/>
    <col min="13" max="13" width="21" style="62" customWidth="1"/>
    <col min="14" max="14" width="22.7265625" style="62" customWidth="1"/>
    <col min="15" max="23" width="18.81640625" style="62" customWidth="1"/>
    <col min="24" max="27" width="22.81640625" style="62" customWidth="1"/>
    <col min="28" max="28" width="27.7265625" style="62" customWidth="1"/>
    <col min="29" max="29" width="22.7265625" style="62" customWidth="1"/>
    <col min="30" max="33" width="18.81640625" style="62" customWidth="1"/>
    <col min="34" max="34" width="27.26953125" style="62" customWidth="1"/>
    <col min="35" max="37" width="18.81640625" style="62" customWidth="1"/>
    <col min="38" max="38" width="19.26953125" style="62" customWidth="1"/>
    <col min="39" max="76" width="18.81640625" style="62" customWidth="1"/>
    <col min="77" max="77" width="21.1796875" style="62" bestFit="1" customWidth="1"/>
    <col min="78" max="83" width="18.81640625" style="62" customWidth="1"/>
    <col min="84" max="85" width="19.7265625" style="62" customWidth="1"/>
    <col min="86" max="86" width="14.54296875" style="62" customWidth="1"/>
    <col min="87" max="88" width="8.81640625" style="62"/>
    <col min="89" max="89" width="12.7265625" style="62" bestFit="1" customWidth="1"/>
    <col min="90" max="16384" width="8.81640625" style="62"/>
  </cols>
  <sheetData>
    <row r="1" spans="1:155" ht="20" x14ac:dyDescent="0.4">
      <c r="A1" s="227" t="s">
        <v>676</v>
      </c>
      <c r="E1" s="389">
        <v>3</v>
      </c>
      <c r="F1" s="241">
        <v>4</v>
      </c>
      <c r="G1" s="241">
        <v>5</v>
      </c>
      <c r="H1" s="241">
        <v>6</v>
      </c>
      <c r="I1" s="241">
        <v>8</v>
      </c>
      <c r="J1" s="241">
        <v>9</v>
      </c>
      <c r="K1" s="241">
        <v>11</v>
      </c>
      <c r="L1" s="241">
        <v>12</v>
      </c>
      <c r="M1" s="241">
        <v>13</v>
      </c>
      <c r="N1" s="241">
        <v>14</v>
      </c>
      <c r="O1" s="241">
        <v>15</v>
      </c>
      <c r="P1" s="241">
        <v>16</v>
      </c>
      <c r="Q1" s="241">
        <v>17</v>
      </c>
      <c r="R1" s="241">
        <v>18</v>
      </c>
      <c r="S1" s="241">
        <v>19</v>
      </c>
      <c r="T1" s="241">
        <v>20</v>
      </c>
      <c r="U1" s="241">
        <v>22</v>
      </c>
      <c r="V1" s="241">
        <v>23</v>
      </c>
      <c r="W1" s="241">
        <v>25</v>
      </c>
      <c r="X1" s="241">
        <v>26</v>
      </c>
      <c r="Y1" s="241">
        <v>29</v>
      </c>
      <c r="Z1" s="241">
        <v>32</v>
      </c>
      <c r="AA1" s="241">
        <v>34</v>
      </c>
      <c r="AB1" s="241">
        <v>37</v>
      </c>
      <c r="AC1" s="241">
        <v>38</v>
      </c>
      <c r="AD1" s="241">
        <v>42</v>
      </c>
      <c r="AE1" s="241">
        <v>45</v>
      </c>
      <c r="AF1" s="241">
        <v>48</v>
      </c>
      <c r="AG1" s="241"/>
      <c r="AH1" s="241">
        <v>50</v>
      </c>
      <c r="AI1" s="241">
        <v>52</v>
      </c>
      <c r="AJ1" s="241">
        <v>53</v>
      </c>
      <c r="AK1" s="241">
        <v>54</v>
      </c>
      <c r="AL1" s="241">
        <v>55</v>
      </c>
      <c r="AM1" s="241">
        <v>56</v>
      </c>
      <c r="AN1" s="241">
        <v>57</v>
      </c>
      <c r="AO1" s="241"/>
      <c r="AQ1" s="273"/>
      <c r="AR1" s="273"/>
      <c r="AS1"/>
      <c r="AU1" s="273"/>
      <c r="AV1"/>
      <c r="AX1" s="273"/>
      <c r="AY1"/>
      <c r="BA1" s="273"/>
      <c r="BC1" s="273"/>
    </row>
    <row r="2" spans="1:155" s="241" customFormat="1" ht="20" x14ac:dyDescent="0.4">
      <c r="A2" s="710" t="s">
        <v>3</v>
      </c>
      <c r="B2" s="265"/>
      <c r="C2" s="268"/>
      <c r="D2" s="242"/>
      <c r="E2" s="335"/>
      <c r="F2" s="532"/>
      <c r="S2" s="550"/>
      <c r="T2" s="550"/>
      <c r="AP2" s="379">
        <v>1</v>
      </c>
      <c r="AW2" s="379">
        <v>2</v>
      </c>
      <c r="BD2" s="379">
        <v>3</v>
      </c>
      <c r="BK2" s="379">
        <v>4</v>
      </c>
      <c r="BR2" s="379">
        <v>5</v>
      </c>
      <c r="BY2" s="379">
        <v>6</v>
      </c>
    </row>
    <row r="3" spans="1:155" s="226" customFormat="1" ht="13.15" customHeight="1" x14ac:dyDescent="0.3">
      <c r="A3" s="234">
        <v>1</v>
      </c>
      <c r="B3" s="266">
        <v>2</v>
      </c>
      <c r="C3" s="266">
        <v>3</v>
      </c>
      <c r="D3" s="235">
        <v>4</v>
      </c>
      <c r="E3" s="235">
        <v>5</v>
      </c>
      <c r="F3" s="235">
        <v>6</v>
      </c>
      <c r="G3" s="235">
        <v>7</v>
      </c>
      <c r="H3" s="235">
        <v>8</v>
      </c>
      <c r="I3" s="235">
        <v>9</v>
      </c>
      <c r="J3" s="235">
        <v>10</v>
      </c>
      <c r="K3" s="235">
        <v>11</v>
      </c>
      <c r="L3" s="235">
        <v>12</v>
      </c>
      <c r="M3" s="235">
        <v>13</v>
      </c>
      <c r="N3" s="235">
        <v>14</v>
      </c>
      <c r="O3" s="235">
        <v>15</v>
      </c>
      <c r="P3" s="235">
        <v>16</v>
      </c>
      <c r="Q3" s="235">
        <v>17</v>
      </c>
      <c r="R3" s="235">
        <v>18</v>
      </c>
      <c r="S3" s="235">
        <v>19</v>
      </c>
      <c r="T3" s="235">
        <v>20</v>
      </c>
      <c r="U3" s="235">
        <v>21</v>
      </c>
      <c r="V3" s="235">
        <v>22</v>
      </c>
      <c r="W3" s="235">
        <v>23</v>
      </c>
      <c r="X3" s="235">
        <v>24</v>
      </c>
      <c r="Y3" s="235">
        <v>25</v>
      </c>
      <c r="Z3" s="235">
        <v>26</v>
      </c>
      <c r="AA3" s="235">
        <v>27</v>
      </c>
      <c r="AB3" s="235">
        <v>28</v>
      </c>
      <c r="AC3" s="235">
        <v>29</v>
      </c>
      <c r="AD3" s="235">
        <v>30</v>
      </c>
      <c r="AE3" s="235">
        <v>31</v>
      </c>
      <c r="AF3" s="235">
        <v>32</v>
      </c>
      <c r="AG3" s="235">
        <v>33</v>
      </c>
      <c r="AH3" s="235">
        <v>34</v>
      </c>
      <c r="AI3" s="235">
        <v>35</v>
      </c>
      <c r="AJ3" s="235">
        <v>36</v>
      </c>
      <c r="AK3" s="235">
        <v>37</v>
      </c>
      <c r="AL3" s="235">
        <v>38</v>
      </c>
      <c r="AM3" s="235">
        <v>39</v>
      </c>
      <c r="AN3" s="235">
        <v>40</v>
      </c>
      <c r="AO3" s="235">
        <v>41</v>
      </c>
      <c r="AP3" s="235">
        <v>42</v>
      </c>
      <c r="AQ3" s="235">
        <v>43</v>
      </c>
      <c r="AR3" s="378">
        <v>44</v>
      </c>
      <c r="AS3" s="235">
        <v>45</v>
      </c>
      <c r="AT3" s="235">
        <v>46</v>
      </c>
      <c r="AU3" s="235">
        <v>47</v>
      </c>
      <c r="AV3" s="235">
        <v>48</v>
      </c>
      <c r="AW3" s="235">
        <v>49</v>
      </c>
      <c r="AX3" s="235">
        <v>50</v>
      </c>
      <c r="AY3" s="235">
        <v>51</v>
      </c>
      <c r="AZ3" s="235">
        <v>52</v>
      </c>
      <c r="BA3" s="235">
        <v>53</v>
      </c>
      <c r="BB3" s="235">
        <v>54</v>
      </c>
      <c r="BC3" s="235">
        <v>55</v>
      </c>
      <c r="BD3" s="235">
        <v>56</v>
      </c>
      <c r="BE3" s="235">
        <v>57</v>
      </c>
      <c r="BF3" s="235">
        <v>58</v>
      </c>
      <c r="BG3" s="235">
        <v>59</v>
      </c>
      <c r="BH3" s="235">
        <v>60</v>
      </c>
      <c r="BI3" s="235">
        <v>61</v>
      </c>
      <c r="BJ3" s="235">
        <v>62</v>
      </c>
      <c r="BK3" s="235">
        <v>63</v>
      </c>
      <c r="BL3" s="235">
        <v>64</v>
      </c>
      <c r="BM3" s="235">
        <v>65</v>
      </c>
      <c r="BN3" s="235">
        <v>66</v>
      </c>
      <c r="BO3" s="235">
        <v>67</v>
      </c>
      <c r="BP3" s="235">
        <v>68</v>
      </c>
      <c r="BQ3" s="235">
        <v>69</v>
      </c>
      <c r="BR3" s="235">
        <v>70</v>
      </c>
      <c r="BS3" s="235">
        <v>71</v>
      </c>
      <c r="BT3" s="235">
        <v>72</v>
      </c>
      <c r="BU3" s="235">
        <v>73</v>
      </c>
      <c r="BV3" s="235">
        <v>74</v>
      </c>
      <c r="BW3" s="235">
        <v>75</v>
      </c>
      <c r="BX3" s="235">
        <v>76</v>
      </c>
      <c r="BY3" s="235">
        <v>77</v>
      </c>
      <c r="BZ3" s="235">
        <v>78</v>
      </c>
      <c r="CA3" s="235">
        <v>79</v>
      </c>
      <c r="CB3" s="235">
        <v>80</v>
      </c>
      <c r="CC3" s="235">
        <v>81</v>
      </c>
      <c r="CD3" s="235">
        <v>82</v>
      </c>
      <c r="CE3" s="235">
        <v>83</v>
      </c>
      <c r="CF3" s="235">
        <v>84</v>
      </c>
      <c r="CG3" s="235">
        <v>85</v>
      </c>
      <c r="CH3" s="503"/>
    </row>
    <row r="4" spans="1:155" s="236" customFormat="1" ht="162.75" customHeight="1" x14ac:dyDescent="0.25">
      <c r="A4" s="240" t="s">
        <v>677</v>
      </c>
      <c r="B4" s="267" t="s">
        <v>678</v>
      </c>
      <c r="C4" s="267" t="s">
        <v>679</v>
      </c>
      <c r="D4" s="240"/>
      <c r="E4" s="962" t="s">
        <v>9</v>
      </c>
      <c r="F4" s="963"/>
      <c r="G4" s="960" t="s">
        <v>680</v>
      </c>
      <c r="H4" s="959"/>
      <c r="I4" s="957" t="s">
        <v>681</v>
      </c>
      <c r="J4" s="964"/>
      <c r="K4" s="952" t="s">
        <v>682</v>
      </c>
      <c r="L4" s="951"/>
      <c r="M4" s="953" t="s">
        <v>683</v>
      </c>
      <c r="N4" s="954"/>
      <c r="O4" s="952" t="s">
        <v>684</v>
      </c>
      <c r="P4" s="951"/>
      <c r="Q4" s="952" t="s">
        <v>16</v>
      </c>
      <c r="R4" s="951"/>
      <c r="S4" s="957" t="s">
        <v>17</v>
      </c>
      <c r="T4" s="958"/>
      <c r="U4" s="952" t="s">
        <v>685</v>
      </c>
      <c r="V4" s="951"/>
      <c r="W4" s="950" t="s">
        <v>686</v>
      </c>
      <c r="X4" s="951"/>
      <c r="Y4" s="952" t="s">
        <v>687</v>
      </c>
      <c r="Z4" s="951"/>
      <c r="AA4" s="416" t="s">
        <v>688</v>
      </c>
      <c r="AB4" s="416" t="s">
        <v>689</v>
      </c>
      <c r="AC4" s="416" t="s">
        <v>690</v>
      </c>
      <c r="AD4" s="418" t="s">
        <v>37</v>
      </c>
      <c r="AE4" s="420" t="s">
        <v>38</v>
      </c>
      <c r="AF4" s="952" t="s">
        <v>39</v>
      </c>
      <c r="AG4" s="950"/>
      <c r="AH4" s="950"/>
      <c r="AI4" s="959"/>
      <c r="AJ4" s="421" t="s">
        <v>691</v>
      </c>
      <c r="AK4" s="950" t="s">
        <v>57</v>
      </c>
      <c r="AL4" s="951"/>
      <c r="AM4" s="953" t="s">
        <v>58</v>
      </c>
      <c r="AN4" s="954"/>
      <c r="AO4" s="955" t="s">
        <v>59</v>
      </c>
      <c r="AP4" s="956"/>
      <c r="AQ4" s="422" t="s">
        <v>692</v>
      </c>
      <c r="AR4" s="423" t="s">
        <v>693</v>
      </c>
      <c r="AS4" s="423" t="s">
        <v>694</v>
      </c>
      <c r="AT4" s="423" t="s">
        <v>695</v>
      </c>
      <c r="AU4" s="423" t="s">
        <v>696</v>
      </c>
      <c r="AV4" s="423" t="s">
        <v>697</v>
      </c>
      <c r="AW4" s="423" t="s">
        <v>698</v>
      </c>
      <c r="AX4" s="423" t="s">
        <v>699</v>
      </c>
      <c r="AY4" s="436" t="s">
        <v>693</v>
      </c>
      <c r="AZ4" s="377" t="s">
        <v>694</v>
      </c>
      <c r="BA4" s="377" t="s">
        <v>695</v>
      </c>
      <c r="BB4" s="377" t="s">
        <v>696</v>
      </c>
      <c r="BC4" s="377" t="s">
        <v>697</v>
      </c>
      <c r="BD4" s="377" t="s">
        <v>698</v>
      </c>
      <c r="BE4" s="377" t="s">
        <v>699</v>
      </c>
      <c r="BF4" s="435" t="s">
        <v>693</v>
      </c>
      <c r="BG4" s="423" t="s">
        <v>694</v>
      </c>
      <c r="BH4" s="423" t="s">
        <v>695</v>
      </c>
      <c r="BI4" s="423" t="s">
        <v>696</v>
      </c>
      <c r="BJ4" s="423" t="s">
        <v>697</v>
      </c>
      <c r="BK4" s="423" t="s">
        <v>698</v>
      </c>
      <c r="BL4" s="432" t="s">
        <v>699</v>
      </c>
      <c r="BM4" s="377" t="s">
        <v>693</v>
      </c>
      <c r="BN4" s="377" t="s">
        <v>694</v>
      </c>
      <c r="BO4" s="377" t="s">
        <v>695</v>
      </c>
      <c r="BP4" s="377" t="s">
        <v>696</v>
      </c>
      <c r="BQ4" s="377" t="s">
        <v>697</v>
      </c>
      <c r="BR4" s="377" t="s">
        <v>698</v>
      </c>
      <c r="BS4" s="430" t="s">
        <v>699</v>
      </c>
      <c r="BT4" s="423" t="s">
        <v>693</v>
      </c>
      <c r="BU4" s="423" t="s">
        <v>694</v>
      </c>
      <c r="BV4" s="423" t="s">
        <v>695</v>
      </c>
      <c r="BW4" s="423" t="s">
        <v>696</v>
      </c>
      <c r="BX4" s="423" t="s">
        <v>697</v>
      </c>
      <c r="BY4" s="423" t="s">
        <v>698</v>
      </c>
      <c r="BZ4" s="432" t="s">
        <v>699</v>
      </c>
      <c r="CA4" s="377" t="s">
        <v>693</v>
      </c>
      <c r="CB4" s="377" t="s">
        <v>694</v>
      </c>
      <c r="CC4" s="377" t="s">
        <v>695</v>
      </c>
      <c r="CD4" s="377" t="s">
        <v>696</v>
      </c>
      <c r="CE4" s="377" t="s">
        <v>697</v>
      </c>
      <c r="CF4" s="377" t="s">
        <v>698</v>
      </c>
      <c r="CG4" s="377" t="s">
        <v>699</v>
      </c>
      <c r="CH4" s="596" t="s">
        <v>700</v>
      </c>
    </row>
    <row r="5" spans="1:155" s="238" customFormat="1" ht="31.5" thickBot="1" x14ac:dyDescent="0.3">
      <c r="A5" s="407"/>
      <c r="B5" s="407"/>
      <c r="C5" s="407"/>
      <c r="D5" s="407"/>
      <c r="E5" s="408" t="s">
        <v>6</v>
      </c>
      <c r="F5" s="414" t="s">
        <v>1</v>
      </c>
      <c r="G5" s="408" t="s">
        <v>6</v>
      </c>
      <c r="H5" s="411" t="s">
        <v>1</v>
      </c>
      <c r="I5" s="409" t="s">
        <v>6</v>
      </c>
      <c r="J5" s="415" t="s">
        <v>1</v>
      </c>
      <c r="K5" s="408" t="s">
        <v>6</v>
      </c>
      <c r="L5" s="414" t="s">
        <v>1</v>
      </c>
      <c r="M5" s="409" t="s">
        <v>6</v>
      </c>
      <c r="N5" s="415" t="s">
        <v>1</v>
      </c>
      <c r="O5" s="408" t="s">
        <v>6</v>
      </c>
      <c r="P5" s="414" t="s">
        <v>1</v>
      </c>
      <c r="Q5" s="408" t="s">
        <v>6</v>
      </c>
      <c r="R5" s="414" t="s">
        <v>1</v>
      </c>
      <c r="S5" s="409" t="s">
        <v>6</v>
      </c>
      <c r="T5" s="415" t="s">
        <v>1</v>
      </c>
      <c r="U5" s="408" t="s">
        <v>6</v>
      </c>
      <c r="V5" s="414" t="s">
        <v>1</v>
      </c>
      <c r="W5" s="408" t="s">
        <v>6</v>
      </c>
      <c r="X5" s="414" t="s">
        <v>1</v>
      </c>
      <c r="Y5" s="408" t="s">
        <v>6</v>
      </c>
      <c r="Z5" s="414" t="s">
        <v>1</v>
      </c>
      <c r="AA5" s="603"/>
      <c r="AB5" s="417"/>
      <c r="AC5" s="417"/>
      <c r="AD5" s="419"/>
      <c r="AE5" s="417"/>
      <c r="AF5" s="419" t="s">
        <v>701</v>
      </c>
      <c r="AG5" s="408" t="s">
        <v>702</v>
      </c>
      <c r="AH5" s="410" t="s">
        <v>703</v>
      </c>
      <c r="AI5" s="410" t="s">
        <v>704</v>
      </c>
      <c r="AJ5" s="412"/>
      <c r="AK5" s="410" t="s">
        <v>55</v>
      </c>
      <c r="AL5" s="411" t="s">
        <v>705</v>
      </c>
      <c r="AM5" s="409" t="s">
        <v>55</v>
      </c>
      <c r="AN5" s="413" t="s">
        <v>705</v>
      </c>
      <c r="AO5" s="408" t="s">
        <v>55</v>
      </c>
      <c r="AP5" s="414" t="s">
        <v>705</v>
      </c>
      <c r="AQ5" s="746"/>
      <c r="AR5" s="424"/>
      <c r="AS5" s="424"/>
      <c r="AT5" s="424"/>
      <c r="AU5" s="424"/>
      <c r="AV5" s="424"/>
      <c r="AW5" s="424"/>
      <c r="AX5" s="431"/>
      <c r="BF5" s="433"/>
      <c r="BG5" s="424"/>
      <c r="BH5" s="424"/>
      <c r="BI5" s="424"/>
      <c r="BJ5" s="424"/>
      <c r="BK5" s="424"/>
      <c r="BL5" s="424"/>
      <c r="BM5" s="434"/>
      <c r="BT5" s="433"/>
      <c r="BU5" s="424"/>
      <c r="BV5" s="424"/>
      <c r="BW5" s="424"/>
      <c r="BX5" s="424"/>
      <c r="BY5" s="424"/>
      <c r="BZ5" s="431"/>
      <c r="CG5" s="504"/>
      <c r="CH5" s="505"/>
    </row>
    <row r="6" spans="1:155" s="281" customFormat="1" ht="25" customHeight="1" x14ac:dyDescent="0.35">
      <c r="A6" s="451" t="s">
        <v>706</v>
      </c>
      <c r="B6" s="452" t="s">
        <v>707</v>
      </c>
      <c r="C6" s="453"/>
      <c r="D6" s="454"/>
      <c r="E6" s="455">
        <v>34436645717.952499</v>
      </c>
      <c r="F6" s="457">
        <v>36313215616.400002</v>
      </c>
      <c r="G6" s="456">
        <v>23126959.870000001</v>
      </c>
      <c r="H6" s="456">
        <v>30214585.859999999</v>
      </c>
      <c r="I6" s="455">
        <v>618060406.9000001</v>
      </c>
      <c r="J6" s="457">
        <v>655138125.28000009</v>
      </c>
      <c r="K6" s="456">
        <v>33818585311.052498</v>
      </c>
      <c r="L6" s="457">
        <v>35658077490.07</v>
      </c>
      <c r="M6" s="455">
        <v>1210416012.6299996</v>
      </c>
      <c r="N6" s="457">
        <v>1244674070.9100001</v>
      </c>
      <c r="O6" s="460">
        <v>18502696.917510014</v>
      </c>
      <c r="P6" s="460">
        <v>18809350.677660007</v>
      </c>
      <c r="Q6" s="614">
        <v>0.97824787627963894</v>
      </c>
      <c r="R6" s="615">
        <v>0.98006004179583572</v>
      </c>
      <c r="S6" s="458">
        <v>38862.635000000002</v>
      </c>
      <c r="T6" s="459">
        <v>39065.834999999999</v>
      </c>
      <c r="U6" s="460">
        <v>18139086.599999994</v>
      </c>
      <c r="V6" s="460">
        <v>18473358.846299998</v>
      </c>
      <c r="W6" s="582">
        <v>1898.4773862842967</v>
      </c>
      <c r="X6" s="589">
        <v>1965.7072608467799</v>
      </c>
      <c r="Y6" s="583">
        <v>1864.4039833324634</v>
      </c>
      <c r="Z6" s="583">
        <v>1930.2433188652049</v>
      </c>
      <c r="AA6" s="590">
        <v>407980465.06599998</v>
      </c>
      <c r="AB6" s="583">
        <v>22.084801603240322</v>
      </c>
      <c r="AC6" s="602">
        <v>1.1845502262747594E-2</v>
      </c>
      <c r="AD6" s="461" t="s">
        <v>708</v>
      </c>
      <c r="AE6" s="462" t="s">
        <v>708</v>
      </c>
      <c r="AF6" s="461" t="s">
        <v>708</v>
      </c>
      <c r="AG6" s="461" t="s">
        <v>708</v>
      </c>
      <c r="AH6" s="461" t="s">
        <v>708</v>
      </c>
      <c r="AI6" s="461" t="s">
        <v>708</v>
      </c>
      <c r="AJ6" s="549" t="s">
        <v>708</v>
      </c>
      <c r="AK6" s="463">
        <v>10223</v>
      </c>
      <c r="AL6" s="725">
        <v>8571694.8499500025</v>
      </c>
      <c r="AM6" s="463">
        <v>16</v>
      </c>
      <c r="AN6" s="725">
        <v>371862.46</v>
      </c>
      <c r="AO6" s="463">
        <v>8874</v>
      </c>
      <c r="AP6" s="463">
        <v>8757672.6259799972</v>
      </c>
      <c r="AQ6" s="437" t="s">
        <v>708</v>
      </c>
      <c r="AR6" s="425" t="s">
        <v>708</v>
      </c>
      <c r="AS6" s="426" t="s">
        <v>708</v>
      </c>
      <c r="AT6" s="425" t="s">
        <v>708</v>
      </c>
      <c r="AU6" s="425" t="s">
        <v>708</v>
      </c>
      <c r="AV6" s="425" t="s">
        <v>708</v>
      </c>
      <c r="AW6" s="425" t="s">
        <v>708</v>
      </c>
      <c r="AX6" s="747" t="s">
        <v>708</v>
      </c>
      <c r="AY6" s="393" t="s">
        <v>708</v>
      </c>
      <c r="AZ6" s="394" t="s">
        <v>708</v>
      </c>
      <c r="BA6" s="393" t="s">
        <v>708</v>
      </c>
      <c r="BB6" s="393" t="s">
        <v>708</v>
      </c>
      <c r="BC6" s="393" t="s">
        <v>708</v>
      </c>
      <c r="BD6" s="393" t="s">
        <v>708</v>
      </c>
      <c r="BE6" s="748" t="s">
        <v>708</v>
      </c>
      <c r="BF6" s="425" t="s">
        <v>708</v>
      </c>
      <c r="BG6" s="426" t="s">
        <v>708</v>
      </c>
      <c r="BH6" s="425" t="s">
        <v>708</v>
      </c>
      <c r="BI6" s="425" t="s">
        <v>708</v>
      </c>
      <c r="BJ6" s="425" t="s">
        <v>708</v>
      </c>
      <c r="BK6" s="425" t="s">
        <v>708</v>
      </c>
      <c r="BL6" s="747" t="s">
        <v>708</v>
      </c>
      <c r="BM6" s="393" t="s">
        <v>708</v>
      </c>
      <c r="BN6" s="394" t="s">
        <v>708</v>
      </c>
      <c r="BO6" s="393" t="s">
        <v>708</v>
      </c>
      <c r="BP6" s="393" t="s">
        <v>708</v>
      </c>
      <c r="BQ6" s="393" t="s">
        <v>708</v>
      </c>
      <c r="BR6" s="393" t="s">
        <v>708</v>
      </c>
      <c r="BS6" s="748" t="s">
        <v>708</v>
      </c>
      <c r="BT6" s="425" t="s">
        <v>708</v>
      </c>
      <c r="BU6" s="426" t="s">
        <v>708</v>
      </c>
      <c r="BV6" s="425" t="s">
        <v>708</v>
      </c>
      <c r="BW6" s="425" t="s">
        <v>708</v>
      </c>
      <c r="BX6" s="425" t="s">
        <v>708</v>
      </c>
      <c r="BY6" s="425" t="s">
        <v>708</v>
      </c>
      <c r="BZ6" s="747" t="s">
        <v>708</v>
      </c>
      <c r="CA6" s="393" t="s">
        <v>708</v>
      </c>
      <c r="CB6" s="394" t="s">
        <v>708</v>
      </c>
      <c r="CC6" s="393" t="s">
        <v>708</v>
      </c>
      <c r="CD6" s="393" t="s">
        <v>708</v>
      </c>
      <c r="CE6" s="393" t="s">
        <v>708</v>
      </c>
      <c r="CF6" s="393" t="s">
        <v>708</v>
      </c>
      <c r="CG6" s="393" t="s">
        <v>708</v>
      </c>
      <c r="CH6" s="506"/>
      <c r="CI6" s="382"/>
      <c r="CJ6" s="382"/>
      <c r="CK6" s="382"/>
      <c r="CL6" s="382"/>
      <c r="CM6" s="382"/>
      <c r="CN6" s="382"/>
      <c r="CO6" s="382"/>
      <c r="CP6" s="382"/>
      <c r="CQ6" s="382"/>
      <c r="CR6" s="382"/>
      <c r="CS6" s="382"/>
      <c r="CT6" s="382"/>
      <c r="CU6" s="382"/>
      <c r="CV6" s="382"/>
      <c r="CW6" s="382"/>
      <c r="CX6" s="382"/>
      <c r="CY6" s="382"/>
      <c r="CZ6" s="382"/>
      <c r="DA6" s="382"/>
      <c r="DB6" s="382"/>
      <c r="DC6" s="382"/>
      <c r="DD6" s="382"/>
      <c r="DE6" s="382"/>
      <c r="DF6" s="382"/>
      <c r="DG6" s="382"/>
      <c r="DH6" s="382"/>
      <c r="DI6" s="382"/>
      <c r="DJ6" s="382"/>
      <c r="DK6" s="382"/>
      <c r="DL6" s="382"/>
      <c r="DM6" s="382"/>
      <c r="DN6" s="382"/>
      <c r="DO6" s="382"/>
      <c r="DP6" s="382"/>
      <c r="DQ6" s="382"/>
      <c r="DR6" s="382"/>
      <c r="DS6" s="382"/>
      <c r="DT6" s="382"/>
      <c r="DU6" s="382"/>
      <c r="DV6" s="382"/>
      <c r="DW6" s="382"/>
      <c r="DX6" s="382"/>
      <c r="DY6" s="382"/>
      <c r="DZ6" s="382"/>
      <c r="EA6" s="382"/>
      <c r="EB6" s="382"/>
      <c r="EC6" s="382"/>
      <c r="ED6" s="382"/>
      <c r="EE6" s="382"/>
      <c r="EF6" s="382"/>
      <c r="EG6" s="382"/>
      <c r="EH6" s="382"/>
      <c r="EI6" s="382"/>
      <c r="EJ6" s="382"/>
      <c r="EK6" s="382"/>
      <c r="EL6" s="382"/>
      <c r="EM6" s="382"/>
      <c r="EN6" s="382"/>
      <c r="EO6" s="382"/>
      <c r="EP6" s="382"/>
      <c r="EQ6" s="382"/>
      <c r="ER6" s="382"/>
      <c r="ES6" s="382"/>
      <c r="ET6" s="382"/>
      <c r="EU6" s="382"/>
      <c r="EV6" s="382"/>
      <c r="EW6" s="382"/>
      <c r="EX6" s="382"/>
      <c r="EY6" s="382"/>
    </row>
    <row r="7" spans="1:155" s="237" customFormat="1" ht="6.75" customHeight="1" x14ac:dyDescent="0.35">
      <c r="A7" s="383"/>
      <c r="B7" s="293"/>
      <c r="C7" s="293"/>
      <c r="D7" s="290"/>
      <c r="E7" s="383"/>
      <c r="F7" s="567"/>
      <c r="G7" s="290"/>
      <c r="H7" s="290"/>
      <c r="I7" s="383"/>
      <c r="J7" s="722"/>
      <c r="K7" s="289"/>
      <c r="L7" s="722"/>
      <c r="M7" s="383"/>
      <c r="N7" s="722"/>
      <c r="O7" s="383"/>
      <c r="P7" s="722"/>
      <c r="Q7" s="612"/>
      <c r="R7" s="613"/>
      <c r="S7" s="383"/>
      <c r="T7" s="722"/>
      <c r="U7" s="290"/>
      <c r="V7" s="290"/>
      <c r="W7" s="749"/>
      <c r="X7" s="750"/>
      <c r="Y7" s="291"/>
      <c r="Z7" s="290"/>
      <c r="AA7" s="439"/>
      <c r="AB7" s="290"/>
      <c r="AC7" s="439"/>
      <c r="AD7" s="290"/>
      <c r="AE7" s="439"/>
      <c r="AF7" s="290"/>
      <c r="AG7" s="290"/>
      <c r="AH7" s="443"/>
      <c r="AI7" s="444"/>
      <c r="AJ7" s="445"/>
      <c r="AK7" s="446"/>
      <c r="AL7" s="447"/>
      <c r="AM7" s="448"/>
      <c r="AN7" s="449"/>
      <c r="AO7" s="446"/>
      <c r="AP7" s="450"/>
      <c r="AQ7" s="438"/>
      <c r="AR7" s="427"/>
      <c r="AS7" s="428"/>
      <c r="AT7" s="427"/>
      <c r="AU7" s="429"/>
      <c r="AV7" s="427"/>
      <c r="AW7" s="427"/>
      <c r="AX7" s="751"/>
      <c r="AY7" s="290"/>
      <c r="AZ7" s="290"/>
      <c r="BA7" s="290"/>
      <c r="BB7" s="290"/>
      <c r="BC7" s="290"/>
      <c r="BD7" s="290"/>
      <c r="BE7" s="722"/>
      <c r="BF7" s="427"/>
      <c r="BG7" s="427"/>
      <c r="BH7" s="427"/>
      <c r="BI7" s="427"/>
      <c r="BJ7" s="427"/>
      <c r="BK7" s="427"/>
      <c r="BL7" s="751"/>
      <c r="BM7" s="290"/>
      <c r="BN7" s="290"/>
      <c r="BO7" s="290"/>
      <c r="BP7" s="290"/>
      <c r="BQ7" s="290"/>
      <c r="BR7" s="290"/>
      <c r="BS7" s="722"/>
      <c r="BT7" s="427"/>
      <c r="BU7" s="427"/>
      <c r="BV7" s="427"/>
      <c r="BW7" s="427"/>
      <c r="BX7" s="427"/>
      <c r="BY7" s="427"/>
      <c r="BZ7" s="751"/>
      <c r="CA7" s="290"/>
      <c r="CB7" s="290"/>
      <c r="CC7" s="290"/>
      <c r="CD7" s="290"/>
      <c r="CE7" s="290"/>
      <c r="CF7" s="290"/>
      <c r="CG7" s="290"/>
      <c r="CH7" s="439"/>
      <c r="CI7" s="290"/>
      <c r="CJ7" s="290"/>
      <c r="CK7" s="290"/>
      <c r="CL7" s="290"/>
      <c r="CM7" s="290"/>
      <c r="CN7" s="290"/>
      <c r="CO7" s="290"/>
      <c r="CP7" s="290"/>
      <c r="CQ7" s="290"/>
      <c r="CR7" s="290"/>
      <c r="CS7" s="290"/>
      <c r="CT7" s="290"/>
      <c r="CU7" s="290"/>
      <c r="CV7" s="290"/>
      <c r="CW7" s="290"/>
      <c r="CX7" s="290"/>
      <c r="CY7" s="290"/>
      <c r="CZ7" s="290"/>
      <c r="DA7" s="290"/>
      <c r="DB7" s="290"/>
      <c r="DC7" s="290"/>
      <c r="DD7" s="290"/>
      <c r="DE7" s="290"/>
      <c r="DF7" s="290"/>
      <c r="DG7" s="290"/>
      <c r="DH7" s="290"/>
      <c r="DI7" s="290"/>
      <c r="DJ7" s="290"/>
      <c r="DK7" s="290"/>
      <c r="DL7" s="290"/>
      <c r="DM7" s="290"/>
      <c r="DN7" s="290"/>
      <c r="DO7" s="290"/>
      <c r="DP7" s="290"/>
      <c r="DQ7" s="290"/>
      <c r="DR7" s="290"/>
      <c r="DS7" s="290"/>
      <c r="DT7" s="290"/>
      <c r="DU7" s="290"/>
      <c r="DV7" s="290"/>
      <c r="DW7" s="290"/>
      <c r="DX7" s="290"/>
      <c r="DY7" s="290"/>
      <c r="DZ7" s="290"/>
      <c r="EA7" s="290"/>
      <c r="EB7" s="290"/>
      <c r="EC7" s="290"/>
      <c r="ED7" s="290"/>
      <c r="EE7" s="290"/>
      <c r="EF7" s="290"/>
      <c r="EG7" s="290"/>
      <c r="EH7" s="290"/>
      <c r="EI7" s="290"/>
      <c r="EJ7" s="290"/>
      <c r="EK7" s="290"/>
      <c r="EL7" s="290"/>
      <c r="EM7" s="290"/>
      <c r="EN7" s="290"/>
      <c r="EO7" s="290"/>
      <c r="EP7" s="290"/>
      <c r="EQ7" s="290"/>
      <c r="ER7" s="290"/>
      <c r="ES7" s="290"/>
      <c r="ET7" s="290"/>
      <c r="EU7" s="290"/>
      <c r="EV7" s="290"/>
      <c r="EW7" s="290"/>
      <c r="EX7" s="290"/>
      <c r="EY7" s="290"/>
    </row>
    <row r="8" spans="1:155" s="237" customFormat="1" ht="15" customHeight="1" x14ac:dyDescent="0.35">
      <c r="A8" s="292" t="s">
        <v>118</v>
      </c>
      <c r="B8" s="293" t="s">
        <v>709</v>
      </c>
      <c r="C8" s="293" t="s">
        <v>710</v>
      </c>
      <c r="D8" s="290"/>
      <c r="E8" s="398">
        <v>7046456</v>
      </c>
      <c r="F8" s="699">
        <v>7332377</v>
      </c>
      <c r="G8" s="289">
        <v>0</v>
      </c>
      <c r="H8" s="699">
        <v>0</v>
      </c>
      <c r="I8" s="289">
        <v>434566</v>
      </c>
      <c r="J8" s="289">
        <v>440337</v>
      </c>
      <c r="K8" s="398">
        <v>6611890</v>
      </c>
      <c r="L8" s="699">
        <v>6892040</v>
      </c>
      <c r="M8" s="289">
        <v>364260</v>
      </c>
      <c r="N8" s="699">
        <v>386140</v>
      </c>
      <c r="O8" s="405">
        <v>21889.5</v>
      </c>
      <c r="P8" s="752">
        <v>22370.799999999999</v>
      </c>
      <c r="Q8" s="616">
        <v>0.97</v>
      </c>
      <c r="R8" s="617">
        <v>0.97</v>
      </c>
      <c r="S8" s="704">
        <v>0</v>
      </c>
      <c r="T8" s="699">
        <v>0</v>
      </c>
      <c r="U8" s="384">
        <v>21232.799999999999</v>
      </c>
      <c r="V8" s="384">
        <v>21699.7</v>
      </c>
      <c r="W8" s="406">
        <v>331.87</v>
      </c>
      <c r="X8" s="753">
        <v>337.9</v>
      </c>
      <c r="Y8" s="340">
        <v>311.39999999999998</v>
      </c>
      <c r="Z8" s="340">
        <v>317.61</v>
      </c>
      <c r="AA8" s="499">
        <v>0</v>
      </c>
      <c r="AB8" s="440">
        <v>0</v>
      </c>
      <c r="AC8" s="619">
        <v>0</v>
      </c>
      <c r="AD8" s="441" t="s">
        <v>105</v>
      </c>
      <c r="AE8" s="442" t="s">
        <v>105</v>
      </c>
      <c r="AF8" s="340">
        <v>1555.74</v>
      </c>
      <c r="AG8" s="340">
        <v>224.91</v>
      </c>
      <c r="AH8" s="340">
        <v>0</v>
      </c>
      <c r="AI8" s="340">
        <v>0</v>
      </c>
      <c r="AJ8" s="568">
        <v>2118.5500000000002</v>
      </c>
      <c r="AK8" s="609">
        <v>3</v>
      </c>
      <c r="AL8" s="570">
        <v>9196.6</v>
      </c>
      <c r="AM8" s="609">
        <v>0</v>
      </c>
      <c r="AN8" s="570">
        <v>0</v>
      </c>
      <c r="AO8" s="609">
        <v>2</v>
      </c>
      <c r="AP8" s="569">
        <v>9175.2000000000007</v>
      </c>
      <c r="AQ8" s="571" t="s">
        <v>708</v>
      </c>
      <c r="AR8" s="591" t="s">
        <v>708</v>
      </c>
      <c r="AS8" s="591" t="s">
        <v>708</v>
      </c>
      <c r="AT8" s="591" t="s">
        <v>708</v>
      </c>
      <c r="AU8" s="591" t="s">
        <v>708</v>
      </c>
      <c r="AV8" s="591" t="s">
        <v>708</v>
      </c>
      <c r="AW8" s="591" t="s">
        <v>708</v>
      </c>
      <c r="AX8" s="754" t="s">
        <v>708</v>
      </c>
      <c r="AY8" s="291" t="s">
        <v>708</v>
      </c>
      <c r="AZ8" s="291" t="s">
        <v>708</v>
      </c>
      <c r="BA8" s="291" t="s">
        <v>708</v>
      </c>
      <c r="BB8" s="291" t="s">
        <v>708</v>
      </c>
      <c r="BC8" s="291" t="s">
        <v>708</v>
      </c>
      <c r="BD8" s="291" t="s">
        <v>708</v>
      </c>
      <c r="BE8" s="755" t="s">
        <v>708</v>
      </c>
      <c r="BF8" s="591" t="s">
        <v>708</v>
      </c>
      <c r="BG8" s="591" t="s">
        <v>708</v>
      </c>
      <c r="BH8" s="591" t="s">
        <v>708</v>
      </c>
      <c r="BI8" s="591" t="s">
        <v>708</v>
      </c>
      <c r="BJ8" s="591" t="s">
        <v>708</v>
      </c>
      <c r="BK8" s="591" t="s">
        <v>708</v>
      </c>
      <c r="BL8" s="754" t="s">
        <v>708</v>
      </c>
      <c r="BM8" s="291" t="s">
        <v>708</v>
      </c>
      <c r="BN8" s="291" t="s">
        <v>708</v>
      </c>
      <c r="BO8" s="291" t="s">
        <v>708</v>
      </c>
      <c r="BP8" s="291" t="s">
        <v>708</v>
      </c>
      <c r="BQ8" s="291" t="s">
        <v>708</v>
      </c>
      <c r="BR8" s="291" t="s">
        <v>708</v>
      </c>
      <c r="BS8" s="755" t="s">
        <v>708</v>
      </c>
      <c r="BT8" s="591" t="s">
        <v>708</v>
      </c>
      <c r="BU8" s="591" t="s">
        <v>708</v>
      </c>
      <c r="BV8" s="591" t="s">
        <v>708</v>
      </c>
      <c r="BW8" s="591" t="s">
        <v>708</v>
      </c>
      <c r="BX8" s="591" t="s">
        <v>708</v>
      </c>
      <c r="BY8" s="591" t="s">
        <v>708</v>
      </c>
      <c r="BZ8" s="754" t="s">
        <v>708</v>
      </c>
      <c r="CA8" s="291" t="s">
        <v>708</v>
      </c>
      <c r="CB8" s="291" t="s">
        <v>708</v>
      </c>
      <c r="CC8" s="291" t="s">
        <v>708</v>
      </c>
      <c r="CD8" s="291" t="s">
        <v>708</v>
      </c>
      <c r="CE8" s="291" t="s">
        <v>708</v>
      </c>
      <c r="CF8" s="291" t="s">
        <v>708</v>
      </c>
      <c r="CG8" s="291" t="s">
        <v>708</v>
      </c>
      <c r="CH8" s="439" t="s">
        <v>711</v>
      </c>
      <c r="CI8" s="290"/>
      <c r="CJ8" s="290"/>
      <c r="CK8" s="290"/>
      <c r="CL8" s="290"/>
      <c r="CM8" s="290"/>
      <c r="CN8" s="290"/>
      <c r="CO8" s="290"/>
      <c r="CP8" s="290"/>
      <c r="CQ8" s="290"/>
      <c r="CR8" s="290"/>
      <c r="CS8" s="290"/>
      <c r="CT8" s="290"/>
      <c r="CU8" s="290"/>
      <c r="CV8" s="290"/>
      <c r="CW8" s="290"/>
      <c r="CX8" s="290"/>
      <c r="CY8" s="290"/>
      <c r="CZ8" s="290"/>
      <c r="DA8" s="290"/>
      <c r="DB8" s="290"/>
      <c r="DC8" s="290"/>
      <c r="DD8" s="290"/>
      <c r="DE8" s="290"/>
      <c r="DF8" s="290"/>
      <c r="DG8" s="290"/>
      <c r="DH8" s="290"/>
      <c r="DI8" s="290"/>
      <c r="DJ8" s="290"/>
      <c r="DK8" s="290"/>
      <c r="DL8" s="290"/>
      <c r="DM8" s="290"/>
      <c r="DN8" s="290"/>
      <c r="DO8" s="290"/>
      <c r="DP8" s="290"/>
      <c r="DQ8" s="290"/>
      <c r="DR8" s="290"/>
      <c r="DS8" s="290"/>
      <c r="DT8" s="290"/>
      <c r="DU8" s="290"/>
      <c r="DV8" s="290"/>
      <c r="DW8" s="290"/>
      <c r="DX8" s="290"/>
      <c r="DY8" s="290"/>
      <c r="DZ8" s="290"/>
      <c r="EA8" s="290"/>
      <c r="EB8" s="290"/>
      <c r="EC8" s="290"/>
      <c r="ED8" s="290"/>
      <c r="EE8" s="290"/>
      <c r="EF8" s="290"/>
      <c r="EG8" s="290"/>
      <c r="EH8" s="290"/>
      <c r="EI8" s="290"/>
      <c r="EJ8" s="290"/>
      <c r="EK8" s="290"/>
      <c r="EL8" s="290"/>
      <c r="EM8" s="290"/>
      <c r="EN8" s="290"/>
      <c r="EO8" s="290"/>
      <c r="EP8" s="290"/>
      <c r="EQ8" s="290"/>
      <c r="ER8" s="290"/>
      <c r="ES8" s="290"/>
      <c r="ET8" s="290"/>
      <c r="EU8" s="290"/>
      <c r="EV8" s="290"/>
      <c r="EW8" s="290"/>
      <c r="EX8" s="290"/>
      <c r="EY8" s="290"/>
    </row>
    <row r="9" spans="1:155" s="237" customFormat="1" ht="15" customHeight="1" x14ac:dyDescent="0.35">
      <c r="A9" s="292" t="s">
        <v>121</v>
      </c>
      <c r="B9" s="293" t="s">
        <v>712</v>
      </c>
      <c r="C9" s="293" t="s">
        <v>710</v>
      </c>
      <c r="D9" s="290"/>
      <c r="E9" s="398">
        <v>8118670</v>
      </c>
      <c r="F9" s="699">
        <v>8350733</v>
      </c>
      <c r="G9" s="289">
        <v>0</v>
      </c>
      <c r="H9" s="699">
        <v>0</v>
      </c>
      <c r="I9" s="289">
        <v>2567162</v>
      </c>
      <c r="J9" s="289">
        <v>2773694</v>
      </c>
      <c r="K9" s="398">
        <v>5551508</v>
      </c>
      <c r="L9" s="699">
        <v>5577039</v>
      </c>
      <c r="M9" s="289">
        <v>0</v>
      </c>
      <c r="N9" s="699">
        <v>0</v>
      </c>
      <c r="O9" s="405">
        <v>31360.2</v>
      </c>
      <c r="P9" s="752">
        <v>31504.400000000001</v>
      </c>
      <c r="Q9" s="616">
        <v>0.98499999999999999</v>
      </c>
      <c r="R9" s="617">
        <v>0.98499999999999999</v>
      </c>
      <c r="S9" s="383">
        <v>0</v>
      </c>
      <c r="T9" s="699">
        <v>0</v>
      </c>
      <c r="U9" s="384">
        <v>30889.8</v>
      </c>
      <c r="V9" s="384">
        <v>31031.8</v>
      </c>
      <c r="W9" s="406">
        <v>262.83</v>
      </c>
      <c r="X9" s="753">
        <v>269.10000000000002</v>
      </c>
      <c r="Y9" s="340">
        <v>179.72</v>
      </c>
      <c r="Z9" s="340">
        <v>179.72</v>
      </c>
      <c r="AA9" s="499">
        <v>0</v>
      </c>
      <c r="AB9" s="440">
        <v>0</v>
      </c>
      <c r="AC9" s="619">
        <v>0</v>
      </c>
      <c r="AD9" s="441" t="s">
        <v>105</v>
      </c>
      <c r="AE9" s="442" t="s">
        <v>105</v>
      </c>
      <c r="AF9" s="340">
        <v>1528</v>
      </c>
      <c r="AG9" s="340">
        <v>282.14999999999998</v>
      </c>
      <c r="AH9" s="340">
        <v>0</v>
      </c>
      <c r="AI9" s="340">
        <v>0</v>
      </c>
      <c r="AJ9" s="568">
        <v>2079.25</v>
      </c>
      <c r="AK9" s="609">
        <v>60</v>
      </c>
      <c r="AL9" s="570">
        <v>31031.8</v>
      </c>
      <c r="AM9" s="609">
        <v>0</v>
      </c>
      <c r="AN9" s="570">
        <v>0</v>
      </c>
      <c r="AO9" s="609">
        <v>60</v>
      </c>
      <c r="AP9" s="569">
        <v>31031.8</v>
      </c>
      <c r="AQ9" s="571" t="s">
        <v>708</v>
      </c>
      <c r="AR9" s="591" t="s">
        <v>708</v>
      </c>
      <c r="AS9" s="591" t="s">
        <v>708</v>
      </c>
      <c r="AT9" s="591" t="s">
        <v>708</v>
      </c>
      <c r="AU9" s="591" t="s">
        <v>708</v>
      </c>
      <c r="AV9" s="591" t="s">
        <v>708</v>
      </c>
      <c r="AW9" s="591" t="s">
        <v>708</v>
      </c>
      <c r="AX9" s="754" t="s">
        <v>708</v>
      </c>
      <c r="AY9" s="291" t="s">
        <v>708</v>
      </c>
      <c r="AZ9" s="291" t="s">
        <v>708</v>
      </c>
      <c r="BA9" s="291" t="s">
        <v>708</v>
      </c>
      <c r="BB9" s="291" t="s">
        <v>708</v>
      </c>
      <c r="BC9" s="291" t="s">
        <v>708</v>
      </c>
      <c r="BD9" s="291" t="s">
        <v>708</v>
      </c>
      <c r="BE9" s="755" t="s">
        <v>708</v>
      </c>
      <c r="BF9" s="591" t="s">
        <v>708</v>
      </c>
      <c r="BG9" s="591" t="s">
        <v>708</v>
      </c>
      <c r="BH9" s="591" t="s">
        <v>708</v>
      </c>
      <c r="BI9" s="591" t="s">
        <v>708</v>
      </c>
      <c r="BJ9" s="591" t="s">
        <v>708</v>
      </c>
      <c r="BK9" s="591" t="s">
        <v>708</v>
      </c>
      <c r="BL9" s="754" t="s">
        <v>708</v>
      </c>
      <c r="BM9" s="291" t="s">
        <v>708</v>
      </c>
      <c r="BN9" s="291" t="s">
        <v>708</v>
      </c>
      <c r="BO9" s="291" t="s">
        <v>708</v>
      </c>
      <c r="BP9" s="291" t="s">
        <v>708</v>
      </c>
      <c r="BQ9" s="291" t="s">
        <v>708</v>
      </c>
      <c r="BR9" s="291" t="s">
        <v>708</v>
      </c>
      <c r="BS9" s="755" t="s">
        <v>708</v>
      </c>
      <c r="BT9" s="591" t="s">
        <v>708</v>
      </c>
      <c r="BU9" s="591" t="s">
        <v>708</v>
      </c>
      <c r="BV9" s="591" t="s">
        <v>708</v>
      </c>
      <c r="BW9" s="591" t="s">
        <v>708</v>
      </c>
      <c r="BX9" s="591" t="s">
        <v>708</v>
      </c>
      <c r="BY9" s="591" t="s">
        <v>708</v>
      </c>
      <c r="BZ9" s="754" t="s">
        <v>708</v>
      </c>
      <c r="CA9" s="291" t="s">
        <v>708</v>
      </c>
      <c r="CB9" s="291" t="s">
        <v>708</v>
      </c>
      <c r="CC9" s="291" t="s">
        <v>708</v>
      </c>
      <c r="CD9" s="291" t="s">
        <v>708</v>
      </c>
      <c r="CE9" s="291" t="s">
        <v>708</v>
      </c>
      <c r="CF9" s="291" t="s">
        <v>708</v>
      </c>
      <c r="CG9" s="291" t="s">
        <v>708</v>
      </c>
      <c r="CH9" s="439" t="s">
        <v>713</v>
      </c>
      <c r="CI9" s="290"/>
      <c r="CJ9" s="290"/>
      <c r="CK9" s="290"/>
      <c r="CL9" s="290"/>
      <c r="CM9" s="290"/>
      <c r="CN9" s="290"/>
      <c r="CO9" s="290"/>
      <c r="CP9" s="290"/>
      <c r="CQ9" s="290"/>
      <c r="CR9" s="290"/>
      <c r="CS9" s="290"/>
      <c r="CT9" s="290"/>
      <c r="CU9" s="290"/>
      <c r="CV9" s="290"/>
      <c r="CW9" s="290"/>
      <c r="CX9" s="290"/>
      <c r="CY9" s="290"/>
      <c r="CZ9" s="290"/>
      <c r="DA9" s="290"/>
      <c r="DB9" s="290"/>
      <c r="DC9" s="290"/>
      <c r="DD9" s="290"/>
      <c r="DE9" s="290"/>
      <c r="DF9" s="290"/>
      <c r="DG9" s="290"/>
      <c r="DH9" s="290"/>
      <c r="DI9" s="290"/>
      <c r="DJ9" s="290"/>
      <c r="DK9" s="290"/>
      <c r="DL9" s="290"/>
      <c r="DM9" s="290"/>
      <c r="DN9" s="290"/>
      <c r="DO9" s="290"/>
      <c r="DP9" s="290"/>
      <c r="DQ9" s="290"/>
      <c r="DR9" s="290"/>
      <c r="DS9" s="290"/>
      <c r="DT9" s="290"/>
      <c r="DU9" s="290"/>
      <c r="DV9" s="290"/>
      <c r="DW9" s="290"/>
      <c r="DX9" s="290"/>
      <c r="DY9" s="290"/>
      <c r="DZ9" s="290"/>
      <c r="EA9" s="290"/>
      <c r="EB9" s="290"/>
      <c r="EC9" s="290"/>
      <c r="ED9" s="290"/>
      <c r="EE9" s="290"/>
      <c r="EF9" s="290"/>
      <c r="EG9" s="290"/>
      <c r="EH9" s="290"/>
      <c r="EI9" s="290"/>
      <c r="EJ9" s="290"/>
      <c r="EK9" s="290"/>
      <c r="EL9" s="290"/>
      <c r="EM9" s="290"/>
      <c r="EN9" s="290"/>
      <c r="EO9" s="290"/>
      <c r="EP9" s="290"/>
      <c r="EQ9" s="290"/>
      <c r="ER9" s="290"/>
      <c r="ES9" s="290"/>
      <c r="ET9" s="290"/>
      <c r="EU9" s="290"/>
      <c r="EV9" s="290"/>
      <c r="EW9" s="290"/>
      <c r="EX9" s="290"/>
      <c r="EY9" s="290"/>
    </row>
    <row r="10" spans="1:155" s="237" customFormat="1" ht="15" customHeight="1" x14ac:dyDescent="0.35">
      <c r="A10" s="292" t="s">
        <v>125</v>
      </c>
      <c r="B10" s="293" t="s">
        <v>714</v>
      </c>
      <c r="C10" s="293" t="s">
        <v>710</v>
      </c>
      <c r="D10" s="290"/>
      <c r="E10" s="398">
        <v>9542432.5199999996</v>
      </c>
      <c r="F10" s="699">
        <v>9929155</v>
      </c>
      <c r="G10" s="289">
        <v>0</v>
      </c>
      <c r="H10" s="699">
        <v>0</v>
      </c>
      <c r="I10" s="289">
        <v>2544174.52</v>
      </c>
      <c r="J10" s="289">
        <v>2612209</v>
      </c>
      <c r="K10" s="398">
        <v>6998258</v>
      </c>
      <c r="L10" s="699">
        <v>7316946</v>
      </c>
      <c r="M10" s="289">
        <v>0</v>
      </c>
      <c r="N10" s="699">
        <v>0</v>
      </c>
      <c r="O10" s="405">
        <v>40042.69</v>
      </c>
      <c r="P10" s="752">
        <v>40713</v>
      </c>
      <c r="Q10" s="616">
        <v>0.99</v>
      </c>
      <c r="R10" s="617">
        <v>0.99</v>
      </c>
      <c r="S10" s="704">
        <v>1.2</v>
      </c>
      <c r="T10" s="699">
        <v>1.2</v>
      </c>
      <c r="U10" s="384">
        <v>39643.5</v>
      </c>
      <c r="V10" s="384">
        <v>40307.1</v>
      </c>
      <c r="W10" s="406">
        <v>240.71</v>
      </c>
      <c r="X10" s="753">
        <v>246.34</v>
      </c>
      <c r="Y10" s="340">
        <v>176.53</v>
      </c>
      <c r="Z10" s="340">
        <v>181.53</v>
      </c>
      <c r="AA10" s="499">
        <v>0</v>
      </c>
      <c r="AB10" s="440">
        <v>0</v>
      </c>
      <c r="AC10" s="619">
        <v>0</v>
      </c>
      <c r="AD10" s="441" t="s">
        <v>105</v>
      </c>
      <c r="AE10" s="442" t="s">
        <v>105</v>
      </c>
      <c r="AF10" s="340">
        <v>1424.56</v>
      </c>
      <c r="AG10" s="340">
        <v>251.6</v>
      </c>
      <c r="AH10" s="340">
        <v>80.84</v>
      </c>
      <c r="AI10" s="340">
        <v>0</v>
      </c>
      <c r="AJ10" s="568">
        <v>2003.34</v>
      </c>
      <c r="AK10" s="609">
        <v>34</v>
      </c>
      <c r="AL10" s="570">
        <v>40307.1</v>
      </c>
      <c r="AM10" s="609">
        <v>0</v>
      </c>
      <c r="AN10" s="570">
        <v>0</v>
      </c>
      <c r="AO10" s="609">
        <v>31</v>
      </c>
      <c r="AP10" s="569">
        <v>38782.400000000001</v>
      </c>
      <c r="AQ10" s="571" t="s">
        <v>708</v>
      </c>
      <c r="AR10" s="591" t="s">
        <v>708</v>
      </c>
      <c r="AS10" s="591" t="s">
        <v>708</v>
      </c>
      <c r="AT10" s="591" t="s">
        <v>708</v>
      </c>
      <c r="AU10" s="591" t="s">
        <v>708</v>
      </c>
      <c r="AV10" s="591" t="s">
        <v>708</v>
      </c>
      <c r="AW10" s="591" t="s">
        <v>708</v>
      </c>
      <c r="AX10" s="754" t="s">
        <v>708</v>
      </c>
      <c r="AY10" s="291" t="s">
        <v>708</v>
      </c>
      <c r="AZ10" s="291" t="s">
        <v>708</v>
      </c>
      <c r="BA10" s="291" t="s">
        <v>708</v>
      </c>
      <c r="BB10" s="291" t="s">
        <v>708</v>
      </c>
      <c r="BC10" s="291" t="s">
        <v>708</v>
      </c>
      <c r="BD10" s="291" t="s">
        <v>708</v>
      </c>
      <c r="BE10" s="755" t="s">
        <v>708</v>
      </c>
      <c r="BF10" s="591" t="s">
        <v>708</v>
      </c>
      <c r="BG10" s="591" t="s">
        <v>708</v>
      </c>
      <c r="BH10" s="591" t="s">
        <v>708</v>
      </c>
      <c r="BI10" s="591" t="s">
        <v>708</v>
      </c>
      <c r="BJ10" s="591" t="s">
        <v>708</v>
      </c>
      <c r="BK10" s="591" t="s">
        <v>708</v>
      </c>
      <c r="BL10" s="754" t="s">
        <v>708</v>
      </c>
      <c r="BM10" s="291" t="s">
        <v>708</v>
      </c>
      <c r="BN10" s="291" t="s">
        <v>708</v>
      </c>
      <c r="BO10" s="291" t="s">
        <v>708</v>
      </c>
      <c r="BP10" s="291" t="s">
        <v>708</v>
      </c>
      <c r="BQ10" s="291" t="s">
        <v>708</v>
      </c>
      <c r="BR10" s="291" t="s">
        <v>708</v>
      </c>
      <c r="BS10" s="755" t="s">
        <v>708</v>
      </c>
      <c r="BT10" s="591" t="s">
        <v>708</v>
      </c>
      <c r="BU10" s="591" t="s">
        <v>708</v>
      </c>
      <c r="BV10" s="591" t="s">
        <v>708</v>
      </c>
      <c r="BW10" s="591" t="s">
        <v>708</v>
      </c>
      <c r="BX10" s="591" t="s">
        <v>708</v>
      </c>
      <c r="BY10" s="591" t="s">
        <v>708</v>
      </c>
      <c r="BZ10" s="754" t="s">
        <v>708</v>
      </c>
      <c r="CA10" s="291" t="s">
        <v>708</v>
      </c>
      <c r="CB10" s="291" t="s">
        <v>708</v>
      </c>
      <c r="CC10" s="291" t="s">
        <v>708</v>
      </c>
      <c r="CD10" s="291" t="s">
        <v>708</v>
      </c>
      <c r="CE10" s="291" t="s">
        <v>708</v>
      </c>
      <c r="CF10" s="291" t="s">
        <v>708</v>
      </c>
      <c r="CG10" s="291" t="s">
        <v>708</v>
      </c>
      <c r="CH10" s="439" t="s">
        <v>715</v>
      </c>
      <c r="CI10" s="290"/>
      <c r="CJ10" s="290"/>
      <c r="CK10" s="290"/>
      <c r="CL10" s="290"/>
      <c r="CM10" s="290"/>
      <c r="CN10" s="290"/>
      <c r="CO10" s="290"/>
      <c r="CP10" s="290"/>
      <c r="CQ10" s="290"/>
      <c r="CR10" s="290"/>
      <c r="CS10" s="290"/>
      <c r="CT10" s="290"/>
      <c r="CU10" s="290"/>
      <c r="CV10" s="290"/>
      <c r="CW10" s="290"/>
      <c r="CX10" s="290"/>
      <c r="CY10" s="290"/>
      <c r="CZ10" s="290"/>
      <c r="DA10" s="290"/>
      <c r="DB10" s="290"/>
      <c r="DC10" s="290"/>
      <c r="DD10" s="290"/>
      <c r="DE10" s="290"/>
      <c r="DF10" s="290"/>
      <c r="DG10" s="290"/>
      <c r="DH10" s="290"/>
      <c r="DI10" s="290"/>
      <c r="DJ10" s="290"/>
      <c r="DK10" s="290"/>
      <c r="DL10" s="290"/>
      <c r="DM10" s="290"/>
      <c r="DN10" s="290"/>
      <c r="DO10" s="290"/>
      <c r="DP10" s="290"/>
      <c r="DQ10" s="290"/>
      <c r="DR10" s="290"/>
      <c r="DS10" s="290"/>
      <c r="DT10" s="290"/>
      <c r="DU10" s="290"/>
      <c r="DV10" s="290"/>
      <c r="DW10" s="290"/>
      <c r="DX10" s="290"/>
      <c r="DY10" s="290"/>
      <c r="DZ10" s="290"/>
      <c r="EA10" s="290"/>
      <c r="EB10" s="290"/>
      <c r="EC10" s="290"/>
      <c r="ED10" s="290"/>
      <c r="EE10" s="290"/>
      <c r="EF10" s="290"/>
      <c r="EG10" s="290"/>
      <c r="EH10" s="290"/>
      <c r="EI10" s="290"/>
      <c r="EJ10" s="290"/>
      <c r="EK10" s="290"/>
      <c r="EL10" s="290"/>
      <c r="EM10" s="290"/>
      <c r="EN10" s="290"/>
      <c r="EO10" s="290"/>
      <c r="EP10" s="290"/>
      <c r="EQ10" s="290"/>
      <c r="ER10" s="290"/>
      <c r="ES10" s="290"/>
      <c r="ET10" s="290"/>
      <c r="EU10" s="290"/>
      <c r="EV10" s="290"/>
      <c r="EW10" s="290"/>
      <c r="EX10" s="290"/>
    </row>
    <row r="11" spans="1:155" s="237" customFormat="1" ht="15" customHeight="1" x14ac:dyDescent="0.35">
      <c r="A11" s="292" t="s">
        <v>129</v>
      </c>
      <c r="B11" s="293" t="s">
        <v>716</v>
      </c>
      <c r="C11" s="293" t="s">
        <v>710</v>
      </c>
      <c r="D11" s="290"/>
      <c r="E11" s="398">
        <v>16871269.149999999</v>
      </c>
      <c r="F11" s="699">
        <v>17403883</v>
      </c>
      <c r="G11" s="289">
        <v>0</v>
      </c>
      <c r="H11" s="722">
        <v>0</v>
      </c>
      <c r="I11" s="289">
        <v>4876754.59</v>
      </c>
      <c r="J11" s="289">
        <v>5024112</v>
      </c>
      <c r="K11" s="398">
        <v>11994514.560000001</v>
      </c>
      <c r="L11" s="699">
        <v>12379771</v>
      </c>
      <c r="M11" s="289">
        <v>278000</v>
      </c>
      <c r="N11" s="699">
        <v>247000</v>
      </c>
      <c r="O11" s="405">
        <v>63006.04</v>
      </c>
      <c r="P11" s="752">
        <v>63391.3</v>
      </c>
      <c r="Q11" s="616">
        <v>0.99400000000000011</v>
      </c>
      <c r="R11" s="617">
        <v>0.99400000000000011</v>
      </c>
      <c r="S11" s="704">
        <v>0</v>
      </c>
      <c r="T11" s="699">
        <v>0</v>
      </c>
      <c r="U11" s="384">
        <v>62628</v>
      </c>
      <c r="V11" s="384">
        <v>63011</v>
      </c>
      <c r="W11" s="406">
        <v>269.39</v>
      </c>
      <c r="X11" s="753">
        <v>276.2</v>
      </c>
      <c r="Y11" s="340">
        <v>191.52</v>
      </c>
      <c r="Z11" s="340">
        <v>196.47</v>
      </c>
      <c r="AA11" s="439">
        <v>0</v>
      </c>
      <c r="AB11" s="439">
        <v>0</v>
      </c>
      <c r="AC11" s="619">
        <v>0</v>
      </c>
      <c r="AD11" s="441" t="s">
        <v>105</v>
      </c>
      <c r="AE11" s="442" t="s">
        <v>105</v>
      </c>
      <c r="AF11" s="340">
        <v>1555.74</v>
      </c>
      <c r="AG11" s="340">
        <v>224.91</v>
      </c>
      <c r="AH11" s="340">
        <v>0</v>
      </c>
      <c r="AI11" s="340">
        <v>0</v>
      </c>
      <c r="AJ11" s="568">
        <v>2056.85</v>
      </c>
      <c r="AK11" s="609">
        <v>30</v>
      </c>
      <c r="AL11" s="570">
        <v>63011</v>
      </c>
      <c r="AM11" s="609">
        <v>0</v>
      </c>
      <c r="AN11" s="570">
        <v>0</v>
      </c>
      <c r="AO11" s="609">
        <v>25</v>
      </c>
      <c r="AP11" s="569">
        <v>62681</v>
      </c>
      <c r="AQ11" s="571" t="s">
        <v>708</v>
      </c>
      <c r="AR11" s="591" t="s">
        <v>708</v>
      </c>
      <c r="AS11" s="591" t="s">
        <v>708</v>
      </c>
      <c r="AT11" s="591" t="s">
        <v>708</v>
      </c>
      <c r="AU11" s="591" t="s">
        <v>708</v>
      </c>
      <c r="AV11" s="591" t="s">
        <v>708</v>
      </c>
      <c r="AW11" s="591" t="s">
        <v>708</v>
      </c>
      <c r="AX11" s="754" t="s">
        <v>708</v>
      </c>
      <c r="AY11" s="291" t="s">
        <v>708</v>
      </c>
      <c r="AZ11" s="291" t="s">
        <v>708</v>
      </c>
      <c r="BA11" s="291" t="s">
        <v>708</v>
      </c>
      <c r="BB11" s="291" t="s">
        <v>708</v>
      </c>
      <c r="BC11" s="291" t="s">
        <v>708</v>
      </c>
      <c r="BD11" s="291" t="s">
        <v>708</v>
      </c>
      <c r="BE11" s="755" t="s">
        <v>708</v>
      </c>
      <c r="BF11" s="591" t="s">
        <v>708</v>
      </c>
      <c r="BG11" s="591" t="s">
        <v>708</v>
      </c>
      <c r="BH11" s="591" t="s">
        <v>708</v>
      </c>
      <c r="BI11" s="591" t="s">
        <v>708</v>
      </c>
      <c r="BJ11" s="591" t="s">
        <v>708</v>
      </c>
      <c r="BK11" s="591" t="s">
        <v>708</v>
      </c>
      <c r="BL11" s="754" t="s">
        <v>708</v>
      </c>
      <c r="BM11" s="291" t="s">
        <v>708</v>
      </c>
      <c r="BN11" s="291" t="s">
        <v>708</v>
      </c>
      <c r="BO11" s="291" t="s">
        <v>708</v>
      </c>
      <c r="BP11" s="291" t="s">
        <v>708</v>
      </c>
      <c r="BQ11" s="291" t="s">
        <v>708</v>
      </c>
      <c r="BR11" s="291" t="s">
        <v>708</v>
      </c>
      <c r="BS11" s="755" t="s">
        <v>708</v>
      </c>
      <c r="BT11" s="591" t="s">
        <v>708</v>
      </c>
      <c r="BU11" s="591" t="s">
        <v>708</v>
      </c>
      <c r="BV11" s="591" t="s">
        <v>708</v>
      </c>
      <c r="BW11" s="591" t="s">
        <v>708</v>
      </c>
      <c r="BX11" s="591" t="s">
        <v>708</v>
      </c>
      <c r="BY11" s="591" t="s">
        <v>708</v>
      </c>
      <c r="BZ11" s="754" t="s">
        <v>708</v>
      </c>
      <c r="CA11" s="291" t="s">
        <v>708</v>
      </c>
      <c r="CB11" s="291" t="s">
        <v>708</v>
      </c>
      <c r="CC11" s="291" t="s">
        <v>708</v>
      </c>
      <c r="CD11" s="291" t="s">
        <v>708</v>
      </c>
      <c r="CE11" s="291" t="s">
        <v>708</v>
      </c>
      <c r="CF11" s="291" t="s">
        <v>708</v>
      </c>
      <c r="CG11" s="291" t="s">
        <v>708</v>
      </c>
      <c r="CH11" s="439" t="s">
        <v>717</v>
      </c>
      <c r="CI11" s="290"/>
      <c r="CJ11" s="290"/>
      <c r="CK11" s="290"/>
      <c r="CL11" s="290"/>
      <c r="CM11" s="290"/>
      <c r="CN11" s="290"/>
      <c r="CO11" s="290"/>
      <c r="CP11" s="290"/>
      <c r="CQ11" s="290"/>
      <c r="CR11" s="290"/>
      <c r="CS11" s="290"/>
      <c r="CT11" s="290"/>
      <c r="CU11" s="290"/>
      <c r="CV11" s="290"/>
      <c r="CW11" s="290"/>
      <c r="CX11" s="290"/>
      <c r="CY11" s="290"/>
      <c r="CZ11" s="290"/>
      <c r="DA11" s="290"/>
      <c r="DB11" s="290"/>
      <c r="DC11" s="290"/>
      <c r="DD11" s="290"/>
      <c r="DE11" s="290"/>
      <c r="DF11" s="290"/>
      <c r="DG11" s="290"/>
      <c r="DH11" s="290"/>
      <c r="DI11" s="290"/>
      <c r="DJ11" s="290"/>
      <c r="DK11" s="290"/>
      <c r="DL11" s="290"/>
      <c r="DM11" s="290"/>
      <c r="DN11" s="290"/>
      <c r="DO11" s="290"/>
      <c r="DP11" s="290"/>
      <c r="DQ11" s="290"/>
      <c r="DR11" s="290"/>
      <c r="DS11" s="290"/>
      <c r="DT11" s="290"/>
      <c r="DU11" s="290"/>
      <c r="DV11" s="290"/>
      <c r="DW11" s="290"/>
      <c r="DX11" s="290"/>
      <c r="DY11" s="290"/>
      <c r="DZ11" s="290"/>
      <c r="EA11" s="290"/>
      <c r="EB11" s="290"/>
      <c r="EC11" s="290"/>
      <c r="ED11" s="290"/>
      <c r="EE11" s="290"/>
      <c r="EF11" s="290"/>
      <c r="EG11" s="290"/>
      <c r="EH11" s="290"/>
      <c r="EI11" s="290"/>
      <c r="EJ11" s="290"/>
      <c r="EK11" s="290"/>
      <c r="EL11" s="290"/>
      <c r="EM11" s="290"/>
      <c r="EN11" s="290"/>
      <c r="EO11" s="290"/>
      <c r="EP11" s="290"/>
      <c r="EQ11" s="290"/>
      <c r="ER11" s="290"/>
      <c r="ES11" s="290"/>
      <c r="ET11" s="290"/>
      <c r="EU11" s="290"/>
      <c r="EV11" s="290"/>
      <c r="EW11" s="290"/>
      <c r="EX11" s="290"/>
    </row>
    <row r="12" spans="1:155" s="237" customFormat="1" ht="15" customHeight="1" x14ac:dyDescent="0.35">
      <c r="A12" s="292" t="s">
        <v>133</v>
      </c>
      <c r="B12" s="293" t="s">
        <v>718</v>
      </c>
      <c r="C12" s="293" t="s">
        <v>710</v>
      </c>
      <c r="D12" s="290"/>
      <c r="E12" s="398">
        <v>6713524</v>
      </c>
      <c r="F12" s="699">
        <v>6968776</v>
      </c>
      <c r="G12" s="289">
        <v>0</v>
      </c>
      <c r="H12" s="699">
        <v>0</v>
      </c>
      <c r="I12" s="289">
        <v>288984</v>
      </c>
      <c r="J12" s="289">
        <v>312835</v>
      </c>
      <c r="K12" s="398">
        <v>6424540</v>
      </c>
      <c r="L12" s="699">
        <v>6655941</v>
      </c>
      <c r="M12" s="289">
        <v>0</v>
      </c>
      <c r="N12" s="699">
        <v>0</v>
      </c>
      <c r="O12" s="405">
        <v>34062.93</v>
      </c>
      <c r="P12" s="752">
        <v>34387.26</v>
      </c>
      <c r="Q12" s="616">
        <v>0.9890000000000001</v>
      </c>
      <c r="R12" s="617">
        <v>0.9890000000000001</v>
      </c>
      <c r="S12" s="704">
        <v>43.5</v>
      </c>
      <c r="T12" s="699">
        <v>43.7</v>
      </c>
      <c r="U12" s="384">
        <v>33731.699999999997</v>
      </c>
      <c r="V12" s="384">
        <v>34052.699999999997</v>
      </c>
      <c r="W12" s="406">
        <v>199.03</v>
      </c>
      <c r="X12" s="753">
        <v>204.65</v>
      </c>
      <c r="Y12" s="340">
        <v>190.46</v>
      </c>
      <c r="Z12" s="340">
        <v>195.46</v>
      </c>
      <c r="AA12" s="499">
        <v>0</v>
      </c>
      <c r="AB12" s="440">
        <v>0</v>
      </c>
      <c r="AC12" s="619">
        <v>0</v>
      </c>
      <c r="AD12" s="441" t="s">
        <v>105</v>
      </c>
      <c r="AE12" s="442" t="s">
        <v>105</v>
      </c>
      <c r="AF12" s="340">
        <v>1644.09</v>
      </c>
      <c r="AG12" s="340">
        <v>254.25</v>
      </c>
      <c r="AH12" s="340">
        <v>84.57</v>
      </c>
      <c r="AI12" s="340">
        <v>0</v>
      </c>
      <c r="AJ12" s="568">
        <v>2187.56</v>
      </c>
      <c r="AK12" s="609">
        <v>2</v>
      </c>
      <c r="AL12" s="570">
        <v>4260.6000000000004</v>
      </c>
      <c r="AM12" s="609">
        <v>0</v>
      </c>
      <c r="AN12" s="570">
        <v>0</v>
      </c>
      <c r="AO12" s="609">
        <v>2</v>
      </c>
      <c r="AP12" s="569">
        <v>4260.6000000000004</v>
      </c>
      <c r="AQ12" s="571" t="s">
        <v>708</v>
      </c>
      <c r="AR12" s="591" t="s">
        <v>708</v>
      </c>
      <c r="AS12" s="591" t="s">
        <v>708</v>
      </c>
      <c r="AT12" s="591" t="s">
        <v>708</v>
      </c>
      <c r="AU12" s="591" t="s">
        <v>708</v>
      </c>
      <c r="AV12" s="591" t="s">
        <v>708</v>
      </c>
      <c r="AW12" s="591" t="s">
        <v>708</v>
      </c>
      <c r="AX12" s="754" t="s">
        <v>708</v>
      </c>
      <c r="AY12" s="291" t="s">
        <v>708</v>
      </c>
      <c r="AZ12" s="291" t="s">
        <v>708</v>
      </c>
      <c r="BA12" s="291" t="s">
        <v>708</v>
      </c>
      <c r="BB12" s="291" t="s">
        <v>708</v>
      </c>
      <c r="BC12" s="291" t="s">
        <v>708</v>
      </c>
      <c r="BD12" s="291" t="s">
        <v>708</v>
      </c>
      <c r="BE12" s="755" t="s">
        <v>708</v>
      </c>
      <c r="BF12" s="591" t="s">
        <v>708</v>
      </c>
      <c r="BG12" s="591" t="s">
        <v>708</v>
      </c>
      <c r="BH12" s="591" t="s">
        <v>708</v>
      </c>
      <c r="BI12" s="591" t="s">
        <v>708</v>
      </c>
      <c r="BJ12" s="591" t="s">
        <v>708</v>
      </c>
      <c r="BK12" s="591" t="s">
        <v>708</v>
      </c>
      <c r="BL12" s="754" t="s">
        <v>708</v>
      </c>
      <c r="BM12" s="291" t="s">
        <v>708</v>
      </c>
      <c r="BN12" s="291" t="s">
        <v>708</v>
      </c>
      <c r="BO12" s="291" t="s">
        <v>708</v>
      </c>
      <c r="BP12" s="291" t="s">
        <v>708</v>
      </c>
      <c r="BQ12" s="291" t="s">
        <v>708</v>
      </c>
      <c r="BR12" s="291" t="s">
        <v>708</v>
      </c>
      <c r="BS12" s="755" t="s">
        <v>708</v>
      </c>
      <c r="BT12" s="591" t="s">
        <v>708</v>
      </c>
      <c r="BU12" s="591" t="s">
        <v>708</v>
      </c>
      <c r="BV12" s="591" t="s">
        <v>708</v>
      </c>
      <c r="BW12" s="591" t="s">
        <v>708</v>
      </c>
      <c r="BX12" s="591" t="s">
        <v>708</v>
      </c>
      <c r="BY12" s="591" t="s">
        <v>708</v>
      </c>
      <c r="BZ12" s="754" t="s">
        <v>708</v>
      </c>
      <c r="CA12" s="291" t="s">
        <v>708</v>
      </c>
      <c r="CB12" s="291" t="s">
        <v>708</v>
      </c>
      <c r="CC12" s="291" t="s">
        <v>708</v>
      </c>
      <c r="CD12" s="291" t="s">
        <v>708</v>
      </c>
      <c r="CE12" s="291" t="s">
        <v>708</v>
      </c>
      <c r="CF12" s="291" t="s">
        <v>708</v>
      </c>
      <c r="CG12" s="291" t="s">
        <v>708</v>
      </c>
      <c r="CH12" s="439" t="s">
        <v>719</v>
      </c>
      <c r="CI12" s="290"/>
      <c r="CJ12" s="290"/>
      <c r="CK12" s="290"/>
      <c r="CL12" s="290"/>
      <c r="CM12" s="290"/>
      <c r="CN12" s="290"/>
      <c r="CO12" s="290"/>
      <c r="CP12" s="290"/>
      <c r="CQ12" s="290"/>
      <c r="CR12" s="290"/>
      <c r="CS12" s="290"/>
      <c r="CT12" s="290"/>
      <c r="CU12" s="290"/>
      <c r="CV12" s="290"/>
      <c r="CW12" s="290"/>
      <c r="CX12" s="290"/>
      <c r="CY12" s="290"/>
      <c r="CZ12" s="290"/>
      <c r="DA12" s="290"/>
      <c r="DB12" s="290"/>
      <c r="DC12" s="290"/>
      <c r="DD12" s="290"/>
      <c r="DE12" s="290"/>
      <c r="DF12" s="290"/>
      <c r="DG12" s="290"/>
      <c r="DH12" s="290"/>
      <c r="DI12" s="290"/>
      <c r="DJ12" s="290"/>
      <c r="DK12" s="290"/>
      <c r="DL12" s="290"/>
      <c r="DM12" s="290"/>
      <c r="DN12" s="290"/>
      <c r="DO12" s="290"/>
      <c r="DP12" s="290"/>
      <c r="DQ12" s="290"/>
      <c r="DR12" s="290"/>
      <c r="DS12" s="290"/>
      <c r="DT12" s="290"/>
      <c r="DU12" s="290"/>
      <c r="DV12" s="290"/>
      <c r="DW12" s="290"/>
      <c r="DX12" s="290"/>
      <c r="DY12" s="290"/>
      <c r="DZ12" s="290"/>
      <c r="EA12" s="290"/>
      <c r="EB12" s="290"/>
      <c r="EC12" s="290"/>
      <c r="ED12" s="290"/>
      <c r="EE12" s="290"/>
      <c r="EF12" s="290"/>
      <c r="EG12" s="290"/>
      <c r="EH12" s="290"/>
      <c r="EI12" s="290"/>
      <c r="EJ12" s="290"/>
      <c r="EK12" s="290"/>
      <c r="EL12" s="290"/>
      <c r="EM12" s="290"/>
      <c r="EN12" s="290"/>
      <c r="EO12" s="290"/>
      <c r="EP12" s="290"/>
      <c r="EQ12" s="290"/>
      <c r="ER12" s="290"/>
      <c r="ES12" s="290"/>
      <c r="ET12" s="290"/>
      <c r="EU12" s="290"/>
      <c r="EV12" s="290"/>
      <c r="EW12" s="290"/>
      <c r="EX12" s="290"/>
    </row>
    <row r="13" spans="1:155" s="237" customFormat="1" ht="15" customHeight="1" x14ac:dyDescent="0.35">
      <c r="A13" s="292" t="s">
        <v>136</v>
      </c>
      <c r="B13" s="293" t="s">
        <v>720</v>
      </c>
      <c r="C13" s="293" t="s">
        <v>710</v>
      </c>
      <c r="D13" s="290"/>
      <c r="E13" s="398">
        <v>10075106</v>
      </c>
      <c r="F13" s="699">
        <v>11127389</v>
      </c>
      <c r="G13" s="289">
        <v>0</v>
      </c>
      <c r="H13" s="699">
        <v>0</v>
      </c>
      <c r="I13" s="289">
        <v>2282764</v>
      </c>
      <c r="J13" s="289">
        <v>2489539</v>
      </c>
      <c r="K13" s="398">
        <v>7792342</v>
      </c>
      <c r="L13" s="699">
        <v>8637850</v>
      </c>
      <c r="M13" s="289">
        <v>276000</v>
      </c>
      <c r="N13" s="699">
        <v>282000</v>
      </c>
      <c r="O13" s="405">
        <v>45818.62</v>
      </c>
      <c r="P13" s="752">
        <v>49120.5</v>
      </c>
      <c r="Q13" s="616">
        <v>0.98499999999999999</v>
      </c>
      <c r="R13" s="617">
        <v>0.99</v>
      </c>
      <c r="S13" s="704">
        <v>41.7</v>
      </c>
      <c r="T13" s="699">
        <v>34.700000000000003</v>
      </c>
      <c r="U13" s="384">
        <v>45173</v>
      </c>
      <c r="V13" s="384">
        <v>48663.995000000003</v>
      </c>
      <c r="W13" s="406">
        <v>223.03</v>
      </c>
      <c r="X13" s="753">
        <v>228.65753000000001</v>
      </c>
      <c r="Y13" s="340">
        <v>172.5</v>
      </c>
      <c r="Z13" s="340">
        <v>177.49981</v>
      </c>
      <c r="AA13" s="499">
        <v>0</v>
      </c>
      <c r="AB13" s="440">
        <v>0</v>
      </c>
      <c r="AC13" s="619">
        <v>0</v>
      </c>
      <c r="AD13" s="441" t="s">
        <v>105</v>
      </c>
      <c r="AE13" s="442" t="s">
        <v>105</v>
      </c>
      <c r="AF13" s="340">
        <v>1461.2386799999999</v>
      </c>
      <c r="AG13" s="340">
        <v>228.14979</v>
      </c>
      <c r="AH13" s="340">
        <v>82.349919999999997</v>
      </c>
      <c r="AI13" s="340">
        <v>0</v>
      </c>
      <c r="AJ13" s="568">
        <v>2000.4</v>
      </c>
      <c r="AK13" s="609">
        <v>42</v>
      </c>
      <c r="AL13" s="570">
        <v>35749</v>
      </c>
      <c r="AM13" s="609">
        <v>0</v>
      </c>
      <c r="AN13" s="570">
        <v>0</v>
      </c>
      <c r="AO13" s="609">
        <v>42</v>
      </c>
      <c r="AP13" s="569">
        <v>35749</v>
      </c>
      <c r="AQ13" s="571" t="s">
        <v>708</v>
      </c>
      <c r="AR13" s="591" t="s">
        <v>708</v>
      </c>
      <c r="AS13" s="591" t="s">
        <v>708</v>
      </c>
      <c r="AT13" s="591" t="s">
        <v>708</v>
      </c>
      <c r="AU13" s="591" t="s">
        <v>708</v>
      </c>
      <c r="AV13" s="591" t="s">
        <v>708</v>
      </c>
      <c r="AW13" s="591" t="s">
        <v>708</v>
      </c>
      <c r="AX13" s="754" t="s">
        <v>708</v>
      </c>
      <c r="AY13" s="291" t="s">
        <v>708</v>
      </c>
      <c r="AZ13" s="291" t="s">
        <v>708</v>
      </c>
      <c r="BA13" s="291" t="s">
        <v>708</v>
      </c>
      <c r="BB13" s="291" t="s">
        <v>708</v>
      </c>
      <c r="BC13" s="291" t="s">
        <v>708</v>
      </c>
      <c r="BD13" s="291" t="s">
        <v>708</v>
      </c>
      <c r="BE13" s="755" t="s">
        <v>708</v>
      </c>
      <c r="BF13" s="591" t="s">
        <v>708</v>
      </c>
      <c r="BG13" s="591" t="s">
        <v>708</v>
      </c>
      <c r="BH13" s="591" t="s">
        <v>708</v>
      </c>
      <c r="BI13" s="591" t="s">
        <v>708</v>
      </c>
      <c r="BJ13" s="591" t="s">
        <v>708</v>
      </c>
      <c r="BK13" s="591" t="s">
        <v>708</v>
      </c>
      <c r="BL13" s="754" t="s">
        <v>708</v>
      </c>
      <c r="BM13" s="291" t="s">
        <v>708</v>
      </c>
      <c r="BN13" s="291" t="s">
        <v>708</v>
      </c>
      <c r="BO13" s="291" t="s">
        <v>708</v>
      </c>
      <c r="BP13" s="291" t="s">
        <v>708</v>
      </c>
      <c r="BQ13" s="291" t="s">
        <v>708</v>
      </c>
      <c r="BR13" s="291" t="s">
        <v>708</v>
      </c>
      <c r="BS13" s="755" t="s">
        <v>708</v>
      </c>
      <c r="BT13" s="591" t="s">
        <v>708</v>
      </c>
      <c r="BU13" s="591" t="s">
        <v>708</v>
      </c>
      <c r="BV13" s="591" t="s">
        <v>708</v>
      </c>
      <c r="BW13" s="591" t="s">
        <v>708</v>
      </c>
      <c r="BX13" s="591" t="s">
        <v>708</v>
      </c>
      <c r="BY13" s="591" t="s">
        <v>708</v>
      </c>
      <c r="BZ13" s="754" t="s">
        <v>708</v>
      </c>
      <c r="CA13" s="291" t="s">
        <v>708</v>
      </c>
      <c r="CB13" s="291" t="s">
        <v>708</v>
      </c>
      <c r="CC13" s="291" t="s">
        <v>708</v>
      </c>
      <c r="CD13" s="291" t="s">
        <v>708</v>
      </c>
      <c r="CE13" s="291" t="s">
        <v>708</v>
      </c>
      <c r="CF13" s="291" t="s">
        <v>708</v>
      </c>
      <c r="CG13" s="291" t="s">
        <v>708</v>
      </c>
      <c r="CH13" s="439" t="s">
        <v>721</v>
      </c>
      <c r="CI13" s="290"/>
      <c r="CJ13" s="290"/>
      <c r="CK13" s="290"/>
      <c r="CL13" s="290"/>
      <c r="CM13" s="290"/>
      <c r="CN13" s="290"/>
      <c r="CO13" s="290"/>
      <c r="CP13" s="290"/>
      <c r="CQ13" s="290"/>
      <c r="CR13" s="290"/>
      <c r="CS13" s="290"/>
      <c r="CT13" s="290"/>
      <c r="CU13" s="290"/>
      <c r="CV13" s="290"/>
      <c r="CW13" s="290"/>
      <c r="CX13" s="290"/>
      <c r="CY13" s="290"/>
      <c r="CZ13" s="290"/>
      <c r="DA13" s="290"/>
      <c r="DB13" s="290"/>
      <c r="DC13" s="290"/>
      <c r="DD13" s="290"/>
      <c r="DE13" s="290"/>
      <c r="DF13" s="290"/>
      <c r="DG13" s="290"/>
      <c r="DH13" s="290"/>
      <c r="DI13" s="290"/>
      <c r="DJ13" s="290"/>
      <c r="DK13" s="290"/>
      <c r="DL13" s="290"/>
      <c r="DM13" s="290"/>
      <c r="DN13" s="290"/>
      <c r="DO13" s="290"/>
      <c r="DP13" s="290"/>
      <c r="DQ13" s="290"/>
      <c r="DR13" s="290"/>
      <c r="DS13" s="290"/>
      <c r="DT13" s="290"/>
      <c r="DU13" s="290"/>
      <c r="DV13" s="290"/>
      <c r="DW13" s="290"/>
      <c r="DX13" s="290"/>
      <c r="DY13" s="290"/>
      <c r="DZ13" s="290"/>
      <c r="EA13" s="290"/>
      <c r="EB13" s="290"/>
      <c r="EC13" s="290"/>
      <c r="ED13" s="290"/>
      <c r="EE13" s="290"/>
      <c r="EF13" s="290"/>
      <c r="EG13" s="290"/>
      <c r="EH13" s="290"/>
      <c r="EI13" s="290"/>
      <c r="EJ13" s="290"/>
      <c r="EK13" s="290"/>
      <c r="EL13" s="290"/>
      <c r="EM13" s="290"/>
      <c r="EN13" s="290"/>
      <c r="EO13" s="290"/>
      <c r="EP13" s="290"/>
      <c r="EQ13" s="290"/>
      <c r="ER13" s="290"/>
      <c r="ES13" s="290"/>
      <c r="ET13" s="290"/>
      <c r="EU13" s="290"/>
      <c r="EV13" s="290"/>
      <c r="EW13" s="290"/>
      <c r="EX13" s="290"/>
    </row>
    <row r="14" spans="1:155" s="237" customFormat="1" ht="15" customHeight="1" x14ac:dyDescent="0.35">
      <c r="A14" s="292" t="s">
        <v>139</v>
      </c>
      <c r="B14" s="293" t="s">
        <v>722</v>
      </c>
      <c r="C14" s="293" t="s">
        <v>710</v>
      </c>
      <c r="D14" s="290"/>
      <c r="E14" s="398">
        <v>8756275</v>
      </c>
      <c r="F14" s="699">
        <v>9310045</v>
      </c>
      <c r="G14" s="289">
        <v>0</v>
      </c>
      <c r="H14" s="699">
        <v>0</v>
      </c>
      <c r="I14" s="289">
        <v>2942895</v>
      </c>
      <c r="J14" s="289">
        <v>3124740</v>
      </c>
      <c r="K14" s="398">
        <v>5813380</v>
      </c>
      <c r="L14" s="699">
        <v>6185305</v>
      </c>
      <c r="M14" s="289">
        <v>0</v>
      </c>
      <c r="N14" s="699">
        <v>0</v>
      </c>
      <c r="O14" s="405">
        <v>33586</v>
      </c>
      <c r="P14" s="752">
        <v>34875.769999999997</v>
      </c>
      <c r="Q14" s="616">
        <v>0.99</v>
      </c>
      <c r="R14" s="617">
        <v>0.995</v>
      </c>
      <c r="S14" s="704">
        <v>187</v>
      </c>
      <c r="T14" s="699">
        <v>176.8</v>
      </c>
      <c r="U14" s="384">
        <v>33437.1</v>
      </c>
      <c r="V14" s="384">
        <v>34878.191149999999</v>
      </c>
      <c r="W14" s="406">
        <v>261.87</v>
      </c>
      <c r="X14" s="753">
        <v>266.93027000000001</v>
      </c>
      <c r="Y14" s="340">
        <v>173.86</v>
      </c>
      <c r="Z14" s="340">
        <v>177.34019000000001</v>
      </c>
      <c r="AA14" s="439">
        <v>0</v>
      </c>
      <c r="AB14" s="439">
        <v>0</v>
      </c>
      <c r="AC14" s="619">
        <v>0</v>
      </c>
      <c r="AD14" s="441" t="s">
        <v>105</v>
      </c>
      <c r="AE14" s="442" t="s">
        <v>105</v>
      </c>
      <c r="AF14" s="340">
        <v>1438.9216100000001</v>
      </c>
      <c r="AG14" s="340">
        <v>247.68028000000001</v>
      </c>
      <c r="AH14" s="340">
        <v>0</v>
      </c>
      <c r="AI14" s="340">
        <v>0</v>
      </c>
      <c r="AJ14" s="568">
        <v>1953.53</v>
      </c>
      <c r="AK14" s="609">
        <v>76</v>
      </c>
      <c r="AL14" s="570">
        <v>34878.19</v>
      </c>
      <c r="AM14" s="609">
        <v>0</v>
      </c>
      <c r="AN14" s="570">
        <v>0</v>
      </c>
      <c r="AO14" s="609">
        <v>70</v>
      </c>
      <c r="AP14" s="569">
        <v>34630.1</v>
      </c>
      <c r="AQ14" s="571" t="s">
        <v>708</v>
      </c>
      <c r="AR14" s="591" t="s">
        <v>708</v>
      </c>
      <c r="AS14" s="591" t="s">
        <v>708</v>
      </c>
      <c r="AT14" s="591" t="s">
        <v>708</v>
      </c>
      <c r="AU14" s="591" t="s">
        <v>708</v>
      </c>
      <c r="AV14" s="591" t="s">
        <v>708</v>
      </c>
      <c r="AW14" s="591" t="s">
        <v>708</v>
      </c>
      <c r="AX14" s="754" t="s">
        <v>708</v>
      </c>
      <c r="AY14" s="291" t="s">
        <v>708</v>
      </c>
      <c r="AZ14" s="291" t="s">
        <v>708</v>
      </c>
      <c r="BA14" s="291" t="s">
        <v>708</v>
      </c>
      <c r="BB14" s="291" t="s">
        <v>708</v>
      </c>
      <c r="BC14" s="291" t="s">
        <v>708</v>
      </c>
      <c r="BD14" s="291" t="s">
        <v>708</v>
      </c>
      <c r="BE14" s="755" t="s">
        <v>708</v>
      </c>
      <c r="BF14" s="591" t="s">
        <v>708</v>
      </c>
      <c r="BG14" s="591" t="s">
        <v>708</v>
      </c>
      <c r="BH14" s="591" t="s">
        <v>708</v>
      </c>
      <c r="BI14" s="591" t="s">
        <v>708</v>
      </c>
      <c r="BJ14" s="591" t="s">
        <v>708</v>
      </c>
      <c r="BK14" s="591" t="s">
        <v>708</v>
      </c>
      <c r="BL14" s="754" t="s">
        <v>708</v>
      </c>
      <c r="BM14" s="291" t="s">
        <v>708</v>
      </c>
      <c r="BN14" s="291" t="s">
        <v>708</v>
      </c>
      <c r="BO14" s="291" t="s">
        <v>708</v>
      </c>
      <c r="BP14" s="291" t="s">
        <v>708</v>
      </c>
      <c r="BQ14" s="291" t="s">
        <v>708</v>
      </c>
      <c r="BR14" s="291" t="s">
        <v>708</v>
      </c>
      <c r="BS14" s="755" t="s">
        <v>708</v>
      </c>
      <c r="BT14" s="591" t="s">
        <v>708</v>
      </c>
      <c r="BU14" s="591" t="s">
        <v>708</v>
      </c>
      <c r="BV14" s="591" t="s">
        <v>708</v>
      </c>
      <c r="BW14" s="591" t="s">
        <v>708</v>
      </c>
      <c r="BX14" s="591" t="s">
        <v>708</v>
      </c>
      <c r="BY14" s="591" t="s">
        <v>708</v>
      </c>
      <c r="BZ14" s="754" t="s">
        <v>708</v>
      </c>
      <c r="CA14" s="291" t="s">
        <v>708</v>
      </c>
      <c r="CB14" s="291" t="s">
        <v>708</v>
      </c>
      <c r="CC14" s="291" t="s">
        <v>708</v>
      </c>
      <c r="CD14" s="291" t="s">
        <v>708</v>
      </c>
      <c r="CE14" s="291" t="s">
        <v>708</v>
      </c>
      <c r="CF14" s="291" t="s">
        <v>708</v>
      </c>
      <c r="CG14" s="291" t="s">
        <v>708</v>
      </c>
      <c r="CH14" s="439" t="s">
        <v>723</v>
      </c>
      <c r="CI14" s="290"/>
      <c r="CJ14" s="290"/>
      <c r="CK14" s="290"/>
      <c r="CL14" s="290"/>
      <c r="CM14" s="290"/>
      <c r="CN14" s="290"/>
      <c r="CO14" s="290"/>
      <c r="CP14" s="290"/>
      <c r="CQ14" s="290"/>
      <c r="CR14" s="290"/>
      <c r="CS14" s="290"/>
      <c r="CT14" s="290"/>
      <c r="CU14" s="290"/>
      <c r="CV14" s="290"/>
      <c r="CW14" s="290"/>
      <c r="CX14" s="290"/>
      <c r="CY14" s="290"/>
      <c r="CZ14" s="290"/>
      <c r="DA14" s="290"/>
      <c r="DB14" s="290"/>
      <c r="DC14" s="290"/>
      <c r="DD14" s="290"/>
      <c r="DE14" s="290"/>
      <c r="DF14" s="290"/>
      <c r="DG14" s="290"/>
      <c r="DH14" s="290"/>
      <c r="DI14" s="290"/>
      <c r="DJ14" s="290"/>
      <c r="DK14" s="290"/>
      <c r="DL14" s="290"/>
      <c r="DM14" s="290"/>
      <c r="DN14" s="290"/>
      <c r="DO14" s="290"/>
      <c r="DP14" s="290"/>
      <c r="DQ14" s="290"/>
      <c r="DR14" s="290"/>
      <c r="DS14" s="290"/>
      <c r="DT14" s="290"/>
      <c r="DU14" s="290"/>
      <c r="DV14" s="290"/>
      <c r="DW14" s="290"/>
      <c r="DX14" s="290"/>
      <c r="DY14" s="290"/>
      <c r="DZ14" s="290"/>
      <c r="EA14" s="290"/>
      <c r="EB14" s="290"/>
      <c r="EC14" s="290"/>
      <c r="ED14" s="290"/>
      <c r="EE14" s="290"/>
      <c r="EF14" s="290"/>
      <c r="EG14" s="290"/>
      <c r="EH14" s="290"/>
      <c r="EI14" s="290"/>
      <c r="EJ14" s="290"/>
      <c r="EK14" s="290"/>
      <c r="EL14" s="290"/>
      <c r="EM14" s="290"/>
      <c r="EN14" s="290"/>
      <c r="EO14" s="290"/>
      <c r="EP14" s="290"/>
      <c r="EQ14" s="290"/>
      <c r="ER14" s="290"/>
      <c r="ES14" s="290"/>
      <c r="ET14" s="290"/>
      <c r="EU14" s="290"/>
      <c r="EV14" s="290"/>
      <c r="EW14" s="290"/>
      <c r="EX14" s="290"/>
    </row>
    <row r="15" spans="1:155" s="237" customFormat="1" ht="15" customHeight="1" x14ac:dyDescent="0.35">
      <c r="A15" s="292" t="s">
        <v>115</v>
      </c>
      <c r="B15" s="293" t="s">
        <v>116</v>
      </c>
      <c r="C15" s="293" t="s">
        <v>117</v>
      </c>
      <c r="D15" s="290"/>
      <c r="E15" s="398">
        <v>68788623.176100001</v>
      </c>
      <c r="F15" s="699">
        <v>72350452</v>
      </c>
      <c r="G15" s="289">
        <v>0</v>
      </c>
      <c r="H15" s="699">
        <v>0</v>
      </c>
      <c r="I15" s="289">
        <v>0</v>
      </c>
      <c r="J15" s="289">
        <v>0</v>
      </c>
      <c r="K15" s="398">
        <v>68788623.176100001</v>
      </c>
      <c r="L15" s="699">
        <v>72350452</v>
      </c>
      <c r="M15" s="289">
        <v>9277685</v>
      </c>
      <c r="N15" s="699">
        <v>14081745</v>
      </c>
      <c r="O15" s="405">
        <v>52572.9</v>
      </c>
      <c r="P15" s="752">
        <v>53142</v>
      </c>
      <c r="Q15" s="616">
        <v>0.97</v>
      </c>
      <c r="R15" s="617">
        <v>0.98</v>
      </c>
      <c r="S15" s="704">
        <v>0</v>
      </c>
      <c r="T15" s="699">
        <v>0</v>
      </c>
      <c r="U15" s="384">
        <v>50995.7</v>
      </c>
      <c r="V15" s="384">
        <v>52079.199999999997</v>
      </c>
      <c r="W15" s="406">
        <v>1348.91</v>
      </c>
      <c r="X15" s="753">
        <v>1389.24</v>
      </c>
      <c r="Y15" s="340">
        <v>1348.91</v>
      </c>
      <c r="Z15" s="340">
        <v>1389.24</v>
      </c>
      <c r="AA15" s="499">
        <v>702548</v>
      </c>
      <c r="AB15" s="440">
        <v>13.49</v>
      </c>
      <c r="AC15" s="619">
        <v>1.00007E-2</v>
      </c>
      <c r="AD15" s="441" t="s">
        <v>105</v>
      </c>
      <c r="AE15" s="442" t="s">
        <v>105</v>
      </c>
      <c r="AF15" s="340">
        <v>395.59</v>
      </c>
      <c r="AG15" s="340">
        <v>0</v>
      </c>
      <c r="AH15" s="340">
        <v>0</v>
      </c>
      <c r="AI15" s="340">
        <v>0</v>
      </c>
      <c r="AJ15" s="568">
        <v>1784.83</v>
      </c>
      <c r="AK15" s="609">
        <v>0</v>
      </c>
      <c r="AL15" s="570">
        <v>0</v>
      </c>
      <c r="AM15" s="609">
        <v>0</v>
      </c>
      <c r="AN15" s="570">
        <v>0</v>
      </c>
      <c r="AO15" s="609">
        <v>0</v>
      </c>
      <c r="AP15" s="569">
        <v>0</v>
      </c>
      <c r="AQ15" s="571" t="s">
        <v>708</v>
      </c>
      <c r="AR15" s="591" t="s">
        <v>708</v>
      </c>
      <c r="AS15" s="591" t="s">
        <v>708</v>
      </c>
      <c r="AT15" s="591" t="s">
        <v>708</v>
      </c>
      <c r="AU15" s="591" t="s">
        <v>708</v>
      </c>
      <c r="AV15" s="591" t="s">
        <v>708</v>
      </c>
      <c r="AW15" s="591" t="s">
        <v>708</v>
      </c>
      <c r="AX15" s="754" t="s">
        <v>708</v>
      </c>
      <c r="AY15" s="291" t="s">
        <v>708</v>
      </c>
      <c r="AZ15" s="291" t="s">
        <v>708</v>
      </c>
      <c r="BA15" s="291" t="s">
        <v>708</v>
      </c>
      <c r="BB15" s="291" t="s">
        <v>708</v>
      </c>
      <c r="BC15" s="291" t="s">
        <v>708</v>
      </c>
      <c r="BD15" s="291" t="s">
        <v>708</v>
      </c>
      <c r="BE15" s="755" t="s">
        <v>708</v>
      </c>
      <c r="BF15" s="591" t="s">
        <v>708</v>
      </c>
      <c r="BG15" s="591" t="s">
        <v>708</v>
      </c>
      <c r="BH15" s="591" t="s">
        <v>708</v>
      </c>
      <c r="BI15" s="591" t="s">
        <v>708</v>
      </c>
      <c r="BJ15" s="591" t="s">
        <v>708</v>
      </c>
      <c r="BK15" s="591" t="s">
        <v>708</v>
      </c>
      <c r="BL15" s="754" t="s">
        <v>708</v>
      </c>
      <c r="BM15" s="291" t="s">
        <v>708</v>
      </c>
      <c r="BN15" s="291" t="s">
        <v>708</v>
      </c>
      <c r="BO15" s="291" t="s">
        <v>708</v>
      </c>
      <c r="BP15" s="291" t="s">
        <v>708</v>
      </c>
      <c r="BQ15" s="291" t="s">
        <v>708</v>
      </c>
      <c r="BR15" s="291" t="s">
        <v>708</v>
      </c>
      <c r="BS15" s="755" t="s">
        <v>708</v>
      </c>
      <c r="BT15" s="591" t="s">
        <v>708</v>
      </c>
      <c r="BU15" s="591" t="s">
        <v>708</v>
      </c>
      <c r="BV15" s="591" t="s">
        <v>708</v>
      </c>
      <c r="BW15" s="591" t="s">
        <v>708</v>
      </c>
      <c r="BX15" s="591" t="s">
        <v>708</v>
      </c>
      <c r="BY15" s="591" t="s">
        <v>708</v>
      </c>
      <c r="BZ15" s="754" t="s">
        <v>708</v>
      </c>
      <c r="CA15" s="291" t="s">
        <v>708</v>
      </c>
      <c r="CB15" s="291" t="s">
        <v>708</v>
      </c>
      <c r="CC15" s="291" t="s">
        <v>708</v>
      </c>
      <c r="CD15" s="291" t="s">
        <v>708</v>
      </c>
      <c r="CE15" s="291" t="s">
        <v>708</v>
      </c>
      <c r="CF15" s="291" t="s">
        <v>708</v>
      </c>
      <c r="CG15" s="291" t="s">
        <v>708</v>
      </c>
      <c r="CH15" s="439" t="s">
        <v>724</v>
      </c>
      <c r="CI15" s="290"/>
      <c r="CJ15" s="290"/>
      <c r="CK15" s="290"/>
      <c r="CL15" s="290"/>
      <c r="CM15" s="290"/>
      <c r="CN15" s="290"/>
      <c r="CO15" s="290"/>
      <c r="CP15" s="290"/>
      <c r="CQ15" s="290"/>
      <c r="CR15" s="290"/>
      <c r="CS15" s="290"/>
      <c r="CT15" s="290"/>
      <c r="CU15" s="290"/>
      <c r="CV15" s="290"/>
      <c r="CW15" s="290"/>
      <c r="CX15" s="290"/>
      <c r="CY15" s="290"/>
      <c r="CZ15" s="290"/>
      <c r="DA15" s="290"/>
      <c r="DB15" s="290"/>
      <c r="DC15" s="290"/>
      <c r="DD15" s="290"/>
      <c r="DE15" s="290"/>
      <c r="DF15" s="290"/>
      <c r="DG15" s="290"/>
      <c r="DH15" s="290"/>
      <c r="DI15" s="290"/>
      <c r="DJ15" s="290"/>
      <c r="DK15" s="290"/>
      <c r="DL15" s="290"/>
      <c r="DM15" s="290"/>
      <c r="DN15" s="290"/>
      <c r="DO15" s="290"/>
      <c r="DP15" s="290"/>
      <c r="DQ15" s="290"/>
      <c r="DR15" s="290"/>
      <c r="DS15" s="290"/>
      <c r="DT15" s="290"/>
      <c r="DU15" s="290"/>
      <c r="DV15" s="290"/>
      <c r="DW15" s="290"/>
      <c r="DX15" s="290"/>
      <c r="DY15" s="290"/>
      <c r="DZ15" s="290"/>
      <c r="EA15" s="290"/>
      <c r="EB15" s="290"/>
      <c r="EC15" s="290"/>
      <c r="ED15" s="290"/>
      <c r="EE15" s="290"/>
      <c r="EF15" s="290"/>
      <c r="EG15" s="290"/>
      <c r="EH15" s="290"/>
      <c r="EI15" s="290"/>
      <c r="EJ15" s="290"/>
      <c r="EK15" s="290"/>
      <c r="EL15" s="290"/>
      <c r="EM15" s="290"/>
      <c r="EN15" s="290"/>
      <c r="EO15" s="290"/>
      <c r="EP15" s="290"/>
      <c r="EQ15" s="290"/>
      <c r="ER15" s="290"/>
      <c r="ES15" s="290"/>
      <c r="ET15" s="290"/>
      <c r="EU15" s="290"/>
      <c r="EV15" s="290"/>
      <c r="EW15" s="290"/>
      <c r="EX15" s="290"/>
    </row>
    <row r="16" spans="1:155" s="237" customFormat="1" ht="15" customHeight="1" x14ac:dyDescent="0.35">
      <c r="A16" s="292" t="s">
        <v>119</v>
      </c>
      <c r="B16" s="293" t="s">
        <v>120</v>
      </c>
      <c r="C16" s="293" t="s">
        <v>117</v>
      </c>
      <c r="D16" s="290"/>
      <c r="E16" s="398">
        <v>198050148</v>
      </c>
      <c r="F16" s="699">
        <v>203731781</v>
      </c>
      <c r="G16" s="289">
        <v>0</v>
      </c>
      <c r="H16" s="699">
        <v>0</v>
      </c>
      <c r="I16" s="289">
        <v>0</v>
      </c>
      <c r="J16" s="289">
        <v>0</v>
      </c>
      <c r="K16" s="398">
        <v>198050148</v>
      </c>
      <c r="L16" s="699">
        <v>203731781</v>
      </c>
      <c r="M16" s="289">
        <v>15921944</v>
      </c>
      <c r="N16" s="699">
        <v>14261880</v>
      </c>
      <c r="O16" s="405">
        <v>150345.29999999999</v>
      </c>
      <c r="P16" s="752">
        <v>153126.6</v>
      </c>
      <c r="Q16" s="616">
        <v>0.98499999999999999</v>
      </c>
      <c r="R16" s="617">
        <v>0.98499999999999999</v>
      </c>
      <c r="S16" s="704">
        <v>3.7</v>
      </c>
      <c r="T16" s="699">
        <v>4</v>
      </c>
      <c r="U16" s="384">
        <v>148093.79999999999</v>
      </c>
      <c r="V16" s="384">
        <v>150833.70000000001</v>
      </c>
      <c r="W16" s="406">
        <v>1337.33</v>
      </c>
      <c r="X16" s="753">
        <v>1350.7</v>
      </c>
      <c r="Y16" s="340">
        <v>1337.33</v>
      </c>
      <c r="Z16" s="340">
        <v>1350.7</v>
      </c>
      <c r="AA16" s="499">
        <v>2017146</v>
      </c>
      <c r="AB16" s="440">
        <v>13.37</v>
      </c>
      <c r="AC16" s="619">
        <v>9.9974999999999994E-3</v>
      </c>
      <c r="AD16" s="441" t="s">
        <v>105</v>
      </c>
      <c r="AE16" s="442" t="s">
        <v>105</v>
      </c>
      <c r="AF16" s="340">
        <v>395.59</v>
      </c>
      <c r="AG16" s="340">
        <v>0</v>
      </c>
      <c r="AH16" s="340">
        <v>0</v>
      </c>
      <c r="AI16" s="340">
        <v>0</v>
      </c>
      <c r="AJ16" s="568">
        <v>1746.29</v>
      </c>
      <c r="AK16" s="609">
        <v>0</v>
      </c>
      <c r="AL16" s="570">
        <v>0</v>
      </c>
      <c r="AM16" s="609">
        <v>0</v>
      </c>
      <c r="AN16" s="570">
        <v>0</v>
      </c>
      <c r="AO16" s="609">
        <v>0</v>
      </c>
      <c r="AP16" s="569">
        <v>0</v>
      </c>
      <c r="AQ16" s="571" t="s">
        <v>708</v>
      </c>
      <c r="AR16" s="591" t="s">
        <v>708</v>
      </c>
      <c r="AS16" s="591" t="s">
        <v>708</v>
      </c>
      <c r="AT16" s="591" t="s">
        <v>708</v>
      </c>
      <c r="AU16" s="591" t="s">
        <v>708</v>
      </c>
      <c r="AV16" s="591" t="s">
        <v>708</v>
      </c>
      <c r="AW16" s="591" t="s">
        <v>708</v>
      </c>
      <c r="AX16" s="754" t="s">
        <v>708</v>
      </c>
      <c r="AY16" s="291" t="s">
        <v>708</v>
      </c>
      <c r="AZ16" s="291" t="s">
        <v>708</v>
      </c>
      <c r="BA16" s="291" t="s">
        <v>708</v>
      </c>
      <c r="BB16" s="291" t="s">
        <v>708</v>
      </c>
      <c r="BC16" s="291" t="s">
        <v>708</v>
      </c>
      <c r="BD16" s="291" t="s">
        <v>708</v>
      </c>
      <c r="BE16" s="755" t="s">
        <v>708</v>
      </c>
      <c r="BF16" s="591" t="s">
        <v>708</v>
      </c>
      <c r="BG16" s="591" t="s">
        <v>708</v>
      </c>
      <c r="BH16" s="591" t="s">
        <v>708</v>
      </c>
      <c r="BI16" s="591" t="s">
        <v>708</v>
      </c>
      <c r="BJ16" s="591" t="s">
        <v>708</v>
      </c>
      <c r="BK16" s="591" t="s">
        <v>708</v>
      </c>
      <c r="BL16" s="754" t="s">
        <v>708</v>
      </c>
      <c r="BM16" s="291" t="s">
        <v>708</v>
      </c>
      <c r="BN16" s="291" t="s">
        <v>708</v>
      </c>
      <c r="BO16" s="291" t="s">
        <v>708</v>
      </c>
      <c r="BP16" s="291" t="s">
        <v>708</v>
      </c>
      <c r="BQ16" s="291" t="s">
        <v>708</v>
      </c>
      <c r="BR16" s="291" t="s">
        <v>708</v>
      </c>
      <c r="BS16" s="755" t="s">
        <v>708</v>
      </c>
      <c r="BT16" s="591" t="s">
        <v>708</v>
      </c>
      <c r="BU16" s="591" t="s">
        <v>708</v>
      </c>
      <c r="BV16" s="591" t="s">
        <v>708</v>
      </c>
      <c r="BW16" s="591" t="s">
        <v>708</v>
      </c>
      <c r="BX16" s="591" t="s">
        <v>708</v>
      </c>
      <c r="BY16" s="591" t="s">
        <v>708</v>
      </c>
      <c r="BZ16" s="754" t="s">
        <v>708</v>
      </c>
      <c r="CA16" s="291" t="s">
        <v>708</v>
      </c>
      <c r="CB16" s="291" t="s">
        <v>708</v>
      </c>
      <c r="CC16" s="291" t="s">
        <v>708</v>
      </c>
      <c r="CD16" s="291" t="s">
        <v>708</v>
      </c>
      <c r="CE16" s="291" t="s">
        <v>708</v>
      </c>
      <c r="CF16" s="291" t="s">
        <v>708</v>
      </c>
      <c r="CG16" s="291" t="s">
        <v>708</v>
      </c>
      <c r="CH16" s="439" t="s">
        <v>725</v>
      </c>
      <c r="CI16" s="290"/>
      <c r="CJ16" s="290"/>
      <c r="CK16" s="290"/>
      <c r="CL16" s="290"/>
      <c r="CM16" s="290"/>
      <c r="CN16" s="290"/>
      <c r="CO16" s="290"/>
      <c r="CP16" s="290"/>
      <c r="CQ16" s="290"/>
      <c r="CR16" s="290"/>
      <c r="CS16" s="290"/>
      <c r="CT16" s="290"/>
      <c r="CU16" s="290"/>
      <c r="CV16" s="290"/>
      <c r="CW16" s="290"/>
      <c r="CX16" s="290"/>
      <c r="CY16" s="290"/>
      <c r="CZ16" s="290"/>
      <c r="DA16" s="290"/>
      <c r="DB16" s="290"/>
      <c r="DC16" s="290"/>
      <c r="DD16" s="290"/>
      <c r="DE16" s="290"/>
      <c r="DF16" s="290"/>
      <c r="DG16" s="290"/>
      <c r="DH16" s="290"/>
      <c r="DI16" s="290"/>
      <c r="DJ16" s="290"/>
      <c r="DK16" s="290"/>
      <c r="DL16" s="290"/>
      <c r="DM16" s="290"/>
      <c r="DN16" s="290"/>
      <c r="DO16" s="290"/>
      <c r="DP16" s="290"/>
      <c r="DQ16" s="290"/>
      <c r="DR16" s="290"/>
      <c r="DS16" s="290"/>
      <c r="DT16" s="290"/>
      <c r="DU16" s="290"/>
      <c r="DV16" s="290"/>
      <c r="DW16" s="290"/>
      <c r="DX16" s="290"/>
      <c r="DY16" s="290"/>
      <c r="DZ16" s="290"/>
      <c r="EA16" s="290"/>
      <c r="EB16" s="290"/>
      <c r="EC16" s="290"/>
      <c r="ED16" s="290"/>
      <c r="EE16" s="290"/>
      <c r="EF16" s="290"/>
      <c r="EG16" s="290"/>
      <c r="EH16" s="290"/>
      <c r="EI16" s="290"/>
      <c r="EJ16" s="290"/>
      <c r="EK16" s="290"/>
      <c r="EL16" s="290"/>
      <c r="EM16" s="290"/>
      <c r="EN16" s="290"/>
      <c r="EO16" s="290"/>
      <c r="EP16" s="290"/>
      <c r="EQ16" s="290"/>
      <c r="ER16" s="290"/>
      <c r="ES16" s="290"/>
      <c r="ET16" s="290"/>
      <c r="EU16" s="290"/>
      <c r="EV16" s="290"/>
      <c r="EW16" s="290"/>
      <c r="EX16" s="290"/>
    </row>
    <row r="17" spans="1:155" s="237" customFormat="1" ht="15" customHeight="1" x14ac:dyDescent="0.35">
      <c r="A17" s="292" t="s">
        <v>122</v>
      </c>
      <c r="B17" s="293" t="s">
        <v>123</v>
      </c>
      <c r="C17" s="293" t="s">
        <v>124</v>
      </c>
      <c r="D17" s="290"/>
      <c r="E17" s="398">
        <v>103888351</v>
      </c>
      <c r="F17" s="699">
        <v>109750272</v>
      </c>
      <c r="G17" s="289">
        <v>0</v>
      </c>
      <c r="H17" s="699">
        <v>0</v>
      </c>
      <c r="I17" s="289">
        <v>436975</v>
      </c>
      <c r="J17" s="289">
        <v>448240</v>
      </c>
      <c r="K17" s="398">
        <v>103451376</v>
      </c>
      <c r="L17" s="699">
        <v>109302032</v>
      </c>
      <c r="M17" s="289">
        <v>10310173</v>
      </c>
      <c r="N17" s="699">
        <v>10826208</v>
      </c>
      <c r="O17" s="405">
        <v>68659.199999999997</v>
      </c>
      <c r="P17" s="752">
        <v>70089.100000000006</v>
      </c>
      <c r="Q17" s="616">
        <v>0.95</v>
      </c>
      <c r="R17" s="617">
        <v>0.95</v>
      </c>
      <c r="S17" s="704">
        <v>0</v>
      </c>
      <c r="T17" s="699">
        <v>0</v>
      </c>
      <c r="U17" s="384">
        <v>65226.2</v>
      </c>
      <c r="V17" s="384">
        <v>66584.600000000006</v>
      </c>
      <c r="W17" s="684">
        <v>1592.74</v>
      </c>
      <c r="X17" s="756">
        <v>1648.28</v>
      </c>
      <c r="Y17" s="472">
        <v>1586.04</v>
      </c>
      <c r="Z17" s="472">
        <v>1641.55</v>
      </c>
      <c r="AA17" s="499">
        <v>2112065</v>
      </c>
      <c r="AB17" s="440">
        <v>31.72</v>
      </c>
      <c r="AC17" s="619">
        <v>1.99995E-2</v>
      </c>
      <c r="AD17" s="441" t="s">
        <v>105</v>
      </c>
      <c r="AE17" s="442" t="s">
        <v>105</v>
      </c>
      <c r="AF17" s="340">
        <v>0</v>
      </c>
      <c r="AG17" s="340">
        <v>223.04</v>
      </c>
      <c r="AH17" s="340">
        <v>77.58</v>
      </c>
      <c r="AI17" s="340">
        <v>0</v>
      </c>
      <c r="AJ17" s="568">
        <v>1948.9</v>
      </c>
      <c r="AK17" s="609">
        <v>17</v>
      </c>
      <c r="AL17" s="570">
        <v>10930.5</v>
      </c>
      <c r="AM17" s="609">
        <v>0</v>
      </c>
      <c r="AN17" s="570">
        <v>0</v>
      </c>
      <c r="AO17" s="609">
        <v>16</v>
      </c>
      <c r="AP17" s="569">
        <v>10863.2</v>
      </c>
      <c r="AQ17" s="571" t="s">
        <v>708</v>
      </c>
      <c r="AR17" s="591" t="s">
        <v>708</v>
      </c>
      <c r="AS17" s="591" t="s">
        <v>708</v>
      </c>
      <c r="AT17" s="591" t="s">
        <v>708</v>
      </c>
      <c r="AU17" s="591" t="s">
        <v>708</v>
      </c>
      <c r="AV17" s="591" t="s">
        <v>708</v>
      </c>
      <c r="AW17" s="591" t="s">
        <v>708</v>
      </c>
      <c r="AX17" s="754" t="s">
        <v>708</v>
      </c>
      <c r="AY17" s="291" t="s">
        <v>708</v>
      </c>
      <c r="AZ17" s="291" t="s">
        <v>708</v>
      </c>
      <c r="BA17" s="291" t="s">
        <v>708</v>
      </c>
      <c r="BB17" s="291" t="s">
        <v>708</v>
      </c>
      <c r="BC17" s="291" t="s">
        <v>708</v>
      </c>
      <c r="BD17" s="291" t="s">
        <v>708</v>
      </c>
      <c r="BE17" s="755" t="s">
        <v>708</v>
      </c>
      <c r="BF17" s="591" t="s">
        <v>708</v>
      </c>
      <c r="BG17" s="591" t="s">
        <v>708</v>
      </c>
      <c r="BH17" s="591" t="s">
        <v>708</v>
      </c>
      <c r="BI17" s="591" t="s">
        <v>708</v>
      </c>
      <c r="BJ17" s="591" t="s">
        <v>708</v>
      </c>
      <c r="BK17" s="591" t="s">
        <v>708</v>
      </c>
      <c r="BL17" s="754" t="s">
        <v>708</v>
      </c>
      <c r="BM17" s="291" t="s">
        <v>708</v>
      </c>
      <c r="BN17" s="291" t="s">
        <v>708</v>
      </c>
      <c r="BO17" s="291" t="s">
        <v>708</v>
      </c>
      <c r="BP17" s="291" t="s">
        <v>708</v>
      </c>
      <c r="BQ17" s="291" t="s">
        <v>708</v>
      </c>
      <c r="BR17" s="291" t="s">
        <v>708</v>
      </c>
      <c r="BS17" s="755" t="s">
        <v>708</v>
      </c>
      <c r="BT17" s="591" t="s">
        <v>708</v>
      </c>
      <c r="BU17" s="591" t="s">
        <v>708</v>
      </c>
      <c r="BV17" s="591" t="s">
        <v>708</v>
      </c>
      <c r="BW17" s="591" t="s">
        <v>708</v>
      </c>
      <c r="BX17" s="591" t="s">
        <v>708</v>
      </c>
      <c r="BY17" s="591" t="s">
        <v>708</v>
      </c>
      <c r="BZ17" s="754" t="s">
        <v>708</v>
      </c>
      <c r="CA17" s="291" t="s">
        <v>708</v>
      </c>
      <c r="CB17" s="291" t="s">
        <v>708</v>
      </c>
      <c r="CC17" s="291" t="s">
        <v>708</v>
      </c>
      <c r="CD17" s="291" t="s">
        <v>708</v>
      </c>
      <c r="CE17" s="291" t="s">
        <v>708</v>
      </c>
      <c r="CF17" s="291" t="s">
        <v>708</v>
      </c>
      <c r="CG17" s="291" t="s">
        <v>708</v>
      </c>
      <c r="CH17" s="439" t="s">
        <v>726</v>
      </c>
      <c r="CI17" s="290"/>
      <c r="CJ17" s="290"/>
      <c r="CK17" s="290"/>
      <c r="CL17" s="290"/>
      <c r="CM17" s="290"/>
      <c r="CN17" s="290"/>
      <c r="CO17" s="290"/>
      <c r="CP17" s="290"/>
      <c r="CQ17" s="290"/>
      <c r="CR17" s="290"/>
      <c r="CS17" s="290"/>
      <c r="CT17" s="290"/>
      <c r="CU17" s="290"/>
      <c r="CV17" s="290"/>
      <c r="CW17" s="290"/>
      <c r="CX17" s="290"/>
      <c r="CY17" s="290"/>
      <c r="CZ17" s="290"/>
      <c r="DA17" s="290"/>
      <c r="DB17" s="290"/>
      <c r="DC17" s="290"/>
      <c r="DD17" s="290"/>
      <c r="DE17" s="290"/>
      <c r="DF17" s="290"/>
      <c r="DG17" s="290"/>
      <c r="DH17" s="290"/>
      <c r="DI17" s="290"/>
      <c r="DJ17" s="290"/>
      <c r="DK17" s="290"/>
      <c r="DL17" s="290"/>
      <c r="DM17" s="290"/>
      <c r="DN17" s="290"/>
      <c r="DO17" s="290"/>
      <c r="DP17" s="290"/>
      <c r="DQ17" s="290"/>
      <c r="DR17" s="290"/>
      <c r="DS17" s="290"/>
      <c r="DT17" s="290"/>
      <c r="DU17" s="290"/>
      <c r="DV17" s="290"/>
      <c r="DW17" s="290"/>
      <c r="DX17" s="290"/>
      <c r="DY17" s="290"/>
      <c r="DZ17" s="290"/>
      <c r="EA17" s="290"/>
      <c r="EB17" s="290"/>
      <c r="EC17" s="290"/>
      <c r="ED17" s="290"/>
      <c r="EE17" s="290"/>
      <c r="EF17" s="290"/>
      <c r="EG17" s="290"/>
      <c r="EH17" s="290"/>
      <c r="EI17" s="290"/>
      <c r="EJ17" s="290"/>
      <c r="EK17" s="290"/>
      <c r="EL17" s="290"/>
      <c r="EM17" s="290"/>
      <c r="EN17" s="290"/>
      <c r="EO17" s="290"/>
      <c r="EP17" s="290"/>
      <c r="EQ17" s="290"/>
      <c r="ER17" s="290"/>
      <c r="ES17" s="290"/>
      <c r="ET17" s="290"/>
      <c r="EU17" s="290"/>
      <c r="EV17" s="290"/>
      <c r="EW17" s="290"/>
      <c r="EX17" s="290"/>
    </row>
    <row r="18" spans="1:155" s="237" customFormat="1" ht="15" customHeight="1" x14ac:dyDescent="0.35">
      <c r="A18" s="292" t="s">
        <v>148</v>
      </c>
      <c r="B18" s="293" t="s">
        <v>727</v>
      </c>
      <c r="C18" s="293" t="s">
        <v>710</v>
      </c>
      <c r="D18" s="290"/>
      <c r="E18" s="398">
        <v>4975092</v>
      </c>
      <c r="F18" s="699">
        <v>5131725</v>
      </c>
      <c r="G18" s="289">
        <v>0</v>
      </c>
      <c r="H18" s="699">
        <v>0</v>
      </c>
      <c r="I18" s="289">
        <v>141634</v>
      </c>
      <c r="J18" s="289">
        <v>148754</v>
      </c>
      <c r="K18" s="398">
        <v>4833458</v>
      </c>
      <c r="L18" s="699">
        <v>4982971</v>
      </c>
      <c r="M18" s="289">
        <v>0</v>
      </c>
      <c r="N18" s="699">
        <v>0</v>
      </c>
      <c r="O18" s="405">
        <v>19894.400000000001</v>
      </c>
      <c r="P18" s="752">
        <v>20100.3</v>
      </c>
      <c r="Q18" s="616">
        <v>0.99</v>
      </c>
      <c r="R18" s="617">
        <v>0.99</v>
      </c>
      <c r="S18" s="704">
        <v>0</v>
      </c>
      <c r="T18" s="699">
        <v>0</v>
      </c>
      <c r="U18" s="384">
        <v>19695.5</v>
      </c>
      <c r="V18" s="384">
        <v>19899.296999999999</v>
      </c>
      <c r="W18" s="684">
        <v>252.6</v>
      </c>
      <c r="X18" s="756">
        <v>257.88474000000002</v>
      </c>
      <c r="Y18" s="472">
        <v>245.41</v>
      </c>
      <c r="Z18" s="472">
        <v>250.40940000000001</v>
      </c>
      <c r="AA18" s="499">
        <v>0</v>
      </c>
      <c r="AB18" s="440">
        <v>0</v>
      </c>
      <c r="AC18" s="619">
        <v>0</v>
      </c>
      <c r="AD18" s="441" t="s">
        <v>105</v>
      </c>
      <c r="AE18" s="442" t="s">
        <v>105</v>
      </c>
      <c r="AF18" s="340">
        <v>1527.99639</v>
      </c>
      <c r="AG18" s="340">
        <v>282.14931000000001</v>
      </c>
      <c r="AH18" s="340">
        <v>0</v>
      </c>
      <c r="AI18" s="340">
        <v>0</v>
      </c>
      <c r="AJ18" s="568">
        <v>2068.0300000000002</v>
      </c>
      <c r="AK18" s="609">
        <v>3</v>
      </c>
      <c r="AL18" s="570">
        <v>3741</v>
      </c>
      <c r="AM18" s="609">
        <v>0</v>
      </c>
      <c r="AN18" s="570">
        <v>0</v>
      </c>
      <c r="AO18" s="609">
        <v>3</v>
      </c>
      <c r="AP18" s="569">
        <v>3741</v>
      </c>
      <c r="AQ18" s="571" t="s">
        <v>708</v>
      </c>
      <c r="AR18" s="591" t="s">
        <v>708</v>
      </c>
      <c r="AS18" s="591" t="s">
        <v>708</v>
      </c>
      <c r="AT18" s="591" t="s">
        <v>708</v>
      </c>
      <c r="AU18" s="591" t="s">
        <v>708</v>
      </c>
      <c r="AV18" s="591" t="s">
        <v>708</v>
      </c>
      <c r="AW18" s="591" t="s">
        <v>708</v>
      </c>
      <c r="AX18" s="754" t="s">
        <v>708</v>
      </c>
      <c r="AY18" s="291" t="s">
        <v>708</v>
      </c>
      <c r="AZ18" s="291" t="s">
        <v>708</v>
      </c>
      <c r="BA18" s="291" t="s">
        <v>708</v>
      </c>
      <c r="BB18" s="291" t="s">
        <v>708</v>
      </c>
      <c r="BC18" s="291" t="s">
        <v>708</v>
      </c>
      <c r="BD18" s="291" t="s">
        <v>708</v>
      </c>
      <c r="BE18" s="755" t="s">
        <v>708</v>
      </c>
      <c r="BF18" s="591" t="s">
        <v>708</v>
      </c>
      <c r="BG18" s="591" t="s">
        <v>708</v>
      </c>
      <c r="BH18" s="591" t="s">
        <v>708</v>
      </c>
      <c r="BI18" s="591" t="s">
        <v>708</v>
      </c>
      <c r="BJ18" s="591" t="s">
        <v>708</v>
      </c>
      <c r="BK18" s="591" t="s">
        <v>708</v>
      </c>
      <c r="BL18" s="754" t="s">
        <v>708</v>
      </c>
      <c r="BM18" s="291" t="s">
        <v>708</v>
      </c>
      <c r="BN18" s="291" t="s">
        <v>708</v>
      </c>
      <c r="BO18" s="291" t="s">
        <v>708</v>
      </c>
      <c r="BP18" s="291" t="s">
        <v>708</v>
      </c>
      <c r="BQ18" s="291" t="s">
        <v>708</v>
      </c>
      <c r="BR18" s="291" t="s">
        <v>708</v>
      </c>
      <c r="BS18" s="755" t="s">
        <v>708</v>
      </c>
      <c r="BT18" s="591" t="s">
        <v>708</v>
      </c>
      <c r="BU18" s="591" t="s">
        <v>708</v>
      </c>
      <c r="BV18" s="591" t="s">
        <v>708</v>
      </c>
      <c r="BW18" s="591" t="s">
        <v>708</v>
      </c>
      <c r="BX18" s="591" t="s">
        <v>708</v>
      </c>
      <c r="BY18" s="591" t="s">
        <v>708</v>
      </c>
      <c r="BZ18" s="754" t="s">
        <v>708</v>
      </c>
      <c r="CA18" s="291" t="s">
        <v>708</v>
      </c>
      <c r="CB18" s="291" t="s">
        <v>708</v>
      </c>
      <c r="CC18" s="291" t="s">
        <v>708</v>
      </c>
      <c r="CD18" s="291" t="s">
        <v>708</v>
      </c>
      <c r="CE18" s="291" t="s">
        <v>708</v>
      </c>
      <c r="CF18" s="291" t="s">
        <v>708</v>
      </c>
      <c r="CG18" s="291" t="s">
        <v>708</v>
      </c>
      <c r="CH18" s="439" t="s">
        <v>728</v>
      </c>
      <c r="CI18" s="290"/>
      <c r="CJ18" s="290"/>
      <c r="CK18" s="290"/>
      <c r="CL18" s="290"/>
      <c r="CM18" s="290"/>
      <c r="CN18" s="290"/>
      <c r="CO18" s="290"/>
      <c r="CP18" s="290"/>
      <c r="CQ18" s="290"/>
      <c r="CR18" s="290"/>
      <c r="CS18" s="290"/>
      <c r="CT18" s="290"/>
      <c r="CU18" s="290"/>
      <c r="CV18" s="290"/>
      <c r="CW18" s="290"/>
      <c r="CX18" s="290"/>
      <c r="CY18" s="290"/>
      <c r="CZ18" s="290"/>
      <c r="DA18" s="290"/>
      <c r="DB18" s="290"/>
      <c r="DC18" s="290"/>
      <c r="DD18" s="290"/>
      <c r="DE18" s="290"/>
      <c r="DF18" s="290"/>
      <c r="DG18" s="290"/>
      <c r="DH18" s="290"/>
      <c r="DI18" s="290"/>
      <c r="DJ18" s="290"/>
      <c r="DK18" s="290"/>
      <c r="DL18" s="290"/>
      <c r="DM18" s="290"/>
      <c r="DN18" s="290"/>
      <c r="DO18" s="290"/>
      <c r="DP18" s="290"/>
      <c r="DQ18" s="290"/>
      <c r="DR18" s="290"/>
      <c r="DS18" s="290"/>
      <c r="DT18" s="290"/>
      <c r="DU18" s="290"/>
      <c r="DV18" s="290"/>
      <c r="DW18" s="290"/>
      <c r="DX18" s="290"/>
      <c r="DY18" s="290"/>
      <c r="DZ18" s="290"/>
      <c r="EA18" s="290"/>
      <c r="EB18" s="290"/>
      <c r="EC18" s="290"/>
      <c r="ED18" s="290"/>
      <c r="EE18" s="290"/>
      <c r="EF18" s="290"/>
      <c r="EG18" s="290"/>
      <c r="EH18" s="290"/>
      <c r="EI18" s="290"/>
      <c r="EJ18" s="290"/>
      <c r="EK18" s="290"/>
      <c r="EL18" s="290"/>
      <c r="EM18" s="290"/>
      <c r="EN18" s="290"/>
      <c r="EO18" s="290"/>
      <c r="EP18" s="290"/>
      <c r="EQ18" s="290"/>
      <c r="ER18" s="290"/>
      <c r="ES18" s="290"/>
      <c r="ET18" s="290"/>
      <c r="EU18" s="290"/>
      <c r="EV18" s="290"/>
      <c r="EW18" s="290"/>
      <c r="EX18" s="290"/>
    </row>
    <row r="19" spans="1:155" s="237" customFormat="1" ht="15" customHeight="1" x14ac:dyDescent="0.35">
      <c r="A19" s="292" t="s">
        <v>151</v>
      </c>
      <c r="B19" s="293" t="s">
        <v>729</v>
      </c>
      <c r="C19" s="293" t="s">
        <v>710</v>
      </c>
      <c r="D19" s="290"/>
      <c r="E19" s="398">
        <v>17446008</v>
      </c>
      <c r="F19" s="699">
        <v>17845734</v>
      </c>
      <c r="G19" s="289">
        <v>0</v>
      </c>
      <c r="H19" s="699">
        <v>0</v>
      </c>
      <c r="I19" s="289">
        <v>477124</v>
      </c>
      <c r="J19" s="289">
        <v>727298</v>
      </c>
      <c r="K19" s="398">
        <v>16968884</v>
      </c>
      <c r="L19" s="699">
        <v>17118436</v>
      </c>
      <c r="M19" s="289">
        <v>0</v>
      </c>
      <c r="N19" s="699">
        <v>0</v>
      </c>
      <c r="O19" s="405">
        <v>62040</v>
      </c>
      <c r="P19" s="752">
        <v>62628.800000000003</v>
      </c>
      <c r="Q19" s="616">
        <v>0.98065799999999992</v>
      </c>
      <c r="R19" s="617">
        <v>0.98</v>
      </c>
      <c r="S19" s="704">
        <v>0</v>
      </c>
      <c r="T19" s="699">
        <v>0</v>
      </c>
      <c r="U19" s="384">
        <v>60840</v>
      </c>
      <c r="V19" s="384">
        <v>61376.224000000002</v>
      </c>
      <c r="W19" s="684">
        <v>286.75</v>
      </c>
      <c r="X19" s="756">
        <v>290.75972000000002</v>
      </c>
      <c r="Y19" s="472">
        <v>278.91000000000003</v>
      </c>
      <c r="Z19" s="472">
        <v>278.90989000000002</v>
      </c>
      <c r="AA19" s="499">
        <v>0</v>
      </c>
      <c r="AB19" s="440">
        <v>0</v>
      </c>
      <c r="AC19" s="619">
        <v>0</v>
      </c>
      <c r="AD19" s="441" t="s">
        <v>105</v>
      </c>
      <c r="AE19" s="442" t="s">
        <v>105</v>
      </c>
      <c r="AF19" s="340">
        <v>1401.11922</v>
      </c>
      <c r="AG19" s="340">
        <v>218.51988</v>
      </c>
      <c r="AH19" s="340">
        <v>75.329949999999997</v>
      </c>
      <c r="AI19" s="340">
        <v>0</v>
      </c>
      <c r="AJ19" s="568">
        <v>1985.73</v>
      </c>
      <c r="AK19" s="609">
        <v>9</v>
      </c>
      <c r="AL19" s="570">
        <v>28670</v>
      </c>
      <c r="AM19" s="609">
        <v>0</v>
      </c>
      <c r="AN19" s="570">
        <v>0</v>
      </c>
      <c r="AO19" s="609">
        <v>9</v>
      </c>
      <c r="AP19" s="569">
        <v>28670</v>
      </c>
      <c r="AQ19" s="571" t="s">
        <v>708</v>
      </c>
      <c r="AR19" s="591" t="s">
        <v>708</v>
      </c>
      <c r="AS19" s="591" t="s">
        <v>708</v>
      </c>
      <c r="AT19" s="591" t="s">
        <v>708</v>
      </c>
      <c r="AU19" s="591" t="s">
        <v>708</v>
      </c>
      <c r="AV19" s="591" t="s">
        <v>708</v>
      </c>
      <c r="AW19" s="591" t="s">
        <v>708</v>
      </c>
      <c r="AX19" s="754" t="s">
        <v>708</v>
      </c>
      <c r="AY19" s="291" t="s">
        <v>708</v>
      </c>
      <c r="AZ19" s="291" t="s">
        <v>708</v>
      </c>
      <c r="BA19" s="291" t="s">
        <v>708</v>
      </c>
      <c r="BB19" s="291" t="s">
        <v>708</v>
      </c>
      <c r="BC19" s="291" t="s">
        <v>708</v>
      </c>
      <c r="BD19" s="291" t="s">
        <v>708</v>
      </c>
      <c r="BE19" s="755" t="s">
        <v>708</v>
      </c>
      <c r="BF19" s="591" t="s">
        <v>708</v>
      </c>
      <c r="BG19" s="591" t="s">
        <v>708</v>
      </c>
      <c r="BH19" s="591" t="s">
        <v>708</v>
      </c>
      <c r="BI19" s="591" t="s">
        <v>708</v>
      </c>
      <c r="BJ19" s="591" t="s">
        <v>708</v>
      </c>
      <c r="BK19" s="591" t="s">
        <v>708</v>
      </c>
      <c r="BL19" s="754" t="s">
        <v>708</v>
      </c>
      <c r="BM19" s="291" t="s">
        <v>708</v>
      </c>
      <c r="BN19" s="291" t="s">
        <v>708</v>
      </c>
      <c r="BO19" s="291" t="s">
        <v>708</v>
      </c>
      <c r="BP19" s="291" t="s">
        <v>708</v>
      </c>
      <c r="BQ19" s="291" t="s">
        <v>708</v>
      </c>
      <c r="BR19" s="291" t="s">
        <v>708</v>
      </c>
      <c r="BS19" s="755" t="s">
        <v>708</v>
      </c>
      <c r="BT19" s="591" t="s">
        <v>708</v>
      </c>
      <c r="BU19" s="591" t="s">
        <v>708</v>
      </c>
      <c r="BV19" s="591" t="s">
        <v>708</v>
      </c>
      <c r="BW19" s="591" t="s">
        <v>708</v>
      </c>
      <c r="BX19" s="591" t="s">
        <v>708</v>
      </c>
      <c r="BY19" s="591" t="s">
        <v>708</v>
      </c>
      <c r="BZ19" s="754" t="s">
        <v>708</v>
      </c>
      <c r="CA19" s="291" t="s">
        <v>708</v>
      </c>
      <c r="CB19" s="291" t="s">
        <v>708</v>
      </c>
      <c r="CC19" s="291" t="s">
        <v>708</v>
      </c>
      <c r="CD19" s="291" t="s">
        <v>708</v>
      </c>
      <c r="CE19" s="291" t="s">
        <v>708</v>
      </c>
      <c r="CF19" s="291" t="s">
        <v>708</v>
      </c>
      <c r="CG19" s="291" t="s">
        <v>708</v>
      </c>
      <c r="CH19" s="439" t="s">
        <v>730</v>
      </c>
      <c r="CI19" s="290"/>
      <c r="CJ19" s="290"/>
      <c r="CK19" s="290"/>
      <c r="CL19" s="290"/>
      <c r="CM19" s="290"/>
      <c r="CN19" s="290"/>
      <c r="CO19" s="290"/>
      <c r="CP19" s="290"/>
      <c r="CQ19" s="290"/>
      <c r="CR19" s="290"/>
      <c r="CS19" s="290"/>
      <c r="CT19" s="290"/>
      <c r="CU19" s="290"/>
      <c r="CV19" s="290"/>
      <c r="CW19" s="290"/>
      <c r="CX19" s="290"/>
      <c r="CY19" s="290"/>
      <c r="CZ19" s="290"/>
      <c r="DA19" s="290"/>
      <c r="DB19" s="290"/>
      <c r="DC19" s="290"/>
      <c r="DD19" s="290"/>
      <c r="DE19" s="290"/>
      <c r="DF19" s="290"/>
      <c r="DG19" s="290"/>
      <c r="DH19" s="290"/>
      <c r="DI19" s="290"/>
      <c r="DJ19" s="290"/>
      <c r="DK19" s="290"/>
      <c r="DL19" s="290"/>
      <c r="DM19" s="290"/>
      <c r="DN19" s="290"/>
      <c r="DO19" s="290"/>
      <c r="DP19" s="290"/>
      <c r="DQ19" s="290"/>
      <c r="DR19" s="290"/>
      <c r="DS19" s="290"/>
      <c r="DT19" s="290"/>
      <c r="DU19" s="290"/>
      <c r="DV19" s="290"/>
      <c r="DW19" s="290"/>
      <c r="DX19" s="290"/>
      <c r="DY19" s="290"/>
      <c r="DZ19" s="290"/>
      <c r="EA19" s="290"/>
      <c r="EB19" s="290"/>
      <c r="EC19" s="290"/>
      <c r="ED19" s="290"/>
      <c r="EE19" s="290"/>
      <c r="EF19" s="290"/>
      <c r="EG19" s="290"/>
      <c r="EH19" s="290"/>
      <c r="EI19" s="290"/>
      <c r="EJ19" s="290"/>
      <c r="EK19" s="290"/>
      <c r="EL19" s="290"/>
      <c r="EM19" s="290"/>
      <c r="EN19" s="290"/>
      <c r="EO19" s="290"/>
      <c r="EP19" s="290"/>
      <c r="EQ19" s="290"/>
      <c r="ER19" s="290"/>
      <c r="ES19" s="290"/>
      <c r="ET19" s="290"/>
      <c r="EU19" s="290"/>
      <c r="EV19" s="290"/>
      <c r="EW19" s="290"/>
      <c r="EX19" s="290"/>
    </row>
    <row r="20" spans="1:155" s="237" customFormat="1" ht="15" customHeight="1" x14ac:dyDescent="0.35">
      <c r="A20" s="292" t="s">
        <v>154</v>
      </c>
      <c r="B20" s="293" t="s">
        <v>731</v>
      </c>
      <c r="C20" s="293" t="s">
        <v>710</v>
      </c>
      <c r="D20" s="290"/>
      <c r="E20" s="398">
        <v>10304448</v>
      </c>
      <c r="F20" s="699">
        <v>10847440</v>
      </c>
      <c r="G20" s="289">
        <v>0</v>
      </c>
      <c r="H20" s="699">
        <v>0</v>
      </c>
      <c r="I20" s="289">
        <v>1548301</v>
      </c>
      <c r="J20" s="289">
        <v>1594972</v>
      </c>
      <c r="K20" s="398">
        <v>8756147</v>
      </c>
      <c r="L20" s="699">
        <v>9252468</v>
      </c>
      <c r="M20" s="289">
        <v>0</v>
      </c>
      <c r="N20" s="699">
        <v>0</v>
      </c>
      <c r="O20" s="405">
        <v>68335.600000000006</v>
      </c>
      <c r="P20" s="752">
        <v>69562.5</v>
      </c>
      <c r="Q20" s="616">
        <v>0.97499999999999998</v>
      </c>
      <c r="R20" s="617">
        <v>0.97499999999999998</v>
      </c>
      <c r="S20" s="383">
        <v>0</v>
      </c>
      <c r="T20" s="699">
        <v>0</v>
      </c>
      <c r="U20" s="384">
        <v>66627.199999999997</v>
      </c>
      <c r="V20" s="384">
        <v>67823.4375</v>
      </c>
      <c r="W20" s="684">
        <v>154.66</v>
      </c>
      <c r="X20" s="756">
        <v>159.93645000000001</v>
      </c>
      <c r="Y20" s="472">
        <v>131.41999999999999</v>
      </c>
      <c r="Z20" s="472">
        <v>136.41991999999999</v>
      </c>
      <c r="AA20" s="439">
        <v>0</v>
      </c>
      <c r="AB20" s="439">
        <v>0</v>
      </c>
      <c r="AC20" s="619">
        <v>0</v>
      </c>
      <c r="AD20" s="441" t="s">
        <v>105</v>
      </c>
      <c r="AE20" s="442" t="s">
        <v>105</v>
      </c>
      <c r="AF20" s="340">
        <v>1390.85923</v>
      </c>
      <c r="AG20" s="340">
        <v>236.45987</v>
      </c>
      <c r="AH20" s="340">
        <v>75.429959999999994</v>
      </c>
      <c r="AI20" s="340">
        <v>0</v>
      </c>
      <c r="AJ20" s="568">
        <v>1862.69</v>
      </c>
      <c r="AK20" s="609">
        <v>53</v>
      </c>
      <c r="AL20" s="570">
        <v>37558.300000000003</v>
      </c>
      <c r="AM20" s="609">
        <v>0</v>
      </c>
      <c r="AN20" s="570">
        <v>0</v>
      </c>
      <c r="AO20" s="609">
        <v>42</v>
      </c>
      <c r="AP20" s="569">
        <v>37097.599999999999</v>
      </c>
      <c r="AQ20" s="571" t="s">
        <v>708</v>
      </c>
      <c r="AR20" s="591" t="s">
        <v>708</v>
      </c>
      <c r="AS20" s="591" t="s">
        <v>708</v>
      </c>
      <c r="AT20" s="591" t="s">
        <v>708</v>
      </c>
      <c r="AU20" s="591" t="s">
        <v>708</v>
      </c>
      <c r="AV20" s="591" t="s">
        <v>708</v>
      </c>
      <c r="AW20" s="591" t="s">
        <v>708</v>
      </c>
      <c r="AX20" s="754" t="s">
        <v>708</v>
      </c>
      <c r="AY20" s="291" t="s">
        <v>708</v>
      </c>
      <c r="AZ20" s="291" t="s">
        <v>708</v>
      </c>
      <c r="BA20" s="291" t="s">
        <v>708</v>
      </c>
      <c r="BB20" s="291" t="s">
        <v>708</v>
      </c>
      <c r="BC20" s="291" t="s">
        <v>708</v>
      </c>
      <c r="BD20" s="291" t="s">
        <v>708</v>
      </c>
      <c r="BE20" s="755" t="s">
        <v>708</v>
      </c>
      <c r="BF20" s="591" t="s">
        <v>708</v>
      </c>
      <c r="BG20" s="591" t="s">
        <v>708</v>
      </c>
      <c r="BH20" s="591" t="s">
        <v>708</v>
      </c>
      <c r="BI20" s="591" t="s">
        <v>708</v>
      </c>
      <c r="BJ20" s="591" t="s">
        <v>708</v>
      </c>
      <c r="BK20" s="591" t="s">
        <v>708</v>
      </c>
      <c r="BL20" s="754" t="s">
        <v>708</v>
      </c>
      <c r="BM20" s="291" t="s">
        <v>708</v>
      </c>
      <c r="BN20" s="291" t="s">
        <v>708</v>
      </c>
      <c r="BO20" s="291" t="s">
        <v>708</v>
      </c>
      <c r="BP20" s="291" t="s">
        <v>708</v>
      </c>
      <c r="BQ20" s="291" t="s">
        <v>708</v>
      </c>
      <c r="BR20" s="291" t="s">
        <v>708</v>
      </c>
      <c r="BS20" s="755" t="s">
        <v>708</v>
      </c>
      <c r="BT20" s="591" t="s">
        <v>708</v>
      </c>
      <c r="BU20" s="591" t="s">
        <v>708</v>
      </c>
      <c r="BV20" s="591" t="s">
        <v>708</v>
      </c>
      <c r="BW20" s="591" t="s">
        <v>708</v>
      </c>
      <c r="BX20" s="591" t="s">
        <v>708</v>
      </c>
      <c r="BY20" s="591" t="s">
        <v>708</v>
      </c>
      <c r="BZ20" s="754" t="s">
        <v>708</v>
      </c>
      <c r="CA20" s="291" t="s">
        <v>708</v>
      </c>
      <c r="CB20" s="291" t="s">
        <v>708</v>
      </c>
      <c r="CC20" s="291" t="s">
        <v>708</v>
      </c>
      <c r="CD20" s="291" t="s">
        <v>708</v>
      </c>
      <c r="CE20" s="291" t="s">
        <v>708</v>
      </c>
      <c r="CF20" s="291" t="s">
        <v>708</v>
      </c>
      <c r="CG20" s="291" t="s">
        <v>708</v>
      </c>
      <c r="CH20" s="439" t="s">
        <v>732</v>
      </c>
      <c r="CI20" s="290"/>
      <c r="CJ20" s="290"/>
      <c r="CK20" s="290"/>
      <c r="CL20" s="290"/>
      <c r="CM20" s="290"/>
      <c r="CN20" s="290"/>
      <c r="CO20" s="290"/>
      <c r="CP20" s="290"/>
      <c r="CQ20" s="290"/>
      <c r="CR20" s="290"/>
      <c r="CS20" s="290"/>
      <c r="CT20" s="290"/>
      <c r="CU20" s="290"/>
      <c r="CV20" s="290"/>
      <c r="CW20" s="290"/>
      <c r="CX20" s="290"/>
      <c r="CY20" s="290"/>
      <c r="CZ20" s="290"/>
      <c r="DA20" s="290"/>
      <c r="DB20" s="290"/>
      <c r="DC20" s="290"/>
      <c r="DD20" s="290"/>
      <c r="DE20" s="290"/>
      <c r="DF20" s="290"/>
      <c r="DG20" s="290"/>
      <c r="DH20" s="290"/>
      <c r="DI20" s="290"/>
      <c r="DJ20" s="290"/>
      <c r="DK20" s="290"/>
      <c r="DL20" s="290"/>
      <c r="DM20" s="290"/>
      <c r="DN20" s="290"/>
      <c r="DO20" s="290"/>
      <c r="DP20" s="290"/>
      <c r="DQ20" s="290"/>
      <c r="DR20" s="290"/>
      <c r="DS20" s="290"/>
      <c r="DT20" s="290"/>
      <c r="DU20" s="290"/>
      <c r="DV20" s="290"/>
      <c r="DW20" s="290"/>
      <c r="DX20" s="290"/>
      <c r="DY20" s="290"/>
      <c r="DZ20" s="290"/>
      <c r="EA20" s="290"/>
      <c r="EB20" s="290"/>
      <c r="EC20" s="290"/>
      <c r="ED20" s="290"/>
      <c r="EE20" s="290"/>
      <c r="EF20" s="290"/>
      <c r="EG20" s="290"/>
      <c r="EH20" s="290"/>
      <c r="EI20" s="290"/>
      <c r="EJ20" s="290"/>
      <c r="EK20" s="290"/>
      <c r="EL20" s="290"/>
      <c r="EM20" s="290"/>
      <c r="EN20" s="290"/>
      <c r="EO20" s="290"/>
      <c r="EP20" s="290"/>
      <c r="EQ20" s="290"/>
      <c r="ER20" s="290"/>
      <c r="ES20" s="290"/>
      <c r="ET20" s="290"/>
      <c r="EU20" s="290"/>
      <c r="EV20" s="290"/>
      <c r="EW20" s="290"/>
      <c r="EX20" s="290"/>
      <c r="EY20" s="290"/>
    </row>
    <row r="21" spans="1:155" s="237" customFormat="1" ht="15" customHeight="1" x14ac:dyDescent="0.35">
      <c r="A21" s="292" t="s">
        <v>157</v>
      </c>
      <c r="B21" s="293" t="s">
        <v>733</v>
      </c>
      <c r="C21" s="293" t="s">
        <v>710</v>
      </c>
      <c r="D21" s="290"/>
      <c r="E21" s="398">
        <v>7898198</v>
      </c>
      <c r="F21" s="699">
        <v>8268500</v>
      </c>
      <c r="G21" s="289">
        <v>0</v>
      </c>
      <c r="H21" s="699">
        <v>0</v>
      </c>
      <c r="I21" s="289">
        <v>1334798</v>
      </c>
      <c r="J21" s="289">
        <v>1408433</v>
      </c>
      <c r="K21" s="398">
        <v>6563400</v>
      </c>
      <c r="L21" s="699">
        <v>6860067</v>
      </c>
      <c r="M21" s="289">
        <v>587000</v>
      </c>
      <c r="N21" s="699">
        <v>635800</v>
      </c>
      <c r="O21" s="405">
        <v>36501.5</v>
      </c>
      <c r="P21" s="752">
        <v>37139.599999999999</v>
      </c>
      <c r="Q21" s="616">
        <v>0.98</v>
      </c>
      <c r="R21" s="617">
        <v>0.98</v>
      </c>
      <c r="S21" s="704">
        <v>0</v>
      </c>
      <c r="T21" s="699">
        <v>0</v>
      </c>
      <c r="U21" s="384">
        <v>35771.5</v>
      </c>
      <c r="V21" s="384">
        <v>36396.800000000003</v>
      </c>
      <c r="W21" s="684">
        <v>220.8</v>
      </c>
      <c r="X21" s="756">
        <v>227.18</v>
      </c>
      <c r="Y21" s="472">
        <v>183.48</v>
      </c>
      <c r="Z21" s="472">
        <v>188.48</v>
      </c>
      <c r="AA21" s="499">
        <v>0</v>
      </c>
      <c r="AB21" s="440">
        <v>0</v>
      </c>
      <c r="AC21" s="619">
        <v>0</v>
      </c>
      <c r="AD21" s="441" t="s">
        <v>105</v>
      </c>
      <c r="AE21" s="442" t="s">
        <v>105</v>
      </c>
      <c r="AF21" s="340">
        <v>1644.09</v>
      </c>
      <c r="AG21" s="340">
        <v>254.25</v>
      </c>
      <c r="AH21" s="340">
        <v>84.57</v>
      </c>
      <c r="AI21" s="340">
        <v>0</v>
      </c>
      <c r="AJ21" s="568">
        <v>2210.09</v>
      </c>
      <c r="AK21" s="609">
        <v>54</v>
      </c>
      <c r="AL21" s="570">
        <v>16820</v>
      </c>
      <c r="AM21" s="609">
        <v>2</v>
      </c>
      <c r="AN21" s="570">
        <v>19576.900000000001</v>
      </c>
      <c r="AO21" s="609">
        <v>49</v>
      </c>
      <c r="AP21" s="569">
        <v>36223.199999999997</v>
      </c>
      <c r="AQ21" s="571" t="s">
        <v>708</v>
      </c>
      <c r="AR21" s="591" t="s">
        <v>708</v>
      </c>
      <c r="AS21" s="591" t="s">
        <v>708</v>
      </c>
      <c r="AT21" s="591" t="s">
        <v>708</v>
      </c>
      <c r="AU21" s="591" t="s">
        <v>708</v>
      </c>
      <c r="AV21" s="591" t="s">
        <v>708</v>
      </c>
      <c r="AW21" s="591" t="s">
        <v>708</v>
      </c>
      <c r="AX21" s="754" t="s">
        <v>708</v>
      </c>
      <c r="AY21" s="291" t="s">
        <v>708</v>
      </c>
      <c r="AZ21" s="291" t="s">
        <v>708</v>
      </c>
      <c r="BA21" s="291" t="s">
        <v>708</v>
      </c>
      <c r="BB21" s="291" t="s">
        <v>708</v>
      </c>
      <c r="BC21" s="291" t="s">
        <v>708</v>
      </c>
      <c r="BD21" s="291" t="s">
        <v>708</v>
      </c>
      <c r="BE21" s="755" t="s">
        <v>708</v>
      </c>
      <c r="BF21" s="591" t="s">
        <v>708</v>
      </c>
      <c r="BG21" s="591" t="s">
        <v>708</v>
      </c>
      <c r="BH21" s="591" t="s">
        <v>708</v>
      </c>
      <c r="BI21" s="591" t="s">
        <v>708</v>
      </c>
      <c r="BJ21" s="591" t="s">
        <v>708</v>
      </c>
      <c r="BK21" s="591" t="s">
        <v>708</v>
      </c>
      <c r="BL21" s="754" t="s">
        <v>708</v>
      </c>
      <c r="BM21" s="291" t="s">
        <v>708</v>
      </c>
      <c r="BN21" s="291" t="s">
        <v>708</v>
      </c>
      <c r="BO21" s="291" t="s">
        <v>708</v>
      </c>
      <c r="BP21" s="291" t="s">
        <v>708</v>
      </c>
      <c r="BQ21" s="291" t="s">
        <v>708</v>
      </c>
      <c r="BR21" s="291" t="s">
        <v>708</v>
      </c>
      <c r="BS21" s="755" t="s">
        <v>708</v>
      </c>
      <c r="BT21" s="591" t="s">
        <v>708</v>
      </c>
      <c r="BU21" s="591" t="s">
        <v>708</v>
      </c>
      <c r="BV21" s="591" t="s">
        <v>708</v>
      </c>
      <c r="BW21" s="591" t="s">
        <v>708</v>
      </c>
      <c r="BX21" s="591" t="s">
        <v>708</v>
      </c>
      <c r="BY21" s="591" t="s">
        <v>708</v>
      </c>
      <c r="BZ21" s="754" t="s">
        <v>708</v>
      </c>
      <c r="CA21" s="291" t="s">
        <v>708</v>
      </c>
      <c r="CB21" s="291" t="s">
        <v>708</v>
      </c>
      <c r="CC21" s="291" t="s">
        <v>708</v>
      </c>
      <c r="CD21" s="291" t="s">
        <v>708</v>
      </c>
      <c r="CE21" s="291" t="s">
        <v>708</v>
      </c>
      <c r="CF21" s="291" t="s">
        <v>708</v>
      </c>
      <c r="CG21" s="291" t="s">
        <v>708</v>
      </c>
      <c r="CH21" s="439" t="s">
        <v>734</v>
      </c>
      <c r="CI21" s="290"/>
      <c r="CJ21" s="290"/>
      <c r="CK21" s="290"/>
      <c r="CL21" s="290"/>
      <c r="CM21" s="290"/>
      <c r="CN21" s="290"/>
      <c r="CO21" s="290"/>
      <c r="CP21" s="290"/>
      <c r="CQ21" s="290"/>
      <c r="CR21" s="290"/>
      <c r="CS21" s="290"/>
      <c r="CT21" s="290"/>
      <c r="CU21" s="290"/>
      <c r="CV21" s="290"/>
      <c r="CW21" s="290"/>
      <c r="CX21" s="290"/>
      <c r="CY21" s="290"/>
      <c r="CZ21" s="290"/>
      <c r="DA21" s="290"/>
      <c r="DB21" s="290"/>
      <c r="DC21" s="290"/>
      <c r="DD21" s="290"/>
      <c r="DE21" s="290"/>
      <c r="DF21" s="290"/>
      <c r="DG21" s="290"/>
      <c r="DH21" s="290"/>
      <c r="DI21" s="290"/>
      <c r="DJ21" s="290"/>
      <c r="DK21" s="290"/>
      <c r="DL21" s="290"/>
      <c r="DM21" s="290"/>
      <c r="DN21" s="290"/>
      <c r="DO21" s="290"/>
      <c r="DP21" s="290"/>
      <c r="DQ21" s="290"/>
      <c r="DR21" s="290"/>
      <c r="DS21" s="290"/>
      <c r="DT21" s="290"/>
      <c r="DU21" s="290"/>
      <c r="DV21" s="290"/>
      <c r="DW21" s="290"/>
      <c r="DX21" s="290"/>
      <c r="DY21" s="290"/>
      <c r="DZ21" s="290"/>
      <c r="EA21" s="290"/>
      <c r="EB21" s="290"/>
      <c r="EC21" s="290"/>
      <c r="ED21" s="290"/>
      <c r="EE21" s="290"/>
      <c r="EF21" s="290"/>
      <c r="EG21" s="290"/>
      <c r="EH21" s="290"/>
      <c r="EI21" s="290"/>
      <c r="EJ21" s="290"/>
      <c r="EK21" s="290"/>
      <c r="EL21" s="290"/>
      <c r="EM21" s="290"/>
      <c r="EN21" s="290"/>
      <c r="EO21" s="290"/>
      <c r="EP21" s="290"/>
      <c r="EQ21" s="290"/>
      <c r="ER21" s="290"/>
      <c r="ES21" s="290"/>
      <c r="ET21" s="290"/>
      <c r="EU21" s="290"/>
      <c r="EV21" s="290"/>
      <c r="EW21" s="290"/>
      <c r="EX21" s="290"/>
      <c r="EY21" s="290"/>
    </row>
    <row r="22" spans="1:155" s="237" customFormat="1" ht="15" customHeight="1" x14ac:dyDescent="0.35">
      <c r="A22" s="292" t="s">
        <v>126</v>
      </c>
      <c r="B22" s="293" t="s">
        <v>127</v>
      </c>
      <c r="C22" s="293" t="s">
        <v>128</v>
      </c>
      <c r="D22" s="290"/>
      <c r="E22" s="398">
        <v>104986420</v>
      </c>
      <c r="F22" s="699">
        <v>109963792</v>
      </c>
      <c r="G22" s="289">
        <v>0</v>
      </c>
      <c r="H22" s="699">
        <v>0</v>
      </c>
      <c r="I22" s="289">
        <v>2945976</v>
      </c>
      <c r="J22" s="289">
        <v>3073795</v>
      </c>
      <c r="K22" s="398">
        <v>102040444</v>
      </c>
      <c r="L22" s="699">
        <v>106889997</v>
      </c>
      <c r="M22" s="289">
        <v>5442472</v>
      </c>
      <c r="N22" s="699">
        <v>5448310</v>
      </c>
      <c r="O22" s="405">
        <v>67542.13</v>
      </c>
      <c r="P22" s="752">
        <v>68698.47</v>
      </c>
      <c r="Q22" s="616">
        <v>0.98750000000000004</v>
      </c>
      <c r="R22" s="617">
        <v>0.98750000000000004</v>
      </c>
      <c r="S22" s="704">
        <v>14</v>
      </c>
      <c r="T22" s="699">
        <v>14</v>
      </c>
      <c r="U22" s="384">
        <v>66711.899999999994</v>
      </c>
      <c r="V22" s="384">
        <v>67853.7</v>
      </c>
      <c r="W22" s="684">
        <v>1573.73</v>
      </c>
      <c r="X22" s="756">
        <v>1620.6</v>
      </c>
      <c r="Y22" s="472">
        <v>1529.57</v>
      </c>
      <c r="Z22" s="472">
        <v>1575.3</v>
      </c>
      <c r="AA22" s="499">
        <v>1037483.68</v>
      </c>
      <c r="AB22" s="440">
        <v>15.29</v>
      </c>
      <c r="AC22" s="619">
        <v>9.9962999999999996E-3</v>
      </c>
      <c r="AD22" s="441" t="s">
        <v>105</v>
      </c>
      <c r="AE22" s="442" t="s">
        <v>105</v>
      </c>
      <c r="AF22" s="340">
        <v>0</v>
      </c>
      <c r="AG22" s="340">
        <v>251.2</v>
      </c>
      <c r="AH22" s="340">
        <v>77.95</v>
      </c>
      <c r="AI22" s="340">
        <v>0</v>
      </c>
      <c r="AJ22" s="568">
        <v>1949.75</v>
      </c>
      <c r="AK22" s="609">
        <v>51</v>
      </c>
      <c r="AL22" s="570">
        <v>35433.9</v>
      </c>
      <c r="AM22" s="609">
        <v>1</v>
      </c>
      <c r="AN22" s="570">
        <v>32419.8</v>
      </c>
      <c r="AO22" s="609">
        <v>51</v>
      </c>
      <c r="AP22" s="569">
        <v>67803.899999999994</v>
      </c>
      <c r="AQ22" s="571" t="s">
        <v>708</v>
      </c>
      <c r="AR22" s="591" t="s">
        <v>708</v>
      </c>
      <c r="AS22" s="591" t="s">
        <v>708</v>
      </c>
      <c r="AT22" s="591" t="s">
        <v>708</v>
      </c>
      <c r="AU22" s="591" t="s">
        <v>708</v>
      </c>
      <c r="AV22" s="591" t="s">
        <v>708</v>
      </c>
      <c r="AW22" s="591" t="s">
        <v>708</v>
      </c>
      <c r="AX22" s="754" t="s">
        <v>708</v>
      </c>
      <c r="AY22" s="291" t="s">
        <v>708</v>
      </c>
      <c r="AZ22" s="291" t="s">
        <v>708</v>
      </c>
      <c r="BA22" s="291" t="s">
        <v>708</v>
      </c>
      <c r="BB22" s="291" t="s">
        <v>708</v>
      </c>
      <c r="BC22" s="291" t="s">
        <v>708</v>
      </c>
      <c r="BD22" s="291" t="s">
        <v>708</v>
      </c>
      <c r="BE22" s="755" t="s">
        <v>708</v>
      </c>
      <c r="BF22" s="591" t="s">
        <v>708</v>
      </c>
      <c r="BG22" s="591" t="s">
        <v>708</v>
      </c>
      <c r="BH22" s="591" t="s">
        <v>708</v>
      </c>
      <c r="BI22" s="591" t="s">
        <v>708</v>
      </c>
      <c r="BJ22" s="591" t="s">
        <v>708</v>
      </c>
      <c r="BK22" s="591" t="s">
        <v>708</v>
      </c>
      <c r="BL22" s="754" t="s">
        <v>708</v>
      </c>
      <c r="BM22" s="291" t="s">
        <v>708</v>
      </c>
      <c r="BN22" s="291" t="s">
        <v>708</v>
      </c>
      <c r="BO22" s="291" t="s">
        <v>708</v>
      </c>
      <c r="BP22" s="291" t="s">
        <v>708</v>
      </c>
      <c r="BQ22" s="291" t="s">
        <v>708</v>
      </c>
      <c r="BR22" s="291" t="s">
        <v>708</v>
      </c>
      <c r="BS22" s="755" t="s">
        <v>708</v>
      </c>
      <c r="BT22" s="591" t="s">
        <v>708</v>
      </c>
      <c r="BU22" s="591" t="s">
        <v>708</v>
      </c>
      <c r="BV22" s="591" t="s">
        <v>708</v>
      </c>
      <c r="BW22" s="591" t="s">
        <v>708</v>
      </c>
      <c r="BX22" s="591" t="s">
        <v>708</v>
      </c>
      <c r="BY22" s="591" t="s">
        <v>708</v>
      </c>
      <c r="BZ22" s="754" t="s">
        <v>708</v>
      </c>
      <c r="CA22" s="291" t="s">
        <v>708</v>
      </c>
      <c r="CB22" s="291" t="s">
        <v>708</v>
      </c>
      <c r="CC22" s="291" t="s">
        <v>708</v>
      </c>
      <c r="CD22" s="291" t="s">
        <v>708</v>
      </c>
      <c r="CE22" s="291" t="s">
        <v>708</v>
      </c>
      <c r="CF22" s="291" t="s">
        <v>708</v>
      </c>
      <c r="CG22" s="291" t="s">
        <v>708</v>
      </c>
      <c r="CH22" s="439" t="s">
        <v>735</v>
      </c>
      <c r="CI22" s="290"/>
      <c r="CJ22" s="290"/>
      <c r="CK22" s="290"/>
      <c r="CL22" s="290"/>
      <c r="CM22" s="290"/>
      <c r="CN22" s="290"/>
      <c r="CO22" s="290"/>
      <c r="CP22" s="290"/>
      <c r="CQ22" s="290"/>
      <c r="CR22" s="290"/>
      <c r="CS22" s="290"/>
      <c r="CT22" s="290"/>
      <c r="CU22" s="290"/>
      <c r="CV22" s="290"/>
      <c r="CW22" s="290"/>
      <c r="CX22" s="290"/>
      <c r="CY22" s="290"/>
      <c r="CZ22" s="290"/>
      <c r="DA22" s="290"/>
      <c r="DB22" s="290"/>
      <c r="DC22" s="290"/>
      <c r="DD22" s="290"/>
      <c r="DE22" s="290"/>
      <c r="DF22" s="290"/>
      <c r="DG22" s="290"/>
      <c r="DH22" s="290"/>
      <c r="DI22" s="290"/>
      <c r="DJ22" s="290"/>
      <c r="DK22" s="290"/>
      <c r="DL22" s="290"/>
      <c r="DM22" s="290"/>
      <c r="DN22" s="290"/>
      <c r="DO22" s="290"/>
      <c r="DP22" s="290"/>
      <c r="DQ22" s="290"/>
      <c r="DR22" s="290"/>
      <c r="DS22" s="290"/>
      <c r="DT22" s="290"/>
      <c r="DU22" s="290"/>
      <c r="DV22" s="290"/>
      <c r="DW22" s="290"/>
      <c r="DX22" s="290"/>
      <c r="DY22" s="290"/>
      <c r="DZ22" s="290"/>
      <c r="EA22" s="290"/>
      <c r="EB22" s="290"/>
      <c r="EC22" s="290"/>
      <c r="ED22" s="290"/>
      <c r="EE22" s="290"/>
      <c r="EF22" s="290"/>
      <c r="EG22" s="290"/>
      <c r="EH22" s="290"/>
      <c r="EI22" s="290"/>
      <c r="EJ22" s="290"/>
      <c r="EK22" s="290"/>
      <c r="EL22" s="290"/>
      <c r="EM22" s="290"/>
      <c r="EN22" s="290"/>
      <c r="EO22" s="290"/>
      <c r="EP22" s="290"/>
      <c r="EQ22" s="290"/>
      <c r="ER22" s="290"/>
      <c r="ES22" s="290"/>
      <c r="ET22" s="290"/>
      <c r="EU22" s="290"/>
      <c r="EV22" s="290"/>
      <c r="EW22" s="290"/>
      <c r="EX22" s="290"/>
      <c r="EY22" s="290"/>
    </row>
    <row r="23" spans="1:155" s="237" customFormat="1" ht="15" customHeight="1" x14ac:dyDescent="0.35">
      <c r="A23" s="292" t="s">
        <v>131</v>
      </c>
      <c r="B23" s="293" t="s">
        <v>132</v>
      </c>
      <c r="C23" s="293" t="s">
        <v>128</v>
      </c>
      <c r="D23" s="290"/>
      <c r="E23" s="398">
        <v>97559581.129999995</v>
      </c>
      <c r="F23" s="699">
        <v>106613653</v>
      </c>
      <c r="G23" s="289">
        <v>0</v>
      </c>
      <c r="H23" s="699">
        <v>0</v>
      </c>
      <c r="I23" s="289">
        <v>1866881</v>
      </c>
      <c r="J23" s="289">
        <v>1997332.01</v>
      </c>
      <c r="K23" s="398">
        <v>95692700.129999995</v>
      </c>
      <c r="L23" s="699">
        <v>104616321</v>
      </c>
      <c r="M23" s="289">
        <v>702860</v>
      </c>
      <c r="N23" s="699">
        <v>708860</v>
      </c>
      <c r="O23" s="405">
        <v>59816.25</v>
      </c>
      <c r="P23" s="752">
        <v>62885.27</v>
      </c>
      <c r="Q23" s="616">
        <v>0.98499999999999999</v>
      </c>
      <c r="R23" s="617">
        <v>0.98499999999999999</v>
      </c>
      <c r="S23" s="383">
        <v>0</v>
      </c>
      <c r="T23" s="699">
        <v>0</v>
      </c>
      <c r="U23" s="384">
        <v>58919</v>
      </c>
      <c r="V23" s="384">
        <v>61941.990949999999</v>
      </c>
      <c r="W23" s="684">
        <v>1655.83</v>
      </c>
      <c r="X23" s="756">
        <v>1721.18544</v>
      </c>
      <c r="Y23" s="472">
        <v>1624.14</v>
      </c>
      <c r="Z23" s="472">
        <v>1688.9402399999999</v>
      </c>
      <c r="AA23" s="499">
        <v>2011876.16</v>
      </c>
      <c r="AB23" s="440">
        <v>32.479999999999997</v>
      </c>
      <c r="AC23" s="619">
        <v>1.99983E-2</v>
      </c>
      <c r="AD23" s="441" t="s">
        <v>105</v>
      </c>
      <c r="AE23" s="442" t="s">
        <v>105</v>
      </c>
      <c r="AF23" s="340">
        <v>0</v>
      </c>
      <c r="AG23" s="340">
        <v>237.09003000000001</v>
      </c>
      <c r="AH23" s="340">
        <v>104.45001999999999</v>
      </c>
      <c r="AI23" s="340">
        <v>0</v>
      </c>
      <c r="AJ23" s="568">
        <v>2062.73</v>
      </c>
      <c r="AK23" s="609">
        <v>48</v>
      </c>
      <c r="AL23" s="570">
        <v>38996.080000000002</v>
      </c>
      <c r="AM23" s="609">
        <v>0</v>
      </c>
      <c r="AN23" s="570">
        <v>0</v>
      </c>
      <c r="AO23" s="609">
        <v>47</v>
      </c>
      <c r="AP23" s="569">
        <v>38975.120000000003</v>
      </c>
      <c r="AQ23" s="571" t="s">
        <v>708</v>
      </c>
      <c r="AR23" s="591" t="s">
        <v>708</v>
      </c>
      <c r="AS23" s="591" t="s">
        <v>708</v>
      </c>
      <c r="AT23" s="591" t="s">
        <v>708</v>
      </c>
      <c r="AU23" s="591" t="s">
        <v>708</v>
      </c>
      <c r="AV23" s="591" t="s">
        <v>708</v>
      </c>
      <c r="AW23" s="591" t="s">
        <v>708</v>
      </c>
      <c r="AX23" s="754" t="s">
        <v>708</v>
      </c>
      <c r="AY23" s="291" t="s">
        <v>708</v>
      </c>
      <c r="AZ23" s="291" t="s">
        <v>708</v>
      </c>
      <c r="BA23" s="291" t="s">
        <v>708</v>
      </c>
      <c r="BB23" s="291" t="s">
        <v>708</v>
      </c>
      <c r="BC23" s="291" t="s">
        <v>708</v>
      </c>
      <c r="BD23" s="291" t="s">
        <v>708</v>
      </c>
      <c r="BE23" s="755" t="s">
        <v>708</v>
      </c>
      <c r="BF23" s="591" t="s">
        <v>708</v>
      </c>
      <c r="BG23" s="591" t="s">
        <v>708</v>
      </c>
      <c r="BH23" s="591" t="s">
        <v>708</v>
      </c>
      <c r="BI23" s="591" t="s">
        <v>708</v>
      </c>
      <c r="BJ23" s="591" t="s">
        <v>708</v>
      </c>
      <c r="BK23" s="591" t="s">
        <v>708</v>
      </c>
      <c r="BL23" s="754" t="s">
        <v>708</v>
      </c>
      <c r="BM23" s="291" t="s">
        <v>708</v>
      </c>
      <c r="BN23" s="291" t="s">
        <v>708</v>
      </c>
      <c r="BO23" s="291" t="s">
        <v>708</v>
      </c>
      <c r="BP23" s="291" t="s">
        <v>708</v>
      </c>
      <c r="BQ23" s="291" t="s">
        <v>708</v>
      </c>
      <c r="BR23" s="291" t="s">
        <v>708</v>
      </c>
      <c r="BS23" s="755" t="s">
        <v>708</v>
      </c>
      <c r="BT23" s="591" t="s">
        <v>708</v>
      </c>
      <c r="BU23" s="591" t="s">
        <v>708</v>
      </c>
      <c r="BV23" s="591" t="s">
        <v>708</v>
      </c>
      <c r="BW23" s="591" t="s">
        <v>708</v>
      </c>
      <c r="BX23" s="591" t="s">
        <v>708</v>
      </c>
      <c r="BY23" s="591" t="s">
        <v>708</v>
      </c>
      <c r="BZ23" s="754" t="s">
        <v>708</v>
      </c>
      <c r="CA23" s="291" t="s">
        <v>708</v>
      </c>
      <c r="CB23" s="291" t="s">
        <v>708</v>
      </c>
      <c r="CC23" s="291" t="s">
        <v>708</v>
      </c>
      <c r="CD23" s="291" t="s">
        <v>708</v>
      </c>
      <c r="CE23" s="291" t="s">
        <v>708</v>
      </c>
      <c r="CF23" s="291" t="s">
        <v>708</v>
      </c>
      <c r="CG23" s="291" t="s">
        <v>708</v>
      </c>
      <c r="CH23" s="439" t="s">
        <v>736</v>
      </c>
      <c r="CI23" s="290"/>
      <c r="CJ23" s="290"/>
      <c r="CK23" s="290"/>
      <c r="CL23" s="290"/>
      <c r="CM23" s="290"/>
      <c r="CN23" s="290"/>
      <c r="CO23" s="290"/>
      <c r="CP23" s="290"/>
      <c r="CQ23" s="290"/>
      <c r="CR23" s="290"/>
      <c r="CS23" s="290"/>
      <c r="CT23" s="290"/>
      <c r="CU23" s="290"/>
      <c r="CV23" s="290"/>
      <c r="CW23" s="290"/>
      <c r="CX23" s="290"/>
      <c r="CY23" s="290"/>
      <c r="CZ23" s="290"/>
      <c r="DA23" s="290"/>
      <c r="DB23" s="290"/>
      <c r="DC23" s="290"/>
      <c r="DD23" s="290"/>
      <c r="DE23" s="290"/>
      <c r="DF23" s="290"/>
      <c r="DG23" s="290"/>
      <c r="DH23" s="290"/>
      <c r="DI23" s="290"/>
      <c r="DJ23" s="290"/>
      <c r="DK23" s="290"/>
      <c r="DL23" s="290"/>
      <c r="DM23" s="290"/>
      <c r="DN23" s="290"/>
      <c r="DO23" s="290"/>
      <c r="DP23" s="290"/>
      <c r="DQ23" s="290"/>
      <c r="DR23" s="290"/>
      <c r="DS23" s="290"/>
      <c r="DT23" s="290"/>
      <c r="DU23" s="290"/>
      <c r="DV23" s="290"/>
      <c r="DW23" s="290"/>
      <c r="DX23" s="290"/>
      <c r="DY23" s="290"/>
      <c r="DZ23" s="290"/>
      <c r="EA23" s="290"/>
      <c r="EB23" s="290"/>
      <c r="EC23" s="290"/>
      <c r="ED23" s="290"/>
      <c r="EE23" s="290"/>
      <c r="EF23" s="290"/>
      <c r="EG23" s="290"/>
      <c r="EH23" s="290"/>
      <c r="EI23" s="290"/>
      <c r="EJ23" s="290"/>
      <c r="EK23" s="290"/>
      <c r="EL23" s="290"/>
      <c r="EM23" s="290"/>
      <c r="EN23" s="290"/>
      <c r="EO23" s="290"/>
      <c r="EP23" s="290"/>
      <c r="EQ23" s="290"/>
      <c r="ER23" s="290"/>
      <c r="ES23" s="290"/>
      <c r="ET23" s="290"/>
      <c r="EU23" s="290"/>
      <c r="EV23" s="290"/>
      <c r="EW23" s="290"/>
      <c r="EX23" s="290"/>
      <c r="EY23" s="290"/>
    </row>
    <row r="24" spans="1:155" s="237" customFormat="1" ht="15" customHeight="1" x14ac:dyDescent="0.35">
      <c r="A24" s="292" t="s">
        <v>134</v>
      </c>
      <c r="B24" s="293" t="s">
        <v>135</v>
      </c>
      <c r="C24" s="293" t="s">
        <v>117</v>
      </c>
      <c r="D24" s="290"/>
      <c r="E24" s="398">
        <v>121228000</v>
      </c>
      <c r="F24" s="699">
        <v>125346000</v>
      </c>
      <c r="G24" s="289">
        <v>0</v>
      </c>
      <c r="H24" s="699">
        <v>0</v>
      </c>
      <c r="I24" s="289">
        <v>0</v>
      </c>
      <c r="J24" s="289">
        <v>0</v>
      </c>
      <c r="K24" s="398">
        <v>121228000</v>
      </c>
      <c r="L24" s="699">
        <v>125346000</v>
      </c>
      <c r="M24" s="289">
        <v>596284</v>
      </c>
      <c r="N24" s="699">
        <v>609000</v>
      </c>
      <c r="O24" s="405">
        <v>82986.7</v>
      </c>
      <c r="P24" s="752">
        <v>83314.5</v>
      </c>
      <c r="Q24" s="616">
        <v>0.98499999999999999</v>
      </c>
      <c r="R24" s="617">
        <v>0.98499999999999999</v>
      </c>
      <c r="S24" s="704">
        <v>0</v>
      </c>
      <c r="T24" s="699">
        <v>0</v>
      </c>
      <c r="U24" s="384">
        <v>81741.899999999994</v>
      </c>
      <c r="V24" s="384">
        <v>82064.800000000003</v>
      </c>
      <c r="W24" s="684">
        <v>1483.06</v>
      </c>
      <c r="X24" s="756">
        <v>1527.4</v>
      </c>
      <c r="Y24" s="472">
        <v>1483.06</v>
      </c>
      <c r="Z24" s="472">
        <v>1527.4</v>
      </c>
      <c r="AA24" s="499">
        <v>1217000</v>
      </c>
      <c r="AB24" s="440">
        <v>14.83</v>
      </c>
      <c r="AC24" s="619">
        <v>9.9995999999999991E-3</v>
      </c>
      <c r="AD24" s="441" t="s">
        <v>105</v>
      </c>
      <c r="AE24" s="442" t="s">
        <v>105</v>
      </c>
      <c r="AF24" s="340">
        <v>395.59</v>
      </c>
      <c r="AG24" s="340">
        <v>0</v>
      </c>
      <c r="AH24" s="340">
        <v>0</v>
      </c>
      <c r="AI24" s="340">
        <v>0</v>
      </c>
      <c r="AJ24" s="568">
        <v>1922.99</v>
      </c>
      <c r="AK24" s="609">
        <v>0</v>
      </c>
      <c r="AL24" s="570">
        <v>0</v>
      </c>
      <c r="AM24" s="609">
        <v>0</v>
      </c>
      <c r="AN24" s="570">
        <v>0</v>
      </c>
      <c r="AO24" s="609">
        <v>0</v>
      </c>
      <c r="AP24" s="569">
        <v>0</v>
      </c>
      <c r="AQ24" s="571" t="s">
        <v>708</v>
      </c>
      <c r="AR24" s="591" t="s">
        <v>708</v>
      </c>
      <c r="AS24" s="591" t="s">
        <v>708</v>
      </c>
      <c r="AT24" s="591" t="s">
        <v>708</v>
      </c>
      <c r="AU24" s="591" t="s">
        <v>708</v>
      </c>
      <c r="AV24" s="591" t="s">
        <v>708</v>
      </c>
      <c r="AW24" s="591" t="s">
        <v>708</v>
      </c>
      <c r="AX24" s="754" t="s">
        <v>708</v>
      </c>
      <c r="AY24" s="291" t="s">
        <v>708</v>
      </c>
      <c r="AZ24" s="291" t="s">
        <v>708</v>
      </c>
      <c r="BA24" s="291" t="s">
        <v>708</v>
      </c>
      <c r="BB24" s="291" t="s">
        <v>708</v>
      </c>
      <c r="BC24" s="291" t="s">
        <v>708</v>
      </c>
      <c r="BD24" s="291" t="s">
        <v>708</v>
      </c>
      <c r="BE24" s="755" t="s">
        <v>708</v>
      </c>
      <c r="BF24" s="591" t="s">
        <v>708</v>
      </c>
      <c r="BG24" s="591" t="s">
        <v>708</v>
      </c>
      <c r="BH24" s="591" t="s">
        <v>708</v>
      </c>
      <c r="BI24" s="591" t="s">
        <v>708</v>
      </c>
      <c r="BJ24" s="591" t="s">
        <v>708</v>
      </c>
      <c r="BK24" s="591" t="s">
        <v>708</v>
      </c>
      <c r="BL24" s="754" t="s">
        <v>708</v>
      </c>
      <c r="BM24" s="291" t="s">
        <v>708</v>
      </c>
      <c r="BN24" s="291" t="s">
        <v>708</v>
      </c>
      <c r="BO24" s="291" t="s">
        <v>708</v>
      </c>
      <c r="BP24" s="291" t="s">
        <v>708</v>
      </c>
      <c r="BQ24" s="291" t="s">
        <v>708</v>
      </c>
      <c r="BR24" s="291" t="s">
        <v>708</v>
      </c>
      <c r="BS24" s="755" t="s">
        <v>708</v>
      </c>
      <c r="BT24" s="591" t="s">
        <v>708</v>
      </c>
      <c r="BU24" s="591" t="s">
        <v>708</v>
      </c>
      <c r="BV24" s="591" t="s">
        <v>708</v>
      </c>
      <c r="BW24" s="591" t="s">
        <v>708</v>
      </c>
      <c r="BX24" s="591" t="s">
        <v>708</v>
      </c>
      <c r="BY24" s="591" t="s">
        <v>708</v>
      </c>
      <c r="BZ24" s="754" t="s">
        <v>708</v>
      </c>
      <c r="CA24" s="291" t="s">
        <v>708</v>
      </c>
      <c r="CB24" s="291" t="s">
        <v>708</v>
      </c>
      <c r="CC24" s="291" t="s">
        <v>708</v>
      </c>
      <c r="CD24" s="291" t="s">
        <v>708</v>
      </c>
      <c r="CE24" s="291" t="s">
        <v>708</v>
      </c>
      <c r="CF24" s="291" t="s">
        <v>708</v>
      </c>
      <c r="CG24" s="291" t="s">
        <v>708</v>
      </c>
      <c r="CH24" s="439" t="s">
        <v>737</v>
      </c>
      <c r="CI24" s="290"/>
      <c r="CJ24" s="290"/>
      <c r="CK24" s="290"/>
      <c r="CL24" s="290"/>
      <c r="CM24" s="290"/>
      <c r="CN24" s="290"/>
      <c r="CO24" s="290"/>
      <c r="CP24" s="290"/>
      <c r="CQ24" s="290"/>
      <c r="CR24" s="290"/>
      <c r="CS24" s="290"/>
      <c r="CT24" s="290"/>
      <c r="CU24" s="290"/>
      <c r="CV24" s="290"/>
      <c r="CW24" s="290"/>
      <c r="CX24" s="290"/>
      <c r="CY24" s="290"/>
      <c r="CZ24" s="290"/>
      <c r="DA24" s="290"/>
      <c r="DB24" s="290"/>
      <c r="DC24" s="290"/>
      <c r="DD24" s="290"/>
      <c r="DE24" s="290"/>
      <c r="DF24" s="290"/>
      <c r="DG24" s="290"/>
      <c r="DH24" s="290"/>
      <c r="DI24" s="290"/>
      <c r="DJ24" s="290"/>
      <c r="DK24" s="290"/>
      <c r="DL24" s="290"/>
      <c r="DM24" s="290"/>
      <c r="DN24" s="290"/>
      <c r="DO24" s="290"/>
      <c r="DP24" s="290"/>
      <c r="DQ24" s="290"/>
      <c r="DR24" s="290"/>
      <c r="DS24" s="290"/>
      <c r="DT24" s="290"/>
      <c r="DU24" s="290"/>
      <c r="DV24" s="290"/>
      <c r="DW24" s="290"/>
      <c r="DX24" s="290"/>
      <c r="DY24" s="290"/>
      <c r="DZ24" s="290"/>
      <c r="EA24" s="290"/>
      <c r="EB24" s="290"/>
      <c r="EC24" s="290"/>
      <c r="ED24" s="290"/>
      <c r="EE24" s="290"/>
      <c r="EF24" s="290"/>
      <c r="EG24" s="290"/>
      <c r="EH24" s="290"/>
      <c r="EI24" s="290"/>
      <c r="EJ24" s="290"/>
      <c r="EK24" s="290"/>
      <c r="EL24" s="290"/>
      <c r="EM24" s="290"/>
      <c r="EN24" s="290"/>
      <c r="EO24" s="290"/>
      <c r="EP24" s="290"/>
      <c r="EQ24" s="290"/>
      <c r="ER24" s="290"/>
      <c r="ES24" s="290"/>
      <c r="ET24" s="290"/>
      <c r="EU24" s="290"/>
      <c r="EV24" s="290"/>
      <c r="EW24" s="290"/>
      <c r="EX24" s="290"/>
      <c r="EY24" s="290"/>
    </row>
    <row r="25" spans="1:155" s="237" customFormat="1" ht="15" customHeight="1" x14ac:dyDescent="0.35">
      <c r="A25" s="292" t="s">
        <v>137</v>
      </c>
      <c r="B25" s="293" t="s">
        <v>138</v>
      </c>
      <c r="C25" s="293" t="s">
        <v>124</v>
      </c>
      <c r="D25" s="290"/>
      <c r="E25" s="398">
        <v>384788592</v>
      </c>
      <c r="F25" s="699">
        <v>403038820</v>
      </c>
      <c r="G25" s="289">
        <v>0</v>
      </c>
      <c r="H25" s="699">
        <v>0</v>
      </c>
      <c r="I25" s="289">
        <v>1866316</v>
      </c>
      <c r="J25" s="289">
        <v>1886544</v>
      </c>
      <c r="K25" s="398">
        <v>382922276</v>
      </c>
      <c r="L25" s="699">
        <v>401152276</v>
      </c>
      <c r="M25" s="289">
        <v>45028364.780000001</v>
      </c>
      <c r="N25" s="699">
        <v>45701598</v>
      </c>
      <c r="O25" s="405">
        <v>262934.78260999999</v>
      </c>
      <c r="P25" s="752">
        <v>266765.09999999998</v>
      </c>
      <c r="Q25" s="616">
        <v>0.96599999999999997</v>
      </c>
      <c r="R25" s="617">
        <v>0.96849999999999992</v>
      </c>
      <c r="S25" s="704">
        <v>0</v>
      </c>
      <c r="T25" s="699">
        <v>0</v>
      </c>
      <c r="U25" s="384">
        <v>253995</v>
      </c>
      <c r="V25" s="384">
        <v>258361.9994</v>
      </c>
      <c r="W25" s="684">
        <v>1514.95</v>
      </c>
      <c r="X25" s="756">
        <v>1559.9771699999999</v>
      </c>
      <c r="Y25" s="472">
        <v>1507.6</v>
      </c>
      <c r="Z25" s="472">
        <v>1552.6752300000001</v>
      </c>
      <c r="AA25" s="499">
        <v>3896359</v>
      </c>
      <c r="AB25" s="440">
        <v>15.08</v>
      </c>
      <c r="AC25" s="619">
        <v>1.00027E-2</v>
      </c>
      <c r="AD25" s="441" t="s">
        <v>105</v>
      </c>
      <c r="AE25" s="442" t="s">
        <v>105</v>
      </c>
      <c r="AF25" s="340">
        <v>0</v>
      </c>
      <c r="AG25" s="340">
        <v>187.55</v>
      </c>
      <c r="AH25" s="340">
        <v>68.025300000000001</v>
      </c>
      <c r="AI25" s="340">
        <v>0</v>
      </c>
      <c r="AJ25" s="568">
        <v>1815.55</v>
      </c>
      <c r="AK25" s="609">
        <v>2</v>
      </c>
      <c r="AL25" s="570">
        <v>38180</v>
      </c>
      <c r="AM25" s="609">
        <v>0</v>
      </c>
      <c r="AN25" s="570">
        <v>0</v>
      </c>
      <c r="AO25" s="609">
        <v>2</v>
      </c>
      <c r="AP25" s="569">
        <v>38180</v>
      </c>
      <c r="AQ25" s="571" t="s">
        <v>708</v>
      </c>
      <c r="AR25" s="591" t="s">
        <v>708</v>
      </c>
      <c r="AS25" s="591" t="s">
        <v>708</v>
      </c>
      <c r="AT25" s="591" t="s">
        <v>708</v>
      </c>
      <c r="AU25" s="591" t="s">
        <v>708</v>
      </c>
      <c r="AV25" s="591" t="s">
        <v>708</v>
      </c>
      <c r="AW25" s="591" t="s">
        <v>708</v>
      </c>
      <c r="AX25" s="754" t="s">
        <v>708</v>
      </c>
      <c r="AY25" s="291" t="s">
        <v>708</v>
      </c>
      <c r="AZ25" s="291" t="s">
        <v>708</v>
      </c>
      <c r="BA25" s="291" t="s">
        <v>708</v>
      </c>
      <c r="BB25" s="291" t="s">
        <v>708</v>
      </c>
      <c r="BC25" s="291" t="s">
        <v>708</v>
      </c>
      <c r="BD25" s="291" t="s">
        <v>708</v>
      </c>
      <c r="BE25" s="755" t="s">
        <v>708</v>
      </c>
      <c r="BF25" s="591" t="s">
        <v>708</v>
      </c>
      <c r="BG25" s="591" t="s">
        <v>708</v>
      </c>
      <c r="BH25" s="591" t="s">
        <v>708</v>
      </c>
      <c r="BI25" s="591" t="s">
        <v>708</v>
      </c>
      <c r="BJ25" s="591" t="s">
        <v>708</v>
      </c>
      <c r="BK25" s="591" t="s">
        <v>708</v>
      </c>
      <c r="BL25" s="754" t="s">
        <v>708</v>
      </c>
      <c r="BM25" s="291" t="s">
        <v>708</v>
      </c>
      <c r="BN25" s="291" t="s">
        <v>708</v>
      </c>
      <c r="BO25" s="291" t="s">
        <v>708</v>
      </c>
      <c r="BP25" s="291" t="s">
        <v>708</v>
      </c>
      <c r="BQ25" s="291" t="s">
        <v>708</v>
      </c>
      <c r="BR25" s="291" t="s">
        <v>708</v>
      </c>
      <c r="BS25" s="755" t="s">
        <v>708</v>
      </c>
      <c r="BT25" s="591" t="s">
        <v>708</v>
      </c>
      <c r="BU25" s="591" t="s">
        <v>708</v>
      </c>
      <c r="BV25" s="591" t="s">
        <v>708</v>
      </c>
      <c r="BW25" s="591" t="s">
        <v>708</v>
      </c>
      <c r="BX25" s="591" t="s">
        <v>708</v>
      </c>
      <c r="BY25" s="591" t="s">
        <v>708</v>
      </c>
      <c r="BZ25" s="754" t="s">
        <v>708</v>
      </c>
      <c r="CA25" s="291" t="s">
        <v>708</v>
      </c>
      <c r="CB25" s="291" t="s">
        <v>708</v>
      </c>
      <c r="CC25" s="291" t="s">
        <v>708</v>
      </c>
      <c r="CD25" s="291" t="s">
        <v>708</v>
      </c>
      <c r="CE25" s="291" t="s">
        <v>708</v>
      </c>
      <c r="CF25" s="291" t="s">
        <v>708</v>
      </c>
      <c r="CG25" s="291" t="s">
        <v>708</v>
      </c>
      <c r="CH25" s="439" t="s">
        <v>738</v>
      </c>
      <c r="CI25" s="290"/>
      <c r="CJ25" s="290"/>
      <c r="CK25" s="290"/>
      <c r="CL25" s="290"/>
      <c r="CM25" s="290"/>
      <c r="CN25" s="290"/>
      <c r="CO25" s="290"/>
      <c r="CP25" s="290"/>
      <c r="CQ25" s="290"/>
      <c r="CR25" s="290"/>
      <c r="CS25" s="290"/>
      <c r="CT25" s="290"/>
      <c r="CU25" s="290"/>
      <c r="CV25" s="290"/>
      <c r="CW25" s="290"/>
      <c r="CX25" s="290"/>
      <c r="CY25" s="290"/>
      <c r="CZ25" s="290"/>
      <c r="DA25" s="290"/>
      <c r="DB25" s="290"/>
      <c r="DC25" s="290"/>
      <c r="DD25" s="290"/>
      <c r="DE25" s="290"/>
      <c r="DF25" s="290"/>
      <c r="DG25" s="290"/>
      <c r="DH25" s="290"/>
      <c r="DI25" s="290"/>
      <c r="DJ25" s="290"/>
      <c r="DK25" s="290"/>
      <c r="DL25" s="290"/>
      <c r="DM25" s="290"/>
      <c r="DN25" s="290"/>
      <c r="DO25" s="290"/>
      <c r="DP25" s="290"/>
      <c r="DQ25" s="290"/>
      <c r="DR25" s="290"/>
      <c r="DS25" s="290"/>
      <c r="DT25" s="290"/>
      <c r="DU25" s="290"/>
      <c r="DV25" s="290"/>
      <c r="DW25" s="290"/>
      <c r="DX25" s="290"/>
      <c r="DY25" s="290"/>
      <c r="DZ25" s="290"/>
      <c r="EA25" s="290"/>
      <c r="EB25" s="290"/>
      <c r="EC25" s="290"/>
      <c r="ED25" s="290"/>
      <c r="EE25" s="290"/>
      <c r="EF25" s="290"/>
      <c r="EG25" s="290"/>
      <c r="EH25" s="290"/>
      <c r="EI25" s="290"/>
      <c r="EJ25" s="290"/>
      <c r="EK25" s="290"/>
      <c r="EL25" s="290"/>
      <c r="EM25" s="290"/>
      <c r="EN25" s="290"/>
      <c r="EO25" s="290"/>
      <c r="EP25" s="290"/>
      <c r="EQ25" s="290"/>
      <c r="ER25" s="290"/>
      <c r="ES25" s="290"/>
      <c r="ET25" s="290"/>
      <c r="EU25" s="290"/>
      <c r="EV25" s="290"/>
      <c r="EW25" s="290"/>
      <c r="EX25" s="290"/>
      <c r="EY25" s="290"/>
    </row>
    <row r="26" spans="1:155" s="237" customFormat="1" ht="15" customHeight="1" x14ac:dyDescent="0.35">
      <c r="A26" s="292" t="s">
        <v>168</v>
      </c>
      <c r="B26" s="293" t="s">
        <v>739</v>
      </c>
      <c r="C26" s="293" t="s">
        <v>710</v>
      </c>
      <c r="D26" s="290"/>
      <c r="E26" s="398">
        <v>9691642</v>
      </c>
      <c r="F26" s="699">
        <v>10064631</v>
      </c>
      <c r="G26" s="289">
        <v>0</v>
      </c>
      <c r="H26" s="699">
        <v>0</v>
      </c>
      <c r="I26" s="289">
        <v>3802855</v>
      </c>
      <c r="J26" s="289">
        <v>3957970</v>
      </c>
      <c r="K26" s="398">
        <v>5888787</v>
      </c>
      <c r="L26" s="699">
        <v>6106661</v>
      </c>
      <c r="M26" s="289">
        <v>0</v>
      </c>
      <c r="N26" s="699">
        <v>0</v>
      </c>
      <c r="O26" s="405">
        <v>34320.300000000003</v>
      </c>
      <c r="P26" s="752">
        <v>34592.1</v>
      </c>
      <c r="Q26" s="616">
        <v>0.99</v>
      </c>
      <c r="R26" s="617">
        <v>0.99</v>
      </c>
      <c r="S26" s="704">
        <v>0</v>
      </c>
      <c r="T26" s="699">
        <v>0</v>
      </c>
      <c r="U26" s="384">
        <v>33977.1</v>
      </c>
      <c r="V26" s="384">
        <v>34246.199999999997</v>
      </c>
      <c r="W26" s="684">
        <v>285.24</v>
      </c>
      <c r="X26" s="756">
        <v>293.89</v>
      </c>
      <c r="Y26" s="472">
        <v>173.32</v>
      </c>
      <c r="Z26" s="472">
        <v>178.32</v>
      </c>
      <c r="AA26" s="499">
        <v>0</v>
      </c>
      <c r="AB26" s="440">
        <v>0</v>
      </c>
      <c r="AC26" s="619">
        <v>0</v>
      </c>
      <c r="AD26" s="441" t="s">
        <v>105</v>
      </c>
      <c r="AE26" s="442" t="s">
        <v>105</v>
      </c>
      <c r="AF26" s="340">
        <v>1452.96</v>
      </c>
      <c r="AG26" s="340">
        <v>258.23</v>
      </c>
      <c r="AH26" s="340">
        <v>74.290000000000006</v>
      </c>
      <c r="AI26" s="340">
        <v>0</v>
      </c>
      <c r="AJ26" s="568">
        <v>2079.37</v>
      </c>
      <c r="AK26" s="609">
        <v>24</v>
      </c>
      <c r="AL26" s="570">
        <v>34246.199999999997</v>
      </c>
      <c r="AM26" s="609">
        <v>0</v>
      </c>
      <c r="AN26" s="570">
        <v>0</v>
      </c>
      <c r="AO26" s="609">
        <v>20</v>
      </c>
      <c r="AP26" s="569">
        <v>34063.800000000003</v>
      </c>
      <c r="AQ26" s="571" t="s">
        <v>708</v>
      </c>
      <c r="AR26" s="591" t="s">
        <v>708</v>
      </c>
      <c r="AS26" s="591" t="s">
        <v>708</v>
      </c>
      <c r="AT26" s="591" t="s">
        <v>708</v>
      </c>
      <c r="AU26" s="591" t="s">
        <v>708</v>
      </c>
      <c r="AV26" s="591" t="s">
        <v>708</v>
      </c>
      <c r="AW26" s="591" t="s">
        <v>708</v>
      </c>
      <c r="AX26" s="754" t="s">
        <v>708</v>
      </c>
      <c r="AY26" s="291" t="s">
        <v>708</v>
      </c>
      <c r="AZ26" s="291" t="s">
        <v>708</v>
      </c>
      <c r="BA26" s="291" t="s">
        <v>708</v>
      </c>
      <c r="BB26" s="291" t="s">
        <v>708</v>
      </c>
      <c r="BC26" s="291" t="s">
        <v>708</v>
      </c>
      <c r="BD26" s="291" t="s">
        <v>708</v>
      </c>
      <c r="BE26" s="755" t="s">
        <v>708</v>
      </c>
      <c r="BF26" s="591" t="s">
        <v>708</v>
      </c>
      <c r="BG26" s="591" t="s">
        <v>708</v>
      </c>
      <c r="BH26" s="591" t="s">
        <v>708</v>
      </c>
      <c r="BI26" s="591" t="s">
        <v>708</v>
      </c>
      <c r="BJ26" s="591" t="s">
        <v>708</v>
      </c>
      <c r="BK26" s="591" t="s">
        <v>708</v>
      </c>
      <c r="BL26" s="754" t="s">
        <v>708</v>
      </c>
      <c r="BM26" s="291" t="s">
        <v>708</v>
      </c>
      <c r="BN26" s="291" t="s">
        <v>708</v>
      </c>
      <c r="BO26" s="291" t="s">
        <v>708</v>
      </c>
      <c r="BP26" s="291" t="s">
        <v>708</v>
      </c>
      <c r="BQ26" s="291" t="s">
        <v>708</v>
      </c>
      <c r="BR26" s="291" t="s">
        <v>708</v>
      </c>
      <c r="BS26" s="755" t="s">
        <v>708</v>
      </c>
      <c r="BT26" s="591" t="s">
        <v>708</v>
      </c>
      <c r="BU26" s="591" t="s">
        <v>708</v>
      </c>
      <c r="BV26" s="591" t="s">
        <v>708</v>
      </c>
      <c r="BW26" s="591" t="s">
        <v>708</v>
      </c>
      <c r="BX26" s="591" t="s">
        <v>708</v>
      </c>
      <c r="BY26" s="591" t="s">
        <v>708</v>
      </c>
      <c r="BZ26" s="754" t="s">
        <v>708</v>
      </c>
      <c r="CA26" s="291" t="s">
        <v>708</v>
      </c>
      <c r="CB26" s="291" t="s">
        <v>708</v>
      </c>
      <c r="CC26" s="291" t="s">
        <v>708</v>
      </c>
      <c r="CD26" s="291" t="s">
        <v>708</v>
      </c>
      <c r="CE26" s="291" t="s">
        <v>708</v>
      </c>
      <c r="CF26" s="291" t="s">
        <v>708</v>
      </c>
      <c r="CG26" s="291" t="s">
        <v>708</v>
      </c>
      <c r="CH26" s="439" t="s">
        <v>740</v>
      </c>
      <c r="CI26" s="290"/>
      <c r="CJ26" s="290"/>
      <c r="CK26" s="290"/>
      <c r="CL26" s="290"/>
      <c r="CM26" s="290"/>
      <c r="CN26" s="290"/>
      <c r="CO26" s="290"/>
      <c r="CP26" s="290"/>
      <c r="CQ26" s="290"/>
      <c r="CR26" s="290"/>
      <c r="CS26" s="290"/>
      <c r="CT26" s="290"/>
      <c r="CU26" s="290"/>
      <c r="CV26" s="290"/>
      <c r="CW26" s="290"/>
      <c r="CX26" s="290"/>
      <c r="CY26" s="290"/>
      <c r="CZ26" s="290"/>
      <c r="DA26" s="290"/>
      <c r="DB26" s="290"/>
      <c r="DC26" s="290"/>
      <c r="DD26" s="290"/>
      <c r="DE26" s="290"/>
      <c r="DF26" s="290"/>
      <c r="DG26" s="290"/>
      <c r="DH26" s="290"/>
      <c r="DI26" s="290"/>
      <c r="DJ26" s="290"/>
      <c r="DK26" s="290"/>
      <c r="DL26" s="290"/>
      <c r="DM26" s="290"/>
      <c r="DN26" s="290"/>
      <c r="DO26" s="290"/>
      <c r="DP26" s="290"/>
      <c r="DQ26" s="290"/>
      <c r="DR26" s="290"/>
      <c r="DS26" s="290"/>
      <c r="DT26" s="290"/>
      <c r="DU26" s="290"/>
      <c r="DV26" s="290"/>
      <c r="DW26" s="290"/>
      <c r="DX26" s="290"/>
      <c r="DY26" s="290"/>
      <c r="DZ26" s="290"/>
      <c r="EA26" s="290"/>
      <c r="EB26" s="290"/>
      <c r="EC26" s="290"/>
      <c r="ED26" s="290"/>
      <c r="EE26" s="290"/>
      <c r="EF26" s="290"/>
      <c r="EG26" s="290"/>
      <c r="EH26" s="290"/>
      <c r="EI26" s="290"/>
      <c r="EJ26" s="290"/>
      <c r="EK26" s="290"/>
      <c r="EL26" s="290"/>
      <c r="EM26" s="290"/>
      <c r="EN26" s="290"/>
      <c r="EO26" s="290"/>
      <c r="EP26" s="290"/>
      <c r="EQ26" s="290"/>
      <c r="ER26" s="290"/>
      <c r="ES26" s="290"/>
      <c r="ET26" s="290"/>
      <c r="EU26" s="290"/>
      <c r="EV26" s="290"/>
      <c r="EW26" s="290"/>
      <c r="EX26" s="290"/>
      <c r="EY26" s="290"/>
    </row>
    <row r="27" spans="1:155" s="237" customFormat="1" ht="15" customHeight="1" x14ac:dyDescent="0.35">
      <c r="A27" s="292" t="s">
        <v>140</v>
      </c>
      <c r="B27" s="293" t="s">
        <v>141</v>
      </c>
      <c r="C27" s="293" t="s">
        <v>128</v>
      </c>
      <c r="D27" s="290"/>
      <c r="E27" s="398">
        <v>57206862</v>
      </c>
      <c r="F27" s="699">
        <v>60335186</v>
      </c>
      <c r="G27" s="289">
        <v>0</v>
      </c>
      <c r="H27" s="699">
        <v>0</v>
      </c>
      <c r="I27" s="289">
        <v>162659</v>
      </c>
      <c r="J27" s="289">
        <v>164384</v>
      </c>
      <c r="K27" s="398">
        <v>57044203</v>
      </c>
      <c r="L27" s="699">
        <v>60170802</v>
      </c>
      <c r="M27" s="289">
        <v>0</v>
      </c>
      <c r="N27" s="699">
        <v>0</v>
      </c>
      <c r="O27" s="405">
        <v>36205.35</v>
      </c>
      <c r="P27" s="752">
        <v>36724.699999999997</v>
      </c>
      <c r="Q27" s="616">
        <v>0.96499999999999997</v>
      </c>
      <c r="R27" s="617">
        <v>0.96499999999999997</v>
      </c>
      <c r="S27" s="704">
        <v>0</v>
      </c>
      <c r="T27" s="699">
        <v>0</v>
      </c>
      <c r="U27" s="384">
        <v>34938.199999999997</v>
      </c>
      <c r="V27" s="384">
        <v>35439.335500000001</v>
      </c>
      <c r="W27" s="684">
        <v>1637.37</v>
      </c>
      <c r="X27" s="756">
        <v>1702.4920199999999</v>
      </c>
      <c r="Y27" s="472">
        <v>1632.72</v>
      </c>
      <c r="Z27" s="472">
        <v>1697.85356</v>
      </c>
      <c r="AA27" s="499">
        <v>1157093</v>
      </c>
      <c r="AB27" s="440">
        <v>32.65</v>
      </c>
      <c r="AC27" s="619">
        <v>1.9997299999999999E-2</v>
      </c>
      <c r="AD27" s="441" t="s">
        <v>105</v>
      </c>
      <c r="AE27" s="442" t="s">
        <v>105</v>
      </c>
      <c r="AF27" s="340">
        <v>0</v>
      </c>
      <c r="AG27" s="340">
        <v>236.44974999999999</v>
      </c>
      <c r="AH27" s="340">
        <v>77.269930000000002</v>
      </c>
      <c r="AI27" s="340">
        <v>0</v>
      </c>
      <c r="AJ27" s="568">
        <v>2016.21</v>
      </c>
      <c r="AK27" s="609">
        <v>7</v>
      </c>
      <c r="AL27" s="570">
        <v>12271.9</v>
      </c>
      <c r="AM27" s="609">
        <v>0</v>
      </c>
      <c r="AN27" s="570">
        <v>0</v>
      </c>
      <c r="AO27" s="609">
        <v>7</v>
      </c>
      <c r="AP27" s="569">
        <v>12271.9</v>
      </c>
      <c r="AQ27" s="571" t="s">
        <v>708</v>
      </c>
      <c r="AR27" s="591" t="s">
        <v>708</v>
      </c>
      <c r="AS27" s="591" t="s">
        <v>708</v>
      </c>
      <c r="AT27" s="591" t="s">
        <v>708</v>
      </c>
      <c r="AU27" s="591" t="s">
        <v>708</v>
      </c>
      <c r="AV27" s="591" t="s">
        <v>708</v>
      </c>
      <c r="AW27" s="591" t="s">
        <v>708</v>
      </c>
      <c r="AX27" s="754" t="s">
        <v>708</v>
      </c>
      <c r="AY27" s="291" t="s">
        <v>708</v>
      </c>
      <c r="AZ27" s="291" t="s">
        <v>708</v>
      </c>
      <c r="BA27" s="291" t="s">
        <v>708</v>
      </c>
      <c r="BB27" s="291" t="s">
        <v>708</v>
      </c>
      <c r="BC27" s="291" t="s">
        <v>708</v>
      </c>
      <c r="BD27" s="291" t="s">
        <v>708</v>
      </c>
      <c r="BE27" s="755" t="s">
        <v>708</v>
      </c>
      <c r="BF27" s="591" t="s">
        <v>708</v>
      </c>
      <c r="BG27" s="591" t="s">
        <v>708</v>
      </c>
      <c r="BH27" s="591" t="s">
        <v>708</v>
      </c>
      <c r="BI27" s="591" t="s">
        <v>708</v>
      </c>
      <c r="BJ27" s="591" t="s">
        <v>708</v>
      </c>
      <c r="BK27" s="591" t="s">
        <v>708</v>
      </c>
      <c r="BL27" s="754" t="s">
        <v>708</v>
      </c>
      <c r="BM27" s="291" t="s">
        <v>708</v>
      </c>
      <c r="BN27" s="291" t="s">
        <v>708</v>
      </c>
      <c r="BO27" s="291" t="s">
        <v>708</v>
      </c>
      <c r="BP27" s="291" t="s">
        <v>708</v>
      </c>
      <c r="BQ27" s="291" t="s">
        <v>708</v>
      </c>
      <c r="BR27" s="291" t="s">
        <v>708</v>
      </c>
      <c r="BS27" s="755" t="s">
        <v>708</v>
      </c>
      <c r="BT27" s="591" t="s">
        <v>708</v>
      </c>
      <c r="BU27" s="591" t="s">
        <v>708</v>
      </c>
      <c r="BV27" s="591" t="s">
        <v>708</v>
      </c>
      <c r="BW27" s="591" t="s">
        <v>708</v>
      </c>
      <c r="BX27" s="591" t="s">
        <v>708</v>
      </c>
      <c r="BY27" s="591" t="s">
        <v>708</v>
      </c>
      <c r="BZ27" s="754" t="s">
        <v>708</v>
      </c>
      <c r="CA27" s="291" t="s">
        <v>708</v>
      </c>
      <c r="CB27" s="291" t="s">
        <v>708</v>
      </c>
      <c r="CC27" s="291" t="s">
        <v>708</v>
      </c>
      <c r="CD27" s="291" t="s">
        <v>708</v>
      </c>
      <c r="CE27" s="291" t="s">
        <v>708</v>
      </c>
      <c r="CF27" s="291" t="s">
        <v>708</v>
      </c>
      <c r="CG27" s="291" t="s">
        <v>708</v>
      </c>
      <c r="CH27" s="439" t="s">
        <v>741</v>
      </c>
      <c r="CI27" s="290"/>
      <c r="CJ27" s="290"/>
      <c r="CK27" s="290"/>
      <c r="CL27" s="290"/>
      <c r="CM27" s="290"/>
      <c r="CN27" s="290"/>
      <c r="CO27" s="290"/>
      <c r="CP27" s="290"/>
      <c r="CQ27" s="290"/>
      <c r="CR27" s="290"/>
      <c r="CS27" s="290"/>
      <c r="CT27" s="290"/>
      <c r="CU27" s="290"/>
      <c r="CV27" s="290"/>
      <c r="CW27" s="290"/>
      <c r="CX27" s="290"/>
      <c r="CY27" s="290"/>
      <c r="CZ27" s="290"/>
      <c r="DA27" s="290"/>
      <c r="DB27" s="290"/>
      <c r="DC27" s="290"/>
      <c r="DD27" s="290"/>
      <c r="DE27" s="290"/>
      <c r="DF27" s="290"/>
      <c r="DG27" s="290"/>
      <c r="DH27" s="290"/>
      <c r="DI27" s="290"/>
      <c r="DJ27" s="290"/>
      <c r="DK27" s="290"/>
      <c r="DL27" s="290"/>
      <c r="DM27" s="290"/>
      <c r="DN27" s="290"/>
      <c r="DO27" s="290"/>
      <c r="DP27" s="290"/>
      <c r="DQ27" s="290"/>
      <c r="DR27" s="290"/>
      <c r="DS27" s="290"/>
      <c r="DT27" s="290"/>
      <c r="DU27" s="290"/>
      <c r="DV27" s="290"/>
      <c r="DW27" s="290"/>
      <c r="DX27" s="290"/>
      <c r="DY27" s="290"/>
      <c r="DZ27" s="290"/>
      <c r="EA27" s="290"/>
      <c r="EB27" s="290"/>
      <c r="EC27" s="290"/>
      <c r="ED27" s="290"/>
      <c r="EE27" s="290"/>
      <c r="EF27" s="290"/>
      <c r="EG27" s="290"/>
      <c r="EH27" s="290"/>
      <c r="EI27" s="290"/>
      <c r="EJ27" s="290"/>
      <c r="EK27" s="290"/>
      <c r="EL27" s="290"/>
      <c r="EM27" s="290"/>
      <c r="EN27" s="290"/>
      <c r="EO27" s="290"/>
      <c r="EP27" s="290"/>
      <c r="EQ27" s="290"/>
      <c r="ER27" s="290"/>
      <c r="ES27" s="290"/>
      <c r="ET27" s="290"/>
      <c r="EU27" s="290"/>
      <c r="EV27" s="290"/>
      <c r="EW27" s="290"/>
      <c r="EX27" s="290"/>
      <c r="EY27" s="290"/>
    </row>
    <row r="28" spans="1:155" s="237" customFormat="1" ht="15" customHeight="1" x14ac:dyDescent="0.35">
      <c r="A28" s="292" t="s">
        <v>142</v>
      </c>
      <c r="B28" s="293" t="s">
        <v>143</v>
      </c>
      <c r="C28" s="293" t="s">
        <v>128</v>
      </c>
      <c r="D28" s="290"/>
      <c r="E28" s="398">
        <v>62618040</v>
      </c>
      <c r="F28" s="699">
        <v>64992029</v>
      </c>
      <c r="G28" s="289">
        <v>0</v>
      </c>
      <c r="H28" s="699">
        <v>0</v>
      </c>
      <c r="I28" s="289">
        <v>0</v>
      </c>
      <c r="J28" s="289">
        <v>0</v>
      </c>
      <c r="K28" s="398">
        <v>62618040</v>
      </c>
      <c r="L28" s="699">
        <v>64992029</v>
      </c>
      <c r="M28" s="289">
        <v>71072</v>
      </c>
      <c r="N28" s="699">
        <v>72041</v>
      </c>
      <c r="O28" s="405">
        <v>37797.9</v>
      </c>
      <c r="P28" s="752">
        <v>38092.300000000003</v>
      </c>
      <c r="Q28" s="616">
        <v>0.97499999999999998</v>
      </c>
      <c r="R28" s="617">
        <v>0.97499999999999998</v>
      </c>
      <c r="S28" s="704">
        <v>0</v>
      </c>
      <c r="T28" s="699">
        <v>0</v>
      </c>
      <c r="U28" s="384">
        <v>36853</v>
      </c>
      <c r="V28" s="384">
        <v>37140</v>
      </c>
      <c r="W28" s="684">
        <v>1699.13</v>
      </c>
      <c r="X28" s="756">
        <v>1749.92</v>
      </c>
      <c r="Y28" s="472">
        <v>1699.13</v>
      </c>
      <c r="Z28" s="472">
        <v>1749.92</v>
      </c>
      <c r="AA28" s="499">
        <v>631009</v>
      </c>
      <c r="AB28" s="440">
        <v>16.989999999999998</v>
      </c>
      <c r="AC28" s="619">
        <v>9.9991999999999998E-3</v>
      </c>
      <c r="AD28" s="441" t="s">
        <v>105</v>
      </c>
      <c r="AE28" s="442" t="s">
        <v>105</v>
      </c>
      <c r="AF28" s="340">
        <v>0</v>
      </c>
      <c r="AG28" s="340">
        <v>236.45</v>
      </c>
      <c r="AH28" s="340">
        <v>77.27</v>
      </c>
      <c r="AI28" s="340">
        <v>0</v>
      </c>
      <c r="AJ28" s="568">
        <v>2063.64</v>
      </c>
      <c r="AK28" s="609">
        <v>0</v>
      </c>
      <c r="AL28" s="570">
        <v>0</v>
      </c>
      <c r="AM28" s="609">
        <v>0</v>
      </c>
      <c r="AN28" s="570">
        <v>0</v>
      </c>
      <c r="AO28" s="609">
        <v>0</v>
      </c>
      <c r="AP28" s="569">
        <v>0</v>
      </c>
      <c r="AQ28" s="571" t="s">
        <v>708</v>
      </c>
      <c r="AR28" s="591" t="s">
        <v>708</v>
      </c>
      <c r="AS28" s="591" t="s">
        <v>708</v>
      </c>
      <c r="AT28" s="591" t="s">
        <v>708</v>
      </c>
      <c r="AU28" s="591" t="s">
        <v>708</v>
      </c>
      <c r="AV28" s="591" t="s">
        <v>708</v>
      </c>
      <c r="AW28" s="591" t="s">
        <v>708</v>
      </c>
      <c r="AX28" s="754" t="s">
        <v>708</v>
      </c>
      <c r="AY28" s="291" t="s">
        <v>708</v>
      </c>
      <c r="AZ28" s="291" t="s">
        <v>708</v>
      </c>
      <c r="BA28" s="291" t="s">
        <v>708</v>
      </c>
      <c r="BB28" s="291" t="s">
        <v>708</v>
      </c>
      <c r="BC28" s="291" t="s">
        <v>708</v>
      </c>
      <c r="BD28" s="291" t="s">
        <v>708</v>
      </c>
      <c r="BE28" s="755" t="s">
        <v>708</v>
      </c>
      <c r="BF28" s="591" t="s">
        <v>708</v>
      </c>
      <c r="BG28" s="591" t="s">
        <v>708</v>
      </c>
      <c r="BH28" s="591" t="s">
        <v>708</v>
      </c>
      <c r="BI28" s="591" t="s">
        <v>708</v>
      </c>
      <c r="BJ28" s="591" t="s">
        <v>708</v>
      </c>
      <c r="BK28" s="591" t="s">
        <v>708</v>
      </c>
      <c r="BL28" s="754" t="s">
        <v>708</v>
      </c>
      <c r="BM28" s="291" t="s">
        <v>708</v>
      </c>
      <c r="BN28" s="291" t="s">
        <v>708</v>
      </c>
      <c r="BO28" s="291" t="s">
        <v>708</v>
      </c>
      <c r="BP28" s="291" t="s">
        <v>708</v>
      </c>
      <c r="BQ28" s="291" t="s">
        <v>708</v>
      </c>
      <c r="BR28" s="291" t="s">
        <v>708</v>
      </c>
      <c r="BS28" s="755" t="s">
        <v>708</v>
      </c>
      <c r="BT28" s="591" t="s">
        <v>708</v>
      </c>
      <c r="BU28" s="591" t="s">
        <v>708</v>
      </c>
      <c r="BV28" s="591" t="s">
        <v>708</v>
      </c>
      <c r="BW28" s="591" t="s">
        <v>708</v>
      </c>
      <c r="BX28" s="591" t="s">
        <v>708</v>
      </c>
      <c r="BY28" s="591" t="s">
        <v>708</v>
      </c>
      <c r="BZ28" s="754" t="s">
        <v>708</v>
      </c>
      <c r="CA28" s="291" t="s">
        <v>708</v>
      </c>
      <c r="CB28" s="291" t="s">
        <v>708</v>
      </c>
      <c r="CC28" s="291" t="s">
        <v>708</v>
      </c>
      <c r="CD28" s="291" t="s">
        <v>708</v>
      </c>
      <c r="CE28" s="291" t="s">
        <v>708</v>
      </c>
      <c r="CF28" s="291" t="s">
        <v>708</v>
      </c>
      <c r="CG28" s="291" t="s">
        <v>708</v>
      </c>
      <c r="CH28" s="439" t="s">
        <v>742</v>
      </c>
      <c r="CI28" s="290"/>
      <c r="CJ28" s="290"/>
      <c r="CK28" s="290"/>
      <c r="CL28" s="290"/>
      <c r="CM28" s="290"/>
      <c r="CN28" s="290"/>
      <c r="CO28" s="290"/>
      <c r="CP28" s="290"/>
      <c r="CQ28" s="290"/>
      <c r="CR28" s="290"/>
      <c r="CS28" s="290"/>
      <c r="CT28" s="290"/>
      <c r="CU28" s="290"/>
      <c r="CV28" s="290"/>
      <c r="CW28" s="290"/>
      <c r="CX28" s="290"/>
      <c r="CY28" s="290"/>
      <c r="CZ28" s="290"/>
      <c r="DA28" s="290"/>
      <c r="DB28" s="290"/>
      <c r="DC28" s="290"/>
      <c r="DD28" s="290"/>
      <c r="DE28" s="290"/>
      <c r="DF28" s="290"/>
      <c r="DG28" s="290"/>
      <c r="DH28" s="290"/>
      <c r="DI28" s="290"/>
      <c r="DJ28" s="290"/>
      <c r="DK28" s="290"/>
      <c r="DL28" s="290"/>
      <c r="DM28" s="290"/>
      <c r="DN28" s="290"/>
      <c r="DO28" s="290"/>
      <c r="DP28" s="290"/>
      <c r="DQ28" s="290"/>
      <c r="DR28" s="290"/>
      <c r="DS28" s="290"/>
      <c r="DT28" s="290"/>
      <c r="DU28" s="290"/>
      <c r="DV28" s="290"/>
      <c r="DW28" s="290"/>
      <c r="DX28" s="290"/>
      <c r="DY28" s="290"/>
      <c r="DZ28" s="290"/>
      <c r="EA28" s="290"/>
      <c r="EB28" s="290"/>
      <c r="EC28" s="290"/>
      <c r="ED28" s="290"/>
      <c r="EE28" s="290"/>
      <c r="EF28" s="290"/>
      <c r="EG28" s="290"/>
      <c r="EH28" s="290"/>
      <c r="EI28" s="290"/>
      <c r="EJ28" s="290"/>
      <c r="EK28" s="290"/>
      <c r="EL28" s="290"/>
      <c r="EM28" s="290"/>
      <c r="EN28" s="290"/>
      <c r="EO28" s="290"/>
      <c r="EP28" s="290"/>
      <c r="EQ28" s="290"/>
      <c r="ER28" s="290"/>
      <c r="ES28" s="290"/>
      <c r="ET28" s="290"/>
      <c r="EU28" s="290"/>
      <c r="EV28" s="290"/>
      <c r="EW28" s="290"/>
      <c r="EX28" s="290"/>
      <c r="EY28" s="290"/>
    </row>
    <row r="29" spans="1:155" s="237" customFormat="1" ht="15" customHeight="1" x14ac:dyDescent="0.35">
      <c r="A29" s="292" t="s">
        <v>177</v>
      </c>
      <c r="B29" s="293" t="s">
        <v>743</v>
      </c>
      <c r="C29" s="293" t="s">
        <v>710</v>
      </c>
      <c r="D29" s="290"/>
      <c r="E29" s="398">
        <v>7397350</v>
      </c>
      <c r="F29" s="699">
        <v>7938883</v>
      </c>
      <c r="G29" s="289">
        <v>0</v>
      </c>
      <c r="H29" s="699">
        <v>0</v>
      </c>
      <c r="I29" s="289">
        <v>3294344</v>
      </c>
      <c r="J29" s="289">
        <v>3645990</v>
      </c>
      <c r="K29" s="398">
        <v>4103006</v>
      </c>
      <c r="L29" s="699">
        <v>4292893</v>
      </c>
      <c r="M29" s="289">
        <v>0</v>
      </c>
      <c r="N29" s="699">
        <v>0</v>
      </c>
      <c r="O29" s="405">
        <v>22430.07</v>
      </c>
      <c r="P29" s="752">
        <v>22854.7</v>
      </c>
      <c r="Q29" s="616">
        <v>0.98199999999999998</v>
      </c>
      <c r="R29" s="617">
        <v>0.98199999999999998</v>
      </c>
      <c r="S29" s="704">
        <v>0</v>
      </c>
      <c r="T29" s="699">
        <v>0</v>
      </c>
      <c r="U29" s="384">
        <v>22026.3</v>
      </c>
      <c r="V29" s="384">
        <v>22443.3</v>
      </c>
      <c r="W29" s="684">
        <v>335.84</v>
      </c>
      <c r="X29" s="756">
        <v>353.73</v>
      </c>
      <c r="Y29" s="472">
        <v>186.28</v>
      </c>
      <c r="Z29" s="472">
        <v>191.28</v>
      </c>
      <c r="AA29" s="499">
        <v>0</v>
      </c>
      <c r="AB29" s="440">
        <v>0</v>
      </c>
      <c r="AC29" s="619">
        <v>0</v>
      </c>
      <c r="AD29" s="441" t="s">
        <v>105</v>
      </c>
      <c r="AE29" s="442" t="s">
        <v>105</v>
      </c>
      <c r="AF29" s="340">
        <v>1424.56</v>
      </c>
      <c r="AG29" s="340">
        <v>251.6</v>
      </c>
      <c r="AH29" s="340">
        <v>80.84</v>
      </c>
      <c r="AI29" s="340">
        <v>0</v>
      </c>
      <c r="AJ29" s="568">
        <v>2110.73</v>
      </c>
      <c r="AK29" s="609">
        <v>16</v>
      </c>
      <c r="AL29" s="570">
        <v>22443.3</v>
      </c>
      <c r="AM29" s="609">
        <v>0</v>
      </c>
      <c r="AN29" s="570">
        <v>0</v>
      </c>
      <c r="AO29" s="609">
        <v>16</v>
      </c>
      <c r="AP29" s="569">
        <v>22443.3</v>
      </c>
      <c r="AQ29" s="571" t="s">
        <v>708</v>
      </c>
      <c r="AR29" s="591" t="s">
        <v>708</v>
      </c>
      <c r="AS29" s="591" t="s">
        <v>708</v>
      </c>
      <c r="AT29" s="591" t="s">
        <v>708</v>
      </c>
      <c r="AU29" s="591" t="s">
        <v>708</v>
      </c>
      <c r="AV29" s="591" t="s">
        <v>708</v>
      </c>
      <c r="AW29" s="591" t="s">
        <v>708</v>
      </c>
      <c r="AX29" s="754" t="s">
        <v>708</v>
      </c>
      <c r="AY29" s="291" t="s">
        <v>708</v>
      </c>
      <c r="AZ29" s="291" t="s">
        <v>708</v>
      </c>
      <c r="BA29" s="291" t="s">
        <v>708</v>
      </c>
      <c r="BB29" s="291" t="s">
        <v>708</v>
      </c>
      <c r="BC29" s="291" t="s">
        <v>708</v>
      </c>
      <c r="BD29" s="291" t="s">
        <v>708</v>
      </c>
      <c r="BE29" s="755" t="s">
        <v>708</v>
      </c>
      <c r="BF29" s="591" t="s">
        <v>708</v>
      </c>
      <c r="BG29" s="591" t="s">
        <v>708</v>
      </c>
      <c r="BH29" s="591" t="s">
        <v>708</v>
      </c>
      <c r="BI29" s="591" t="s">
        <v>708</v>
      </c>
      <c r="BJ29" s="591" t="s">
        <v>708</v>
      </c>
      <c r="BK29" s="591" t="s">
        <v>708</v>
      </c>
      <c r="BL29" s="754" t="s">
        <v>708</v>
      </c>
      <c r="BM29" s="291" t="s">
        <v>708</v>
      </c>
      <c r="BN29" s="291" t="s">
        <v>708</v>
      </c>
      <c r="BO29" s="291" t="s">
        <v>708</v>
      </c>
      <c r="BP29" s="291" t="s">
        <v>708</v>
      </c>
      <c r="BQ29" s="291" t="s">
        <v>708</v>
      </c>
      <c r="BR29" s="291" t="s">
        <v>708</v>
      </c>
      <c r="BS29" s="755" t="s">
        <v>708</v>
      </c>
      <c r="BT29" s="591" t="s">
        <v>708</v>
      </c>
      <c r="BU29" s="591" t="s">
        <v>708</v>
      </c>
      <c r="BV29" s="591" t="s">
        <v>708</v>
      </c>
      <c r="BW29" s="591" t="s">
        <v>708</v>
      </c>
      <c r="BX29" s="591" t="s">
        <v>708</v>
      </c>
      <c r="BY29" s="591" t="s">
        <v>708</v>
      </c>
      <c r="BZ29" s="754" t="s">
        <v>708</v>
      </c>
      <c r="CA29" s="291" t="s">
        <v>708</v>
      </c>
      <c r="CB29" s="291" t="s">
        <v>708</v>
      </c>
      <c r="CC29" s="291" t="s">
        <v>708</v>
      </c>
      <c r="CD29" s="291" t="s">
        <v>708</v>
      </c>
      <c r="CE29" s="291" t="s">
        <v>708</v>
      </c>
      <c r="CF29" s="291" t="s">
        <v>708</v>
      </c>
      <c r="CG29" s="291" t="s">
        <v>708</v>
      </c>
      <c r="CH29" s="439" t="s">
        <v>744</v>
      </c>
      <c r="CI29" s="290"/>
      <c r="CJ29" s="290"/>
      <c r="CK29" s="290"/>
      <c r="CL29" s="290"/>
      <c r="CM29" s="290"/>
      <c r="CN29" s="290"/>
      <c r="CO29" s="290"/>
      <c r="CP29" s="290"/>
      <c r="CQ29" s="290"/>
      <c r="CR29" s="290"/>
      <c r="CS29" s="290"/>
      <c r="CT29" s="290"/>
      <c r="CU29" s="290"/>
      <c r="CV29" s="290"/>
      <c r="CW29" s="290"/>
      <c r="CX29" s="290"/>
      <c r="CY29" s="290"/>
      <c r="CZ29" s="290"/>
      <c r="DA29" s="290"/>
      <c r="DB29" s="290"/>
      <c r="DC29" s="290"/>
      <c r="DD29" s="290"/>
      <c r="DE29" s="290"/>
      <c r="DF29" s="290"/>
      <c r="DG29" s="290"/>
      <c r="DH29" s="290"/>
      <c r="DI29" s="290"/>
      <c r="DJ29" s="290"/>
      <c r="DK29" s="290"/>
      <c r="DL29" s="290"/>
      <c r="DM29" s="290"/>
      <c r="DN29" s="290"/>
      <c r="DO29" s="290"/>
      <c r="DP29" s="290"/>
      <c r="DQ29" s="290"/>
      <c r="DR29" s="290"/>
      <c r="DS29" s="290"/>
      <c r="DT29" s="290"/>
      <c r="DU29" s="290"/>
      <c r="DV29" s="290"/>
      <c r="DW29" s="290"/>
      <c r="DX29" s="290"/>
      <c r="DY29" s="290"/>
      <c r="DZ29" s="290"/>
      <c r="EA29" s="290"/>
      <c r="EB29" s="290"/>
      <c r="EC29" s="290"/>
      <c r="ED29" s="290"/>
      <c r="EE29" s="290"/>
      <c r="EF29" s="290"/>
      <c r="EG29" s="290"/>
      <c r="EH29" s="290"/>
      <c r="EI29" s="290"/>
      <c r="EJ29" s="290"/>
      <c r="EK29" s="290"/>
      <c r="EL29" s="290"/>
      <c r="EM29" s="290"/>
      <c r="EN29" s="290"/>
      <c r="EO29" s="290"/>
      <c r="EP29" s="290"/>
      <c r="EQ29" s="290"/>
      <c r="ER29" s="290"/>
      <c r="ES29" s="290"/>
      <c r="ET29" s="290"/>
      <c r="EU29" s="290"/>
      <c r="EV29" s="290"/>
      <c r="EW29" s="290"/>
      <c r="EX29" s="290"/>
      <c r="EY29" s="290"/>
    </row>
    <row r="30" spans="1:155" s="237" customFormat="1" ht="15" customHeight="1" x14ac:dyDescent="0.35">
      <c r="A30" s="292" t="s">
        <v>144</v>
      </c>
      <c r="B30" s="293" t="s">
        <v>145</v>
      </c>
      <c r="C30" s="293" t="s">
        <v>124</v>
      </c>
      <c r="D30" s="290"/>
      <c r="E30" s="398">
        <v>120476561</v>
      </c>
      <c r="F30" s="699">
        <v>126682727</v>
      </c>
      <c r="G30" s="289">
        <v>0</v>
      </c>
      <c r="H30" s="699">
        <v>0</v>
      </c>
      <c r="I30" s="289">
        <v>426001</v>
      </c>
      <c r="J30" s="289">
        <v>429584</v>
      </c>
      <c r="K30" s="398">
        <v>120050560</v>
      </c>
      <c r="L30" s="699">
        <v>126253143</v>
      </c>
      <c r="M30" s="289">
        <v>38689886.170000002</v>
      </c>
      <c r="N30" s="699">
        <v>39001900</v>
      </c>
      <c r="O30" s="405">
        <v>77838</v>
      </c>
      <c r="P30" s="752">
        <v>79383</v>
      </c>
      <c r="Q30" s="616">
        <v>0.98</v>
      </c>
      <c r="R30" s="617">
        <v>0.98</v>
      </c>
      <c r="S30" s="704">
        <v>0</v>
      </c>
      <c r="T30" s="699">
        <v>0</v>
      </c>
      <c r="U30" s="384">
        <v>76281.2</v>
      </c>
      <c r="V30" s="384">
        <v>77795.34</v>
      </c>
      <c r="W30" s="684">
        <v>1579.37</v>
      </c>
      <c r="X30" s="756">
        <v>1628.41022</v>
      </c>
      <c r="Y30" s="472">
        <v>1573.79</v>
      </c>
      <c r="Z30" s="472">
        <v>1622.88825</v>
      </c>
      <c r="AA30" s="499">
        <v>1383195</v>
      </c>
      <c r="AB30" s="440">
        <v>17.78</v>
      </c>
      <c r="AC30" s="619">
        <v>1.1297600000000001E-2</v>
      </c>
      <c r="AD30" s="441" t="s">
        <v>105</v>
      </c>
      <c r="AE30" s="442" t="s">
        <v>105</v>
      </c>
      <c r="AF30" s="340">
        <v>0</v>
      </c>
      <c r="AG30" s="340">
        <v>228.29901000000001</v>
      </c>
      <c r="AH30" s="340">
        <v>0</v>
      </c>
      <c r="AI30" s="340">
        <v>102.94955</v>
      </c>
      <c r="AJ30" s="568">
        <v>1959.66</v>
      </c>
      <c r="AK30" s="609">
        <v>3</v>
      </c>
      <c r="AL30" s="570">
        <v>18300</v>
      </c>
      <c r="AM30" s="609">
        <v>0</v>
      </c>
      <c r="AN30" s="570">
        <v>0</v>
      </c>
      <c r="AO30" s="609">
        <v>3</v>
      </c>
      <c r="AP30" s="569">
        <v>18300</v>
      </c>
      <c r="AQ30" s="571" t="s">
        <v>708</v>
      </c>
      <c r="AR30" s="591" t="s">
        <v>708</v>
      </c>
      <c r="AS30" s="591" t="s">
        <v>708</v>
      </c>
      <c r="AT30" s="591" t="s">
        <v>708</v>
      </c>
      <c r="AU30" s="591" t="s">
        <v>708</v>
      </c>
      <c r="AV30" s="591" t="s">
        <v>708</v>
      </c>
      <c r="AW30" s="591" t="s">
        <v>708</v>
      </c>
      <c r="AX30" s="754" t="s">
        <v>708</v>
      </c>
      <c r="AY30" s="291" t="s">
        <v>708</v>
      </c>
      <c r="AZ30" s="291" t="s">
        <v>708</v>
      </c>
      <c r="BA30" s="291" t="s">
        <v>708</v>
      </c>
      <c r="BB30" s="291" t="s">
        <v>708</v>
      </c>
      <c r="BC30" s="291" t="s">
        <v>708</v>
      </c>
      <c r="BD30" s="291" t="s">
        <v>708</v>
      </c>
      <c r="BE30" s="755" t="s">
        <v>708</v>
      </c>
      <c r="BF30" s="591" t="s">
        <v>708</v>
      </c>
      <c r="BG30" s="591" t="s">
        <v>708</v>
      </c>
      <c r="BH30" s="591" t="s">
        <v>708</v>
      </c>
      <c r="BI30" s="591" t="s">
        <v>708</v>
      </c>
      <c r="BJ30" s="591" t="s">
        <v>708</v>
      </c>
      <c r="BK30" s="591" t="s">
        <v>708</v>
      </c>
      <c r="BL30" s="754" t="s">
        <v>708</v>
      </c>
      <c r="BM30" s="291" t="s">
        <v>708</v>
      </c>
      <c r="BN30" s="291" t="s">
        <v>708</v>
      </c>
      <c r="BO30" s="291" t="s">
        <v>708</v>
      </c>
      <c r="BP30" s="291" t="s">
        <v>708</v>
      </c>
      <c r="BQ30" s="291" t="s">
        <v>708</v>
      </c>
      <c r="BR30" s="291" t="s">
        <v>708</v>
      </c>
      <c r="BS30" s="755" t="s">
        <v>708</v>
      </c>
      <c r="BT30" s="591" t="s">
        <v>708</v>
      </c>
      <c r="BU30" s="591" t="s">
        <v>708</v>
      </c>
      <c r="BV30" s="591" t="s">
        <v>708</v>
      </c>
      <c r="BW30" s="591" t="s">
        <v>708</v>
      </c>
      <c r="BX30" s="591" t="s">
        <v>708</v>
      </c>
      <c r="BY30" s="591" t="s">
        <v>708</v>
      </c>
      <c r="BZ30" s="754" t="s">
        <v>708</v>
      </c>
      <c r="CA30" s="291" t="s">
        <v>708</v>
      </c>
      <c r="CB30" s="291" t="s">
        <v>708</v>
      </c>
      <c r="CC30" s="291" t="s">
        <v>708</v>
      </c>
      <c r="CD30" s="291" t="s">
        <v>708</v>
      </c>
      <c r="CE30" s="291" t="s">
        <v>708</v>
      </c>
      <c r="CF30" s="291" t="s">
        <v>708</v>
      </c>
      <c r="CG30" s="291" t="s">
        <v>708</v>
      </c>
      <c r="CH30" s="439" t="s">
        <v>745</v>
      </c>
      <c r="CI30" s="290"/>
      <c r="CJ30" s="290"/>
      <c r="CK30" s="290"/>
      <c r="CL30" s="290"/>
      <c r="CM30" s="290"/>
      <c r="CN30" s="290"/>
      <c r="CO30" s="290"/>
      <c r="CP30" s="290"/>
      <c r="CQ30" s="290"/>
      <c r="CR30" s="290"/>
      <c r="CS30" s="290"/>
      <c r="CT30" s="290"/>
      <c r="CU30" s="290"/>
      <c r="CV30" s="290"/>
      <c r="CW30" s="290"/>
      <c r="CX30" s="290"/>
      <c r="CY30" s="290"/>
      <c r="CZ30" s="290"/>
      <c r="DA30" s="290"/>
      <c r="DB30" s="290"/>
      <c r="DC30" s="290"/>
      <c r="DD30" s="290"/>
      <c r="DE30" s="290"/>
      <c r="DF30" s="290"/>
      <c r="DG30" s="290"/>
      <c r="DH30" s="290"/>
      <c r="DI30" s="290"/>
      <c r="DJ30" s="290"/>
      <c r="DK30" s="290"/>
      <c r="DL30" s="290"/>
      <c r="DM30" s="290"/>
      <c r="DN30" s="290"/>
      <c r="DO30" s="290"/>
      <c r="DP30" s="290"/>
      <c r="DQ30" s="290"/>
      <c r="DR30" s="290"/>
      <c r="DS30" s="290"/>
      <c r="DT30" s="290"/>
      <c r="DU30" s="290"/>
      <c r="DV30" s="290"/>
      <c r="DW30" s="290"/>
      <c r="DX30" s="290"/>
      <c r="DY30" s="290"/>
      <c r="DZ30" s="290"/>
      <c r="EA30" s="290"/>
      <c r="EB30" s="290"/>
      <c r="EC30" s="290"/>
      <c r="ED30" s="290"/>
      <c r="EE30" s="290"/>
      <c r="EF30" s="290"/>
      <c r="EG30" s="290"/>
      <c r="EH30" s="290"/>
      <c r="EI30" s="290"/>
      <c r="EJ30" s="290"/>
      <c r="EK30" s="290"/>
      <c r="EL30" s="290"/>
      <c r="EM30" s="290"/>
      <c r="EN30" s="290"/>
      <c r="EO30" s="290"/>
      <c r="EP30" s="290"/>
      <c r="EQ30" s="290"/>
      <c r="ER30" s="290"/>
      <c r="ES30" s="290"/>
      <c r="ET30" s="290"/>
      <c r="EU30" s="290"/>
      <c r="EV30" s="290"/>
      <c r="EW30" s="290"/>
      <c r="EX30" s="290"/>
      <c r="EY30" s="290"/>
    </row>
    <row r="31" spans="1:155" s="237" customFormat="1" ht="15" customHeight="1" x14ac:dyDescent="0.35">
      <c r="A31" s="292" t="s">
        <v>182</v>
      </c>
      <c r="B31" s="293" t="s">
        <v>746</v>
      </c>
      <c r="C31" s="293" t="s">
        <v>710</v>
      </c>
      <c r="D31" s="290"/>
      <c r="E31" s="398">
        <v>5067583</v>
      </c>
      <c r="F31" s="699">
        <v>5309854.5</v>
      </c>
      <c r="G31" s="289">
        <v>716192</v>
      </c>
      <c r="H31" s="699">
        <v>732864</v>
      </c>
      <c r="I31" s="289">
        <v>468060</v>
      </c>
      <c r="J31" s="289">
        <v>509444</v>
      </c>
      <c r="K31" s="398">
        <v>4599523</v>
      </c>
      <c r="L31" s="699">
        <v>4800410.5</v>
      </c>
      <c r="M31" s="289">
        <v>2008500</v>
      </c>
      <c r="N31" s="699">
        <v>2150300</v>
      </c>
      <c r="O31" s="405">
        <v>19819.900000000001</v>
      </c>
      <c r="P31" s="752">
        <v>20449.8</v>
      </c>
      <c r="Q31" s="616">
        <v>0.99</v>
      </c>
      <c r="R31" s="617">
        <v>0.98049999999999993</v>
      </c>
      <c r="S31" s="704">
        <v>0</v>
      </c>
      <c r="T31" s="699">
        <v>0</v>
      </c>
      <c r="U31" s="384">
        <v>19621.7</v>
      </c>
      <c r="V31" s="384">
        <v>20051</v>
      </c>
      <c r="W31" s="684">
        <v>258.26</v>
      </c>
      <c r="X31" s="756">
        <v>264.82</v>
      </c>
      <c r="Y31" s="472">
        <v>234.41</v>
      </c>
      <c r="Z31" s="472">
        <v>239.41</v>
      </c>
      <c r="AA31" s="439">
        <v>0</v>
      </c>
      <c r="AB31" s="439">
        <v>0</v>
      </c>
      <c r="AC31" s="619">
        <v>0</v>
      </c>
      <c r="AD31" s="441" t="s">
        <v>105</v>
      </c>
      <c r="AE31" s="442" t="s">
        <v>105</v>
      </c>
      <c r="AF31" s="340">
        <v>1432.17</v>
      </c>
      <c r="AG31" s="340">
        <v>276.3</v>
      </c>
      <c r="AH31" s="340">
        <v>0</v>
      </c>
      <c r="AI31" s="340">
        <v>0</v>
      </c>
      <c r="AJ31" s="568">
        <v>1973.29</v>
      </c>
      <c r="AK31" s="609">
        <v>18</v>
      </c>
      <c r="AL31" s="570">
        <v>10454</v>
      </c>
      <c r="AM31" s="723">
        <v>0</v>
      </c>
      <c r="AN31" s="724">
        <v>0</v>
      </c>
      <c r="AO31" s="609">
        <v>18</v>
      </c>
      <c r="AP31" s="569">
        <v>10454</v>
      </c>
      <c r="AQ31" s="571" t="s">
        <v>708</v>
      </c>
      <c r="AR31" s="591" t="s">
        <v>708</v>
      </c>
      <c r="AS31" s="591" t="s">
        <v>708</v>
      </c>
      <c r="AT31" s="591" t="s">
        <v>708</v>
      </c>
      <c r="AU31" s="591" t="s">
        <v>708</v>
      </c>
      <c r="AV31" s="591" t="s">
        <v>708</v>
      </c>
      <c r="AW31" s="591" t="s">
        <v>708</v>
      </c>
      <c r="AX31" s="754" t="s">
        <v>708</v>
      </c>
      <c r="AY31" s="291" t="s">
        <v>708</v>
      </c>
      <c r="AZ31" s="291" t="s">
        <v>708</v>
      </c>
      <c r="BA31" s="291" t="s">
        <v>708</v>
      </c>
      <c r="BB31" s="291" t="s">
        <v>708</v>
      </c>
      <c r="BC31" s="291" t="s">
        <v>708</v>
      </c>
      <c r="BD31" s="291" t="s">
        <v>708</v>
      </c>
      <c r="BE31" s="755" t="s">
        <v>708</v>
      </c>
      <c r="BF31" s="591" t="s">
        <v>708</v>
      </c>
      <c r="BG31" s="591" t="s">
        <v>708</v>
      </c>
      <c r="BH31" s="591" t="s">
        <v>708</v>
      </c>
      <c r="BI31" s="591" t="s">
        <v>708</v>
      </c>
      <c r="BJ31" s="591" t="s">
        <v>708</v>
      </c>
      <c r="BK31" s="591" t="s">
        <v>708</v>
      </c>
      <c r="BL31" s="754" t="s">
        <v>708</v>
      </c>
      <c r="BM31" s="291" t="s">
        <v>708</v>
      </c>
      <c r="BN31" s="291" t="s">
        <v>708</v>
      </c>
      <c r="BO31" s="291" t="s">
        <v>708</v>
      </c>
      <c r="BP31" s="291" t="s">
        <v>708</v>
      </c>
      <c r="BQ31" s="291" t="s">
        <v>708</v>
      </c>
      <c r="BR31" s="291" t="s">
        <v>708</v>
      </c>
      <c r="BS31" s="755" t="s">
        <v>708</v>
      </c>
      <c r="BT31" s="591" t="s">
        <v>708</v>
      </c>
      <c r="BU31" s="591" t="s">
        <v>708</v>
      </c>
      <c r="BV31" s="591" t="s">
        <v>708</v>
      </c>
      <c r="BW31" s="591" t="s">
        <v>708</v>
      </c>
      <c r="BX31" s="591" t="s">
        <v>708</v>
      </c>
      <c r="BY31" s="591" t="s">
        <v>708</v>
      </c>
      <c r="BZ31" s="754" t="s">
        <v>708</v>
      </c>
      <c r="CA31" s="291" t="s">
        <v>708</v>
      </c>
      <c r="CB31" s="291" t="s">
        <v>708</v>
      </c>
      <c r="CC31" s="291" t="s">
        <v>708</v>
      </c>
      <c r="CD31" s="291" t="s">
        <v>708</v>
      </c>
      <c r="CE31" s="291" t="s">
        <v>708</v>
      </c>
      <c r="CF31" s="291" t="s">
        <v>708</v>
      </c>
      <c r="CG31" s="291" t="s">
        <v>708</v>
      </c>
      <c r="CH31" s="439" t="s">
        <v>747</v>
      </c>
      <c r="CI31" s="290"/>
      <c r="CJ31" s="290"/>
      <c r="CK31" s="290"/>
      <c r="CL31" s="290"/>
      <c r="CM31" s="290"/>
      <c r="CN31" s="290"/>
      <c r="CO31" s="290"/>
      <c r="CP31" s="290"/>
      <c r="CQ31" s="290"/>
      <c r="CR31" s="290"/>
      <c r="CS31" s="290"/>
      <c r="CT31" s="290"/>
      <c r="CU31" s="290"/>
      <c r="CV31" s="290"/>
      <c r="CW31" s="290"/>
      <c r="CX31" s="290"/>
      <c r="CY31" s="290"/>
      <c r="CZ31" s="290"/>
      <c r="DA31" s="290"/>
      <c r="DB31" s="290"/>
      <c r="DC31" s="290"/>
      <c r="DD31" s="290"/>
      <c r="DE31" s="290"/>
      <c r="DF31" s="290"/>
      <c r="DG31" s="290"/>
      <c r="DH31" s="290"/>
      <c r="DI31" s="290"/>
      <c r="DJ31" s="290"/>
      <c r="DK31" s="290"/>
      <c r="DL31" s="290"/>
      <c r="DM31" s="290"/>
      <c r="DN31" s="290"/>
      <c r="DO31" s="290"/>
      <c r="DP31" s="290"/>
      <c r="DQ31" s="290"/>
      <c r="DR31" s="290"/>
      <c r="DS31" s="290"/>
      <c r="DT31" s="290"/>
      <c r="DU31" s="290"/>
      <c r="DV31" s="290"/>
      <c r="DW31" s="290"/>
      <c r="DX31" s="290"/>
      <c r="DY31" s="290"/>
      <c r="DZ31" s="290"/>
      <c r="EA31" s="290"/>
      <c r="EB31" s="290"/>
      <c r="EC31" s="290"/>
      <c r="ED31" s="290"/>
      <c r="EE31" s="290"/>
      <c r="EF31" s="290"/>
      <c r="EG31" s="290"/>
      <c r="EH31" s="290"/>
      <c r="EI31" s="290"/>
      <c r="EJ31" s="290"/>
      <c r="EK31" s="290"/>
      <c r="EL31" s="290"/>
      <c r="EM31" s="290"/>
      <c r="EN31" s="290"/>
      <c r="EO31" s="290"/>
      <c r="EP31" s="290"/>
      <c r="EQ31" s="290"/>
      <c r="ER31" s="290"/>
      <c r="ES31" s="290"/>
      <c r="ET31" s="290"/>
      <c r="EU31" s="290"/>
      <c r="EV31" s="290"/>
      <c r="EW31" s="290"/>
      <c r="EX31" s="290"/>
      <c r="EY31" s="290"/>
    </row>
    <row r="32" spans="1:155" s="237" customFormat="1" ht="15" customHeight="1" x14ac:dyDescent="0.35">
      <c r="A32" s="292" t="s">
        <v>146</v>
      </c>
      <c r="B32" s="293" t="s">
        <v>748</v>
      </c>
      <c r="C32" s="293" t="s">
        <v>128</v>
      </c>
      <c r="D32" s="290"/>
      <c r="E32" s="398">
        <v>215526612.03</v>
      </c>
      <c r="F32" s="699">
        <v>229962723.69999999</v>
      </c>
      <c r="G32" s="289">
        <v>0</v>
      </c>
      <c r="H32" s="699">
        <v>0</v>
      </c>
      <c r="I32" s="289">
        <v>985544</v>
      </c>
      <c r="J32" s="289">
        <v>999035</v>
      </c>
      <c r="K32" s="398">
        <v>214541068.03</v>
      </c>
      <c r="L32" s="699">
        <v>228963688.69999999</v>
      </c>
      <c r="M32" s="289">
        <v>605968</v>
      </c>
      <c r="N32" s="699">
        <v>625861</v>
      </c>
      <c r="O32" s="405">
        <v>142980.6</v>
      </c>
      <c r="P32" s="752">
        <v>146170.4</v>
      </c>
      <c r="Q32" s="616">
        <v>0.97228089999999989</v>
      </c>
      <c r="R32" s="617">
        <v>0.97597430000000007</v>
      </c>
      <c r="S32" s="704">
        <v>153.19999999999999</v>
      </c>
      <c r="T32" s="699">
        <v>155.4</v>
      </c>
      <c r="U32" s="384">
        <v>139170.5</v>
      </c>
      <c r="V32" s="384">
        <v>142813.95379999999</v>
      </c>
      <c r="W32" s="684">
        <v>1548.65</v>
      </c>
      <c r="X32" s="756">
        <v>1610.22588</v>
      </c>
      <c r="Y32" s="472">
        <v>1541.57</v>
      </c>
      <c r="Z32" s="472">
        <v>1603.2305200000001</v>
      </c>
      <c r="AA32" s="499">
        <v>8805911</v>
      </c>
      <c r="AB32" s="440">
        <v>61.66</v>
      </c>
      <c r="AC32" s="619">
        <v>3.9998200000000005E-2</v>
      </c>
      <c r="AD32" s="441" t="s">
        <v>105</v>
      </c>
      <c r="AE32" s="442" t="s">
        <v>105</v>
      </c>
      <c r="AF32" s="340">
        <v>0</v>
      </c>
      <c r="AG32" s="340">
        <v>265.58008999999998</v>
      </c>
      <c r="AH32" s="340">
        <v>79.430030000000002</v>
      </c>
      <c r="AI32" s="340">
        <v>0</v>
      </c>
      <c r="AJ32" s="568">
        <v>1955.24</v>
      </c>
      <c r="AK32" s="609">
        <v>5</v>
      </c>
      <c r="AL32" s="570">
        <v>20726.599999999999</v>
      </c>
      <c r="AM32" s="609">
        <v>2</v>
      </c>
      <c r="AN32" s="570">
        <v>122067.5</v>
      </c>
      <c r="AO32" s="609">
        <v>7</v>
      </c>
      <c r="AP32" s="569">
        <v>142794.1</v>
      </c>
      <c r="AQ32" s="571" t="s">
        <v>708</v>
      </c>
      <c r="AR32" s="591" t="s">
        <v>708</v>
      </c>
      <c r="AS32" s="591" t="s">
        <v>708</v>
      </c>
      <c r="AT32" s="591" t="s">
        <v>708</v>
      </c>
      <c r="AU32" s="591" t="s">
        <v>708</v>
      </c>
      <c r="AV32" s="591" t="s">
        <v>708</v>
      </c>
      <c r="AW32" s="591" t="s">
        <v>708</v>
      </c>
      <c r="AX32" s="754" t="s">
        <v>708</v>
      </c>
      <c r="AY32" s="291" t="s">
        <v>708</v>
      </c>
      <c r="AZ32" s="291" t="s">
        <v>708</v>
      </c>
      <c r="BA32" s="291" t="s">
        <v>708</v>
      </c>
      <c r="BB32" s="291" t="s">
        <v>708</v>
      </c>
      <c r="BC32" s="291" t="s">
        <v>708</v>
      </c>
      <c r="BD32" s="291" t="s">
        <v>708</v>
      </c>
      <c r="BE32" s="755" t="s">
        <v>708</v>
      </c>
      <c r="BF32" s="591" t="s">
        <v>708</v>
      </c>
      <c r="BG32" s="591" t="s">
        <v>708</v>
      </c>
      <c r="BH32" s="591" t="s">
        <v>708</v>
      </c>
      <c r="BI32" s="591" t="s">
        <v>708</v>
      </c>
      <c r="BJ32" s="591" t="s">
        <v>708</v>
      </c>
      <c r="BK32" s="591" t="s">
        <v>708</v>
      </c>
      <c r="BL32" s="754" t="s">
        <v>708</v>
      </c>
      <c r="BM32" s="291" t="s">
        <v>708</v>
      </c>
      <c r="BN32" s="291" t="s">
        <v>708</v>
      </c>
      <c r="BO32" s="291" t="s">
        <v>708</v>
      </c>
      <c r="BP32" s="291" t="s">
        <v>708</v>
      </c>
      <c r="BQ32" s="291" t="s">
        <v>708</v>
      </c>
      <c r="BR32" s="291" t="s">
        <v>708</v>
      </c>
      <c r="BS32" s="755" t="s">
        <v>708</v>
      </c>
      <c r="BT32" s="591" t="s">
        <v>708</v>
      </c>
      <c r="BU32" s="591" t="s">
        <v>708</v>
      </c>
      <c r="BV32" s="591" t="s">
        <v>708</v>
      </c>
      <c r="BW32" s="591" t="s">
        <v>708</v>
      </c>
      <c r="BX32" s="591" t="s">
        <v>708</v>
      </c>
      <c r="BY32" s="591" t="s">
        <v>708</v>
      </c>
      <c r="BZ32" s="754" t="s">
        <v>708</v>
      </c>
      <c r="CA32" s="291" t="s">
        <v>708</v>
      </c>
      <c r="CB32" s="622" t="s">
        <v>708</v>
      </c>
      <c r="CC32" s="622" t="s">
        <v>708</v>
      </c>
      <c r="CD32" s="622" t="s">
        <v>708</v>
      </c>
      <c r="CE32" s="622" t="s">
        <v>708</v>
      </c>
      <c r="CF32" s="622" t="s">
        <v>708</v>
      </c>
      <c r="CG32" s="622" t="s">
        <v>708</v>
      </c>
      <c r="CH32" s="439" t="s">
        <v>749</v>
      </c>
      <c r="CI32" s="290"/>
      <c r="CJ32" s="290"/>
      <c r="CK32" s="290"/>
      <c r="CL32" s="290"/>
      <c r="CM32" s="290"/>
      <c r="CN32" s="290"/>
      <c r="CO32" s="290"/>
      <c r="CP32" s="290"/>
      <c r="CQ32" s="290"/>
      <c r="CR32" s="290"/>
      <c r="CS32" s="290"/>
      <c r="CT32" s="290"/>
      <c r="CU32" s="290"/>
      <c r="CV32" s="290"/>
      <c r="CW32" s="290"/>
      <c r="CX32" s="290"/>
      <c r="CY32" s="290"/>
      <c r="CZ32" s="290"/>
      <c r="DA32" s="290"/>
      <c r="DB32" s="290"/>
      <c r="DC32" s="290"/>
      <c r="DD32" s="290"/>
      <c r="DE32" s="290"/>
      <c r="DF32" s="290"/>
      <c r="DG32" s="290"/>
      <c r="DH32" s="290"/>
      <c r="DI32" s="290"/>
      <c r="DJ32" s="290"/>
      <c r="DK32" s="290"/>
      <c r="DL32" s="290"/>
      <c r="DM32" s="290"/>
      <c r="DN32" s="290"/>
      <c r="DO32" s="290"/>
      <c r="DP32" s="290"/>
      <c r="DQ32" s="290"/>
      <c r="DR32" s="290"/>
      <c r="DS32" s="290"/>
      <c r="DT32" s="290"/>
      <c r="DU32" s="290"/>
      <c r="DV32" s="290"/>
      <c r="DW32" s="290"/>
      <c r="DX32" s="290"/>
      <c r="DY32" s="290"/>
      <c r="DZ32" s="290"/>
      <c r="EA32" s="290"/>
      <c r="EB32" s="290"/>
      <c r="EC32" s="290"/>
      <c r="ED32" s="290"/>
      <c r="EE32" s="290"/>
      <c r="EF32" s="290"/>
      <c r="EG32" s="290"/>
      <c r="EH32" s="290"/>
      <c r="EI32" s="290"/>
      <c r="EJ32" s="290"/>
      <c r="EK32" s="290"/>
      <c r="EL32" s="290"/>
      <c r="EM32" s="290"/>
      <c r="EN32" s="290"/>
      <c r="EO32" s="290"/>
      <c r="EP32" s="290"/>
      <c r="EQ32" s="290"/>
      <c r="ER32" s="290"/>
      <c r="ES32" s="290"/>
      <c r="ET32" s="290"/>
      <c r="EU32" s="290"/>
      <c r="EV32" s="290"/>
      <c r="EW32" s="290"/>
      <c r="EX32" s="290"/>
      <c r="EY32" s="290"/>
    </row>
    <row r="33" spans="1:155" s="237" customFormat="1" ht="15" customHeight="1" x14ac:dyDescent="0.35">
      <c r="A33" s="292" t="s">
        <v>149</v>
      </c>
      <c r="B33" s="293" t="s">
        <v>150</v>
      </c>
      <c r="C33" s="293" t="s">
        <v>128</v>
      </c>
      <c r="D33" s="290"/>
      <c r="E33" s="398">
        <v>70547376.560000002</v>
      </c>
      <c r="F33" s="699">
        <v>74577389</v>
      </c>
      <c r="G33" s="289">
        <v>0</v>
      </c>
      <c r="H33" s="699">
        <v>0</v>
      </c>
      <c r="I33" s="289">
        <v>3721856</v>
      </c>
      <c r="J33" s="289">
        <v>3835188</v>
      </c>
      <c r="K33" s="398">
        <v>66825520.560000002</v>
      </c>
      <c r="L33" s="699">
        <v>70742201</v>
      </c>
      <c r="M33" s="289">
        <v>111863</v>
      </c>
      <c r="N33" s="699">
        <v>113664</v>
      </c>
      <c r="O33" s="405">
        <v>47578.6</v>
      </c>
      <c r="P33" s="752">
        <v>48207.1</v>
      </c>
      <c r="Q33" s="616">
        <v>0.99532140000000002</v>
      </c>
      <c r="R33" s="617">
        <v>0.99530980000000002</v>
      </c>
      <c r="S33" s="704">
        <v>268</v>
      </c>
      <c r="T33" s="699">
        <v>268</v>
      </c>
      <c r="U33" s="384">
        <v>47624</v>
      </c>
      <c r="V33" s="384">
        <v>48249</v>
      </c>
      <c r="W33" s="684">
        <v>1481.34</v>
      </c>
      <c r="X33" s="756">
        <v>1545.6774</v>
      </c>
      <c r="Y33" s="472">
        <v>1403.19</v>
      </c>
      <c r="Z33" s="472">
        <v>1466.1899900000001</v>
      </c>
      <c r="AA33" s="499">
        <v>1692563</v>
      </c>
      <c r="AB33" s="440">
        <v>35.08</v>
      </c>
      <c r="AC33" s="619">
        <v>2.50002E-2</v>
      </c>
      <c r="AD33" s="441" t="s">
        <v>105</v>
      </c>
      <c r="AE33" s="442" t="s">
        <v>105</v>
      </c>
      <c r="AF33" s="340">
        <v>0</v>
      </c>
      <c r="AG33" s="340">
        <v>241.28001</v>
      </c>
      <c r="AH33" s="340">
        <v>73.95</v>
      </c>
      <c r="AI33" s="340">
        <v>0</v>
      </c>
      <c r="AJ33" s="568">
        <v>1860.91</v>
      </c>
      <c r="AK33" s="609">
        <v>6</v>
      </c>
      <c r="AL33" s="570">
        <v>48249</v>
      </c>
      <c r="AM33" s="609">
        <v>0</v>
      </c>
      <c r="AN33" s="570">
        <v>0</v>
      </c>
      <c r="AO33" s="609">
        <v>6</v>
      </c>
      <c r="AP33" s="569">
        <v>48249</v>
      </c>
      <c r="AQ33" s="571" t="s">
        <v>708</v>
      </c>
      <c r="AR33" s="591" t="s">
        <v>708</v>
      </c>
      <c r="AS33" s="591" t="s">
        <v>708</v>
      </c>
      <c r="AT33" s="591" t="s">
        <v>708</v>
      </c>
      <c r="AU33" s="591" t="s">
        <v>708</v>
      </c>
      <c r="AV33" s="591" t="s">
        <v>708</v>
      </c>
      <c r="AW33" s="591" t="s">
        <v>708</v>
      </c>
      <c r="AX33" s="754" t="s">
        <v>708</v>
      </c>
      <c r="AY33" s="291" t="s">
        <v>708</v>
      </c>
      <c r="AZ33" s="291" t="s">
        <v>708</v>
      </c>
      <c r="BA33" s="291" t="s">
        <v>708</v>
      </c>
      <c r="BB33" s="291" t="s">
        <v>708</v>
      </c>
      <c r="BC33" s="291" t="s">
        <v>708</v>
      </c>
      <c r="BD33" s="291" t="s">
        <v>708</v>
      </c>
      <c r="BE33" s="755" t="s">
        <v>708</v>
      </c>
      <c r="BF33" s="591" t="s">
        <v>708</v>
      </c>
      <c r="BG33" s="591" t="s">
        <v>708</v>
      </c>
      <c r="BH33" s="591" t="s">
        <v>708</v>
      </c>
      <c r="BI33" s="591" t="s">
        <v>708</v>
      </c>
      <c r="BJ33" s="591" t="s">
        <v>708</v>
      </c>
      <c r="BK33" s="591" t="s">
        <v>708</v>
      </c>
      <c r="BL33" s="754" t="s">
        <v>708</v>
      </c>
      <c r="BM33" s="291" t="s">
        <v>708</v>
      </c>
      <c r="BN33" s="291" t="s">
        <v>708</v>
      </c>
      <c r="BO33" s="291" t="s">
        <v>708</v>
      </c>
      <c r="BP33" s="291" t="s">
        <v>708</v>
      </c>
      <c r="BQ33" s="291" t="s">
        <v>708</v>
      </c>
      <c r="BR33" s="291" t="s">
        <v>708</v>
      </c>
      <c r="BS33" s="755" t="s">
        <v>708</v>
      </c>
      <c r="BT33" s="591" t="s">
        <v>708</v>
      </c>
      <c r="BU33" s="591" t="s">
        <v>708</v>
      </c>
      <c r="BV33" s="591" t="s">
        <v>708</v>
      </c>
      <c r="BW33" s="591" t="s">
        <v>708</v>
      </c>
      <c r="BX33" s="591" t="s">
        <v>708</v>
      </c>
      <c r="BY33" s="591" t="s">
        <v>708</v>
      </c>
      <c r="BZ33" s="754" t="s">
        <v>708</v>
      </c>
      <c r="CA33" s="291" t="s">
        <v>708</v>
      </c>
      <c r="CB33" s="291" t="s">
        <v>708</v>
      </c>
      <c r="CC33" s="291" t="s">
        <v>708</v>
      </c>
      <c r="CD33" s="291" t="s">
        <v>708</v>
      </c>
      <c r="CE33" s="291" t="s">
        <v>708</v>
      </c>
      <c r="CF33" s="291" t="s">
        <v>708</v>
      </c>
      <c r="CG33" s="291" t="s">
        <v>708</v>
      </c>
      <c r="CH33" s="439" t="s">
        <v>750</v>
      </c>
      <c r="CI33" s="290"/>
      <c r="CJ33" s="290"/>
      <c r="CK33" s="290"/>
      <c r="CL33" s="290"/>
      <c r="CM33" s="290"/>
      <c r="CN33" s="290"/>
      <c r="CO33" s="290"/>
      <c r="CP33" s="290"/>
      <c r="CQ33" s="290"/>
      <c r="CR33" s="290"/>
      <c r="CS33" s="290"/>
      <c r="CT33" s="290"/>
      <c r="CU33" s="290"/>
      <c r="CV33" s="290"/>
      <c r="CW33" s="290"/>
      <c r="CX33" s="290"/>
      <c r="CY33" s="290"/>
      <c r="CZ33" s="290"/>
      <c r="DA33" s="290"/>
      <c r="DB33" s="290"/>
      <c r="DC33" s="290"/>
      <c r="DD33" s="290"/>
      <c r="DE33" s="290"/>
      <c r="DF33" s="290"/>
      <c r="DG33" s="290"/>
      <c r="DH33" s="290"/>
      <c r="DI33" s="290"/>
      <c r="DJ33" s="290"/>
      <c r="DK33" s="290"/>
      <c r="DL33" s="290"/>
      <c r="DM33" s="290"/>
      <c r="DN33" s="290"/>
      <c r="DO33" s="290"/>
      <c r="DP33" s="290"/>
      <c r="DQ33" s="290"/>
      <c r="DR33" s="290"/>
      <c r="DS33" s="290"/>
      <c r="DT33" s="290"/>
      <c r="DU33" s="290"/>
      <c r="DV33" s="290"/>
      <c r="DW33" s="290"/>
      <c r="DX33" s="290"/>
      <c r="DY33" s="290"/>
      <c r="DZ33" s="290"/>
      <c r="EA33" s="290"/>
      <c r="EB33" s="290"/>
      <c r="EC33" s="290"/>
      <c r="ED33" s="290"/>
      <c r="EE33" s="290"/>
      <c r="EF33" s="290"/>
      <c r="EG33" s="290"/>
      <c r="EH33" s="290"/>
      <c r="EI33" s="290"/>
      <c r="EJ33" s="290"/>
      <c r="EK33" s="290"/>
      <c r="EL33" s="290"/>
      <c r="EM33" s="290"/>
      <c r="EN33" s="290"/>
      <c r="EO33" s="290"/>
      <c r="EP33" s="290"/>
      <c r="EQ33" s="290"/>
      <c r="ER33" s="290"/>
      <c r="ES33" s="290"/>
      <c r="ET33" s="290"/>
      <c r="EU33" s="290"/>
      <c r="EV33" s="290"/>
      <c r="EW33" s="290"/>
      <c r="EX33" s="290"/>
      <c r="EY33" s="290"/>
    </row>
    <row r="34" spans="1:155" s="237" customFormat="1" ht="15" customHeight="1" x14ac:dyDescent="0.35">
      <c r="A34" s="292" t="s">
        <v>152</v>
      </c>
      <c r="B34" s="293" t="s">
        <v>153</v>
      </c>
      <c r="C34" s="293" t="s">
        <v>124</v>
      </c>
      <c r="D34" s="290"/>
      <c r="E34" s="398">
        <v>215518121.06</v>
      </c>
      <c r="F34" s="699">
        <v>224309554</v>
      </c>
      <c r="G34" s="289">
        <v>0</v>
      </c>
      <c r="H34" s="699">
        <v>0</v>
      </c>
      <c r="I34" s="289">
        <v>2644421.06</v>
      </c>
      <c r="J34" s="289">
        <v>2878854</v>
      </c>
      <c r="K34" s="398">
        <v>212873700</v>
      </c>
      <c r="L34" s="699">
        <v>221430700</v>
      </c>
      <c r="M34" s="289">
        <v>23552540</v>
      </c>
      <c r="N34" s="699">
        <v>24017239</v>
      </c>
      <c r="O34" s="405">
        <v>145641</v>
      </c>
      <c r="P34" s="752">
        <v>146796.29999999999</v>
      </c>
      <c r="Q34" s="616">
        <v>0.97499999999999998</v>
      </c>
      <c r="R34" s="617">
        <v>0.97699999999999998</v>
      </c>
      <c r="S34" s="704">
        <v>0</v>
      </c>
      <c r="T34" s="699">
        <v>0</v>
      </c>
      <c r="U34" s="384">
        <v>142000</v>
      </c>
      <c r="V34" s="384">
        <v>143419.98509999999</v>
      </c>
      <c r="W34" s="684">
        <v>1517.73</v>
      </c>
      <c r="X34" s="756">
        <v>1564.00486</v>
      </c>
      <c r="Y34" s="472">
        <v>1499.11</v>
      </c>
      <c r="Z34" s="472">
        <v>1543.9319700000001</v>
      </c>
      <c r="AA34" s="499">
        <v>2150023.5619999999</v>
      </c>
      <c r="AB34" s="440">
        <v>14.99</v>
      </c>
      <c r="AC34" s="619">
        <v>9.9992999999999992E-3</v>
      </c>
      <c r="AD34" s="441" t="s">
        <v>105</v>
      </c>
      <c r="AE34" s="442" t="s">
        <v>105</v>
      </c>
      <c r="AF34" s="340">
        <v>0</v>
      </c>
      <c r="AG34" s="340">
        <v>221.28018</v>
      </c>
      <c r="AH34" s="340">
        <v>72.181010000000001</v>
      </c>
      <c r="AI34" s="340">
        <v>0</v>
      </c>
      <c r="AJ34" s="568">
        <v>1857.47</v>
      </c>
      <c r="AK34" s="609">
        <v>20</v>
      </c>
      <c r="AL34" s="570">
        <v>67818</v>
      </c>
      <c r="AM34" s="609">
        <v>0</v>
      </c>
      <c r="AN34" s="570">
        <v>0</v>
      </c>
      <c r="AO34" s="609">
        <v>19</v>
      </c>
      <c r="AP34" s="569">
        <v>67818</v>
      </c>
      <c r="AQ34" s="571" t="s">
        <v>708</v>
      </c>
      <c r="AR34" s="591" t="s">
        <v>708</v>
      </c>
      <c r="AS34" s="591" t="s">
        <v>708</v>
      </c>
      <c r="AT34" s="591" t="s">
        <v>708</v>
      </c>
      <c r="AU34" s="591" t="s">
        <v>708</v>
      </c>
      <c r="AV34" s="591" t="s">
        <v>708</v>
      </c>
      <c r="AW34" s="591" t="s">
        <v>708</v>
      </c>
      <c r="AX34" s="754" t="s">
        <v>708</v>
      </c>
      <c r="AY34" s="291" t="s">
        <v>708</v>
      </c>
      <c r="AZ34" s="291" t="s">
        <v>708</v>
      </c>
      <c r="BA34" s="291" t="s">
        <v>708</v>
      </c>
      <c r="BB34" s="291" t="s">
        <v>708</v>
      </c>
      <c r="BC34" s="291" t="s">
        <v>708</v>
      </c>
      <c r="BD34" s="291" t="s">
        <v>708</v>
      </c>
      <c r="BE34" s="755" t="s">
        <v>708</v>
      </c>
      <c r="BF34" s="591" t="s">
        <v>708</v>
      </c>
      <c r="BG34" s="591" t="s">
        <v>708</v>
      </c>
      <c r="BH34" s="591" t="s">
        <v>708</v>
      </c>
      <c r="BI34" s="591" t="s">
        <v>708</v>
      </c>
      <c r="BJ34" s="591" t="s">
        <v>708</v>
      </c>
      <c r="BK34" s="591" t="s">
        <v>708</v>
      </c>
      <c r="BL34" s="754" t="s">
        <v>708</v>
      </c>
      <c r="BM34" s="291" t="s">
        <v>708</v>
      </c>
      <c r="BN34" s="291" t="s">
        <v>708</v>
      </c>
      <c r="BO34" s="291" t="s">
        <v>708</v>
      </c>
      <c r="BP34" s="291" t="s">
        <v>708</v>
      </c>
      <c r="BQ34" s="291" t="s">
        <v>708</v>
      </c>
      <c r="BR34" s="291" t="s">
        <v>708</v>
      </c>
      <c r="BS34" s="755" t="s">
        <v>708</v>
      </c>
      <c r="BT34" s="591" t="s">
        <v>708</v>
      </c>
      <c r="BU34" s="591" t="s">
        <v>708</v>
      </c>
      <c r="BV34" s="591" t="s">
        <v>708</v>
      </c>
      <c r="BW34" s="591" t="s">
        <v>708</v>
      </c>
      <c r="BX34" s="591" t="s">
        <v>708</v>
      </c>
      <c r="BY34" s="591" t="s">
        <v>708</v>
      </c>
      <c r="BZ34" s="754" t="s">
        <v>708</v>
      </c>
      <c r="CA34" s="291" t="s">
        <v>708</v>
      </c>
      <c r="CB34" s="291" t="s">
        <v>708</v>
      </c>
      <c r="CC34" s="291" t="s">
        <v>708</v>
      </c>
      <c r="CD34" s="291" t="s">
        <v>708</v>
      </c>
      <c r="CE34" s="291" t="s">
        <v>708</v>
      </c>
      <c r="CF34" s="291" t="s">
        <v>708</v>
      </c>
      <c r="CG34" s="291" t="s">
        <v>708</v>
      </c>
      <c r="CH34" s="439" t="s">
        <v>751</v>
      </c>
      <c r="CI34" s="290"/>
      <c r="CJ34" s="290"/>
      <c r="CK34" s="290"/>
      <c r="CL34" s="290"/>
      <c r="CM34" s="290"/>
      <c r="CN34" s="290"/>
      <c r="CO34" s="290"/>
      <c r="CP34" s="290"/>
      <c r="CQ34" s="290"/>
      <c r="CR34" s="290"/>
      <c r="CS34" s="290"/>
      <c r="CT34" s="290"/>
      <c r="CU34" s="290"/>
      <c r="CV34" s="290"/>
      <c r="CW34" s="290"/>
      <c r="CX34" s="290"/>
      <c r="CY34" s="290"/>
      <c r="CZ34" s="290"/>
      <c r="DA34" s="290"/>
      <c r="DB34" s="290"/>
      <c r="DC34" s="290"/>
      <c r="DD34" s="290"/>
      <c r="DE34" s="290"/>
      <c r="DF34" s="290"/>
      <c r="DG34" s="290"/>
      <c r="DH34" s="290"/>
      <c r="DI34" s="290"/>
      <c r="DJ34" s="290"/>
      <c r="DK34" s="290"/>
      <c r="DL34" s="290"/>
      <c r="DM34" s="290"/>
      <c r="DN34" s="290"/>
      <c r="DO34" s="290"/>
      <c r="DP34" s="290"/>
      <c r="DQ34" s="290"/>
      <c r="DR34" s="290"/>
      <c r="DS34" s="290"/>
      <c r="DT34" s="290"/>
      <c r="DU34" s="290"/>
      <c r="DV34" s="290"/>
      <c r="DW34" s="290"/>
      <c r="DX34" s="290"/>
      <c r="DY34" s="290"/>
      <c r="DZ34" s="290"/>
      <c r="EA34" s="290"/>
      <c r="EB34" s="290"/>
      <c r="EC34" s="290"/>
      <c r="ED34" s="290"/>
      <c r="EE34" s="290"/>
      <c r="EF34" s="290"/>
      <c r="EG34" s="290"/>
      <c r="EH34" s="290"/>
      <c r="EI34" s="290"/>
      <c r="EJ34" s="290"/>
      <c r="EK34" s="290"/>
      <c r="EL34" s="290"/>
      <c r="EM34" s="290"/>
      <c r="EN34" s="290"/>
      <c r="EO34" s="290"/>
      <c r="EP34" s="290"/>
      <c r="EQ34" s="290"/>
      <c r="ER34" s="290"/>
      <c r="ES34" s="290"/>
      <c r="ET34" s="290"/>
      <c r="EU34" s="290"/>
      <c r="EV34" s="290"/>
      <c r="EW34" s="290"/>
      <c r="EX34" s="290"/>
      <c r="EY34" s="290"/>
    </row>
    <row r="35" spans="1:155" s="237" customFormat="1" ht="15" customHeight="1" x14ac:dyDescent="0.35">
      <c r="A35" s="292" t="s">
        <v>191</v>
      </c>
      <c r="B35" s="293" t="s">
        <v>752</v>
      </c>
      <c r="C35" s="293" t="s">
        <v>710</v>
      </c>
      <c r="D35" s="290"/>
      <c r="E35" s="398">
        <v>12440168</v>
      </c>
      <c r="F35" s="699">
        <v>13083998</v>
      </c>
      <c r="G35" s="289">
        <v>0</v>
      </c>
      <c r="H35" s="699">
        <v>0</v>
      </c>
      <c r="I35" s="289">
        <v>2518974</v>
      </c>
      <c r="J35" s="289">
        <v>2662502</v>
      </c>
      <c r="K35" s="398">
        <v>9921194</v>
      </c>
      <c r="L35" s="699">
        <v>10421496</v>
      </c>
      <c r="M35" s="289">
        <v>0</v>
      </c>
      <c r="N35" s="699">
        <v>0</v>
      </c>
      <c r="O35" s="405">
        <v>54228.3</v>
      </c>
      <c r="P35" s="752">
        <v>55477.8</v>
      </c>
      <c r="Q35" s="616">
        <v>0.99</v>
      </c>
      <c r="R35" s="617">
        <v>0.99</v>
      </c>
      <c r="S35" s="704">
        <v>35</v>
      </c>
      <c r="T35" s="699">
        <v>34</v>
      </c>
      <c r="U35" s="384">
        <v>53721</v>
      </c>
      <c r="V35" s="384">
        <v>54957.021999999997</v>
      </c>
      <c r="W35" s="684">
        <v>231.57</v>
      </c>
      <c r="X35" s="756">
        <v>238.07691</v>
      </c>
      <c r="Y35" s="472">
        <v>184.68</v>
      </c>
      <c r="Z35" s="472">
        <v>189.62993</v>
      </c>
      <c r="AA35" s="499">
        <v>0</v>
      </c>
      <c r="AB35" s="440">
        <v>0</v>
      </c>
      <c r="AC35" s="619">
        <v>0</v>
      </c>
      <c r="AD35" s="441" t="s">
        <v>105</v>
      </c>
      <c r="AE35" s="442" t="s">
        <v>105</v>
      </c>
      <c r="AF35" s="340">
        <v>1401.1194399999999</v>
      </c>
      <c r="AG35" s="340">
        <v>218.51992000000001</v>
      </c>
      <c r="AH35" s="340">
        <v>75.329970000000003</v>
      </c>
      <c r="AI35" s="340">
        <v>0</v>
      </c>
      <c r="AJ35" s="568">
        <v>1933.05</v>
      </c>
      <c r="AK35" s="609">
        <v>63</v>
      </c>
      <c r="AL35" s="570">
        <v>40179.019999999997</v>
      </c>
      <c r="AM35" s="609">
        <v>0</v>
      </c>
      <c r="AN35" s="570">
        <v>0</v>
      </c>
      <c r="AO35" s="609">
        <v>54</v>
      </c>
      <c r="AP35" s="569">
        <v>40179.019999999997</v>
      </c>
      <c r="AQ35" s="571" t="s">
        <v>708</v>
      </c>
      <c r="AR35" s="591" t="s">
        <v>708</v>
      </c>
      <c r="AS35" s="591" t="s">
        <v>708</v>
      </c>
      <c r="AT35" s="591" t="s">
        <v>708</v>
      </c>
      <c r="AU35" s="591" t="s">
        <v>708</v>
      </c>
      <c r="AV35" s="591" t="s">
        <v>708</v>
      </c>
      <c r="AW35" s="591" t="s">
        <v>708</v>
      </c>
      <c r="AX35" s="754" t="s">
        <v>708</v>
      </c>
      <c r="AY35" s="291" t="s">
        <v>708</v>
      </c>
      <c r="AZ35" s="291" t="s">
        <v>708</v>
      </c>
      <c r="BA35" s="291" t="s">
        <v>708</v>
      </c>
      <c r="BB35" s="291" t="s">
        <v>708</v>
      </c>
      <c r="BC35" s="291" t="s">
        <v>708</v>
      </c>
      <c r="BD35" s="291" t="s">
        <v>708</v>
      </c>
      <c r="BE35" s="755" t="s">
        <v>708</v>
      </c>
      <c r="BF35" s="591" t="s">
        <v>708</v>
      </c>
      <c r="BG35" s="591" t="s">
        <v>708</v>
      </c>
      <c r="BH35" s="591" t="s">
        <v>708</v>
      </c>
      <c r="BI35" s="591" t="s">
        <v>708</v>
      </c>
      <c r="BJ35" s="591" t="s">
        <v>708</v>
      </c>
      <c r="BK35" s="591" t="s">
        <v>708</v>
      </c>
      <c r="BL35" s="754" t="s">
        <v>708</v>
      </c>
      <c r="BM35" s="291" t="s">
        <v>708</v>
      </c>
      <c r="BN35" s="291" t="s">
        <v>708</v>
      </c>
      <c r="BO35" s="291" t="s">
        <v>708</v>
      </c>
      <c r="BP35" s="291" t="s">
        <v>708</v>
      </c>
      <c r="BQ35" s="291" t="s">
        <v>708</v>
      </c>
      <c r="BR35" s="291" t="s">
        <v>708</v>
      </c>
      <c r="BS35" s="755" t="s">
        <v>708</v>
      </c>
      <c r="BT35" s="591" t="s">
        <v>708</v>
      </c>
      <c r="BU35" s="591" t="s">
        <v>708</v>
      </c>
      <c r="BV35" s="591" t="s">
        <v>708</v>
      </c>
      <c r="BW35" s="591" t="s">
        <v>708</v>
      </c>
      <c r="BX35" s="591" t="s">
        <v>708</v>
      </c>
      <c r="BY35" s="591" t="s">
        <v>708</v>
      </c>
      <c r="BZ35" s="754" t="s">
        <v>708</v>
      </c>
      <c r="CA35" s="291" t="s">
        <v>708</v>
      </c>
      <c r="CB35" s="291" t="s">
        <v>708</v>
      </c>
      <c r="CC35" s="291" t="s">
        <v>708</v>
      </c>
      <c r="CD35" s="291" t="s">
        <v>708</v>
      </c>
      <c r="CE35" s="291" t="s">
        <v>708</v>
      </c>
      <c r="CF35" s="291" t="s">
        <v>708</v>
      </c>
      <c r="CG35" s="291" t="s">
        <v>708</v>
      </c>
      <c r="CH35" s="439" t="s">
        <v>753</v>
      </c>
      <c r="CI35" s="290"/>
      <c r="CJ35" s="290"/>
      <c r="CK35" s="290"/>
      <c r="CL35" s="290"/>
      <c r="CM35" s="290"/>
      <c r="CN35" s="290"/>
      <c r="CO35" s="290"/>
      <c r="CP35" s="290"/>
      <c r="CQ35" s="290"/>
      <c r="CR35" s="290"/>
      <c r="CS35" s="290"/>
      <c r="CT35" s="290"/>
      <c r="CU35" s="290"/>
      <c r="CV35" s="290"/>
      <c r="CW35" s="290"/>
      <c r="CX35" s="290"/>
      <c r="CY35" s="290"/>
      <c r="CZ35" s="290"/>
      <c r="DA35" s="290"/>
      <c r="DB35" s="290"/>
      <c r="DC35" s="290"/>
      <c r="DD35" s="290"/>
      <c r="DE35" s="290"/>
      <c r="DF35" s="290"/>
      <c r="DG35" s="290"/>
      <c r="DH35" s="290"/>
      <c r="DI35" s="290"/>
      <c r="DJ35" s="290"/>
      <c r="DK35" s="290"/>
      <c r="DL35" s="290"/>
      <c r="DM35" s="290"/>
      <c r="DN35" s="290"/>
      <c r="DO35" s="290"/>
      <c r="DP35" s="290"/>
      <c r="DQ35" s="290"/>
      <c r="DR35" s="290"/>
      <c r="DS35" s="290"/>
      <c r="DT35" s="290"/>
      <c r="DU35" s="290"/>
      <c r="DV35" s="290"/>
      <c r="DW35" s="290"/>
      <c r="DX35" s="290"/>
      <c r="DY35" s="290"/>
      <c r="DZ35" s="290"/>
      <c r="EA35" s="290"/>
      <c r="EB35" s="290"/>
      <c r="EC35" s="290"/>
      <c r="ED35" s="290"/>
      <c r="EE35" s="290"/>
      <c r="EF35" s="290"/>
      <c r="EG35" s="290"/>
      <c r="EH35" s="290"/>
      <c r="EI35" s="290"/>
      <c r="EJ35" s="290"/>
      <c r="EK35" s="290"/>
      <c r="EL35" s="290"/>
      <c r="EM35" s="290"/>
      <c r="EN35" s="290"/>
      <c r="EO35" s="290"/>
      <c r="EP35" s="290"/>
      <c r="EQ35" s="290"/>
      <c r="ER35" s="290"/>
      <c r="ES35" s="290"/>
      <c r="ET35" s="290"/>
      <c r="EU35" s="290"/>
      <c r="EV35" s="290"/>
      <c r="EW35" s="290"/>
      <c r="EX35" s="290"/>
      <c r="EY35" s="290"/>
    </row>
    <row r="36" spans="1:155" s="237" customFormat="1" ht="15" customHeight="1" x14ac:dyDescent="0.35">
      <c r="A36" s="292" t="s">
        <v>194</v>
      </c>
      <c r="B36" s="293" t="s">
        <v>754</v>
      </c>
      <c r="C36" s="293" t="s">
        <v>710</v>
      </c>
      <c r="D36" s="290"/>
      <c r="E36" s="398">
        <v>8784652.2200000007</v>
      </c>
      <c r="F36" s="699">
        <v>9262225</v>
      </c>
      <c r="G36" s="289">
        <v>76892</v>
      </c>
      <c r="H36" s="699">
        <v>80156</v>
      </c>
      <c r="I36" s="289">
        <v>4319577</v>
      </c>
      <c r="J36" s="289">
        <v>4513213</v>
      </c>
      <c r="K36" s="398">
        <v>4465075.22</v>
      </c>
      <c r="L36" s="699">
        <v>4749012</v>
      </c>
      <c r="M36" s="289">
        <v>77050</v>
      </c>
      <c r="N36" s="699">
        <v>79100</v>
      </c>
      <c r="O36" s="405">
        <v>44200.3</v>
      </c>
      <c r="P36" s="752">
        <v>44811.4</v>
      </c>
      <c r="Q36" s="616">
        <v>1</v>
      </c>
      <c r="R36" s="617">
        <v>1</v>
      </c>
      <c r="S36" s="704">
        <v>246</v>
      </c>
      <c r="T36" s="699">
        <v>220</v>
      </c>
      <c r="U36" s="384">
        <v>44446.3</v>
      </c>
      <c r="V36" s="384">
        <v>45031.4</v>
      </c>
      <c r="W36" s="684">
        <v>197.65</v>
      </c>
      <c r="X36" s="756">
        <v>205.68</v>
      </c>
      <c r="Y36" s="472">
        <v>100.46</v>
      </c>
      <c r="Z36" s="472">
        <v>105.46</v>
      </c>
      <c r="AA36" s="499">
        <v>0</v>
      </c>
      <c r="AB36" s="440">
        <v>0</v>
      </c>
      <c r="AC36" s="619">
        <v>0</v>
      </c>
      <c r="AD36" s="441" t="s">
        <v>105</v>
      </c>
      <c r="AE36" s="442" t="s">
        <v>105</v>
      </c>
      <c r="AF36" s="340">
        <v>1516.95</v>
      </c>
      <c r="AG36" s="340">
        <v>288</v>
      </c>
      <c r="AH36" s="340">
        <v>0</v>
      </c>
      <c r="AI36" s="340">
        <v>0</v>
      </c>
      <c r="AJ36" s="568">
        <v>2010.63</v>
      </c>
      <c r="AK36" s="609">
        <v>110</v>
      </c>
      <c r="AL36" s="570">
        <v>45031.4</v>
      </c>
      <c r="AM36" s="609">
        <v>0</v>
      </c>
      <c r="AN36" s="570">
        <v>0</v>
      </c>
      <c r="AO36" s="609">
        <v>92</v>
      </c>
      <c r="AP36" s="569">
        <v>44289.599999999999</v>
      </c>
      <c r="AQ36" s="571" t="s">
        <v>708</v>
      </c>
      <c r="AR36" s="591" t="s">
        <v>708</v>
      </c>
      <c r="AS36" s="591" t="s">
        <v>708</v>
      </c>
      <c r="AT36" s="591" t="s">
        <v>708</v>
      </c>
      <c r="AU36" s="591" t="s">
        <v>708</v>
      </c>
      <c r="AV36" s="591" t="s">
        <v>708</v>
      </c>
      <c r="AW36" s="591" t="s">
        <v>708</v>
      </c>
      <c r="AX36" s="754" t="s">
        <v>708</v>
      </c>
      <c r="AY36" s="291" t="s">
        <v>708</v>
      </c>
      <c r="AZ36" s="291" t="s">
        <v>708</v>
      </c>
      <c r="BA36" s="291" t="s">
        <v>708</v>
      </c>
      <c r="BB36" s="291" t="s">
        <v>708</v>
      </c>
      <c r="BC36" s="291" t="s">
        <v>708</v>
      </c>
      <c r="BD36" s="291" t="s">
        <v>708</v>
      </c>
      <c r="BE36" s="755" t="s">
        <v>708</v>
      </c>
      <c r="BF36" s="591" t="s">
        <v>708</v>
      </c>
      <c r="BG36" s="591" t="s">
        <v>708</v>
      </c>
      <c r="BH36" s="591" t="s">
        <v>708</v>
      </c>
      <c r="BI36" s="591" t="s">
        <v>708</v>
      </c>
      <c r="BJ36" s="591" t="s">
        <v>708</v>
      </c>
      <c r="BK36" s="591" t="s">
        <v>708</v>
      </c>
      <c r="BL36" s="754" t="s">
        <v>708</v>
      </c>
      <c r="BM36" s="291" t="s">
        <v>708</v>
      </c>
      <c r="BN36" s="291" t="s">
        <v>708</v>
      </c>
      <c r="BO36" s="291" t="s">
        <v>708</v>
      </c>
      <c r="BP36" s="291" t="s">
        <v>708</v>
      </c>
      <c r="BQ36" s="291" t="s">
        <v>708</v>
      </c>
      <c r="BR36" s="291" t="s">
        <v>708</v>
      </c>
      <c r="BS36" s="755" t="s">
        <v>708</v>
      </c>
      <c r="BT36" s="591" t="s">
        <v>708</v>
      </c>
      <c r="BU36" s="591" t="s">
        <v>708</v>
      </c>
      <c r="BV36" s="591" t="s">
        <v>708</v>
      </c>
      <c r="BW36" s="591" t="s">
        <v>708</v>
      </c>
      <c r="BX36" s="591" t="s">
        <v>708</v>
      </c>
      <c r="BY36" s="591" t="s">
        <v>708</v>
      </c>
      <c r="BZ36" s="754" t="s">
        <v>708</v>
      </c>
      <c r="CA36" s="291" t="s">
        <v>708</v>
      </c>
      <c r="CB36" s="291" t="s">
        <v>708</v>
      </c>
      <c r="CC36" s="291" t="s">
        <v>708</v>
      </c>
      <c r="CD36" s="291" t="s">
        <v>708</v>
      </c>
      <c r="CE36" s="291" t="s">
        <v>708</v>
      </c>
      <c r="CF36" s="291" t="s">
        <v>708</v>
      </c>
      <c r="CG36" s="291" t="s">
        <v>708</v>
      </c>
      <c r="CH36" s="439" t="s">
        <v>755</v>
      </c>
      <c r="CI36" s="290"/>
      <c r="CJ36" s="290"/>
      <c r="CK36" s="290"/>
      <c r="CL36" s="290"/>
      <c r="CM36" s="290"/>
      <c r="CN36" s="290"/>
      <c r="CO36" s="290"/>
      <c r="CP36" s="290"/>
      <c r="CQ36" s="290"/>
      <c r="CR36" s="290"/>
      <c r="CS36" s="290"/>
      <c r="CT36" s="290"/>
      <c r="CU36" s="290"/>
      <c r="CV36" s="290"/>
      <c r="CW36" s="290"/>
      <c r="CX36" s="290"/>
      <c r="CY36" s="290"/>
      <c r="CZ36" s="290"/>
      <c r="DA36" s="290"/>
      <c r="DB36" s="290"/>
      <c r="DC36" s="290"/>
      <c r="DD36" s="290"/>
      <c r="DE36" s="290"/>
      <c r="DF36" s="290"/>
      <c r="DG36" s="290"/>
      <c r="DH36" s="290"/>
      <c r="DI36" s="290"/>
      <c r="DJ36" s="290"/>
      <c r="DK36" s="290"/>
      <c r="DL36" s="290"/>
      <c r="DM36" s="290"/>
      <c r="DN36" s="290"/>
      <c r="DO36" s="290"/>
      <c r="DP36" s="290"/>
      <c r="DQ36" s="290"/>
      <c r="DR36" s="290"/>
      <c r="DS36" s="290"/>
      <c r="DT36" s="290"/>
      <c r="DU36" s="290"/>
      <c r="DV36" s="290"/>
      <c r="DW36" s="290"/>
      <c r="DX36" s="290"/>
      <c r="DY36" s="290"/>
      <c r="DZ36" s="290"/>
      <c r="EA36" s="290"/>
      <c r="EB36" s="290"/>
      <c r="EC36" s="290"/>
      <c r="ED36" s="290"/>
      <c r="EE36" s="290"/>
      <c r="EF36" s="290"/>
      <c r="EG36" s="290"/>
      <c r="EH36" s="290"/>
      <c r="EI36" s="290"/>
      <c r="EJ36" s="290"/>
      <c r="EK36" s="290"/>
      <c r="EL36" s="290"/>
      <c r="EM36" s="290"/>
      <c r="EN36" s="290"/>
      <c r="EO36" s="290"/>
      <c r="EP36" s="290"/>
      <c r="EQ36" s="290"/>
      <c r="ER36" s="290"/>
      <c r="ES36" s="290"/>
      <c r="ET36" s="290"/>
      <c r="EU36" s="290"/>
      <c r="EV36" s="290"/>
      <c r="EW36" s="290"/>
      <c r="EX36" s="290"/>
      <c r="EY36" s="290"/>
    </row>
    <row r="37" spans="1:155" s="237" customFormat="1" ht="15" customHeight="1" x14ac:dyDescent="0.35">
      <c r="A37" s="292" t="s">
        <v>155</v>
      </c>
      <c r="B37" s="293" t="s">
        <v>156</v>
      </c>
      <c r="C37" s="293" t="s">
        <v>117</v>
      </c>
      <c r="D37" s="290"/>
      <c r="E37" s="398">
        <v>135689697</v>
      </c>
      <c r="F37" s="699">
        <v>140145260</v>
      </c>
      <c r="G37" s="289">
        <v>0</v>
      </c>
      <c r="H37" s="699">
        <v>0</v>
      </c>
      <c r="I37" s="289">
        <v>0</v>
      </c>
      <c r="J37" s="289">
        <v>0</v>
      </c>
      <c r="K37" s="398">
        <v>135689697</v>
      </c>
      <c r="L37" s="699">
        <v>140145260</v>
      </c>
      <c r="M37" s="289">
        <v>2974977</v>
      </c>
      <c r="N37" s="699">
        <v>3196600</v>
      </c>
      <c r="O37" s="405">
        <v>100975</v>
      </c>
      <c r="P37" s="752">
        <v>101783.5</v>
      </c>
      <c r="Q37" s="616">
        <v>0.97499399999999992</v>
      </c>
      <c r="R37" s="617">
        <v>0.97</v>
      </c>
      <c r="S37" s="704">
        <v>0</v>
      </c>
      <c r="T37" s="699">
        <v>0</v>
      </c>
      <c r="U37" s="384">
        <v>98450</v>
      </c>
      <c r="V37" s="384">
        <v>98730</v>
      </c>
      <c r="W37" s="684">
        <v>1378.26</v>
      </c>
      <c r="X37" s="756">
        <v>1419.48</v>
      </c>
      <c r="Y37" s="472">
        <v>1378.26</v>
      </c>
      <c r="Z37" s="472">
        <v>1419.48</v>
      </c>
      <c r="AA37" s="499">
        <v>1360499</v>
      </c>
      <c r="AB37" s="440">
        <v>13.78</v>
      </c>
      <c r="AC37" s="619">
        <v>9.9980999999999993E-3</v>
      </c>
      <c r="AD37" s="441" t="s">
        <v>105</v>
      </c>
      <c r="AE37" s="442" t="s">
        <v>105</v>
      </c>
      <c r="AF37" s="340">
        <v>395.59</v>
      </c>
      <c r="AG37" s="340">
        <v>0</v>
      </c>
      <c r="AH37" s="340">
        <v>0</v>
      </c>
      <c r="AI37" s="340">
        <v>0</v>
      </c>
      <c r="AJ37" s="568">
        <v>1815.07</v>
      </c>
      <c r="AK37" s="609">
        <v>0</v>
      </c>
      <c r="AL37" s="570">
        <v>0</v>
      </c>
      <c r="AM37" s="609">
        <v>0</v>
      </c>
      <c r="AN37" s="570">
        <v>0</v>
      </c>
      <c r="AO37" s="609">
        <v>0</v>
      </c>
      <c r="AP37" s="569">
        <v>0</v>
      </c>
      <c r="AQ37" s="571" t="s">
        <v>708</v>
      </c>
      <c r="AR37" s="591" t="s">
        <v>708</v>
      </c>
      <c r="AS37" s="591" t="s">
        <v>708</v>
      </c>
      <c r="AT37" s="591" t="s">
        <v>708</v>
      </c>
      <c r="AU37" s="591" t="s">
        <v>708</v>
      </c>
      <c r="AV37" s="591" t="s">
        <v>708</v>
      </c>
      <c r="AW37" s="591" t="s">
        <v>708</v>
      </c>
      <c r="AX37" s="754" t="s">
        <v>708</v>
      </c>
      <c r="AY37" s="291" t="s">
        <v>708</v>
      </c>
      <c r="AZ37" s="291" t="s">
        <v>708</v>
      </c>
      <c r="BA37" s="291" t="s">
        <v>708</v>
      </c>
      <c r="BB37" s="291" t="s">
        <v>708</v>
      </c>
      <c r="BC37" s="291" t="s">
        <v>708</v>
      </c>
      <c r="BD37" s="291" t="s">
        <v>708</v>
      </c>
      <c r="BE37" s="755" t="s">
        <v>708</v>
      </c>
      <c r="BF37" s="591" t="s">
        <v>708</v>
      </c>
      <c r="BG37" s="591" t="s">
        <v>708</v>
      </c>
      <c r="BH37" s="591" t="s">
        <v>708</v>
      </c>
      <c r="BI37" s="591" t="s">
        <v>708</v>
      </c>
      <c r="BJ37" s="591" t="s">
        <v>708</v>
      </c>
      <c r="BK37" s="591" t="s">
        <v>708</v>
      </c>
      <c r="BL37" s="754" t="s">
        <v>708</v>
      </c>
      <c r="BM37" s="291" t="s">
        <v>708</v>
      </c>
      <c r="BN37" s="291" t="s">
        <v>708</v>
      </c>
      <c r="BO37" s="291" t="s">
        <v>708</v>
      </c>
      <c r="BP37" s="291" t="s">
        <v>708</v>
      </c>
      <c r="BQ37" s="291" t="s">
        <v>708</v>
      </c>
      <c r="BR37" s="291" t="s">
        <v>708</v>
      </c>
      <c r="BS37" s="755" t="s">
        <v>708</v>
      </c>
      <c r="BT37" s="591" t="s">
        <v>708</v>
      </c>
      <c r="BU37" s="591" t="s">
        <v>708</v>
      </c>
      <c r="BV37" s="591" t="s">
        <v>708</v>
      </c>
      <c r="BW37" s="591" t="s">
        <v>708</v>
      </c>
      <c r="BX37" s="591" t="s">
        <v>708</v>
      </c>
      <c r="BY37" s="591" t="s">
        <v>708</v>
      </c>
      <c r="BZ37" s="754" t="s">
        <v>708</v>
      </c>
      <c r="CA37" s="291" t="s">
        <v>708</v>
      </c>
      <c r="CB37" s="291" t="s">
        <v>708</v>
      </c>
      <c r="CC37" s="291" t="s">
        <v>708</v>
      </c>
      <c r="CD37" s="291" t="s">
        <v>708</v>
      </c>
      <c r="CE37" s="291" t="s">
        <v>708</v>
      </c>
      <c r="CF37" s="291" t="s">
        <v>708</v>
      </c>
      <c r="CG37" s="291" t="s">
        <v>708</v>
      </c>
      <c r="CH37" s="439" t="s">
        <v>756</v>
      </c>
      <c r="CI37" s="290"/>
      <c r="CJ37" s="290"/>
      <c r="CK37" s="290"/>
      <c r="CL37" s="290"/>
      <c r="CM37" s="290"/>
      <c r="CN37" s="290"/>
      <c r="CO37" s="290"/>
      <c r="CP37" s="290"/>
      <c r="CQ37" s="290"/>
      <c r="CR37" s="290"/>
      <c r="CS37" s="290"/>
      <c r="CT37" s="290"/>
      <c r="CU37" s="290"/>
      <c r="CV37" s="290"/>
      <c r="CW37" s="290"/>
      <c r="CX37" s="290"/>
      <c r="CY37" s="290"/>
      <c r="CZ37" s="290"/>
      <c r="DA37" s="290"/>
      <c r="DB37" s="290"/>
      <c r="DC37" s="290"/>
      <c r="DD37" s="290"/>
      <c r="DE37" s="290"/>
      <c r="DF37" s="290"/>
      <c r="DG37" s="290"/>
      <c r="DH37" s="290"/>
      <c r="DI37" s="290"/>
      <c r="DJ37" s="290"/>
      <c r="DK37" s="290"/>
      <c r="DL37" s="290"/>
      <c r="DM37" s="290"/>
      <c r="DN37" s="290"/>
      <c r="DO37" s="290"/>
      <c r="DP37" s="290"/>
      <c r="DQ37" s="290"/>
      <c r="DR37" s="290"/>
      <c r="DS37" s="290"/>
      <c r="DT37" s="290"/>
      <c r="DU37" s="290"/>
      <c r="DV37" s="290"/>
      <c r="DW37" s="290"/>
      <c r="DX37" s="290"/>
      <c r="DY37" s="290"/>
      <c r="DZ37" s="290"/>
      <c r="EA37" s="290"/>
      <c r="EB37" s="290"/>
      <c r="EC37" s="290"/>
      <c r="ED37" s="290"/>
      <c r="EE37" s="290"/>
      <c r="EF37" s="290"/>
      <c r="EG37" s="290"/>
      <c r="EH37" s="290"/>
      <c r="EI37" s="290"/>
      <c r="EJ37" s="290"/>
      <c r="EK37" s="290"/>
      <c r="EL37" s="290"/>
      <c r="EM37" s="290"/>
      <c r="EN37" s="290"/>
      <c r="EO37" s="290"/>
      <c r="EP37" s="290"/>
      <c r="EQ37" s="290"/>
      <c r="ER37" s="290"/>
      <c r="ES37" s="290"/>
      <c r="ET37" s="290"/>
      <c r="EU37" s="290"/>
      <c r="EV37" s="290"/>
      <c r="EW37" s="290"/>
      <c r="EX37" s="290"/>
      <c r="EY37" s="290"/>
    </row>
    <row r="38" spans="1:155" s="237" customFormat="1" ht="15" customHeight="1" x14ac:dyDescent="0.35">
      <c r="A38" s="292" t="s">
        <v>199</v>
      </c>
      <c r="B38" s="293" t="s">
        <v>757</v>
      </c>
      <c r="C38" s="293" t="s">
        <v>710</v>
      </c>
      <c r="D38" s="290"/>
      <c r="E38" s="398">
        <v>7042048</v>
      </c>
      <c r="F38" s="699">
        <v>7208444</v>
      </c>
      <c r="G38" s="289">
        <v>0</v>
      </c>
      <c r="H38" s="699">
        <v>0</v>
      </c>
      <c r="I38" s="289">
        <v>603792</v>
      </c>
      <c r="J38" s="289">
        <v>619510</v>
      </c>
      <c r="K38" s="398">
        <v>6438256</v>
      </c>
      <c r="L38" s="699">
        <v>6588934</v>
      </c>
      <c r="M38" s="289">
        <v>0</v>
      </c>
      <c r="N38" s="699">
        <v>0</v>
      </c>
      <c r="O38" s="405">
        <v>33756.6</v>
      </c>
      <c r="P38" s="752">
        <v>33848.9</v>
      </c>
      <c r="Q38" s="616">
        <v>0.98499999999999999</v>
      </c>
      <c r="R38" s="617">
        <v>0.98</v>
      </c>
      <c r="S38" s="704">
        <v>0</v>
      </c>
      <c r="T38" s="699">
        <v>0</v>
      </c>
      <c r="U38" s="384">
        <v>33250.300000000003</v>
      </c>
      <c r="V38" s="384">
        <v>33171.9</v>
      </c>
      <c r="W38" s="684">
        <v>211.79</v>
      </c>
      <c r="X38" s="756">
        <v>217.31</v>
      </c>
      <c r="Y38" s="472">
        <v>193.63</v>
      </c>
      <c r="Z38" s="472">
        <v>198.63</v>
      </c>
      <c r="AA38" s="499">
        <v>0</v>
      </c>
      <c r="AB38" s="440">
        <v>0</v>
      </c>
      <c r="AC38" s="619">
        <v>0</v>
      </c>
      <c r="AD38" s="441" t="s">
        <v>105</v>
      </c>
      <c r="AE38" s="442" t="s">
        <v>105</v>
      </c>
      <c r="AF38" s="340">
        <v>1401.12</v>
      </c>
      <c r="AG38" s="340">
        <v>218.52</v>
      </c>
      <c r="AH38" s="340">
        <v>75.33</v>
      </c>
      <c r="AI38" s="340">
        <v>0</v>
      </c>
      <c r="AJ38" s="568">
        <v>1912.28</v>
      </c>
      <c r="AK38" s="609">
        <v>9</v>
      </c>
      <c r="AL38" s="570">
        <v>9044.1</v>
      </c>
      <c r="AM38" s="609">
        <v>0</v>
      </c>
      <c r="AN38" s="570">
        <v>0</v>
      </c>
      <c r="AO38" s="609">
        <v>9</v>
      </c>
      <c r="AP38" s="569">
        <v>9044.1</v>
      </c>
      <c r="AQ38" s="571" t="s">
        <v>708</v>
      </c>
      <c r="AR38" s="591" t="s">
        <v>708</v>
      </c>
      <c r="AS38" s="591" t="s">
        <v>708</v>
      </c>
      <c r="AT38" s="591" t="s">
        <v>708</v>
      </c>
      <c r="AU38" s="591" t="s">
        <v>708</v>
      </c>
      <c r="AV38" s="591" t="s">
        <v>708</v>
      </c>
      <c r="AW38" s="591" t="s">
        <v>708</v>
      </c>
      <c r="AX38" s="754" t="s">
        <v>708</v>
      </c>
      <c r="AY38" s="291" t="s">
        <v>708</v>
      </c>
      <c r="AZ38" s="291" t="s">
        <v>708</v>
      </c>
      <c r="BA38" s="291" t="s">
        <v>708</v>
      </c>
      <c r="BB38" s="291" t="s">
        <v>708</v>
      </c>
      <c r="BC38" s="291" t="s">
        <v>708</v>
      </c>
      <c r="BD38" s="291" t="s">
        <v>708</v>
      </c>
      <c r="BE38" s="755" t="s">
        <v>708</v>
      </c>
      <c r="BF38" s="591" t="s">
        <v>708</v>
      </c>
      <c r="BG38" s="591" t="s">
        <v>708</v>
      </c>
      <c r="BH38" s="591" t="s">
        <v>708</v>
      </c>
      <c r="BI38" s="591" t="s">
        <v>708</v>
      </c>
      <c r="BJ38" s="591" t="s">
        <v>708</v>
      </c>
      <c r="BK38" s="591" t="s">
        <v>708</v>
      </c>
      <c r="BL38" s="754" t="s">
        <v>708</v>
      </c>
      <c r="BM38" s="291" t="s">
        <v>708</v>
      </c>
      <c r="BN38" s="291" t="s">
        <v>708</v>
      </c>
      <c r="BO38" s="291" t="s">
        <v>708</v>
      </c>
      <c r="BP38" s="291" t="s">
        <v>708</v>
      </c>
      <c r="BQ38" s="291" t="s">
        <v>708</v>
      </c>
      <c r="BR38" s="291" t="s">
        <v>708</v>
      </c>
      <c r="BS38" s="755" t="s">
        <v>708</v>
      </c>
      <c r="BT38" s="591" t="s">
        <v>708</v>
      </c>
      <c r="BU38" s="591" t="s">
        <v>708</v>
      </c>
      <c r="BV38" s="591" t="s">
        <v>708</v>
      </c>
      <c r="BW38" s="591" t="s">
        <v>708</v>
      </c>
      <c r="BX38" s="591" t="s">
        <v>708</v>
      </c>
      <c r="BY38" s="591" t="s">
        <v>708</v>
      </c>
      <c r="BZ38" s="754" t="s">
        <v>708</v>
      </c>
      <c r="CA38" s="291" t="s">
        <v>708</v>
      </c>
      <c r="CB38" s="291" t="s">
        <v>708</v>
      </c>
      <c r="CC38" s="291" t="s">
        <v>708</v>
      </c>
      <c r="CD38" s="291" t="s">
        <v>708</v>
      </c>
      <c r="CE38" s="291" t="s">
        <v>708</v>
      </c>
      <c r="CF38" s="291" t="s">
        <v>708</v>
      </c>
      <c r="CG38" s="291" t="s">
        <v>708</v>
      </c>
      <c r="CH38" s="439" t="s">
        <v>758</v>
      </c>
      <c r="CI38" s="290"/>
      <c r="CJ38" s="290"/>
      <c r="CK38" s="290"/>
      <c r="CL38" s="290"/>
      <c r="CM38" s="290"/>
      <c r="CN38" s="290"/>
      <c r="CO38" s="290"/>
      <c r="CP38" s="290"/>
      <c r="CQ38" s="290"/>
      <c r="CR38" s="290"/>
      <c r="CS38" s="290"/>
      <c r="CT38" s="290"/>
      <c r="CU38" s="290"/>
      <c r="CV38" s="290"/>
      <c r="CW38" s="290"/>
      <c r="CX38" s="290"/>
      <c r="CY38" s="290"/>
      <c r="CZ38" s="290"/>
      <c r="DA38" s="290"/>
      <c r="DB38" s="290"/>
      <c r="DC38" s="290"/>
      <c r="DD38" s="290"/>
      <c r="DE38" s="290"/>
      <c r="DF38" s="290"/>
      <c r="DG38" s="290"/>
      <c r="DH38" s="290"/>
      <c r="DI38" s="290"/>
      <c r="DJ38" s="290"/>
      <c r="DK38" s="290"/>
      <c r="DL38" s="290"/>
      <c r="DM38" s="290"/>
      <c r="DN38" s="290"/>
      <c r="DO38" s="290"/>
      <c r="DP38" s="290"/>
      <c r="DQ38" s="290"/>
      <c r="DR38" s="290"/>
      <c r="DS38" s="290"/>
      <c r="DT38" s="290"/>
      <c r="DU38" s="290"/>
      <c r="DV38" s="290"/>
      <c r="DW38" s="290"/>
      <c r="DX38" s="290"/>
      <c r="DY38" s="290"/>
      <c r="DZ38" s="290"/>
      <c r="EA38" s="290"/>
      <c r="EB38" s="290"/>
      <c r="EC38" s="290"/>
      <c r="ED38" s="290"/>
      <c r="EE38" s="290"/>
      <c r="EF38" s="290"/>
      <c r="EG38" s="290"/>
      <c r="EH38" s="290"/>
      <c r="EI38" s="290"/>
      <c r="EJ38" s="290"/>
      <c r="EK38" s="290"/>
      <c r="EL38" s="290"/>
      <c r="EM38" s="290"/>
      <c r="EN38" s="290"/>
      <c r="EO38" s="290"/>
      <c r="EP38" s="290"/>
      <c r="EQ38" s="290"/>
      <c r="ER38" s="290"/>
      <c r="ES38" s="290"/>
      <c r="ET38" s="290"/>
      <c r="EU38" s="290"/>
      <c r="EV38" s="290"/>
      <c r="EW38" s="290"/>
      <c r="EX38" s="290"/>
      <c r="EY38" s="290"/>
    </row>
    <row r="39" spans="1:155" s="237" customFormat="1" ht="15" customHeight="1" x14ac:dyDescent="0.35">
      <c r="A39" s="292" t="s">
        <v>158</v>
      </c>
      <c r="B39" s="293" t="s">
        <v>159</v>
      </c>
      <c r="C39" s="293" t="s">
        <v>128</v>
      </c>
      <c r="D39" s="290"/>
      <c r="E39" s="398">
        <v>155965024</v>
      </c>
      <c r="F39" s="699">
        <v>163704272</v>
      </c>
      <c r="G39" s="289">
        <v>28084</v>
      </c>
      <c r="H39" s="699">
        <v>28589</v>
      </c>
      <c r="I39" s="289">
        <v>51024</v>
      </c>
      <c r="J39" s="289">
        <v>52272</v>
      </c>
      <c r="K39" s="398">
        <v>155914000</v>
      </c>
      <c r="L39" s="699">
        <v>163652000</v>
      </c>
      <c r="M39" s="289">
        <v>186351</v>
      </c>
      <c r="N39" s="699">
        <v>190264</v>
      </c>
      <c r="O39" s="405">
        <v>91034.9</v>
      </c>
      <c r="P39" s="752">
        <v>92353.2</v>
      </c>
      <c r="Q39" s="616">
        <v>0.98299999999999998</v>
      </c>
      <c r="R39" s="617">
        <v>0.98750000000000004</v>
      </c>
      <c r="S39" s="704">
        <v>5.7</v>
      </c>
      <c r="T39" s="699">
        <v>5.2</v>
      </c>
      <c r="U39" s="384">
        <v>89493</v>
      </c>
      <c r="V39" s="384">
        <v>91203.985000000001</v>
      </c>
      <c r="W39" s="684">
        <v>1742.76</v>
      </c>
      <c r="X39" s="756">
        <v>1794.92455</v>
      </c>
      <c r="Y39" s="472">
        <v>1742.19</v>
      </c>
      <c r="Z39" s="472">
        <v>1794.35142</v>
      </c>
      <c r="AA39" s="499">
        <v>1584213</v>
      </c>
      <c r="AB39" s="440">
        <v>17.37</v>
      </c>
      <c r="AC39" s="619">
        <v>9.9702000000000002E-3</v>
      </c>
      <c r="AD39" s="441" t="s">
        <v>105</v>
      </c>
      <c r="AE39" s="442" t="s">
        <v>105</v>
      </c>
      <c r="AF39" s="340">
        <v>0</v>
      </c>
      <c r="AG39" s="340">
        <v>224.91004000000001</v>
      </c>
      <c r="AH39" s="340">
        <v>99.370009999999994</v>
      </c>
      <c r="AI39" s="340">
        <v>0</v>
      </c>
      <c r="AJ39" s="568">
        <v>2119.1999999999998</v>
      </c>
      <c r="AK39" s="609">
        <v>1</v>
      </c>
      <c r="AL39" s="570">
        <v>1600.7</v>
      </c>
      <c r="AM39" s="609">
        <v>0</v>
      </c>
      <c r="AN39" s="570">
        <v>0</v>
      </c>
      <c r="AO39" s="609">
        <v>1</v>
      </c>
      <c r="AP39" s="569">
        <v>1600.7</v>
      </c>
      <c r="AQ39" s="571" t="s">
        <v>708</v>
      </c>
      <c r="AR39" s="591" t="s">
        <v>708</v>
      </c>
      <c r="AS39" s="591" t="s">
        <v>708</v>
      </c>
      <c r="AT39" s="591" t="s">
        <v>708</v>
      </c>
      <c r="AU39" s="591" t="s">
        <v>708</v>
      </c>
      <c r="AV39" s="591" t="s">
        <v>708</v>
      </c>
      <c r="AW39" s="591" t="s">
        <v>708</v>
      </c>
      <c r="AX39" s="754" t="s">
        <v>708</v>
      </c>
      <c r="AY39" s="291" t="s">
        <v>708</v>
      </c>
      <c r="AZ39" s="291" t="s">
        <v>708</v>
      </c>
      <c r="BA39" s="291" t="s">
        <v>708</v>
      </c>
      <c r="BB39" s="291" t="s">
        <v>708</v>
      </c>
      <c r="BC39" s="291" t="s">
        <v>708</v>
      </c>
      <c r="BD39" s="291" t="s">
        <v>708</v>
      </c>
      <c r="BE39" s="755" t="s">
        <v>708</v>
      </c>
      <c r="BF39" s="591" t="s">
        <v>708</v>
      </c>
      <c r="BG39" s="591" t="s">
        <v>708</v>
      </c>
      <c r="BH39" s="591" t="s">
        <v>708</v>
      </c>
      <c r="BI39" s="591" t="s">
        <v>708</v>
      </c>
      <c r="BJ39" s="591" t="s">
        <v>708</v>
      </c>
      <c r="BK39" s="591" t="s">
        <v>708</v>
      </c>
      <c r="BL39" s="754" t="s">
        <v>708</v>
      </c>
      <c r="BM39" s="291" t="s">
        <v>708</v>
      </c>
      <c r="BN39" s="291" t="s">
        <v>708</v>
      </c>
      <c r="BO39" s="291" t="s">
        <v>708</v>
      </c>
      <c r="BP39" s="291" t="s">
        <v>708</v>
      </c>
      <c r="BQ39" s="291" t="s">
        <v>708</v>
      </c>
      <c r="BR39" s="291" t="s">
        <v>708</v>
      </c>
      <c r="BS39" s="755" t="s">
        <v>708</v>
      </c>
      <c r="BT39" s="591" t="s">
        <v>708</v>
      </c>
      <c r="BU39" s="591" t="s">
        <v>708</v>
      </c>
      <c r="BV39" s="591" t="s">
        <v>708</v>
      </c>
      <c r="BW39" s="591" t="s">
        <v>708</v>
      </c>
      <c r="BX39" s="591" t="s">
        <v>708</v>
      </c>
      <c r="BY39" s="591" t="s">
        <v>708</v>
      </c>
      <c r="BZ39" s="754" t="s">
        <v>708</v>
      </c>
      <c r="CA39" s="291" t="s">
        <v>708</v>
      </c>
      <c r="CB39" s="291" t="s">
        <v>708</v>
      </c>
      <c r="CC39" s="291" t="s">
        <v>708</v>
      </c>
      <c r="CD39" s="291" t="s">
        <v>708</v>
      </c>
      <c r="CE39" s="291" t="s">
        <v>708</v>
      </c>
      <c r="CF39" s="291" t="s">
        <v>708</v>
      </c>
      <c r="CG39" s="291" t="s">
        <v>708</v>
      </c>
      <c r="CH39" s="439" t="s">
        <v>759</v>
      </c>
      <c r="CI39" s="290"/>
      <c r="CJ39" s="290"/>
      <c r="CK39" s="290"/>
      <c r="CL39" s="290"/>
      <c r="CM39" s="290"/>
      <c r="CN39" s="290"/>
      <c r="CO39" s="290"/>
      <c r="CP39" s="290"/>
      <c r="CQ39" s="290"/>
      <c r="CR39" s="290"/>
      <c r="CS39" s="290"/>
      <c r="CT39" s="290"/>
      <c r="CU39" s="290"/>
      <c r="CV39" s="290"/>
      <c r="CW39" s="290"/>
      <c r="CX39" s="290"/>
      <c r="CY39" s="290"/>
      <c r="CZ39" s="290"/>
      <c r="DA39" s="290"/>
      <c r="DB39" s="290"/>
      <c r="DC39" s="290"/>
      <c r="DD39" s="290"/>
      <c r="DE39" s="290"/>
      <c r="DF39" s="290"/>
      <c r="DG39" s="290"/>
      <c r="DH39" s="290"/>
      <c r="DI39" s="290"/>
      <c r="DJ39" s="290"/>
      <c r="DK39" s="290"/>
      <c r="DL39" s="290"/>
      <c r="DM39" s="290"/>
      <c r="DN39" s="290"/>
      <c r="DO39" s="290"/>
      <c r="DP39" s="290"/>
      <c r="DQ39" s="290"/>
      <c r="DR39" s="290"/>
      <c r="DS39" s="290"/>
      <c r="DT39" s="290"/>
      <c r="DU39" s="290"/>
      <c r="DV39" s="290"/>
      <c r="DW39" s="290"/>
      <c r="DX39" s="290"/>
      <c r="DY39" s="290"/>
      <c r="DZ39" s="290"/>
      <c r="EA39" s="290"/>
      <c r="EB39" s="290"/>
      <c r="EC39" s="290"/>
      <c r="ED39" s="290"/>
      <c r="EE39" s="290"/>
      <c r="EF39" s="290"/>
      <c r="EG39" s="290"/>
      <c r="EH39" s="290"/>
      <c r="EI39" s="290"/>
      <c r="EJ39" s="290"/>
      <c r="EK39" s="290"/>
      <c r="EL39" s="290"/>
      <c r="EM39" s="290"/>
      <c r="EN39" s="290"/>
      <c r="EO39" s="290"/>
      <c r="EP39" s="290"/>
      <c r="EQ39" s="290"/>
      <c r="ER39" s="290"/>
      <c r="ES39" s="290"/>
      <c r="ET39" s="290"/>
      <c r="EU39" s="290"/>
      <c r="EV39" s="290"/>
      <c r="EW39" s="290"/>
      <c r="EX39" s="290"/>
      <c r="EY39" s="290"/>
    </row>
    <row r="40" spans="1:155" s="237" customFormat="1" ht="15" customHeight="1" x14ac:dyDescent="0.35">
      <c r="A40" s="292" t="s">
        <v>160</v>
      </c>
      <c r="B40" s="293" t="s">
        <v>760</v>
      </c>
      <c r="C40" s="293" t="s">
        <v>128</v>
      </c>
      <c r="D40" s="290"/>
      <c r="E40" s="398">
        <v>236198259</v>
      </c>
      <c r="F40" s="699">
        <v>243198359</v>
      </c>
      <c r="G40" s="289">
        <v>0</v>
      </c>
      <c r="H40" s="699">
        <v>0</v>
      </c>
      <c r="I40" s="289">
        <v>0</v>
      </c>
      <c r="J40" s="289">
        <v>0</v>
      </c>
      <c r="K40" s="398">
        <v>236198259</v>
      </c>
      <c r="L40" s="699">
        <v>243198359</v>
      </c>
      <c r="M40" s="289">
        <v>0</v>
      </c>
      <c r="N40" s="699">
        <v>0</v>
      </c>
      <c r="O40" s="405">
        <v>129880.41</v>
      </c>
      <c r="P40" s="752">
        <v>131853.79999999999</v>
      </c>
      <c r="Q40" s="616">
        <v>0.98499999999999999</v>
      </c>
      <c r="R40" s="617">
        <v>0.97</v>
      </c>
      <c r="S40" s="704">
        <v>17.8</v>
      </c>
      <c r="T40" s="699">
        <v>18.8</v>
      </c>
      <c r="U40" s="384">
        <v>127950</v>
      </c>
      <c r="V40" s="384">
        <v>127917</v>
      </c>
      <c r="W40" s="684">
        <v>1846.02</v>
      </c>
      <c r="X40" s="756">
        <v>1901.22</v>
      </c>
      <c r="Y40" s="472">
        <v>1846.02</v>
      </c>
      <c r="Z40" s="472">
        <v>1901.22</v>
      </c>
      <c r="AA40" s="499">
        <v>2361348</v>
      </c>
      <c r="AB40" s="440">
        <v>18.46</v>
      </c>
      <c r="AC40" s="619">
        <v>9.9999000000000008E-3</v>
      </c>
      <c r="AD40" s="441" t="s">
        <v>105</v>
      </c>
      <c r="AE40" s="442" t="s">
        <v>105</v>
      </c>
      <c r="AF40" s="340">
        <v>0</v>
      </c>
      <c r="AG40" s="340">
        <v>251.2</v>
      </c>
      <c r="AH40" s="340">
        <v>77.95</v>
      </c>
      <c r="AI40" s="340">
        <v>0</v>
      </c>
      <c r="AJ40" s="568">
        <v>2230.37</v>
      </c>
      <c r="AK40" s="609">
        <v>0</v>
      </c>
      <c r="AL40" s="570">
        <v>0</v>
      </c>
      <c r="AM40" s="609">
        <v>0</v>
      </c>
      <c r="AN40" s="570">
        <v>0</v>
      </c>
      <c r="AO40" s="609">
        <v>0</v>
      </c>
      <c r="AP40" s="569">
        <v>0</v>
      </c>
      <c r="AQ40" s="571" t="s">
        <v>708</v>
      </c>
      <c r="AR40" s="591" t="s">
        <v>708</v>
      </c>
      <c r="AS40" s="591" t="s">
        <v>708</v>
      </c>
      <c r="AT40" s="591" t="s">
        <v>708</v>
      </c>
      <c r="AU40" s="591" t="s">
        <v>708</v>
      </c>
      <c r="AV40" s="591" t="s">
        <v>708</v>
      </c>
      <c r="AW40" s="591" t="s">
        <v>708</v>
      </c>
      <c r="AX40" s="754" t="s">
        <v>708</v>
      </c>
      <c r="AY40" s="291" t="s">
        <v>708</v>
      </c>
      <c r="AZ40" s="291" t="s">
        <v>708</v>
      </c>
      <c r="BA40" s="291" t="s">
        <v>708</v>
      </c>
      <c r="BB40" s="291" t="s">
        <v>708</v>
      </c>
      <c r="BC40" s="291" t="s">
        <v>708</v>
      </c>
      <c r="BD40" s="291" t="s">
        <v>708</v>
      </c>
      <c r="BE40" s="755" t="s">
        <v>708</v>
      </c>
      <c r="BF40" s="591" t="s">
        <v>708</v>
      </c>
      <c r="BG40" s="591" t="s">
        <v>708</v>
      </c>
      <c r="BH40" s="591" t="s">
        <v>708</v>
      </c>
      <c r="BI40" s="591" t="s">
        <v>708</v>
      </c>
      <c r="BJ40" s="591" t="s">
        <v>708</v>
      </c>
      <c r="BK40" s="591" t="s">
        <v>708</v>
      </c>
      <c r="BL40" s="754" t="s">
        <v>708</v>
      </c>
      <c r="BM40" s="291" t="s">
        <v>708</v>
      </c>
      <c r="BN40" s="291" t="s">
        <v>708</v>
      </c>
      <c r="BO40" s="291" t="s">
        <v>708</v>
      </c>
      <c r="BP40" s="291" t="s">
        <v>708</v>
      </c>
      <c r="BQ40" s="291" t="s">
        <v>708</v>
      </c>
      <c r="BR40" s="291" t="s">
        <v>708</v>
      </c>
      <c r="BS40" s="755" t="s">
        <v>708</v>
      </c>
      <c r="BT40" s="591" t="s">
        <v>708</v>
      </c>
      <c r="BU40" s="591" t="s">
        <v>708</v>
      </c>
      <c r="BV40" s="591" t="s">
        <v>708</v>
      </c>
      <c r="BW40" s="591" t="s">
        <v>708</v>
      </c>
      <c r="BX40" s="591" t="s">
        <v>708</v>
      </c>
      <c r="BY40" s="591" t="s">
        <v>708</v>
      </c>
      <c r="BZ40" s="754" t="s">
        <v>708</v>
      </c>
      <c r="CA40" s="291" t="s">
        <v>708</v>
      </c>
      <c r="CB40" s="291" t="s">
        <v>708</v>
      </c>
      <c r="CC40" s="291" t="s">
        <v>708</v>
      </c>
      <c r="CD40" s="291" t="s">
        <v>708</v>
      </c>
      <c r="CE40" s="291" t="s">
        <v>708</v>
      </c>
      <c r="CF40" s="291" t="s">
        <v>708</v>
      </c>
      <c r="CG40" s="291" t="s">
        <v>708</v>
      </c>
      <c r="CH40" s="439" t="s">
        <v>761</v>
      </c>
      <c r="CI40" s="290"/>
      <c r="CJ40" s="290"/>
      <c r="CK40" s="290"/>
      <c r="CL40" s="290"/>
      <c r="CM40" s="290"/>
      <c r="CN40" s="290"/>
      <c r="CO40" s="290"/>
      <c r="CP40" s="290"/>
      <c r="CQ40" s="290"/>
      <c r="CR40" s="290"/>
      <c r="CS40" s="290"/>
      <c r="CT40" s="290"/>
      <c r="CU40" s="290"/>
      <c r="CV40" s="290"/>
      <c r="CW40" s="290"/>
      <c r="CX40" s="290"/>
      <c r="CY40" s="290"/>
      <c r="CZ40" s="290"/>
      <c r="DA40" s="290"/>
      <c r="DB40" s="290"/>
      <c r="DC40" s="290"/>
      <c r="DD40" s="290"/>
      <c r="DE40" s="290"/>
      <c r="DF40" s="290"/>
      <c r="DG40" s="290"/>
      <c r="DH40" s="290"/>
      <c r="DI40" s="290"/>
      <c r="DJ40" s="290"/>
      <c r="DK40" s="290"/>
      <c r="DL40" s="290"/>
      <c r="DM40" s="290"/>
      <c r="DN40" s="290"/>
      <c r="DO40" s="290"/>
      <c r="DP40" s="290"/>
      <c r="DQ40" s="290"/>
      <c r="DR40" s="290"/>
      <c r="DS40" s="290"/>
      <c r="DT40" s="290"/>
      <c r="DU40" s="290"/>
      <c r="DV40" s="290"/>
      <c r="DW40" s="290"/>
      <c r="DX40" s="290"/>
      <c r="DY40" s="290"/>
      <c r="DZ40" s="290"/>
      <c r="EA40" s="290"/>
      <c r="EB40" s="290"/>
      <c r="EC40" s="290"/>
      <c r="ED40" s="290"/>
      <c r="EE40" s="290"/>
      <c r="EF40" s="290"/>
      <c r="EG40" s="290"/>
      <c r="EH40" s="290"/>
      <c r="EI40" s="290"/>
      <c r="EJ40" s="290"/>
      <c r="EK40" s="290"/>
      <c r="EL40" s="290"/>
      <c r="EM40" s="290"/>
      <c r="EN40" s="290"/>
      <c r="EO40" s="290"/>
      <c r="EP40" s="290"/>
      <c r="EQ40" s="290"/>
      <c r="ER40" s="290"/>
      <c r="ES40" s="290"/>
      <c r="ET40" s="290"/>
      <c r="EU40" s="290"/>
      <c r="EV40" s="290"/>
      <c r="EW40" s="290"/>
      <c r="EX40" s="290"/>
      <c r="EY40" s="290"/>
    </row>
    <row r="41" spans="1:155" s="237" customFormat="1" ht="15" customHeight="1" x14ac:dyDescent="0.35">
      <c r="A41" s="292" t="s">
        <v>206</v>
      </c>
      <c r="B41" s="293" t="s">
        <v>762</v>
      </c>
      <c r="C41" s="293" t="s">
        <v>710</v>
      </c>
      <c r="D41" s="290"/>
      <c r="E41" s="398">
        <v>10175468.6</v>
      </c>
      <c r="F41" s="699">
        <v>10542342</v>
      </c>
      <c r="G41" s="289">
        <v>169801</v>
      </c>
      <c r="H41" s="699">
        <v>120154</v>
      </c>
      <c r="I41" s="289">
        <v>3944067</v>
      </c>
      <c r="J41" s="289">
        <v>4257049</v>
      </c>
      <c r="K41" s="398">
        <v>6231401.5999999996</v>
      </c>
      <c r="L41" s="699">
        <v>6285293</v>
      </c>
      <c r="M41" s="289">
        <v>255785.06</v>
      </c>
      <c r="N41" s="699">
        <v>270224</v>
      </c>
      <c r="O41" s="405">
        <v>47105</v>
      </c>
      <c r="P41" s="752">
        <v>47789.4</v>
      </c>
      <c r="Q41" s="616">
        <v>0.99</v>
      </c>
      <c r="R41" s="617">
        <v>0.99250000000000005</v>
      </c>
      <c r="S41" s="704">
        <v>26</v>
      </c>
      <c r="T41" s="699">
        <v>26</v>
      </c>
      <c r="U41" s="384">
        <v>46660</v>
      </c>
      <c r="V41" s="384">
        <v>47457</v>
      </c>
      <c r="W41" s="684">
        <v>218.08</v>
      </c>
      <c r="X41" s="756">
        <v>222.15</v>
      </c>
      <c r="Y41" s="472">
        <v>133.55000000000001</v>
      </c>
      <c r="Z41" s="472">
        <v>132.44</v>
      </c>
      <c r="AA41" s="439">
        <v>0</v>
      </c>
      <c r="AB41" s="439">
        <v>0</v>
      </c>
      <c r="AC41" s="619">
        <v>0</v>
      </c>
      <c r="AD41" s="441" t="s">
        <v>105</v>
      </c>
      <c r="AE41" s="442" t="s">
        <v>105</v>
      </c>
      <c r="AF41" s="340">
        <v>1516.95</v>
      </c>
      <c r="AG41" s="340">
        <v>288</v>
      </c>
      <c r="AH41" s="340">
        <v>0</v>
      </c>
      <c r="AI41" s="340">
        <v>0</v>
      </c>
      <c r="AJ41" s="568">
        <v>2027.1</v>
      </c>
      <c r="AK41" s="609">
        <v>65</v>
      </c>
      <c r="AL41" s="570">
        <v>47457</v>
      </c>
      <c r="AM41" s="609">
        <v>0</v>
      </c>
      <c r="AN41" s="570">
        <v>0</v>
      </c>
      <c r="AO41" s="609">
        <v>58</v>
      </c>
      <c r="AP41" s="569">
        <v>47295</v>
      </c>
      <c r="AQ41" s="571" t="s">
        <v>708</v>
      </c>
      <c r="AR41" s="591" t="s">
        <v>708</v>
      </c>
      <c r="AS41" s="591" t="s">
        <v>708</v>
      </c>
      <c r="AT41" s="591" t="s">
        <v>708</v>
      </c>
      <c r="AU41" s="591" t="s">
        <v>708</v>
      </c>
      <c r="AV41" s="591" t="s">
        <v>708</v>
      </c>
      <c r="AW41" s="591" t="s">
        <v>708</v>
      </c>
      <c r="AX41" s="754" t="s">
        <v>708</v>
      </c>
      <c r="AY41" s="291" t="s">
        <v>708</v>
      </c>
      <c r="AZ41" s="291" t="s">
        <v>708</v>
      </c>
      <c r="BA41" s="291" t="s">
        <v>708</v>
      </c>
      <c r="BB41" s="291" t="s">
        <v>708</v>
      </c>
      <c r="BC41" s="291" t="s">
        <v>708</v>
      </c>
      <c r="BD41" s="291" t="s">
        <v>708</v>
      </c>
      <c r="BE41" s="755" t="s">
        <v>708</v>
      </c>
      <c r="BF41" s="591" t="s">
        <v>708</v>
      </c>
      <c r="BG41" s="591" t="s">
        <v>708</v>
      </c>
      <c r="BH41" s="591" t="s">
        <v>708</v>
      </c>
      <c r="BI41" s="591" t="s">
        <v>708</v>
      </c>
      <c r="BJ41" s="591" t="s">
        <v>708</v>
      </c>
      <c r="BK41" s="591" t="s">
        <v>708</v>
      </c>
      <c r="BL41" s="754" t="s">
        <v>708</v>
      </c>
      <c r="BM41" s="291" t="s">
        <v>708</v>
      </c>
      <c r="BN41" s="291" t="s">
        <v>708</v>
      </c>
      <c r="BO41" s="291" t="s">
        <v>708</v>
      </c>
      <c r="BP41" s="291" t="s">
        <v>708</v>
      </c>
      <c r="BQ41" s="291" t="s">
        <v>708</v>
      </c>
      <c r="BR41" s="291" t="s">
        <v>708</v>
      </c>
      <c r="BS41" s="755" t="s">
        <v>708</v>
      </c>
      <c r="BT41" s="591" t="s">
        <v>708</v>
      </c>
      <c r="BU41" s="591" t="s">
        <v>708</v>
      </c>
      <c r="BV41" s="591" t="s">
        <v>708</v>
      </c>
      <c r="BW41" s="591" t="s">
        <v>708</v>
      </c>
      <c r="BX41" s="591" t="s">
        <v>708</v>
      </c>
      <c r="BY41" s="591" t="s">
        <v>708</v>
      </c>
      <c r="BZ41" s="754" t="s">
        <v>708</v>
      </c>
      <c r="CA41" s="291" t="s">
        <v>708</v>
      </c>
      <c r="CB41" s="291" t="s">
        <v>708</v>
      </c>
      <c r="CC41" s="291" t="s">
        <v>708</v>
      </c>
      <c r="CD41" s="291" t="s">
        <v>708</v>
      </c>
      <c r="CE41" s="291" t="s">
        <v>708</v>
      </c>
      <c r="CF41" s="291" t="s">
        <v>708</v>
      </c>
      <c r="CG41" s="291" t="s">
        <v>708</v>
      </c>
      <c r="CH41" s="439" t="s">
        <v>763</v>
      </c>
      <c r="CI41" s="290"/>
      <c r="CJ41" s="290"/>
      <c r="CK41" s="290"/>
      <c r="CL41" s="290"/>
      <c r="CM41" s="290"/>
      <c r="CN41" s="290"/>
      <c r="CO41" s="290"/>
      <c r="CP41" s="290"/>
      <c r="CQ41" s="290"/>
      <c r="CR41" s="290"/>
      <c r="CS41" s="290"/>
      <c r="CT41" s="290"/>
      <c r="CU41" s="290"/>
      <c r="CV41" s="290"/>
      <c r="CW41" s="290"/>
      <c r="CX41" s="290"/>
      <c r="CY41" s="290"/>
      <c r="CZ41" s="290"/>
      <c r="DA41" s="290"/>
      <c r="DB41" s="290"/>
      <c r="DC41" s="290"/>
      <c r="DD41" s="290"/>
      <c r="DE41" s="290"/>
      <c r="DF41" s="290"/>
      <c r="DG41" s="290"/>
      <c r="DH41" s="290"/>
      <c r="DI41" s="290"/>
      <c r="DJ41" s="290"/>
      <c r="DK41" s="290"/>
      <c r="DL41" s="290"/>
      <c r="DM41" s="290"/>
      <c r="DN41" s="290"/>
      <c r="DO41" s="290"/>
      <c r="DP41" s="290"/>
      <c r="DQ41" s="290"/>
      <c r="DR41" s="290"/>
      <c r="DS41" s="290"/>
      <c r="DT41" s="290"/>
      <c r="DU41" s="290"/>
      <c r="DV41" s="290"/>
      <c r="DW41" s="290"/>
      <c r="DX41" s="290"/>
      <c r="DY41" s="290"/>
      <c r="DZ41" s="290"/>
      <c r="EA41" s="290"/>
      <c r="EB41" s="290"/>
      <c r="EC41" s="290"/>
      <c r="ED41" s="290"/>
      <c r="EE41" s="290"/>
      <c r="EF41" s="290"/>
      <c r="EG41" s="290"/>
      <c r="EH41" s="290"/>
      <c r="EI41" s="290"/>
      <c r="EJ41" s="290"/>
      <c r="EK41" s="290"/>
      <c r="EL41" s="290"/>
      <c r="EM41" s="290"/>
      <c r="EN41" s="290"/>
      <c r="EO41" s="290"/>
      <c r="EP41" s="290"/>
      <c r="EQ41" s="290"/>
      <c r="ER41" s="290"/>
      <c r="ES41" s="290"/>
      <c r="ET41" s="290"/>
      <c r="EU41" s="290"/>
      <c r="EV41" s="290"/>
      <c r="EW41" s="290"/>
      <c r="EX41" s="290"/>
      <c r="EY41" s="290"/>
    </row>
    <row r="42" spans="1:155" s="237" customFormat="1" ht="15" customHeight="1" x14ac:dyDescent="0.35">
      <c r="A42" s="292" t="s">
        <v>162</v>
      </c>
      <c r="B42" s="293" t="s">
        <v>163</v>
      </c>
      <c r="C42" s="293" t="s">
        <v>117</v>
      </c>
      <c r="D42" s="290"/>
      <c r="E42" s="398">
        <v>175312044</v>
      </c>
      <c r="F42" s="699">
        <v>178835000</v>
      </c>
      <c r="G42" s="289">
        <v>0</v>
      </c>
      <c r="H42" s="699">
        <v>0</v>
      </c>
      <c r="I42" s="289">
        <v>0</v>
      </c>
      <c r="J42" s="289">
        <v>0</v>
      </c>
      <c r="K42" s="398">
        <v>175312044</v>
      </c>
      <c r="L42" s="699">
        <v>178835000</v>
      </c>
      <c r="M42" s="289">
        <v>1275269</v>
      </c>
      <c r="N42" s="699">
        <v>1272315</v>
      </c>
      <c r="O42" s="405">
        <v>135152.20000000001</v>
      </c>
      <c r="P42" s="752">
        <v>135542.6</v>
      </c>
      <c r="Q42" s="616">
        <v>0.97650000000000003</v>
      </c>
      <c r="R42" s="617">
        <v>0.98340000000000005</v>
      </c>
      <c r="S42" s="704">
        <v>49.9</v>
      </c>
      <c r="T42" s="699">
        <v>54.4</v>
      </c>
      <c r="U42" s="384">
        <v>132026</v>
      </c>
      <c r="V42" s="384">
        <v>133347</v>
      </c>
      <c r="W42" s="684">
        <v>1327.86</v>
      </c>
      <c r="X42" s="756">
        <v>1341.13</v>
      </c>
      <c r="Y42" s="472">
        <v>1327.86</v>
      </c>
      <c r="Z42" s="472">
        <v>1341.13</v>
      </c>
      <c r="AA42" s="499">
        <v>1769515</v>
      </c>
      <c r="AB42" s="440">
        <v>13.27</v>
      </c>
      <c r="AC42" s="619">
        <v>9.9934999999999989E-3</v>
      </c>
      <c r="AD42" s="441" t="s">
        <v>105</v>
      </c>
      <c r="AE42" s="442" t="s">
        <v>105</v>
      </c>
      <c r="AF42" s="340">
        <v>395.59</v>
      </c>
      <c r="AG42" s="340">
        <v>0</v>
      </c>
      <c r="AH42" s="340">
        <v>0</v>
      </c>
      <c r="AI42" s="340">
        <v>0</v>
      </c>
      <c r="AJ42" s="568">
        <v>1736.72</v>
      </c>
      <c r="AK42" s="609">
        <v>0</v>
      </c>
      <c r="AL42" s="570">
        <v>0</v>
      </c>
      <c r="AM42" s="609">
        <v>0</v>
      </c>
      <c r="AN42" s="570">
        <v>0</v>
      </c>
      <c r="AO42" s="609">
        <v>0</v>
      </c>
      <c r="AP42" s="569">
        <v>0</v>
      </c>
      <c r="AQ42" s="571" t="s">
        <v>708</v>
      </c>
      <c r="AR42" s="591" t="s">
        <v>708</v>
      </c>
      <c r="AS42" s="591" t="s">
        <v>708</v>
      </c>
      <c r="AT42" s="591" t="s">
        <v>708</v>
      </c>
      <c r="AU42" s="591" t="s">
        <v>708</v>
      </c>
      <c r="AV42" s="591" t="s">
        <v>708</v>
      </c>
      <c r="AW42" s="591" t="s">
        <v>708</v>
      </c>
      <c r="AX42" s="754" t="s">
        <v>708</v>
      </c>
      <c r="AY42" s="291" t="s">
        <v>708</v>
      </c>
      <c r="AZ42" s="291" t="s">
        <v>708</v>
      </c>
      <c r="BA42" s="291" t="s">
        <v>708</v>
      </c>
      <c r="BB42" s="291" t="s">
        <v>708</v>
      </c>
      <c r="BC42" s="291" t="s">
        <v>708</v>
      </c>
      <c r="BD42" s="291" t="s">
        <v>708</v>
      </c>
      <c r="BE42" s="755" t="s">
        <v>708</v>
      </c>
      <c r="BF42" s="591" t="s">
        <v>708</v>
      </c>
      <c r="BG42" s="591" t="s">
        <v>708</v>
      </c>
      <c r="BH42" s="591" t="s">
        <v>708</v>
      </c>
      <c r="BI42" s="591" t="s">
        <v>708</v>
      </c>
      <c r="BJ42" s="591" t="s">
        <v>708</v>
      </c>
      <c r="BK42" s="591" t="s">
        <v>708</v>
      </c>
      <c r="BL42" s="754" t="s">
        <v>708</v>
      </c>
      <c r="BM42" s="291" t="s">
        <v>708</v>
      </c>
      <c r="BN42" s="291" t="s">
        <v>708</v>
      </c>
      <c r="BO42" s="291" t="s">
        <v>708</v>
      </c>
      <c r="BP42" s="291" t="s">
        <v>708</v>
      </c>
      <c r="BQ42" s="291" t="s">
        <v>708</v>
      </c>
      <c r="BR42" s="291" t="s">
        <v>708</v>
      </c>
      <c r="BS42" s="755" t="s">
        <v>708</v>
      </c>
      <c r="BT42" s="591" t="s">
        <v>708</v>
      </c>
      <c r="BU42" s="591" t="s">
        <v>708</v>
      </c>
      <c r="BV42" s="591" t="s">
        <v>708</v>
      </c>
      <c r="BW42" s="591" t="s">
        <v>708</v>
      </c>
      <c r="BX42" s="591" t="s">
        <v>708</v>
      </c>
      <c r="BY42" s="591" t="s">
        <v>708</v>
      </c>
      <c r="BZ42" s="754" t="s">
        <v>708</v>
      </c>
      <c r="CA42" s="291" t="s">
        <v>708</v>
      </c>
      <c r="CB42" s="291" t="s">
        <v>708</v>
      </c>
      <c r="CC42" s="291" t="s">
        <v>708</v>
      </c>
      <c r="CD42" s="291" t="s">
        <v>708</v>
      </c>
      <c r="CE42" s="291" t="s">
        <v>708</v>
      </c>
      <c r="CF42" s="291" t="s">
        <v>708</v>
      </c>
      <c r="CG42" s="291" t="s">
        <v>708</v>
      </c>
      <c r="CH42" s="439" t="s">
        <v>764</v>
      </c>
      <c r="CI42" s="290"/>
      <c r="CJ42" s="290"/>
      <c r="CK42" s="290"/>
      <c r="CL42" s="290"/>
      <c r="CM42" s="290"/>
      <c r="CN42" s="290"/>
      <c r="CO42" s="290"/>
      <c r="CP42" s="290"/>
      <c r="CQ42" s="290"/>
      <c r="CR42" s="290"/>
      <c r="CS42" s="290"/>
      <c r="CT42" s="290"/>
      <c r="CU42" s="290"/>
      <c r="CV42" s="290"/>
      <c r="CW42" s="290"/>
      <c r="CX42" s="290"/>
      <c r="CY42" s="290"/>
      <c r="CZ42" s="290"/>
      <c r="DA42" s="290"/>
      <c r="DB42" s="290"/>
      <c r="DC42" s="290"/>
      <c r="DD42" s="290"/>
      <c r="DE42" s="290"/>
      <c r="DF42" s="290"/>
      <c r="DG42" s="290"/>
      <c r="DH42" s="290"/>
      <c r="DI42" s="290"/>
      <c r="DJ42" s="290"/>
      <c r="DK42" s="290"/>
      <c r="DL42" s="290"/>
      <c r="DM42" s="290"/>
      <c r="DN42" s="290"/>
      <c r="DO42" s="290"/>
      <c r="DP42" s="290"/>
      <c r="DQ42" s="290"/>
      <c r="DR42" s="290"/>
      <c r="DS42" s="290"/>
      <c r="DT42" s="290"/>
      <c r="DU42" s="290"/>
      <c r="DV42" s="290"/>
      <c r="DW42" s="290"/>
      <c r="DX42" s="290"/>
      <c r="DY42" s="290"/>
      <c r="DZ42" s="290"/>
      <c r="EA42" s="290"/>
      <c r="EB42" s="290"/>
      <c r="EC42" s="290"/>
      <c r="ED42" s="290"/>
      <c r="EE42" s="290"/>
      <c r="EF42" s="290"/>
      <c r="EG42" s="290"/>
      <c r="EH42" s="290"/>
      <c r="EI42" s="290"/>
      <c r="EJ42" s="290"/>
      <c r="EK42" s="290"/>
      <c r="EL42" s="290"/>
      <c r="EM42" s="290"/>
      <c r="EN42" s="290"/>
      <c r="EO42" s="290"/>
      <c r="EP42" s="290"/>
      <c r="EQ42" s="290"/>
      <c r="ER42" s="290"/>
      <c r="ES42" s="290"/>
      <c r="ET42" s="290"/>
      <c r="EU42" s="290"/>
      <c r="EV42" s="290"/>
      <c r="EW42" s="290"/>
      <c r="EX42" s="290"/>
      <c r="EY42" s="290"/>
    </row>
    <row r="43" spans="1:155" s="237" customFormat="1" ht="15" customHeight="1" x14ac:dyDescent="0.35">
      <c r="A43" s="292" t="s">
        <v>211</v>
      </c>
      <c r="B43" s="293" t="s">
        <v>765</v>
      </c>
      <c r="C43" s="293" t="s">
        <v>710</v>
      </c>
      <c r="D43" s="290"/>
      <c r="E43" s="398">
        <v>9716822</v>
      </c>
      <c r="F43" s="699">
        <v>9999601</v>
      </c>
      <c r="G43" s="289">
        <v>0</v>
      </c>
      <c r="H43" s="699">
        <v>0</v>
      </c>
      <c r="I43" s="289">
        <v>1052198</v>
      </c>
      <c r="J43" s="289">
        <v>1071812</v>
      </c>
      <c r="K43" s="398">
        <v>8664624</v>
      </c>
      <c r="L43" s="699">
        <v>8927789</v>
      </c>
      <c r="M43" s="289">
        <v>0</v>
      </c>
      <c r="N43" s="699">
        <v>0</v>
      </c>
      <c r="O43" s="405">
        <v>37562.199999999997</v>
      </c>
      <c r="P43" s="752">
        <v>37889.9</v>
      </c>
      <c r="Q43" s="616">
        <v>0.99</v>
      </c>
      <c r="R43" s="617">
        <v>0.99</v>
      </c>
      <c r="S43" s="383">
        <v>0</v>
      </c>
      <c r="T43" s="699">
        <v>0</v>
      </c>
      <c r="U43" s="384">
        <v>37186.6</v>
      </c>
      <c r="V43" s="384">
        <v>37511</v>
      </c>
      <c r="W43" s="684">
        <v>261.3</v>
      </c>
      <c r="X43" s="756">
        <v>266.58</v>
      </c>
      <c r="Y43" s="472">
        <v>233</v>
      </c>
      <c r="Z43" s="472">
        <v>238</v>
      </c>
      <c r="AA43" s="499">
        <v>0</v>
      </c>
      <c r="AB43" s="440">
        <v>0</v>
      </c>
      <c r="AC43" s="619">
        <v>0</v>
      </c>
      <c r="AD43" s="441" t="s">
        <v>105</v>
      </c>
      <c r="AE43" s="442" t="s">
        <v>105</v>
      </c>
      <c r="AF43" s="340">
        <v>1396.78</v>
      </c>
      <c r="AG43" s="340">
        <v>249.66</v>
      </c>
      <c r="AH43" s="340">
        <v>89.4</v>
      </c>
      <c r="AI43" s="340">
        <v>0</v>
      </c>
      <c r="AJ43" s="568">
        <v>2002.42</v>
      </c>
      <c r="AK43" s="609">
        <v>19</v>
      </c>
      <c r="AL43" s="570">
        <v>23581.3</v>
      </c>
      <c r="AM43" s="609">
        <v>0</v>
      </c>
      <c r="AN43" s="570">
        <v>0</v>
      </c>
      <c r="AO43" s="609">
        <v>19</v>
      </c>
      <c r="AP43" s="569">
        <v>23581.3</v>
      </c>
      <c r="AQ43" s="571" t="s">
        <v>708</v>
      </c>
      <c r="AR43" s="591" t="s">
        <v>708</v>
      </c>
      <c r="AS43" s="591" t="s">
        <v>708</v>
      </c>
      <c r="AT43" s="591" t="s">
        <v>708</v>
      </c>
      <c r="AU43" s="591" t="s">
        <v>708</v>
      </c>
      <c r="AV43" s="591" t="s">
        <v>708</v>
      </c>
      <c r="AW43" s="591" t="s">
        <v>708</v>
      </c>
      <c r="AX43" s="754" t="s">
        <v>708</v>
      </c>
      <c r="AY43" s="291" t="s">
        <v>708</v>
      </c>
      <c r="AZ43" s="291" t="s">
        <v>708</v>
      </c>
      <c r="BA43" s="291" t="s">
        <v>708</v>
      </c>
      <c r="BB43" s="291" t="s">
        <v>708</v>
      </c>
      <c r="BC43" s="291" t="s">
        <v>708</v>
      </c>
      <c r="BD43" s="291" t="s">
        <v>708</v>
      </c>
      <c r="BE43" s="755" t="s">
        <v>708</v>
      </c>
      <c r="BF43" s="591" t="s">
        <v>708</v>
      </c>
      <c r="BG43" s="591" t="s">
        <v>708</v>
      </c>
      <c r="BH43" s="591" t="s">
        <v>708</v>
      </c>
      <c r="BI43" s="591" t="s">
        <v>708</v>
      </c>
      <c r="BJ43" s="591" t="s">
        <v>708</v>
      </c>
      <c r="BK43" s="591" t="s">
        <v>708</v>
      </c>
      <c r="BL43" s="754" t="s">
        <v>708</v>
      </c>
      <c r="BM43" s="291" t="s">
        <v>708</v>
      </c>
      <c r="BN43" s="291" t="s">
        <v>708</v>
      </c>
      <c r="BO43" s="291" t="s">
        <v>708</v>
      </c>
      <c r="BP43" s="291" t="s">
        <v>708</v>
      </c>
      <c r="BQ43" s="291" t="s">
        <v>708</v>
      </c>
      <c r="BR43" s="291" t="s">
        <v>708</v>
      </c>
      <c r="BS43" s="755" t="s">
        <v>708</v>
      </c>
      <c r="BT43" s="591" t="s">
        <v>708</v>
      </c>
      <c r="BU43" s="591" t="s">
        <v>708</v>
      </c>
      <c r="BV43" s="591" t="s">
        <v>708</v>
      </c>
      <c r="BW43" s="591" t="s">
        <v>708</v>
      </c>
      <c r="BX43" s="591" t="s">
        <v>708</v>
      </c>
      <c r="BY43" s="591" t="s">
        <v>708</v>
      </c>
      <c r="BZ43" s="754" t="s">
        <v>708</v>
      </c>
      <c r="CA43" s="291" t="s">
        <v>708</v>
      </c>
      <c r="CB43" s="291" t="s">
        <v>708</v>
      </c>
      <c r="CC43" s="291" t="s">
        <v>708</v>
      </c>
      <c r="CD43" s="291" t="s">
        <v>708</v>
      </c>
      <c r="CE43" s="291" t="s">
        <v>708</v>
      </c>
      <c r="CF43" s="291" t="s">
        <v>708</v>
      </c>
      <c r="CG43" s="291" t="s">
        <v>708</v>
      </c>
      <c r="CH43" s="439" t="s">
        <v>766</v>
      </c>
      <c r="CI43" s="290"/>
      <c r="CJ43" s="290"/>
      <c r="CK43" s="290"/>
      <c r="CL43" s="290"/>
      <c r="CM43" s="290"/>
      <c r="CN43" s="290"/>
      <c r="CO43" s="290"/>
      <c r="CP43" s="290"/>
      <c r="CQ43" s="290"/>
      <c r="CR43" s="290"/>
      <c r="CS43" s="290"/>
      <c r="CT43" s="290"/>
      <c r="CU43" s="290"/>
      <c r="CV43" s="290"/>
      <c r="CW43" s="290"/>
      <c r="CX43" s="290"/>
      <c r="CY43" s="290"/>
      <c r="CZ43" s="290"/>
      <c r="DA43" s="290"/>
      <c r="DB43" s="290"/>
      <c r="DC43" s="290"/>
      <c r="DD43" s="290"/>
      <c r="DE43" s="290"/>
      <c r="DF43" s="290"/>
      <c r="DG43" s="290"/>
      <c r="DH43" s="290"/>
      <c r="DI43" s="290"/>
      <c r="DJ43" s="290"/>
      <c r="DK43" s="290"/>
      <c r="DL43" s="290"/>
      <c r="DM43" s="290"/>
      <c r="DN43" s="290"/>
      <c r="DO43" s="290"/>
      <c r="DP43" s="290"/>
      <c r="DQ43" s="290"/>
      <c r="DR43" s="290"/>
      <c r="DS43" s="290"/>
      <c r="DT43" s="290"/>
      <c r="DU43" s="290"/>
      <c r="DV43" s="290"/>
      <c r="DW43" s="290"/>
      <c r="DX43" s="290"/>
      <c r="DY43" s="290"/>
      <c r="DZ43" s="290"/>
      <c r="EA43" s="290"/>
      <c r="EB43" s="290"/>
      <c r="EC43" s="290"/>
      <c r="ED43" s="290"/>
      <c r="EE43" s="290"/>
      <c r="EF43" s="290"/>
      <c r="EG43" s="290"/>
      <c r="EH43" s="290"/>
      <c r="EI43" s="290"/>
      <c r="EJ43" s="290"/>
      <c r="EK43" s="290"/>
      <c r="EL43" s="290"/>
      <c r="EM43" s="290"/>
      <c r="EN43" s="290"/>
      <c r="EO43" s="290"/>
      <c r="EP43" s="290"/>
      <c r="EQ43" s="290"/>
      <c r="ER43" s="290"/>
      <c r="ES43" s="290"/>
      <c r="ET43" s="290"/>
      <c r="EU43" s="290"/>
      <c r="EV43" s="290"/>
      <c r="EW43" s="290"/>
      <c r="EX43" s="290"/>
      <c r="EY43" s="290"/>
    </row>
    <row r="44" spans="1:155" s="237" customFormat="1" ht="15" customHeight="1" x14ac:dyDescent="0.35">
      <c r="A44" s="292" t="s">
        <v>214</v>
      </c>
      <c r="B44" s="293" t="s">
        <v>767</v>
      </c>
      <c r="C44" s="293" t="s">
        <v>710</v>
      </c>
      <c r="D44" s="290"/>
      <c r="E44" s="398">
        <v>4917877</v>
      </c>
      <c r="F44" s="699">
        <v>5295444</v>
      </c>
      <c r="G44" s="289">
        <v>0</v>
      </c>
      <c r="H44" s="699">
        <v>0</v>
      </c>
      <c r="I44" s="289">
        <v>0</v>
      </c>
      <c r="J44" s="289">
        <v>0</v>
      </c>
      <c r="K44" s="398">
        <v>4917877</v>
      </c>
      <c r="L44" s="699">
        <v>5295444</v>
      </c>
      <c r="M44" s="289">
        <v>0</v>
      </c>
      <c r="N44" s="699">
        <v>0</v>
      </c>
      <c r="O44" s="405">
        <v>36140.1</v>
      </c>
      <c r="P44" s="752">
        <v>36451.1</v>
      </c>
      <c r="Q44" s="616">
        <v>0.95</v>
      </c>
      <c r="R44" s="617">
        <v>0.98</v>
      </c>
      <c r="S44" s="704">
        <v>0</v>
      </c>
      <c r="T44" s="699">
        <v>0</v>
      </c>
      <c r="U44" s="384">
        <v>34333.1</v>
      </c>
      <c r="V44" s="384">
        <v>35722.078000000001</v>
      </c>
      <c r="W44" s="684">
        <v>143.24</v>
      </c>
      <c r="X44" s="756">
        <v>148.24009000000001</v>
      </c>
      <c r="Y44" s="472">
        <v>143.24</v>
      </c>
      <c r="Z44" s="472">
        <v>148.24009000000001</v>
      </c>
      <c r="AA44" s="499">
        <v>0</v>
      </c>
      <c r="AB44" s="440">
        <v>0</v>
      </c>
      <c r="AC44" s="619">
        <v>0</v>
      </c>
      <c r="AD44" s="441" t="s">
        <v>105</v>
      </c>
      <c r="AE44" s="442" t="s">
        <v>105</v>
      </c>
      <c r="AF44" s="340">
        <v>1529.3109400000001</v>
      </c>
      <c r="AG44" s="340">
        <v>223.00013999999999</v>
      </c>
      <c r="AH44" s="340">
        <v>0</v>
      </c>
      <c r="AI44" s="340">
        <v>0</v>
      </c>
      <c r="AJ44" s="568">
        <v>1900.55</v>
      </c>
      <c r="AK44" s="609">
        <v>0</v>
      </c>
      <c r="AL44" s="570">
        <v>0</v>
      </c>
      <c r="AM44" s="609">
        <v>0</v>
      </c>
      <c r="AN44" s="570">
        <v>0</v>
      </c>
      <c r="AO44" s="609">
        <v>0</v>
      </c>
      <c r="AP44" s="569">
        <v>0</v>
      </c>
      <c r="AQ44" s="571" t="s">
        <v>708</v>
      </c>
      <c r="AR44" s="591" t="s">
        <v>708</v>
      </c>
      <c r="AS44" s="591" t="s">
        <v>708</v>
      </c>
      <c r="AT44" s="591" t="s">
        <v>708</v>
      </c>
      <c r="AU44" s="591" t="s">
        <v>708</v>
      </c>
      <c r="AV44" s="591" t="s">
        <v>708</v>
      </c>
      <c r="AW44" s="591" t="s">
        <v>708</v>
      </c>
      <c r="AX44" s="754" t="s">
        <v>708</v>
      </c>
      <c r="AY44" s="291" t="s">
        <v>708</v>
      </c>
      <c r="AZ44" s="291" t="s">
        <v>708</v>
      </c>
      <c r="BA44" s="291" t="s">
        <v>708</v>
      </c>
      <c r="BB44" s="291" t="s">
        <v>708</v>
      </c>
      <c r="BC44" s="291" t="s">
        <v>708</v>
      </c>
      <c r="BD44" s="291" t="s">
        <v>708</v>
      </c>
      <c r="BE44" s="755" t="s">
        <v>708</v>
      </c>
      <c r="BF44" s="591" t="s">
        <v>708</v>
      </c>
      <c r="BG44" s="591" t="s">
        <v>708</v>
      </c>
      <c r="BH44" s="591" t="s">
        <v>708</v>
      </c>
      <c r="BI44" s="591" t="s">
        <v>708</v>
      </c>
      <c r="BJ44" s="591" t="s">
        <v>708</v>
      </c>
      <c r="BK44" s="591" t="s">
        <v>708</v>
      </c>
      <c r="BL44" s="754" t="s">
        <v>708</v>
      </c>
      <c r="BM44" s="291" t="s">
        <v>708</v>
      </c>
      <c r="BN44" s="291" t="s">
        <v>708</v>
      </c>
      <c r="BO44" s="291" t="s">
        <v>708</v>
      </c>
      <c r="BP44" s="291" t="s">
        <v>708</v>
      </c>
      <c r="BQ44" s="291" t="s">
        <v>708</v>
      </c>
      <c r="BR44" s="291" t="s">
        <v>708</v>
      </c>
      <c r="BS44" s="755" t="s">
        <v>708</v>
      </c>
      <c r="BT44" s="591" t="s">
        <v>708</v>
      </c>
      <c r="BU44" s="591" t="s">
        <v>708</v>
      </c>
      <c r="BV44" s="591" t="s">
        <v>708</v>
      </c>
      <c r="BW44" s="591" t="s">
        <v>708</v>
      </c>
      <c r="BX44" s="591" t="s">
        <v>708</v>
      </c>
      <c r="BY44" s="591" t="s">
        <v>708</v>
      </c>
      <c r="BZ44" s="754" t="s">
        <v>708</v>
      </c>
      <c r="CA44" s="291" t="s">
        <v>708</v>
      </c>
      <c r="CB44" s="291" t="s">
        <v>708</v>
      </c>
      <c r="CC44" s="291" t="s">
        <v>708</v>
      </c>
      <c r="CD44" s="291" t="s">
        <v>708</v>
      </c>
      <c r="CE44" s="291" t="s">
        <v>708</v>
      </c>
      <c r="CF44" s="291" t="s">
        <v>708</v>
      </c>
      <c r="CG44" s="291" t="s">
        <v>708</v>
      </c>
      <c r="CH44" s="439" t="s">
        <v>768</v>
      </c>
      <c r="CI44" s="290"/>
      <c r="CJ44" s="290"/>
      <c r="CK44" s="290"/>
      <c r="CL44" s="290"/>
      <c r="CM44" s="290"/>
      <c r="CN44" s="290"/>
      <c r="CO44" s="290"/>
      <c r="CP44" s="290"/>
      <c r="CQ44" s="290"/>
      <c r="CR44" s="290"/>
      <c r="CS44" s="290"/>
      <c r="CT44" s="290"/>
      <c r="CU44" s="290"/>
      <c r="CV44" s="290"/>
      <c r="CW44" s="290"/>
      <c r="CX44" s="290"/>
      <c r="CY44" s="290"/>
      <c r="CZ44" s="290"/>
      <c r="DA44" s="290"/>
      <c r="DB44" s="290"/>
      <c r="DC44" s="290"/>
      <c r="DD44" s="290"/>
      <c r="DE44" s="290"/>
      <c r="DF44" s="290"/>
      <c r="DG44" s="290"/>
      <c r="DH44" s="290"/>
      <c r="DI44" s="290"/>
      <c r="DJ44" s="290"/>
      <c r="DK44" s="290"/>
      <c r="DL44" s="290"/>
      <c r="DM44" s="290"/>
      <c r="DN44" s="290"/>
      <c r="DO44" s="290"/>
      <c r="DP44" s="290"/>
      <c r="DQ44" s="290"/>
      <c r="DR44" s="290"/>
      <c r="DS44" s="290"/>
      <c r="DT44" s="290"/>
      <c r="DU44" s="290"/>
      <c r="DV44" s="290"/>
      <c r="DW44" s="290"/>
      <c r="DX44" s="290"/>
      <c r="DY44" s="290"/>
      <c r="DZ44" s="290"/>
      <c r="EA44" s="290"/>
      <c r="EB44" s="290"/>
      <c r="EC44" s="290"/>
      <c r="ED44" s="290"/>
      <c r="EE44" s="290"/>
      <c r="EF44" s="290"/>
      <c r="EG44" s="290"/>
      <c r="EH44" s="290"/>
      <c r="EI44" s="290"/>
      <c r="EJ44" s="290"/>
      <c r="EK44" s="290"/>
      <c r="EL44" s="290"/>
      <c r="EM44" s="290"/>
      <c r="EN44" s="290"/>
      <c r="EO44" s="290"/>
      <c r="EP44" s="290"/>
      <c r="EQ44" s="290"/>
      <c r="ER44" s="290"/>
      <c r="ES44" s="290"/>
      <c r="ET44" s="290"/>
      <c r="EU44" s="290"/>
      <c r="EV44" s="290"/>
      <c r="EW44" s="290"/>
      <c r="EX44" s="290"/>
      <c r="EY44" s="290"/>
    </row>
    <row r="45" spans="1:155" s="237" customFormat="1" ht="15" customHeight="1" x14ac:dyDescent="0.35">
      <c r="A45" s="292" t="s">
        <v>217</v>
      </c>
      <c r="B45" s="293" t="s">
        <v>769</v>
      </c>
      <c r="C45" s="293" t="s">
        <v>710</v>
      </c>
      <c r="D45" s="290"/>
      <c r="E45" s="398">
        <v>6818728</v>
      </c>
      <c r="F45" s="699">
        <v>7069399</v>
      </c>
      <c r="G45" s="289">
        <v>25000</v>
      </c>
      <c r="H45" s="699">
        <v>25000</v>
      </c>
      <c r="I45" s="289">
        <v>913457</v>
      </c>
      <c r="J45" s="289">
        <v>937768</v>
      </c>
      <c r="K45" s="398">
        <v>5905271</v>
      </c>
      <c r="L45" s="699">
        <v>6131631</v>
      </c>
      <c r="M45" s="289">
        <v>0</v>
      </c>
      <c r="N45" s="699">
        <v>0</v>
      </c>
      <c r="O45" s="405">
        <v>34572.14</v>
      </c>
      <c r="P45" s="752">
        <v>34889.4</v>
      </c>
      <c r="Q45" s="616">
        <v>0.98499999999999999</v>
      </c>
      <c r="R45" s="617">
        <v>0.98499999999999999</v>
      </c>
      <c r="S45" s="704">
        <v>163.9</v>
      </c>
      <c r="T45" s="699">
        <v>163.9</v>
      </c>
      <c r="U45" s="384">
        <v>34217.5</v>
      </c>
      <c r="V45" s="384">
        <v>34530</v>
      </c>
      <c r="W45" s="684">
        <v>199.28</v>
      </c>
      <c r="X45" s="756">
        <v>204.73</v>
      </c>
      <c r="Y45" s="472">
        <v>172.58</v>
      </c>
      <c r="Z45" s="472">
        <v>177.57</v>
      </c>
      <c r="AA45" s="499">
        <v>0</v>
      </c>
      <c r="AB45" s="440">
        <v>0</v>
      </c>
      <c r="AC45" s="619">
        <v>0</v>
      </c>
      <c r="AD45" s="441" t="s">
        <v>105</v>
      </c>
      <c r="AE45" s="442" t="s">
        <v>105</v>
      </c>
      <c r="AF45" s="340">
        <v>1644.09</v>
      </c>
      <c r="AG45" s="340">
        <v>254.25</v>
      </c>
      <c r="AH45" s="340">
        <v>84.57</v>
      </c>
      <c r="AI45" s="340">
        <v>0</v>
      </c>
      <c r="AJ45" s="568">
        <v>2187.64</v>
      </c>
      <c r="AK45" s="609">
        <v>10</v>
      </c>
      <c r="AL45" s="570">
        <v>17576.560000000001</v>
      </c>
      <c r="AM45" s="609">
        <v>0</v>
      </c>
      <c r="AN45" s="570">
        <v>0</v>
      </c>
      <c r="AO45" s="609">
        <v>9</v>
      </c>
      <c r="AP45" s="569">
        <v>17397.41</v>
      </c>
      <c r="AQ45" s="571" t="s">
        <v>708</v>
      </c>
      <c r="AR45" s="591" t="s">
        <v>708</v>
      </c>
      <c r="AS45" s="591" t="s">
        <v>708</v>
      </c>
      <c r="AT45" s="591" t="s">
        <v>708</v>
      </c>
      <c r="AU45" s="591" t="s">
        <v>708</v>
      </c>
      <c r="AV45" s="591" t="s">
        <v>708</v>
      </c>
      <c r="AW45" s="591" t="s">
        <v>708</v>
      </c>
      <c r="AX45" s="754" t="s">
        <v>708</v>
      </c>
      <c r="AY45" s="291" t="s">
        <v>708</v>
      </c>
      <c r="AZ45" s="291" t="s">
        <v>708</v>
      </c>
      <c r="BA45" s="291" t="s">
        <v>708</v>
      </c>
      <c r="BB45" s="291" t="s">
        <v>708</v>
      </c>
      <c r="BC45" s="291" t="s">
        <v>708</v>
      </c>
      <c r="BD45" s="291" t="s">
        <v>708</v>
      </c>
      <c r="BE45" s="755" t="s">
        <v>708</v>
      </c>
      <c r="BF45" s="591" t="s">
        <v>708</v>
      </c>
      <c r="BG45" s="591" t="s">
        <v>708</v>
      </c>
      <c r="BH45" s="591" t="s">
        <v>708</v>
      </c>
      <c r="BI45" s="591" t="s">
        <v>708</v>
      </c>
      <c r="BJ45" s="591" t="s">
        <v>708</v>
      </c>
      <c r="BK45" s="591" t="s">
        <v>708</v>
      </c>
      <c r="BL45" s="754" t="s">
        <v>708</v>
      </c>
      <c r="BM45" s="291" t="s">
        <v>708</v>
      </c>
      <c r="BN45" s="291" t="s">
        <v>708</v>
      </c>
      <c r="BO45" s="291" t="s">
        <v>708</v>
      </c>
      <c r="BP45" s="291" t="s">
        <v>708</v>
      </c>
      <c r="BQ45" s="291" t="s">
        <v>708</v>
      </c>
      <c r="BR45" s="291" t="s">
        <v>708</v>
      </c>
      <c r="BS45" s="755" t="s">
        <v>708</v>
      </c>
      <c r="BT45" s="591" t="s">
        <v>708</v>
      </c>
      <c r="BU45" s="591" t="s">
        <v>708</v>
      </c>
      <c r="BV45" s="591" t="s">
        <v>708</v>
      </c>
      <c r="BW45" s="591" t="s">
        <v>708</v>
      </c>
      <c r="BX45" s="591" t="s">
        <v>708</v>
      </c>
      <c r="BY45" s="591" t="s">
        <v>708</v>
      </c>
      <c r="BZ45" s="754" t="s">
        <v>708</v>
      </c>
      <c r="CA45" s="291" t="s">
        <v>708</v>
      </c>
      <c r="CB45" s="291" t="s">
        <v>708</v>
      </c>
      <c r="CC45" s="291" t="s">
        <v>708</v>
      </c>
      <c r="CD45" s="291" t="s">
        <v>708</v>
      </c>
      <c r="CE45" s="291" t="s">
        <v>708</v>
      </c>
      <c r="CF45" s="291" t="s">
        <v>708</v>
      </c>
      <c r="CG45" s="291" t="s">
        <v>708</v>
      </c>
      <c r="CH45" s="439" t="s">
        <v>770</v>
      </c>
      <c r="CI45" s="290"/>
      <c r="CJ45" s="290"/>
      <c r="CK45" s="290"/>
      <c r="CL45" s="290"/>
      <c r="CM45" s="290"/>
      <c r="CN45" s="290"/>
      <c r="CO45" s="290"/>
      <c r="CP45" s="290"/>
      <c r="CQ45" s="290"/>
      <c r="CR45" s="290"/>
      <c r="CS45" s="290"/>
      <c r="CT45" s="290"/>
      <c r="CU45" s="290"/>
      <c r="CV45" s="290"/>
      <c r="CW45" s="290"/>
      <c r="CX45" s="290"/>
      <c r="CY45" s="290"/>
      <c r="CZ45" s="290"/>
      <c r="DA45" s="290"/>
      <c r="DB45" s="290"/>
      <c r="DC45" s="290"/>
      <c r="DD45" s="290"/>
      <c r="DE45" s="290"/>
      <c r="DF45" s="290"/>
      <c r="DG45" s="290"/>
      <c r="DH45" s="290"/>
      <c r="DI45" s="290"/>
      <c r="DJ45" s="290"/>
      <c r="DK45" s="290"/>
      <c r="DL45" s="290"/>
      <c r="DM45" s="290"/>
      <c r="DN45" s="290"/>
      <c r="DO45" s="290"/>
      <c r="DP45" s="290"/>
      <c r="DQ45" s="290"/>
      <c r="DR45" s="290"/>
      <c r="DS45" s="290"/>
      <c r="DT45" s="290"/>
      <c r="DU45" s="290"/>
      <c r="DV45" s="290"/>
      <c r="DW45" s="290"/>
      <c r="DX45" s="290"/>
      <c r="DY45" s="290"/>
      <c r="DZ45" s="290"/>
      <c r="EA45" s="290"/>
      <c r="EB45" s="290"/>
      <c r="EC45" s="290"/>
      <c r="ED45" s="290"/>
      <c r="EE45" s="290"/>
      <c r="EF45" s="290"/>
      <c r="EG45" s="290"/>
      <c r="EH45" s="290"/>
      <c r="EI45" s="290"/>
      <c r="EJ45" s="290"/>
      <c r="EK45" s="290"/>
      <c r="EL45" s="290"/>
      <c r="EM45" s="290"/>
      <c r="EN45" s="290"/>
      <c r="EO45" s="290"/>
      <c r="EP45" s="290"/>
      <c r="EQ45" s="290"/>
      <c r="ER45" s="290"/>
      <c r="ES45" s="290"/>
      <c r="ET45" s="290"/>
      <c r="EU45" s="290"/>
      <c r="EV45" s="290"/>
      <c r="EW45" s="290"/>
      <c r="EX45" s="290"/>
      <c r="EY45" s="290"/>
    </row>
    <row r="46" spans="1:155" s="237" customFormat="1" ht="15" customHeight="1" x14ac:dyDescent="0.35">
      <c r="A46" s="292" t="s">
        <v>220</v>
      </c>
      <c r="B46" s="293" t="s">
        <v>771</v>
      </c>
      <c r="C46" s="293" t="s">
        <v>710</v>
      </c>
      <c r="D46" s="290"/>
      <c r="E46" s="398">
        <v>7434658</v>
      </c>
      <c r="F46" s="699">
        <v>7649715</v>
      </c>
      <c r="G46" s="289">
        <v>0</v>
      </c>
      <c r="H46" s="699">
        <v>0</v>
      </c>
      <c r="I46" s="289">
        <v>168527</v>
      </c>
      <c r="J46" s="289">
        <v>169340</v>
      </c>
      <c r="K46" s="398">
        <v>7266131</v>
      </c>
      <c r="L46" s="699">
        <v>7480375</v>
      </c>
      <c r="M46" s="289">
        <v>0</v>
      </c>
      <c r="N46" s="699">
        <v>0</v>
      </c>
      <c r="O46" s="405">
        <v>23988</v>
      </c>
      <c r="P46" s="752">
        <v>24213.4</v>
      </c>
      <c r="Q46" s="616">
        <v>0.97</v>
      </c>
      <c r="R46" s="617">
        <v>0.97</v>
      </c>
      <c r="S46" s="704">
        <v>0</v>
      </c>
      <c r="T46" s="699">
        <v>0</v>
      </c>
      <c r="U46" s="384">
        <v>23268</v>
      </c>
      <c r="V46" s="384">
        <v>23487</v>
      </c>
      <c r="W46" s="684">
        <v>319.52</v>
      </c>
      <c r="X46" s="756">
        <v>325.7</v>
      </c>
      <c r="Y46" s="472">
        <v>312.27999999999997</v>
      </c>
      <c r="Z46" s="472">
        <v>318.49</v>
      </c>
      <c r="AA46" s="499">
        <v>0</v>
      </c>
      <c r="AB46" s="440">
        <v>0</v>
      </c>
      <c r="AC46" s="619">
        <v>0</v>
      </c>
      <c r="AD46" s="441" t="s">
        <v>105</v>
      </c>
      <c r="AE46" s="442" t="s">
        <v>105</v>
      </c>
      <c r="AF46" s="340">
        <v>1514.29</v>
      </c>
      <c r="AG46" s="340">
        <v>236.45</v>
      </c>
      <c r="AH46" s="340">
        <v>77.27</v>
      </c>
      <c r="AI46" s="340">
        <v>0</v>
      </c>
      <c r="AJ46" s="568">
        <v>2153.71</v>
      </c>
      <c r="AK46" s="609">
        <v>8</v>
      </c>
      <c r="AL46" s="570">
        <v>7911</v>
      </c>
      <c r="AM46" s="609">
        <v>0</v>
      </c>
      <c r="AN46" s="570">
        <v>0</v>
      </c>
      <c r="AO46" s="609">
        <v>8</v>
      </c>
      <c r="AP46" s="569">
        <v>7911</v>
      </c>
      <c r="AQ46" s="571" t="s">
        <v>708</v>
      </c>
      <c r="AR46" s="591" t="s">
        <v>708</v>
      </c>
      <c r="AS46" s="591" t="s">
        <v>708</v>
      </c>
      <c r="AT46" s="591" t="s">
        <v>708</v>
      </c>
      <c r="AU46" s="591" t="s">
        <v>708</v>
      </c>
      <c r="AV46" s="591" t="s">
        <v>708</v>
      </c>
      <c r="AW46" s="591" t="s">
        <v>708</v>
      </c>
      <c r="AX46" s="754" t="s">
        <v>708</v>
      </c>
      <c r="AY46" s="291" t="s">
        <v>708</v>
      </c>
      <c r="AZ46" s="291" t="s">
        <v>708</v>
      </c>
      <c r="BA46" s="291" t="s">
        <v>708</v>
      </c>
      <c r="BB46" s="291" t="s">
        <v>708</v>
      </c>
      <c r="BC46" s="291" t="s">
        <v>708</v>
      </c>
      <c r="BD46" s="291" t="s">
        <v>708</v>
      </c>
      <c r="BE46" s="755" t="s">
        <v>708</v>
      </c>
      <c r="BF46" s="591" t="s">
        <v>708</v>
      </c>
      <c r="BG46" s="591" t="s">
        <v>708</v>
      </c>
      <c r="BH46" s="591" t="s">
        <v>708</v>
      </c>
      <c r="BI46" s="591" t="s">
        <v>708</v>
      </c>
      <c r="BJ46" s="591" t="s">
        <v>708</v>
      </c>
      <c r="BK46" s="591" t="s">
        <v>708</v>
      </c>
      <c r="BL46" s="754" t="s">
        <v>708</v>
      </c>
      <c r="BM46" s="291" t="s">
        <v>708</v>
      </c>
      <c r="BN46" s="291" t="s">
        <v>708</v>
      </c>
      <c r="BO46" s="291" t="s">
        <v>708</v>
      </c>
      <c r="BP46" s="291" t="s">
        <v>708</v>
      </c>
      <c r="BQ46" s="291" t="s">
        <v>708</v>
      </c>
      <c r="BR46" s="291" t="s">
        <v>708</v>
      </c>
      <c r="BS46" s="755" t="s">
        <v>708</v>
      </c>
      <c r="BT46" s="591" t="s">
        <v>708</v>
      </c>
      <c r="BU46" s="591" t="s">
        <v>708</v>
      </c>
      <c r="BV46" s="591" t="s">
        <v>708</v>
      </c>
      <c r="BW46" s="591" t="s">
        <v>708</v>
      </c>
      <c r="BX46" s="591" t="s">
        <v>708</v>
      </c>
      <c r="BY46" s="591" t="s">
        <v>708</v>
      </c>
      <c r="BZ46" s="754" t="s">
        <v>708</v>
      </c>
      <c r="CA46" s="291" t="s">
        <v>708</v>
      </c>
      <c r="CB46" s="291" t="s">
        <v>708</v>
      </c>
      <c r="CC46" s="291" t="s">
        <v>708</v>
      </c>
      <c r="CD46" s="291" t="s">
        <v>708</v>
      </c>
      <c r="CE46" s="291" t="s">
        <v>708</v>
      </c>
      <c r="CF46" s="291" t="s">
        <v>708</v>
      </c>
      <c r="CG46" s="291" t="s">
        <v>708</v>
      </c>
      <c r="CH46" s="439" t="s">
        <v>772</v>
      </c>
      <c r="CI46" s="290"/>
      <c r="CJ46" s="290"/>
      <c r="CK46" s="290"/>
      <c r="CL46" s="290"/>
      <c r="CM46" s="290"/>
      <c r="CN46" s="290"/>
      <c r="CO46" s="290"/>
      <c r="CP46" s="290"/>
      <c r="CQ46" s="290"/>
      <c r="CR46" s="290"/>
      <c r="CS46" s="290"/>
      <c r="CT46" s="290"/>
      <c r="CU46" s="290"/>
      <c r="CV46" s="290"/>
      <c r="CW46" s="290"/>
      <c r="CX46" s="290"/>
      <c r="CY46" s="290"/>
      <c r="CZ46" s="290"/>
      <c r="DA46" s="290"/>
      <c r="DB46" s="290"/>
      <c r="DC46" s="290"/>
      <c r="DD46" s="290"/>
      <c r="DE46" s="290"/>
      <c r="DF46" s="290"/>
      <c r="DG46" s="290"/>
      <c r="DH46" s="290"/>
      <c r="DI46" s="290"/>
      <c r="DJ46" s="290"/>
      <c r="DK46" s="290"/>
      <c r="DL46" s="290"/>
      <c r="DM46" s="290"/>
      <c r="DN46" s="290"/>
      <c r="DO46" s="290"/>
      <c r="DP46" s="290"/>
      <c r="DQ46" s="290"/>
      <c r="DR46" s="290"/>
      <c r="DS46" s="290"/>
      <c r="DT46" s="290"/>
      <c r="DU46" s="290"/>
      <c r="DV46" s="290"/>
      <c r="DW46" s="290"/>
      <c r="DX46" s="290"/>
      <c r="DY46" s="290"/>
      <c r="DZ46" s="290"/>
      <c r="EA46" s="290"/>
      <c r="EB46" s="290"/>
      <c r="EC46" s="290"/>
      <c r="ED46" s="290"/>
      <c r="EE46" s="290"/>
      <c r="EF46" s="290"/>
      <c r="EG46" s="290"/>
      <c r="EH46" s="290"/>
      <c r="EI46" s="290"/>
      <c r="EJ46" s="290"/>
      <c r="EK46" s="290"/>
      <c r="EL46" s="290"/>
      <c r="EM46" s="290"/>
      <c r="EN46" s="290"/>
      <c r="EO46" s="290"/>
      <c r="EP46" s="290"/>
      <c r="EQ46" s="290"/>
      <c r="ER46" s="290"/>
      <c r="ES46" s="290"/>
      <c r="ET46" s="290"/>
      <c r="EU46" s="290"/>
      <c r="EV46" s="290"/>
      <c r="EW46" s="290"/>
      <c r="EX46" s="290"/>
      <c r="EY46" s="290"/>
    </row>
    <row r="47" spans="1:155" s="237" customFormat="1" ht="15" customHeight="1" x14ac:dyDescent="0.35">
      <c r="A47" s="292" t="s">
        <v>166</v>
      </c>
      <c r="B47" s="293" t="s">
        <v>167</v>
      </c>
      <c r="C47" s="293" t="s">
        <v>124</v>
      </c>
      <c r="D47" s="290"/>
      <c r="E47" s="398">
        <v>91059567</v>
      </c>
      <c r="F47" s="699">
        <v>96841995</v>
      </c>
      <c r="G47" s="289">
        <v>0</v>
      </c>
      <c r="H47" s="699">
        <v>0</v>
      </c>
      <c r="I47" s="289">
        <v>0</v>
      </c>
      <c r="J47" s="289">
        <v>0</v>
      </c>
      <c r="K47" s="398">
        <v>91059567</v>
      </c>
      <c r="L47" s="699">
        <v>96841995</v>
      </c>
      <c r="M47" s="289">
        <v>26442878</v>
      </c>
      <c r="N47" s="699">
        <v>27578676</v>
      </c>
      <c r="O47" s="405">
        <v>56961</v>
      </c>
      <c r="P47" s="752">
        <v>58231.8</v>
      </c>
      <c r="Q47" s="616">
        <v>0.94499999999999995</v>
      </c>
      <c r="R47" s="617">
        <v>0.95499999999999996</v>
      </c>
      <c r="S47" s="704">
        <v>0</v>
      </c>
      <c r="T47" s="699">
        <v>0</v>
      </c>
      <c r="U47" s="384">
        <v>53828.1</v>
      </c>
      <c r="V47" s="384">
        <v>55611.4</v>
      </c>
      <c r="W47" s="684">
        <v>1691.67</v>
      </c>
      <c r="X47" s="756">
        <v>1741.41</v>
      </c>
      <c r="Y47" s="472">
        <v>1691.67</v>
      </c>
      <c r="Z47" s="472">
        <v>1741.41</v>
      </c>
      <c r="AA47" s="499">
        <v>940761.56</v>
      </c>
      <c r="AB47" s="440">
        <v>16.920000000000002</v>
      </c>
      <c r="AC47" s="619">
        <v>1.0002E-2</v>
      </c>
      <c r="AD47" s="441" t="s">
        <v>105</v>
      </c>
      <c r="AE47" s="442" t="s">
        <v>105</v>
      </c>
      <c r="AF47" s="340">
        <v>0</v>
      </c>
      <c r="AG47" s="340">
        <v>228.3</v>
      </c>
      <c r="AH47" s="340">
        <v>0</v>
      </c>
      <c r="AI47" s="340">
        <v>102.95</v>
      </c>
      <c r="AJ47" s="568">
        <v>2072.66</v>
      </c>
      <c r="AK47" s="609">
        <v>0</v>
      </c>
      <c r="AL47" s="570">
        <v>0</v>
      </c>
      <c r="AM47" s="609">
        <v>0</v>
      </c>
      <c r="AN47" s="570">
        <v>0</v>
      </c>
      <c r="AO47" s="609">
        <v>0</v>
      </c>
      <c r="AP47" s="569">
        <v>0</v>
      </c>
      <c r="AQ47" s="571" t="s">
        <v>708</v>
      </c>
      <c r="AR47" s="591" t="s">
        <v>708</v>
      </c>
      <c r="AS47" s="591" t="s">
        <v>708</v>
      </c>
      <c r="AT47" s="591" t="s">
        <v>708</v>
      </c>
      <c r="AU47" s="591" t="s">
        <v>708</v>
      </c>
      <c r="AV47" s="591" t="s">
        <v>708</v>
      </c>
      <c r="AW47" s="591" t="s">
        <v>708</v>
      </c>
      <c r="AX47" s="754" t="s">
        <v>708</v>
      </c>
      <c r="AY47" s="291" t="s">
        <v>708</v>
      </c>
      <c r="AZ47" s="291" t="s">
        <v>708</v>
      </c>
      <c r="BA47" s="291" t="s">
        <v>708</v>
      </c>
      <c r="BB47" s="291" t="s">
        <v>708</v>
      </c>
      <c r="BC47" s="291" t="s">
        <v>708</v>
      </c>
      <c r="BD47" s="291" t="s">
        <v>708</v>
      </c>
      <c r="BE47" s="755" t="s">
        <v>708</v>
      </c>
      <c r="BF47" s="591" t="s">
        <v>708</v>
      </c>
      <c r="BG47" s="591" t="s">
        <v>708</v>
      </c>
      <c r="BH47" s="591" t="s">
        <v>708</v>
      </c>
      <c r="BI47" s="591" t="s">
        <v>708</v>
      </c>
      <c r="BJ47" s="591" t="s">
        <v>708</v>
      </c>
      <c r="BK47" s="591" t="s">
        <v>708</v>
      </c>
      <c r="BL47" s="754" t="s">
        <v>708</v>
      </c>
      <c r="BM47" s="291" t="s">
        <v>708</v>
      </c>
      <c r="BN47" s="291" t="s">
        <v>708</v>
      </c>
      <c r="BO47" s="291" t="s">
        <v>708</v>
      </c>
      <c r="BP47" s="291" t="s">
        <v>708</v>
      </c>
      <c r="BQ47" s="291" t="s">
        <v>708</v>
      </c>
      <c r="BR47" s="291" t="s">
        <v>708</v>
      </c>
      <c r="BS47" s="755" t="s">
        <v>708</v>
      </c>
      <c r="BT47" s="591" t="s">
        <v>708</v>
      </c>
      <c r="BU47" s="591" t="s">
        <v>708</v>
      </c>
      <c r="BV47" s="591" t="s">
        <v>708</v>
      </c>
      <c r="BW47" s="591" t="s">
        <v>708</v>
      </c>
      <c r="BX47" s="591" t="s">
        <v>708</v>
      </c>
      <c r="BY47" s="591" t="s">
        <v>708</v>
      </c>
      <c r="BZ47" s="754" t="s">
        <v>708</v>
      </c>
      <c r="CA47" s="291" t="s">
        <v>708</v>
      </c>
      <c r="CB47" s="291" t="s">
        <v>708</v>
      </c>
      <c r="CC47" s="291" t="s">
        <v>708</v>
      </c>
      <c r="CD47" s="291" t="s">
        <v>708</v>
      </c>
      <c r="CE47" s="291" t="s">
        <v>708</v>
      </c>
      <c r="CF47" s="291" t="s">
        <v>708</v>
      </c>
      <c r="CG47" s="291" t="s">
        <v>708</v>
      </c>
      <c r="CH47" s="439" t="s">
        <v>773</v>
      </c>
      <c r="CI47" s="290"/>
      <c r="CJ47" s="290"/>
      <c r="CK47" s="290"/>
      <c r="CL47" s="290"/>
      <c r="CM47" s="290"/>
      <c r="CN47" s="290"/>
      <c r="CO47" s="290"/>
      <c r="CP47" s="290"/>
      <c r="CQ47" s="290"/>
      <c r="CR47" s="290"/>
      <c r="CS47" s="290"/>
      <c r="CT47" s="290"/>
      <c r="CU47" s="290"/>
      <c r="CV47" s="290"/>
      <c r="CW47" s="290"/>
      <c r="CX47" s="290"/>
      <c r="CY47" s="290"/>
      <c r="CZ47" s="290"/>
      <c r="DA47" s="290"/>
      <c r="DB47" s="290"/>
      <c r="DC47" s="290"/>
      <c r="DD47" s="290"/>
      <c r="DE47" s="290"/>
      <c r="DF47" s="290"/>
      <c r="DG47" s="290"/>
      <c r="DH47" s="290"/>
      <c r="DI47" s="290"/>
      <c r="DJ47" s="290"/>
      <c r="DK47" s="290"/>
      <c r="DL47" s="290"/>
      <c r="DM47" s="290"/>
      <c r="DN47" s="290"/>
      <c r="DO47" s="290"/>
      <c r="DP47" s="290"/>
      <c r="DQ47" s="290"/>
      <c r="DR47" s="290"/>
      <c r="DS47" s="290"/>
      <c r="DT47" s="290"/>
      <c r="DU47" s="290"/>
      <c r="DV47" s="290"/>
      <c r="DW47" s="290"/>
      <c r="DX47" s="290"/>
      <c r="DY47" s="290"/>
      <c r="DZ47" s="290"/>
      <c r="EA47" s="290"/>
      <c r="EB47" s="290"/>
      <c r="EC47" s="290"/>
      <c r="ED47" s="290"/>
      <c r="EE47" s="290"/>
      <c r="EF47" s="290"/>
      <c r="EG47" s="290"/>
      <c r="EH47" s="290"/>
      <c r="EI47" s="290"/>
      <c r="EJ47" s="290"/>
      <c r="EK47" s="290"/>
      <c r="EL47" s="290"/>
      <c r="EM47" s="290"/>
      <c r="EN47" s="290"/>
      <c r="EO47" s="290"/>
      <c r="EP47" s="290"/>
      <c r="EQ47" s="290"/>
      <c r="ER47" s="290"/>
      <c r="ES47" s="290"/>
      <c r="ET47" s="290"/>
      <c r="EU47" s="290"/>
      <c r="EV47" s="290"/>
      <c r="EW47" s="290"/>
      <c r="EX47" s="290"/>
      <c r="EY47" s="290"/>
    </row>
    <row r="48" spans="1:155" s="290" customFormat="1" ht="15" customHeight="1" x14ac:dyDescent="0.35">
      <c r="A48" s="292" t="s">
        <v>164</v>
      </c>
      <c r="B48" s="293" t="s">
        <v>774</v>
      </c>
      <c r="C48" s="293" t="s">
        <v>128</v>
      </c>
      <c r="E48" s="398">
        <v>374559341</v>
      </c>
      <c r="F48" s="699">
        <v>394899878</v>
      </c>
      <c r="G48" s="289">
        <v>1131289</v>
      </c>
      <c r="H48" s="699">
        <v>1330805</v>
      </c>
      <c r="I48" s="289">
        <v>15882510</v>
      </c>
      <c r="J48" s="289">
        <v>17544957</v>
      </c>
      <c r="K48" s="398">
        <v>358676831</v>
      </c>
      <c r="L48" s="699">
        <v>377354921</v>
      </c>
      <c r="M48" s="289">
        <v>0</v>
      </c>
      <c r="N48" s="699">
        <v>0</v>
      </c>
      <c r="O48" s="405">
        <v>225563.3</v>
      </c>
      <c r="P48" s="752">
        <v>227957.5</v>
      </c>
      <c r="Q48" s="616">
        <v>0.98099999999999998</v>
      </c>
      <c r="R48" s="617">
        <v>0.98199999999999998</v>
      </c>
      <c r="S48" s="704">
        <v>1155.5</v>
      </c>
      <c r="T48" s="699">
        <v>1176.4000000000001</v>
      </c>
      <c r="U48" s="384">
        <v>222433.1</v>
      </c>
      <c r="V48" s="384">
        <v>225030.7</v>
      </c>
      <c r="W48" s="684">
        <v>1683.92</v>
      </c>
      <c r="X48" s="756">
        <v>1754.87</v>
      </c>
      <c r="Y48" s="472">
        <v>1612.52</v>
      </c>
      <c r="Z48" s="472">
        <v>1676.9</v>
      </c>
      <c r="AA48" s="499">
        <v>7234738</v>
      </c>
      <c r="AB48" s="440">
        <v>32.15</v>
      </c>
      <c r="AC48" s="619">
        <v>1.9937699999999999E-2</v>
      </c>
      <c r="AD48" s="441" t="s">
        <v>105</v>
      </c>
      <c r="AE48" s="442" t="s">
        <v>105</v>
      </c>
      <c r="AF48" s="340">
        <v>0</v>
      </c>
      <c r="AG48" s="340">
        <v>241.28</v>
      </c>
      <c r="AH48" s="340">
        <v>72.16</v>
      </c>
      <c r="AI48" s="340">
        <v>0</v>
      </c>
      <c r="AJ48" s="568">
        <v>2068.31</v>
      </c>
      <c r="AK48" s="609">
        <v>171</v>
      </c>
      <c r="AL48" s="570">
        <v>201504.4</v>
      </c>
      <c r="AM48" s="609">
        <v>1</v>
      </c>
      <c r="AN48" s="570">
        <v>23526.3</v>
      </c>
      <c r="AO48" s="609">
        <v>148</v>
      </c>
      <c r="AP48" s="569">
        <v>223793.8</v>
      </c>
      <c r="AQ48" s="571" t="s">
        <v>708</v>
      </c>
      <c r="AR48" s="591" t="s">
        <v>708</v>
      </c>
      <c r="AS48" s="591" t="s">
        <v>708</v>
      </c>
      <c r="AT48" s="591" t="s">
        <v>708</v>
      </c>
      <c r="AU48" s="591" t="s">
        <v>708</v>
      </c>
      <c r="AV48" s="591" t="s">
        <v>708</v>
      </c>
      <c r="AW48" s="591" t="s">
        <v>708</v>
      </c>
      <c r="AX48" s="754" t="s">
        <v>708</v>
      </c>
      <c r="AY48" s="291" t="s">
        <v>708</v>
      </c>
      <c r="AZ48" s="291" t="s">
        <v>708</v>
      </c>
      <c r="BA48" s="291" t="s">
        <v>708</v>
      </c>
      <c r="BB48" s="291" t="s">
        <v>708</v>
      </c>
      <c r="BC48" s="291" t="s">
        <v>708</v>
      </c>
      <c r="BD48" s="291" t="s">
        <v>708</v>
      </c>
      <c r="BE48" s="755" t="s">
        <v>708</v>
      </c>
      <c r="BF48" s="591" t="s">
        <v>708</v>
      </c>
      <c r="BG48" s="591" t="s">
        <v>708</v>
      </c>
      <c r="BH48" s="591" t="s">
        <v>708</v>
      </c>
      <c r="BI48" s="591" t="s">
        <v>708</v>
      </c>
      <c r="BJ48" s="591" t="s">
        <v>708</v>
      </c>
      <c r="BK48" s="591" t="s">
        <v>708</v>
      </c>
      <c r="BL48" s="754" t="s">
        <v>708</v>
      </c>
      <c r="BM48" s="291" t="s">
        <v>708</v>
      </c>
      <c r="BN48" s="291" t="s">
        <v>708</v>
      </c>
      <c r="BO48" s="291" t="s">
        <v>708</v>
      </c>
      <c r="BP48" s="291" t="s">
        <v>708</v>
      </c>
      <c r="BQ48" s="291" t="s">
        <v>708</v>
      </c>
      <c r="BR48" s="291" t="s">
        <v>708</v>
      </c>
      <c r="BS48" s="755" t="s">
        <v>708</v>
      </c>
      <c r="BT48" s="591" t="s">
        <v>708</v>
      </c>
      <c r="BU48" s="591" t="s">
        <v>708</v>
      </c>
      <c r="BV48" s="591" t="s">
        <v>708</v>
      </c>
      <c r="BW48" s="591" t="s">
        <v>708</v>
      </c>
      <c r="BX48" s="591" t="s">
        <v>708</v>
      </c>
      <c r="BY48" s="591" t="s">
        <v>708</v>
      </c>
      <c r="BZ48" s="754" t="s">
        <v>708</v>
      </c>
      <c r="CA48" s="291" t="s">
        <v>708</v>
      </c>
      <c r="CB48" s="291" t="s">
        <v>708</v>
      </c>
      <c r="CC48" s="291" t="s">
        <v>708</v>
      </c>
      <c r="CD48" s="291" t="s">
        <v>708</v>
      </c>
      <c r="CE48" s="291" t="s">
        <v>708</v>
      </c>
      <c r="CF48" s="291" t="s">
        <v>708</v>
      </c>
      <c r="CG48" s="291" t="s">
        <v>708</v>
      </c>
      <c r="CH48" s="439" t="s">
        <v>775</v>
      </c>
    </row>
    <row r="49" spans="1:155" s="237" customFormat="1" ht="15" customHeight="1" x14ac:dyDescent="0.35">
      <c r="A49" s="292" t="s">
        <v>169</v>
      </c>
      <c r="B49" s="293" t="s">
        <v>170</v>
      </c>
      <c r="C49" s="293" t="s">
        <v>124</v>
      </c>
      <c r="D49" s="290"/>
      <c r="E49" s="398">
        <v>100716669</v>
      </c>
      <c r="F49" s="699">
        <v>105472536</v>
      </c>
      <c r="G49" s="289">
        <v>0</v>
      </c>
      <c r="H49" s="699">
        <v>0</v>
      </c>
      <c r="I49" s="289">
        <v>760579</v>
      </c>
      <c r="J49" s="289">
        <v>822508</v>
      </c>
      <c r="K49" s="398">
        <v>99956090</v>
      </c>
      <c r="L49" s="699">
        <v>104650028</v>
      </c>
      <c r="M49" s="289">
        <v>9445784</v>
      </c>
      <c r="N49" s="699">
        <v>9397954</v>
      </c>
      <c r="O49" s="405">
        <v>63389.7</v>
      </c>
      <c r="P49" s="752">
        <v>64109.86</v>
      </c>
      <c r="Q49" s="616">
        <v>0.97</v>
      </c>
      <c r="R49" s="617">
        <v>0.97499999999999998</v>
      </c>
      <c r="S49" s="383">
        <v>0</v>
      </c>
      <c r="T49" s="699">
        <v>0</v>
      </c>
      <c r="U49" s="384">
        <v>61488</v>
      </c>
      <c r="V49" s="384">
        <v>62507.1</v>
      </c>
      <c r="W49" s="684">
        <v>1637.99</v>
      </c>
      <c r="X49" s="756">
        <v>1687.37</v>
      </c>
      <c r="Y49" s="472">
        <v>1625.62</v>
      </c>
      <c r="Z49" s="472">
        <v>1674.21</v>
      </c>
      <c r="AA49" s="499">
        <v>1015741</v>
      </c>
      <c r="AB49" s="440">
        <v>16.25</v>
      </c>
      <c r="AC49" s="619">
        <v>9.9962000000000002E-3</v>
      </c>
      <c r="AD49" s="441" t="s">
        <v>105</v>
      </c>
      <c r="AE49" s="442" t="s">
        <v>105</v>
      </c>
      <c r="AF49" s="340">
        <v>0</v>
      </c>
      <c r="AG49" s="340">
        <v>221.28</v>
      </c>
      <c r="AH49" s="340">
        <v>72.180000000000007</v>
      </c>
      <c r="AI49" s="340">
        <v>0</v>
      </c>
      <c r="AJ49" s="568">
        <v>1980.83</v>
      </c>
      <c r="AK49" s="609">
        <v>8</v>
      </c>
      <c r="AL49" s="570">
        <v>14045</v>
      </c>
      <c r="AM49" s="609">
        <v>0</v>
      </c>
      <c r="AN49" s="570">
        <v>0</v>
      </c>
      <c r="AO49" s="609">
        <v>8</v>
      </c>
      <c r="AP49" s="569">
        <v>14045</v>
      </c>
      <c r="AQ49" s="571" t="s">
        <v>708</v>
      </c>
      <c r="AR49" s="591" t="s">
        <v>708</v>
      </c>
      <c r="AS49" s="591" t="s">
        <v>708</v>
      </c>
      <c r="AT49" s="591" t="s">
        <v>708</v>
      </c>
      <c r="AU49" s="591" t="s">
        <v>708</v>
      </c>
      <c r="AV49" s="591" t="s">
        <v>708</v>
      </c>
      <c r="AW49" s="591" t="s">
        <v>708</v>
      </c>
      <c r="AX49" s="754" t="s">
        <v>708</v>
      </c>
      <c r="AY49" s="291" t="s">
        <v>708</v>
      </c>
      <c r="AZ49" s="291" t="s">
        <v>708</v>
      </c>
      <c r="BA49" s="291" t="s">
        <v>708</v>
      </c>
      <c r="BB49" s="291" t="s">
        <v>708</v>
      </c>
      <c r="BC49" s="291" t="s">
        <v>708</v>
      </c>
      <c r="BD49" s="291" t="s">
        <v>708</v>
      </c>
      <c r="BE49" s="755" t="s">
        <v>708</v>
      </c>
      <c r="BF49" s="591" t="s">
        <v>708</v>
      </c>
      <c r="BG49" s="591" t="s">
        <v>708</v>
      </c>
      <c r="BH49" s="591" t="s">
        <v>708</v>
      </c>
      <c r="BI49" s="591" t="s">
        <v>708</v>
      </c>
      <c r="BJ49" s="591" t="s">
        <v>708</v>
      </c>
      <c r="BK49" s="591" t="s">
        <v>708</v>
      </c>
      <c r="BL49" s="754" t="s">
        <v>708</v>
      </c>
      <c r="BM49" s="291" t="s">
        <v>708</v>
      </c>
      <c r="BN49" s="291" t="s">
        <v>708</v>
      </c>
      <c r="BO49" s="291" t="s">
        <v>708</v>
      </c>
      <c r="BP49" s="291" t="s">
        <v>708</v>
      </c>
      <c r="BQ49" s="291" t="s">
        <v>708</v>
      </c>
      <c r="BR49" s="291" t="s">
        <v>708</v>
      </c>
      <c r="BS49" s="755" t="s">
        <v>708</v>
      </c>
      <c r="BT49" s="591" t="s">
        <v>708</v>
      </c>
      <c r="BU49" s="591" t="s">
        <v>708</v>
      </c>
      <c r="BV49" s="591" t="s">
        <v>708</v>
      </c>
      <c r="BW49" s="591" t="s">
        <v>708</v>
      </c>
      <c r="BX49" s="591" t="s">
        <v>708</v>
      </c>
      <c r="BY49" s="591" t="s">
        <v>708</v>
      </c>
      <c r="BZ49" s="754" t="s">
        <v>708</v>
      </c>
      <c r="CA49" s="291" t="s">
        <v>708</v>
      </c>
      <c r="CB49" s="291" t="s">
        <v>708</v>
      </c>
      <c r="CC49" s="291" t="s">
        <v>708</v>
      </c>
      <c r="CD49" s="291" t="s">
        <v>708</v>
      </c>
      <c r="CE49" s="291" t="s">
        <v>708</v>
      </c>
      <c r="CF49" s="291" t="s">
        <v>708</v>
      </c>
      <c r="CG49" s="291" t="s">
        <v>708</v>
      </c>
      <c r="CH49" s="439" t="s">
        <v>776</v>
      </c>
      <c r="CI49" s="290"/>
      <c r="CJ49" s="290"/>
      <c r="CK49" s="290"/>
      <c r="CL49" s="290"/>
      <c r="CM49" s="290"/>
      <c r="CN49" s="290"/>
      <c r="CO49" s="290"/>
      <c r="CP49" s="290"/>
      <c r="CQ49" s="290"/>
      <c r="CR49" s="290"/>
      <c r="CS49" s="290"/>
      <c r="CT49" s="290"/>
      <c r="CU49" s="290"/>
      <c r="CV49" s="290"/>
      <c r="CW49" s="290"/>
      <c r="CX49" s="290"/>
      <c r="CY49" s="290"/>
      <c r="CZ49" s="290"/>
      <c r="DA49" s="290"/>
      <c r="DB49" s="290"/>
      <c r="DC49" s="290"/>
      <c r="DD49" s="290"/>
      <c r="DE49" s="290"/>
      <c r="DF49" s="290"/>
      <c r="DG49" s="290"/>
      <c r="DH49" s="290"/>
      <c r="DI49" s="290"/>
      <c r="DJ49" s="290"/>
      <c r="DK49" s="290"/>
      <c r="DL49" s="290"/>
      <c r="DM49" s="290"/>
      <c r="DN49" s="290"/>
      <c r="DO49" s="290"/>
      <c r="DP49" s="290"/>
      <c r="DQ49" s="290"/>
      <c r="DR49" s="290"/>
      <c r="DS49" s="290"/>
      <c r="DT49" s="290"/>
      <c r="DU49" s="290"/>
      <c r="DV49" s="290"/>
      <c r="DW49" s="290"/>
      <c r="DX49" s="290"/>
      <c r="DY49" s="290"/>
      <c r="DZ49" s="290"/>
      <c r="EA49" s="290"/>
      <c r="EB49" s="290"/>
      <c r="EC49" s="290"/>
      <c r="ED49" s="290"/>
      <c r="EE49" s="290"/>
      <c r="EF49" s="290"/>
      <c r="EG49" s="290"/>
      <c r="EH49" s="290"/>
      <c r="EI49" s="290"/>
      <c r="EJ49" s="290"/>
      <c r="EK49" s="290"/>
      <c r="EL49" s="290"/>
      <c r="EM49" s="290"/>
      <c r="EN49" s="290"/>
      <c r="EO49" s="290"/>
      <c r="EP49" s="290"/>
      <c r="EQ49" s="290"/>
      <c r="ER49" s="290"/>
      <c r="ES49" s="290"/>
      <c r="ET49" s="290"/>
      <c r="EU49" s="290"/>
      <c r="EV49" s="290"/>
      <c r="EW49" s="290"/>
      <c r="EX49" s="290"/>
      <c r="EY49" s="290"/>
    </row>
    <row r="50" spans="1:155" s="237" customFormat="1" ht="15" customHeight="1" x14ac:dyDescent="0.35">
      <c r="A50" s="292" t="s">
        <v>229</v>
      </c>
      <c r="B50" s="293" t="s">
        <v>777</v>
      </c>
      <c r="C50" s="293" t="s">
        <v>710</v>
      </c>
      <c r="D50" s="290"/>
      <c r="E50" s="398">
        <v>9032580</v>
      </c>
      <c r="F50" s="699">
        <v>9371170</v>
      </c>
      <c r="G50" s="289">
        <v>0</v>
      </c>
      <c r="H50" s="699">
        <v>0</v>
      </c>
      <c r="I50" s="289">
        <v>0</v>
      </c>
      <c r="J50" s="289">
        <v>0</v>
      </c>
      <c r="K50" s="398">
        <v>9032580</v>
      </c>
      <c r="L50" s="699">
        <v>9371170</v>
      </c>
      <c r="M50" s="289">
        <v>0</v>
      </c>
      <c r="N50" s="699">
        <v>0</v>
      </c>
      <c r="O50" s="405">
        <v>44923.1</v>
      </c>
      <c r="P50" s="752">
        <v>45370</v>
      </c>
      <c r="Q50" s="616">
        <v>0.96900000000000008</v>
      </c>
      <c r="R50" s="617">
        <v>0.97199999999999998</v>
      </c>
      <c r="S50" s="704">
        <v>0</v>
      </c>
      <c r="T50" s="699">
        <v>0</v>
      </c>
      <c r="U50" s="384">
        <v>43530.5</v>
      </c>
      <c r="V50" s="384">
        <v>44099.6</v>
      </c>
      <c r="W50" s="684">
        <v>207.5</v>
      </c>
      <c r="X50" s="756">
        <v>212.5</v>
      </c>
      <c r="Y50" s="472">
        <v>207.5</v>
      </c>
      <c r="Z50" s="472">
        <v>212.5</v>
      </c>
      <c r="AA50" s="499">
        <v>0</v>
      </c>
      <c r="AB50" s="440">
        <v>0</v>
      </c>
      <c r="AC50" s="619">
        <v>0</v>
      </c>
      <c r="AD50" s="441" t="s">
        <v>105</v>
      </c>
      <c r="AE50" s="442" t="s">
        <v>105</v>
      </c>
      <c r="AF50" s="340">
        <v>1469.61</v>
      </c>
      <c r="AG50" s="340">
        <v>257.58</v>
      </c>
      <c r="AH50" s="340">
        <v>74.97</v>
      </c>
      <c r="AI50" s="340">
        <v>0</v>
      </c>
      <c r="AJ50" s="568">
        <v>2014.66</v>
      </c>
      <c r="AK50" s="609">
        <v>0</v>
      </c>
      <c r="AL50" s="570">
        <v>0</v>
      </c>
      <c r="AM50" s="609">
        <v>0</v>
      </c>
      <c r="AN50" s="570">
        <v>0</v>
      </c>
      <c r="AO50" s="609">
        <v>0</v>
      </c>
      <c r="AP50" s="569">
        <v>0</v>
      </c>
      <c r="AQ50" s="571" t="s">
        <v>708</v>
      </c>
      <c r="AR50" s="591" t="s">
        <v>708</v>
      </c>
      <c r="AS50" s="591" t="s">
        <v>708</v>
      </c>
      <c r="AT50" s="591" t="s">
        <v>708</v>
      </c>
      <c r="AU50" s="591" t="s">
        <v>708</v>
      </c>
      <c r="AV50" s="591" t="s">
        <v>708</v>
      </c>
      <c r="AW50" s="591" t="s">
        <v>708</v>
      </c>
      <c r="AX50" s="754" t="s">
        <v>708</v>
      </c>
      <c r="AY50" s="291" t="s">
        <v>708</v>
      </c>
      <c r="AZ50" s="291" t="s">
        <v>708</v>
      </c>
      <c r="BA50" s="291" t="s">
        <v>708</v>
      </c>
      <c r="BB50" s="291" t="s">
        <v>708</v>
      </c>
      <c r="BC50" s="291" t="s">
        <v>708</v>
      </c>
      <c r="BD50" s="291" t="s">
        <v>708</v>
      </c>
      <c r="BE50" s="755" t="s">
        <v>708</v>
      </c>
      <c r="BF50" s="591" t="s">
        <v>708</v>
      </c>
      <c r="BG50" s="591" t="s">
        <v>708</v>
      </c>
      <c r="BH50" s="591" t="s">
        <v>708</v>
      </c>
      <c r="BI50" s="591" t="s">
        <v>708</v>
      </c>
      <c r="BJ50" s="591" t="s">
        <v>708</v>
      </c>
      <c r="BK50" s="591" t="s">
        <v>708</v>
      </c>
      <c r="BL50" s="754" t="s">
        <v>708</v>
      </c>
      <c r="BM50" s="291" t="s">
        <v>708</v>
      </c>
      <c r="BN50" s="291" t="s">
        <v>708</v>
      </c>
      <c r="BO50" s="291" t="s">
        <v>708</v>
      </c>
      <c r="BP50" s="291" t="s">
        <v>708</v>
      </c>
      <c r="BQ50" s="291" t="s">
        <v>708</v>
      </c>
      <c r="BR50" s="291" t="s">
        <v>708</v>
      </c>
      <c r="BS50" s="755" t="s">
        <v>708</v>
      </c>
      <c r="BT50" s="591" t="s">
        <v>708</v>
      </c>
      <c r="BU50" s="591" t="s">
        <v>708</v>
      </c>
      <c r="BV50" s="591" t="s">
        <v>708</v>
      </c>
      <c r="BW50" s="591" t="s">
        <v>708</v>
      </c>
      <c r="BX50" s="591" t="s">
        <v>708</v>
      </c>
      <c r="BY50" s="591" t="s">
        <v>708</v>
      </c>
      <c r="BZ50" s="754" t="s">
        <v>708</v>
      </c>
      <c r="CA50" s="291" t="s">
        <v>708</v>
      </c>
      <c r="CB50" s="291" t="s">
        <v>708</v>
      </c>
      <c r="CC50" s="291" t="s">
        <v>708</v>
      </c>
      <c r="CD50" s="291" t="s">
        <v>708</v>
      </c>
      <c r="CE50" s="291" t="s">
        <v>708</v>
      </c>
      <c r="CF50" s="291" t="s">
        <v>708</v>
      </c>
      <c r="CG50" s="291" t="s">
        <v>708</v>
      </c>
      <c r="CH50" s="439" t="s">
        <v>778</v>
      </c>
      <c r="CI50" s="290"/>
      <c r="CJ50" s="290"/>
      <c r="CK50" s="290"/>
      <c r="CL50" s="290"/>
      <c r="CM50" s="290"/>
      <c r="CN50" s="290"/>
      <c r="CO50" s="290"/>
      <c r="CP50" s="290"/>
      <c r="CQ50" s="290"/>
      <c r="CR50" s="290"/>
      <c r="CS50" s="290"/>
      <c r="CT50" s="290"/>
      <c r="CU50" s="290"/>
      <c r="CV50" s="290"/>
      <c r="CW50" s="290"/>
      <c r="CX50" s="290"/>
      <c r="CY50" s="290"/>
      <c r="CZ50" s="290"/>
      <c r="DA50" s="290"/>
      <c r="DB50" s="290"/>
      <c r="DC50" s="290"/>
      <c r="DD50" s="290"/>
      <c r="DE50" s="290"/>
      <c r="DF50" s="290"/>
      <c r="DG50" s="290"/>
      <c r="DH50" s="290"/>
      <c r="DI50" s="290"/>
      <c r="DJ50" s="290"/>
      <c r="DK50" s="290"/>
      <c r="DL50" s="290"/>
      <c r="DM50" s="290"/>
      <c r="DN50" s="290"/>
      <c r="DO50" s="290"/>
      <c r="DP50" s="290"/>
      <c r="DQ50" s="290"/>
      <c r="DR50" s="290"/>
      <c r="DS50" s="290"/>
      <c r="DT50" s="290"/>
      <c r="DU50" s="290"/>
      <c r="DV50" s="290"/>
      <c r="DW50" s="290"/>
      <c r="DX50" s="290"/>
      <c r="DY50" s="290"/>
      <c r="DZ50" s="290"/>
      <c r="EA50" s="290"/>
      <c r="EB50" s="290"/>
      <c r="EC50" s="290"/>
      <c r="ED50" s="290"/>
      <c r="EE50" s="290"/>
      <c r="EF50" s="290"/>
      <c r="EG50" s="290"/>
      <c r="EH50" s="290"/>
      <c r="EI50" s="290"/>
      <c r="EJ50" s="290"/>
      <c r="EK50" s="290"/>
      <c r="EL50" s="290"/>
      <c r="EM50" s="290"/>
      <c r="EN50" s="290"/>
      <c r="EO50" s="290"/>
      <c r="EP50" s="290"/>
      <c r="EQ50" s="290"/>
      <c r="ER50" s="290"/>
      <c r="ES50" s="290"/>
      <c r="ET50" s="290"/>
      <c r="EU50" s="290"/>
      <c r="EV50" s="290"/>
      <c r="EW50" s="290"/>
      <c r="EX50" s="290"/>
      <c r="EY50" s="290"/>
    </row>
    <row r="51" spans="1:155" s="237" customFormat="1" ht="15" customHeight="1" x14ac:dyDescent="0.35">
      <c r="A51" s="292" t="s">
        <v>174</v>
      </c>
      <c r="B51" s="293" t="s">
        <v>175</v>
      </c>
      <c r="C51" s="293" t="s">
        <v>176</v>
      </c>
      <c r="D51" s="290"/>
      <c r="E51" s="398">
        <v>119507043</v>
      </c>
      <c r="F51" s="699">
        <v>126002421</v>
      </c>
      <c r="G51" s="289">
        <v>0</v>
      </c>
      <c r="H51" s="699">
        <v>0</v>
      </c>
      <c r="I51" s="289">
        <v>0</v>
      </c>
      <c r="J51" s="289">
        <v>0</v>
      </c>
      <c r="K51" s="398">
        <v>119507043</v>
      </c>
      <c r="L51" s="699">
        <v>126002421</v>
      </c>
      <c r="M51" s="289">
        <v>17945843.18</v>
      </c>
      <c r="N51" s="699">
        <v>15708185.189999999</v>
      </c>
      <c r="O51" s="405">
        <v>92733.42</v>
      </c>
      <c r="P51" s="752">
        <v>94945.47</v>
      </c>
      <c r="Q51" s="616">
        <v>0.95</v>
      </c>
      <c r="R51" s="617">
        <v>0.95</v>
      </c>
      <c r="S51" s="704">
        <v>28.25</v>
      </c>
      <c r="T51" s="699">
        <v>20.8</v>
      </c>
      <c r="U51" s="384">
        <v>88125</v>
      </c>
      <c r="V51" s="384">
        <v>90218.996499999994</v>
      </c>
      <c r="W51" s="684">
        <v>1356.11</v>
      </c>
      <c r="X51" s="756">
        <v>1396.6284900000001</v>
      </c>
      <c r="Y51" s="472">
        <v>1356.11</v>
      </c>
      <c r="Z51" s="472">
        <v>1396.6284900000001</v>
      </c>
      <c r="AA51" s="499">
        <v>1222238.95</v>
      </c>
      <c r="AB51" s="440">
        <v>13.55</v>
      </c>
      <c r="AC51" s="619">
        <v>9.9918000000000003E-3</v>
      </c>
      <c r="AD51" s="441" t="s">
        <v>105</v>
      </c>
      <c r="AE51" s="442" t="s">
        <v>105</v>
      </c>
      <c r="AF51" s="340">
        <v>395.59</v>
      </c>
      <c r="AG51" s="340">
        <v>0</v>
      </c>
      <c r="AH51" s="340">
        <v>0</v>
      </c>
      <c r="AI51" s="340">
        <v>0</v>
      </c>
      <c r="AJ51" s="568">
        <v>1792.22</v>
      </c>
      <c r="AK51" s="609">
        <v>0</v>
      </c>
      <c r="AL51" s="570">
        <v>0</v>
      </c>
      <c r="AM51" s="609">
        <v>0</v>
      </c>
      <c r="AN51" s="570">
        <v>0</v>
      </c>
      <c r="AO51" s="609">
        <v>0</v>
      </c>
      <c r="AP51" s="569">
        <v>0</v>
      </c>
      <c r="AQ51" s="571" t="s">
        <v>708</v>
      </c>
      <c r="AR51" s="591" t="s">
        <v>708</v>
      </c>
      <c r="AS51" s="591" t="s">
        <v>708</v>
      </c>
      <c r="AT51" s="591" t="s">
        <v>708</v>
      </c>
      <c r="AU51" s="591" t="s">
        <v>708</v>
      </c>
      <c r="AV51" s="591" t="s">
        <v>708</v>
      </c>
      <c r="AW51" s="591" t="s">
        <v>708</v>
      </c>
      <c r="AX51" s="754" t="s">
        <v>708</v>
      </c>
      <c r="AY51" s="291" t="s">
        <v>708</v>
      </c>
      <c r="AZ51" s="291" t="s">
        <v>708</v>
      </c>
      <c r="BA51" s="291" t="s">
        <v>708</v>
      </c>
      <c r="BB51" s="291" t="s">
        <v>708</v>
      </c>
      <c r="BC51" s="291" t="s">
        <v>708</v>
      </c>
      <c r="BD51" s="291" t="s">
        <v>708</v>
      </c>
      <c r="BE51" s="755" t="s">
        <v>708</v>
      </c>
      <c r="BF51" s="591" t="s">
        <v>708</v>
      </c>
      <c r="BG51" s="591" t="s">
        <v>708</v>
      </c>
      <c r="BH51" s="591" t="s">
        <v>708</v>
      </c>
      <c r="BI51" s="591" t="s">
        <v>708</v>
      </c>
      <c r="BJ51" s="591" t="s">
        <v>708</v>
      </c>
      <c r="BK51" s="591" t="s">
        <v>708</v>
      </c>
      <c r="BL51" s="754" t="s">
        <v>708</v>
      </c>
      <c r="BM51" s="291" t="s">
        <v>708</v>
      </c>
      <c r="BN51" s="291" t="s">
        <v>708</v>
      </c>
      <c r="BO51" s="291" t="s">
        <v>708</v>
      </c>
      <c r="BP51" s="291" t="s">
        <v>708</v>
      </c>
      <c r="BQ51" s="291" t="s">
        <v>708</v>
      </c>
      <c r="BR51" s="291" t="s">
        <v>708</v>
      </c>
      <c r="BS51" s="755" t="s">
        <v>708</v>
      </c>
      <c r="BT51" s="591" t="s">
        <v>708</v>
      </c>
      <c r="BU51" s="591" t="s">
        <v>708</v>
      </c>
      <c r="BV51" s="591" t="s">
        <v>708</v>
      </c>
      <c r="BW51" s="591" t="s">
        <v>708</v>
      </c>
      <c r="BX51" s="591" t="s">
        <v>708</v>
      </c>
      <c r="BY51" s="591" t="s">
        <v>708</v>
      </c>
      <c r="BZ51" s="754" t="s">
        <v>708</v>
      </c>
      <c r="CA51" s="291" t="s">
        <v>708</v>
      </c>
      <c r="CB51" s="291" t="s">
        <v>708</v>
      </c>
      <c r="CC51" s="291" t="s">
        <v>708</v>
      </c>
      <c r="CD51" s="291" t="s">
        <v>708</v>
      </c>
      <c r="CE51" s="291" t="s">
        <v>708</v>
      </c>
      <c r="CF51" s="291" t="s">
        <v>708</v>
      </c>
      <c r="CG51" s="291" t="s">
        <v>708</v>
      </c>
      <c r="CH51" s="439" t="s">
        <v>779</v>
      </c>
      <c r="CI51" s="290"/>
      <c r="CJ51" s="290"/>
      <c r="CK51" s="290"/>
      <c r="CL51" s="290"/>
      <c r="CM51" s="290"/>
      <c r="CN51" s="290"/>
      <c r="CO51" s="290"/>
      <c r="CP51" s="290"/>
      <c r="CQ51" s="290"/>
      <c r="CR51" s="290"/>
      <c r="CS51" s="290"/>
      <c r="CT51" s="290"/>
      <c r="CU51" s="290"/>
      <c r="CV51" s="290"/>
      <c r="CW51" s="290"/>
      <c r="CX51" s="290"/>
      <c r="CY51" s="290"/>
      <c r="CZ51" s="290"/>
      <c r="DA51" s="290"/>
      <c r="DB51" s="290"/>
      <c r="DC51" s="290"/>
      <c r="DD51" s="290"/>
      <c r="DE51" s="290"/>
      <c r="DF51" s="290"/>
      <c r="DG51" s="290"/>
      <c r="DH51" s="290"/>
      <c r="DI51" s="290"/>
      <c r="DJ51" s="290"/>
      <c r="DK51" s="290"/>
      <c r="DL51" s="290"/>
      <c r="DM51" s="290"/>
      <c r="DN51" s="290"/>
      <c r="DO51" s="290"/>
      <c r="DP51" s="290"/>
      <c r="DQ51" s="290"/>
      <c r="DR51" s="290"/>
      <c r="DS51" s="290"/>
      <c r="DT51" s="290"/>
      <c r="DU51" s="290"/>
      <c r="DV51" s="290"/>
      <c r="DW51" s="290"/>
      <c r="DX51" s="290"/>
      <c r="DY51" s="290"/>
      <c r="DZ51" s="290"/>
      <c r="EA51" s="290"/>
      <c r="EB51" s="290"/>
      <c r="EC51" s="290"/>
      <c r="ED51" s="290"/>
      <c r="EE51" s="290"/>
      <c r="EF51" s="290"/>
      <c r="EG51" s="290"/>
      <c r="EH51" s="290"/>
      <c r="EI51" s="290"/>
      <c r="EJ51" s="290"/>
      <c r="EK51" s="290"/>
      <c r="EL51" s="290"/>
      <c r="EM51" s="290"/>
      <c r="EN51" s="290"/>
      <c r="EO51" s="290"/>
      <c r="EP51" s="290"/>
      <c r="EQ51" s="290"/>
      <c r="ER51" s="290"/>
      <c r="ES51" s="290"/>
      <c r="ET51" s="290"/>
      <c r="EU51" s="290"/>
      <c r="EV51" s="290"/>
      <c r="EW51" s="290"/>
      <c r="EX51" s="290"/>
      <c r="EY51" s="290"/>
    </row>
    <row r="52" spans="1:155" s="237" customFormat="1" ht="15" customHeight="1" x14ac:dyDescent="0.35">
      <c r="A52" s="292" t="s">
        <v>234</v>
      </c>
      <c r="B52" s="293" t="s">
        <v>780</v>
      </c>
      <c r="C52" s="293" t="s">
        <v>710</v>
      </c>
      <c r="D52" s="290"/>
      <c r="E52" s="398">
        <v>7366848</v>
      </c>
      <c r="F52" s="699">
        <v>7595791</v>
      </c>
      <c r="G52" s="289">
        <v>0</v>
      </c>
      <c r="H52" s="699">
        <v>0</v>
      </c>
      <c r="I52" s="289">
        <v>792416</v>
      </c>
      <c r="J52" s="289">
        <v>819241</v>
      </c>
      <c r="K52" s="398">
        <v>6574432</v>
      </c>
      <c r="L52" s="699">
        <v>6776550</v>
      </c>
      <c r="M52" s="289">
        <v>0</v>
      </c>
      <c r="N52" s="699">
        <v>0</v>
      </c>
      <c r="O52" s="405">
        <v>29883.917949999999</v>
      </c>
      <c r="P52" s="752">
        <v>30244.5</v>
      </c>
      <c r="Q52" s="616">
        <v>0.97499999999999998</v>
      </c>
      <c r="R52" s="617">
        <v>0.97400000000000009</v>
      </c>
      <c r="S52" s="704">
        <v>0</v>
      </c>
      <c r="T52" s="699">
        <v>0</v>
      </c>
      <c r="U52" s="384">
        <v>29136.799999999999</v>
      </c>
      <c r="V52" s="384">
        <v>29458.1</v>
      </c>
      <c r="W52" s="684">
        <v>252.84</v>
      </c>
      <c r="X52" s="756">
        <v>257.85000000000002</v>
      </c>
      <c r="Y52" s="472">
        <v>225.64</v>
      </c>
      <c r="Z52" s="472">
        <v>230.04</v>
      </c>
      <c r="AA52" s="499">
        <v>0</v>
      </c>
      <c r="AB52" s="440">
        <v>0</v>
      </c>
      <c r="AC52" s="619">
        <v>0</v>
      </c>
      <c r="AD52" s="441" t="s">
        <v>105</v>
      </c>
      <c r="AE52" s="442" t="s">
        <v>105</v>
      </c>
      <c r="AF52" s="340">
        <v>1401.3</v>
      </c>
      <c r="AG52" s="340">
        <v>248.57</v>
      </c>
      <c r="AH52" s="340">
        <v>80.349999999999994</v>
      </c>
      <c r="AI52" s="340">
        <v>0</v>
      </c>
      <c r="AJ52" s="568">
        <v>1988.07</v>
      </c>
      <c r="AK52" s="609">
        <v>8</v>
      </c>
      <c r="AL52" s="570">
        <v>20919.3</v>
      </c>
      <c r="AM52" s="609">
        <v>0</v>
      </c>
      <c r="AN52" s="570">
        <v>0</v>
      </c>
      <c r="AO52" s="609">
        <v>8</v>
      </c>
      <c r="AP52" s="569">
        <v>20919.3</v>
      </c>
      <c r="AQ52" s="571" t="s">
        <v>708</v>
      </c>
      <c r="AR52" s="591" t="s">
        <v>708</v>
      </c>
      <c r="AS52" s="591" t="s">
        <v>708</v>
      </c>
      <c r="AT52" s="591" t="s">
        <v>708</v>
      </c>
      <c r="AU52" s="591" t="s">
        <v>708</v>
      </c>
      <c r="AV52" s="591" t="s">
        <v>708</v>
      </c>
      <c r="AW52" s="591" t="s">
        <v>708</v>
      </c>
      <c r="AX52" s="754" t="s">
        <v>708</v>
      </c>
      <c r="AY52" s="291" t="s">
        <v>708</v>
      </c>
      <c r="AZ52" s="291" t="s">
        <v>708</v>
      </c>
      <c r="BA52" s="291" t="s">
        <v>708</v>
      </c>
      <c r="BB52" s="291" t="s">
        <v>708</v>
      </c>
      <c r="BC52" s="291" t="s">
        <v>708</v>
      </c>
      <c r="BD52" s="291" t="s">
        <v>708</v>
      </c>
      <c r="BE52" s="755" t="s">
        <v>708</v>
      </c>
      <c r="BF52" s="591" t="s">
        <v>708</v>
      </c>
      <c r="BG52" s="591" t="s">
        <v>708</v>
      </c>
      <c r="BH52" s="591" t="s">
        <v>708</v>
      </c>
      <c r="BI52" s="591" t="s">
        <v>708</v>
      </c>
      <c r="BJ52" s="591" t="s">
        <v>708</v>
      </c>
      <c r="BK52" s="591" t="s">
        <v>708</v>
      </c>
      <c r="BL52" s="754" t="s">
        <v>708</v>
      </c>
      <c r="BM52" s="291" t="s">
        <v>708</v>
      </c>
      <c r="BN52" s="291" t="s">
        <v>708</v>
      </c>
      <c r="BO52" s="291" t="s">
        <v>708</v>
      </c>
      <c r="BP52" s="291" t="s">
        <v>708</v>
      </c>
      <c r="BQ52" s="291" t="s">
        <v>708</v>
      </c>
      <c r="BR52" s="291" t="s">
        <v>708</v>
      </c>
      <c r="BS52" s="755" t="s">
        <v>708</v>
      </c>
      <c r="BT52" s="591" t="s">
        <v>708</v>
      </c>
      <c r="BU52" s="591" t="s">
        <v>708</v>
      </c>
      <c r="BV52" s="591" t="s">
        <v>708</v>
      </c>
      <c r="BW52" s="591" t="s">
        <v>708</v>
      </c>
      <c r="BX52" s="591" t="s">
        <v>708</v>
      </c>
      <c r="BY52" s="591" t="s">
        <v>708</v>
      </c>
      <c r="BZ52" s="754" t="s">
        <v>708</v>
      </c>
      <c r="CA52" s="291" t="s">
        <v>708</v>
      </c>
      <c r="CB52" s="291" t="s">
        <v>708</v>
      </c>
      <c r="CC52" s="291" t="s">
        <v>708</v>
      </c>
      <c r="CD52" s="291" t="s">
        <v>708</v>
      </c>
      <c r="CE52" s="291" t="s">
        <v>708</v>
      </c>
      <c r="CF52" s="291" t="s">
        <v>708</v>
      </c>
      <c r="CG52" s="291" t="s">
        <v>708</v>
      </c>
      <c r="CH52" s="439" t="s">
        <v>781</v>
      </c>
      <c r="CI52" s="290"/>
      <c r="CJ52" s="290"/>
      <c r="CK52" s="290"/>
      <c r="CL52" s="290"/>
      <c r="CM52" s="290"/>
      <c r="CN52" s="290"/>
      <c r="CO52" s="290"/>
      <c r="CP52" s="290"/>
      <c r="CQ52" s="290"/>
      <c r="CR52" s="290"/>
      <c r="CS52" s="290"/>
      <c r="CT52" s="290"/>
      <c r="CU52" s="290"/>
      <c r="CV52" s="290"/>
      <c r="CW52" s="290"/>
      <c r="CX52" s="290"/>
      <c r="CY52" s="290"/>
      <c r="CZ52" s="290"/>
      <c r="DA52" s="290"/>
      <c r="DB52" s="290"/>
      <c r="DC52" s="290"/>
      <c r="DD52" s="290"/>
      <c r="DE52" s="290"/>
      <c r="DF52" s="290"/>
      <c r="DG52" s="290"/>
      <c r="DH52" s="290"/>
      <c r="DI52" s="290"/>
      <c r="DJ52" s="290"/>
      <c r="DK52" s="290"/>
      <c r="DL52" s="290"/>
      <c r="DM52" s="290"/>
      <c r="DN52" s="290"/>
      <c r="DO52" s="290"/>
      <c r="DP52" s="290"/>
      <c r="DQ52" s="290"/>
      <c r="DR52" s="290"/>
      <c r="DS52" s="290"/>
      <c r="DT52" s="290"/>
      <c r="DU52" s="290"/>
      <c r="DV52" s="290"/>
      <c r="DW52" s="290"/>
      <c r="DX52" s="290"/>
      <c r="DY52" s="290"/>
      <c r="DZ52" s="290"/>
      <c r="EA52" s="290"/>
      <c r="EB52" s="290"/>
      <c r="EC52" s="290"/>
      <c r="ED52" s="290"/>
      <c r="EE52" s="290"/>
      <c r="EF52" s="290"/>
      <c r="EG52" s="290"/>
      <c r="EH52" s="290"/>
      <c r="EI52" s="290"/>
      <c r="EJ52" s="290"/>
      <c r="EK52" s="290"/>
      <c r="EL52" s="290"/>
      <c r="EM52" s="290"/>
      <c r="EN52" s="290"/>
      <c r="EO52" s="290"/>
      <c r="EP52" s="290"/>
      <c r="EQ52" s="290"/>
      <c r="ER52" s="290"/>
      <c r="ES52" s="290"/>
      <c r="ET52" s="290"/>
      <c r="EU52" s="290"/>
      <c r="EV52" s="290"/>
      <c r="EW52" s="290"/>
      <c r="EX52" s="290"/>
      <c r="EY52" s="290"/>
    </row>
    <row r="53" spans="1:155" s="237" customFormat="1" ht="15" customHeight="1" x14ac:dyDescent="0.35">
      <c r="A53" s="292" t="s">
        <v>237</v>
      </c>
      <c r="B53" s="293" t="s">
        <v>782</v>
      </c>
      <c r="C53" s="293" t="s">
        <v>710</v>
      </c>
      <c r="D53" s="290"/>
      <c r="E53" s="398">
        <v>11819595</v>
      </c>
      <c r="F53" s="699">
        <v>12454513</v>
      </c>
      <c r="G53" s="289">
        <v>0</v>
      </c>
      <c r="H53" s="699">
        <v>0</v>
      </c>
      <c r="I53" s="289">
        <v>841585</v>
      </c>
      <c r="J53" s="289">
        <v>861002</v>
      </c>
      <c r="K53" s="398">
        <v>10978010</v>
      </c>
      <c r="L53" s="699">
        <v>11593511</v>
      </c>
      <c r="M53" s="289">
        <v>135065</v>
      </c>
      <c r="N53" s="699">
        <v>142593</v>
      </c>
      <c r="O53" s="405">
        <v>51409.35</v>
      </c>
      <c r="P53" s="752">
        <v>52412.9</v>
      </c>
      <c r="Q53" s="616">
        <v>0.96499999999999997</v>
      </c>
      <c r="R53" s="617">
        <v>0.97799999999999998</v>
      </c>
      <c r="S53" s="704">
        <v>15</v>
      </c>
      <c r="T53" s="699">
        <v>0</v>
      </c>
      <c r="U53" s="384">
        <v>49624.4</v>
      </c>
      <c r="V53" s="384">
        <v>51259.816200000001</v>
      </c>
      <c r="W53" s="684">
        <v>238.18</v>
      </c>
      <c r="X53" s="756">
        <v>242.96834999999999</v>
      </c>
      <c r="Y53" s="472">
        <v>221.22</v>
      </c>
      <c r="Z53" s="472">
        <v>226.17152999999999</v>
      </c>
      <c r="AA53" s="499">
        <v>0</v>
      </c>
      <c r="AB53" s="440">
        <v>0</v>
      </c>
      <c r="AC53" s="619">
        <v>0</v>
      </c>
      <c r="AD53" s="441" t="s">
        <v>105</v>
      </c>
      <c r="AE53" s="442" t="s">
        <v>105</v>
      </c>
      <c r="AF53" s="340">
        <v>1461.23954</v>
      </c>
      <c r="AG53" s="340">
        <v>228.14992000000001</v>
      </c>
      <c r="AH53" s="340">
        <v>82.349980000000002</v>
      </c>
      <c r="AI53" s="340">
        <v>0</v>
      </c>
      <c r="AJ53" s="568">
        <v>2014.71</v>
      </c>
      <c r="AK53" s="609">
        <v>27</v>
      </c>
      <c r="AL53" s="570">
        <v>16638.5</v>
      </c>
      <c r="AM53" s="609">
        <v>0</v>
      </c>
      <c r="AN53" s="570">
        <v>0</v>
      </c>
      <c r="AO53" s="609">
        <v>27</v>
      </c>
      <c r="AP53" s="569">
        <v>16638.5</v>
      </c>
      <c r="AQ53" s="571" t="s">
        <v>708</v>
      </c>
      <c r="AR53" s="591" t="s">
        <v>708</v>
      </c>
      <c r="AS53" s="591" t="s">
        <v>708</v>
      </c>
      <c r="AT53" s="591" t="s">
        <v>708</v>
      </c>
      <c r="AU53" s="591" t="s">
        <v>708</v>
      </c>
      <c r="AV53" s="591" t="s">
        <v>708</v>
      </c>
      <c r="AW53" s="591" t="s">
        <v>708</v>
      </c>
      <c r="AX53" s="754" t="s">
        <v>708</v>
      </c>
      <c r="AY53" s="291" t="s">
        <v>708</v>
      </c>
      <c r="AZ53" s="291" t="s">
        <v>708</v>
      </c>
      <c r="BA53" s="291" t="s">
        <v>708</v>
      </c>
      <c r="BB53" s="291" t="s">
        <v>708</v>
      </c>
      <c r="BC53" s="291" t="s">
        <v>708</v>
      </c>
      <c r="BD53" s="291" t="s">
        <v>708</v>
      </c>
      <c r="BE53" s="755" t="s">
        <v>708</v>
      </c>
      <c r="BF53" s="591" t="s">
        <v>708</v>
      </c>
      <c r="BG53" s="591" t="s">
        <v>708</v>
      </c>
      <c r="BH53" s="591" t="s">
        <v>708</v>
      </c>
      <c r="BI53" s="591" t="s">
        <v>708</v>
      </c>
      <c r="BJ53" s="591" t="s">
        <v>708</v>
      </c>
      <c r="BK53" s="591" t="s">
        <v>708</v>
      </c>
      <c r="BL53" s="754" t="s">
        <v>708</v>
      </c>
      <c r="BM53" s="291" t="s">
        <v>708</v>
      </c>
      <c r="BN53" s="291" t="s">
        <v>708</v>
      </c>
      <c r="BO53" s="291" t="s">
        <v>708</v>
      </c>
      <c r="BP53" s="291" t="s">
        <v>708</v>
      </c>
      <c r="BQ53" s="291" t="s">
        <v>708</v>
      </c>
      <c r="BR53" s="291" t="s">
        <v>708</v>
      </c>
      <c r="BS53" s="755" t="s">
        <v>708</v>
      </c>
      <c r="BT53" s="591" t="s">
        <v>708</v>
      </c>
      <c r="BU53" s="591" t="s">
        <v>708</v>
      </c>
      <c r="BV53" s="591" t="s">
        <v>708</v>
      </c>
      <c r="BW53" s="591" t="s">
        <v>708</v>
      </c>
      <c r="BX53" s="591" t="s">
        <v>708</v>
      </c>
      <c r="BY53" s="591" t="s">
        <v>708</v>
      </c>
      <c r="BZ53" s="754" t="s">
        <v>708</v>
      </c>
      <c r="CA53" s="291" t="s">
        <v>708</v>
      </c>
      <c r="CB53" s="291" t="s">
        <v>708</v>
      </c>
      <c r="CC53" s="291" t="s">
        <v>708</v>
      </c>
      <c r="CD53" s="291" t="s">
        <v>708</v>
      </c>
      <c r="CE53" s="291" t="s">
        <v>708</v>
      </c>
      <c r="CF53" s="291" t="s">
        <v>708</v>
      </c>
      <c r="CG53" s="291" t="s">
        <v>708</v>
      </c>
      <c r="CH53" s="439" t="s">
        <v>783</v>
      </c>
      <c r="CI53" s="290"/>
      <c r="CJ53" s="290"/>
      <c r="CK53" s="290"/>
      <c r="CL53" s="290"/>
      <c r="CM53" s="290"/>
      <c r="CN53" s="290"/>
      <c r="CO53" s="290"/>
      <c r="CP53" s="290"/>
      <c r="CQ53" s="290"/>
      <c r="CR53" s="290"/>
      <c r="CS53" s="290"/>
      <c r="CT53" s="290"/>
      <c r="CU53" s="290"/>
      <c r="CV53" s="290"/>
      <c r="CW53" s="290"/>
      <c r="CX53" s="290"/>
      <c r="CY53" s="290"/>
      <c r="CZ53" s="290"/>
      <c r="DA53" s="290"/>
      <c r="DB53" s="290"/>
      <c r="DC53" s="290"/>
      <c r="DD53" s="290"/>
      <c r="DE53" s="290"/>
      <c r="DF53" s="290"/>
      <c r="DG53" s="290"/>
      <c r="DH53" s="290"/>
      <c r="DI53" s="290"/>
      <c r="DJ53" s="290"/>
      <c r="DK53" s="290"/>
      <c r="DL53" s="290"/>
      <c r="DM53" s="290"/>
      <c r="DN53" s="290"/>
      <c r="DO53" s="290"/>
      <c r="DP53" s="290"/>
      <c r="DQ53" s="290"/>
      <c r="DR53" s="290"/>
      <c r="DS53" s="290"/>
      <c r="DT53" s="290"/>
      <c r="DU53" s="290"/>
      <c r="DV53" s="290"/>
      <c r="DW53" s="290"/>
      <c r="DX53" s="290"/>
      <c r="DY53" s="290"/>
      <c r="DZ53" s="290"/>
      <c r="EA53" s="290"/>
      <c r="EB53" s="290"/>
      <c r="EC53" s="290"/>
      <c r="ED53" s="290"/>
      <c r="EE53" s="290"/>
      <c r="EF53" s="290"/>
      <c r="EG53" s="290"/>
      <c r="EH53" s="290"/>
      <c r="EI53" s="290"/>
      <c r="EJ53" s="290"/>
      <c r="EK53" s="290"/>
      <c r="EL53" s="290"/>
      <c r="EM53" s="290"/>
      <c r="EN53" s="290"/>
      <c r="EO53" s="290"/>
      <c r="EP53" s="290"/>
      <c r="EQ53" s="290"/>
      <c r="ER53" s="290"/>
      <c r="ES53" s="290"/>
      <c r="ET53" s="290"/>
      <c r="EU53" s="290"/>
      <c r="EV53" s="290"/>
      <c r="EW53" s="290"/>
      <c r="EX53" s="290"/>
      <c r="EY53" s="290"/>
    </row>
    <row r="54" spans="1:155" s="237" customFormat="1" ht="15" customHeight="1" x14ac:dyDescent="0.35">
      <c r="A54" s="292" t="s">
        <v>240</v>
      </c>
      <c r="B54" s="293" t="s">
        <v>784</v>
      </c>
      <c r="C54" s="293" t="s">
        <v>710</v>
      </c>
      <c r="D54" s="290"/>
      <c r="E54" s="398">
        <v>8411165</v>
      </c>
      <c r="F54" s="699">
        <v>8545164</v>
      </c>
      <c r="G54" s="289">
        <v>0</v>
      </c>
      <c r="H54" s="699">
        <v>0</v>
      </c>
      <c r="I54" s="289">
        <v>708289</v>
      </c>
      <c r="J54" s="289">
        <v>731537</v>
      </c>
      <c r="K54" s="398">
        <v>7702876</v>
      </c>
      <c r="L54" s="699">
        <v>7813627</v>
      </c>
      <c r="M54" s="289">
        <v>0</v>
      </c>
      <c r="N54" s="699">
        <v>0</v>
      </c>
      <c r="O54" s="405">
        <v>35194.31</v>
      </c>
      <c r="P54" s="752">
        <v>35700.300000000003</v>
      </c>
      <c r="Q54" s="616">
        <v>0.98499999999999999</v>
      </c>
      <c r="R54" s="617">
        <v>0.98499999999999999</v>
      </c>
      <c r="S54" s="704">
        <v>0</v>
      </c>
      <c r="T54" s="699">
        <v>0</v>
      </c>
      <c r="U54" s="384">
        <v>34666.400000000001</v>
      </c>
      <c r="V54" s="384">
        <v>35164.7955</v>
      </c>
      <c r="W54" s="684">
        <v>242.63</v>
      </c>
      <c r="X54" s="756">
        <v>243.00337999999999</v>
      </c>
      <c r="Y54" s="472">
        <v>222.2</v>
      </c>
      <c r="Z54" s="472">
        <v>222.20026999999999</v>
      </c>
      <c r="AA54" s="439">
        <v>0</v>
      </c>
      <c r="AB54" s="439">
        <v>0</v>
      </c>
      <c r="AC54" s="619">
        <v>0</v>
      </c>
      <c r="AD54" s="441" t="s">
        <v>105</v>
      </c>
      <c r="AE54" s="442" t="s">
        <v>105</v>
      </c>
      <c r="AF54" s="340">
        <v>1528.0019500000001</v>
      </c>
      <c r="AG54" s="340">
        <v>282.15037000000001</v>
      </c>
      <c r="AH54" s="340">
        <v>0</v>
      </c>
      <c r="AI54" s="340">
        <v>0</v>
      </c>
      <c r="AJ54" s="568">
        <v>2053.16</v>
      </c>
      <c r="AK54" s="609">
        <v>34</v>
      </c>
      <c r="AL54" s="570">
        <v>15390.1</v>
      </c>
      <c r="AM54" s="609">
        <v>0</v>
      </c>
      <c r="AN54" s="570">
        <v>0</v>
      </c>
      <c r="AO54" s="609">
        <v>32</v>
      </c>
      <c r="AP54" s="569">
        <v>15310.7</v>
      </c>
      <c r="AQ54" s="571" t="s">
        <v>708</v>
      </c>
      <c r="AR54" s="591" t="s">
        <v>708</v>
      </c>
      <c r="AS54" s="591" t="s">
        <v>708</v>
      </c>
      <c r="AT54" s="591" t="s">
        <v>708</v>
      </c>
      <c r="AU54" s="591" t="s">
        <v>708</v>
      </c>
      <c r="AV54" s="591" t="s">
        <v>708</v>
      </c>
      <c r="AW54" s="591" t="s">
        <v>708</v>
      </c>
      <c r="AX54" s="754" t="s">
        <v>708</v>
      </c>
      <c r="AY54" s="291" t="s">
        <v>708</v>
      </c>
      <c r="AZ54" s="291" t="s">
        <v>708</v>
      </c>
      <c r="BA54" s="291" t="s">
        <v>708</v>
      </c>
      <c r="BB54" s="291" t="s">
        <v>708</v>
      </c>
      <c r="BC54" s="291" t="s">
        <v>708</v>
      </c>
      <c r="BD54" s="291" t="s">
        <v>708</v>
      </c>
      <c r="BE54" s="755" t="s">
        <v>708</v>
      </c>
      <c r="BF54" s="591" t="s">
        <v>708</v>
      </c>
      <c r="BG54" s="591" t="s">
        <v>708</v>
      </c>
      <c r="BH54" s="591" t="s">
        <v>708</v>
      </c>
      <c r="BI54" s="591" t="s">
        <v>708</v>
      </c>
      <c r="BJ54" s="591" t="s">
        <v>708</v>
      </c>
      <c r="BK54" s="591" t="s">
        <v>708</v>
      </c>
      <c r="BL54" s="754" t="s">
        <v>708</v>
      </c>
      <c r="BM54" s="291" t="s">
        <v>708</v>
      </c>
      <c r="BN54" s="291" t="s">
        <v>708</v>
      </c>
      <c r="BO54" s="291" t="s">
        <v>708</v>
      </c>
      <c r="BP54" s="291" t="s">
        <v>708</v>
      </c>
      <c r="BQ54" s="291" t="s">
        <v>708</v>
      </c>
      <c r="BR54" s="291" t="s">
        <v>708</v>
      </c>
      <c r="BS54" s="755" t="s">
        <v>708</v>
      </c>
      <c r="BT54" s="591" t="s">
        <v>708</v>
      </c>
      <c r="BU54" s="591" t="s">
        <v>708</v>
      </c>
      <c r="BV54" s="591" t="s">
        <v>708</v>
      </c>
      <c r="BW54" s="591" t="s">
        <v>708</v>
      </c>
      <c r="BX54" s="591" t="s">
        <v>708</v>
      </c>
      <c r="BY54" s="591" t="s">
        <v>708</v>
      </c>
      <c r="BZ54" s="754" t="s">
        <v>708</v>
      </c>
      <c r="CA54" s="291" t="s">
        <v>708</v>
      </c>
      <c r="CB54" s="291" t="s">
        <v>708</v>
      </c>
      <c r="CC54" s="291" t="s">
        <v>708</v>
      </c>
      <c r="CD54" s="291" t="s">
        <v>708</v>
      </c>
      <c r="CE54" s="291" t="s">
        <v>708</v>
      </c>
      <c r="CF54" s="291" t="s">
        <v>708</v>
      </c>
      <c r="CG54" s="291" t="s">
        <v>708</v>
      </c>
      <c r="CH54" s="439" t="s">
        <v>785</v>
      </c>
      <c r="CI54" s="290"/>
      <c r="CJ54" s="290"/>
      <c r="CK54" s="290"/>
      <c r="CL54" s="290"/>
      <c r="CM54" s="290"/>
      <c r="CN54" s="290"/>
      <c r="CO54" s="290"/>
      <c r="CP54" s="290"/>
      <c r="CQ54" s="290"/>
      <c r="CR54" s="290"/>
      <c r="CS54" s="290"/>
      <c r="CT54" s="290"/>
      <c r="CU54" s="290"/>
      <c r="CV54" s="290"/>
      <c r="CW54" s="290"/>
      <c r="CX54" s="290"/>
      <c r="CY54" s="290"/>
      <c r="CZ54" s="290"/>
      <c r="DA54" s="290"/>
      <c r="DB54" s="290"/>
      <c r="DC54" s="290"/>
      <c r="DD54" s="290"/>
      <c r="DE54" s="290"/>
      <c r="DF54" s="290"/>
      <c r="DG54" s="290"/>
      <c r="DH54" s="290"/>
      <c r="DI54" s="290"/>
      <c r="DJ54" s="290"/>
      <c r="DK54" s="290"/>
      <c r="DL54" s="290"/>
      <c r="DM54" s="290"/>
      <c r="DN54" s="290"/>
      <c r="DO54" s="290"/>
      <c r="DP54" s="290"/>
      <c r="DQ54" s="290"/>
      <c r="DR54" s="290"/>
      <c r="DS54" s="290"/>
      <c r="DT54" s="290"/>
      <c r="DU54" s="290"/>
      <c r="DV54" s="290"/>
      <c r="DW54" s="290"/>
      <c r="DX54" s="290"/>
      <c r="DY54" s="290"/>
      <c r="DZ54" s="290"/>
      <c r="EA54" s="290"/>
      <c r="EB54" s="290"/>
      <c r="EC54" s="290"/>
      <c r="ED54" s="290"/>
      <c r="EE54" s="290"/>
      <c r="EF54" s="290"/>
      <c r="EG54" s="290"/>
      <c r="EH54" s="290"/>
      <c r="EI54" s="290"/>
      <c r="EJ54" s="290"/>
      <c r="EK54" s="290"/>
      <c r="EL54" s="290"/>
      <c r="EM54" s="290"/>
      <c r="EN54" s="290"/>
      <c r="EO54" s="290"/>
      <c r="EP54" s="290"/>
      <c r="EQ54" s="290"/>
      <c r="ER54" s="290"/>
      <c r="ES54" s="290"/>
      <c r="ET54" s="290"/>
      <c r="EU54" s="290"/>
      <c r="EV54" s="290"/>
      <c r="EW54" s="290"/>
      <c r="EX54" s="290"/>
      <c r="EY54" s="290"/>
    </row>
    <row r="55" spans="1:155" s="237" customFormat="1" ht="15" customHeight="1" x14ac:dyDescent="0.35">
      <c r="A55" s="292" t="s">
        <v>243</v>
      </c>
      <c r="B55" s="293" t="s">
        <v>786</v>
      </c>
      <c r="C55" s="293" t="s">
        <v>710</v>
      </c>
      <c r="D55" s="290"/>
      <c r="E55" s="398">
        <v>8562307</v>
      </c>
      <c r="F55" s="699">
        <v>8797265</v>
      </c>
      <c r="G55" s="289">
        <v>0</v>
      </c>
      <c r="H55" s="699">
        <v>0</v>
      </c>
      <c r="I55" s="289">
        <v>251920</v>
      </c>
      <c r="J55" s="289">
        <v>263337</v>
      </c>
      <c r="K55" s="398">
        <v>8310387</v>
      </c>
      <c r="L55" s="699">
        <v>8533928</v>
      </c>
      <c r="M55" s="289">
        <v>0</v>
      </c>
      <c r="N55" s="699">
        <v>0</v>
      </c>
      <c r="O55" s="405">
        <v>31645.4</v>
      </c>
      <c r="P55" s="752">
        <v>31981</v>
      </c>
      <c r="Q55" s="616">
        <v>0.97849999999999993</v>
      </c>
      <c r="R55" s="617">
        <v>0.97499999999999998</v>
      </c>
      <c r="S55" s="704">
        <v>0</v>
      </c>
      <c r="T55" s="699">
        <v>0</v>
      </c>
      <c r="U55" s="384">
        <v>30965</v>
      </c>
      <c r="V55" s="384">
        <v>31181.474999999999</v>
      </c>
      <c r="W55" s="684">
        <v>276.52</v>
      </c>
      <c r="X55" s="756">
        <v>282.13114000000002</v>
      </c>
      <c r="Y55" s="472">
        <v>268.38</v>
      </c>
      <c r="Z55" s="472">
        <v>273.68583000000001</v>
      </c>
      <c r="AA55" s="499">
        <v>0</v>
      </c>
      <c r="AB55" s="440">
        <v>0</v>
      </c>
      <c r="AC55" s="619">
        <v>0</v>
      </c>
      <c r="AD55" s="441" t="s">
        <v>105</v>
      </c>
      <c r="AE55" s="442" t="s">
        <v>105</v>
      </c>
      <c r="AF55" s="340">
        <v>1401.12</v>
      </c>
      <c r="AG55" s="340">
        <v>218.51667</v>
      </c>
      <c r="AH55" s="340">
        <v>75.328860000000006</v>
      </c>
      <c r="AI55" s="340">
        <v>0</v>
      </c>
      <c r="AJ55" s="568">
        <v>1977.1</v>
      </c>
      <c r="AK55" s="609">
        <v>1</v>
      </c>
      <c r="AL55" s="570">
        <v>12041</v>
      </c>
      <c r="AM55" s="609">
        <v>0</v>
      </c>
      <c r="AN55" s="570">
        <v>0</v>
      </c>
      <c r="AO55" s="609">
        <v>1</v>
      </c>
      <c r="AP55" s="569">
        <v>12041</v>
      </c>
      <c r="AQ55" s="571" t="s">
        <v>708</v>
      </c>
      <c r="AR55" s="591" t="s">
        <v>708</v>
      </c>
      <c r="AS55" s="591" t="s">
        <v>708</v>
      </c>
      <c r="AT55" s="591" t="s">
        <v>708</v>
      </c>
      <c r="AU55" s="591" t="s">
        <v>708</v>
      </c>
      <c r="AV55" s="591" t="s">
        <v>708</v>
      </c>
      <c r="AW55" s="591" t="s">
        <v>708</v>
      </c>
      <c r="AX55" s="754" t="s">
        <v>708</v>
      </c>
      <c r="AY55" s="291" t="s">
        <v>708</v>
      </c>
      <c r="AZ55" s="291" t="s">
        <v>708</v>
      </c>
      <c r="BA55" s="291" t="s">
        <v>708</v>
      </c>
      <c r="BB55" s="291" t="s">
        <v>708</v>
      </c>
      <c r="BC55" s="291" t="s">
        <v>708</v>
      </c>
      <c r="BD55" s="291" t="s">
        <v>708</v>
      </c>
      <c r="BE55" s="755" t="s">
        <v>708</v>
      </c>
      <c r="BF55" s="591" t="s">
        <v>708</v>
      </c>
      <c r="BG55" s="591" t="s">
        <v>708</v>
      </c>
      <c r="BH55" s="591" t="s">
        <v>708</v>
      </c>
      <c r="BI55" s="591" t="s">
        <v>708</v>
      </c>
      <c r="BJ55" s="591" t="s">
        <v>708</v>
      </c>
      <c r="BK55" s="591" t="s">
        <v>708</v>
      </c>
      <c r="BL55" s="754" t="s">
        <v>708</v>
      </c>
      <c r="BM55" s="291" t="s">
        <v>708</v>
      </c>
      <c r="BN55" s="291" t="s">
        <v>708</v>
      </c>
      <c r="BO55" s="291" t="s">
        <v>708</v>
      </c>
      <c r="BP55" s="291" t="s">
        <v>708</v>
      </c>
      <c r="BQ55" s="291" t="s">
        <v>708</v>
      </c>
      <c r="BR55" s="291" t="s">
        <v>708</v>
      </c>
      <c r="BS55" s="755" t="s">
        <v>708</v>
      </c>
      <c r="BT55" s="591" t="s">
        <v>708</v>
      </c>
      <c r="BU55" s="591" t="s">
        <v>708</v>
      </c>
      <c r="BV55" s="591" t="s">
        <v>708</v>
      </c>
      <c r="BW55" s="591" t="s">
        <v>708</v>
      </c>
      <c r="BX55" s="591" t="s">
        <v>708</v>
      </c>
      <c r="BY55" s="591" t="s">
        <v>708</v>
      </c>
      <c r="BZ55" s="754" t="s">
        <v>708</v>
      </c>
      <c r="CA55" s="291" t="s">
        <v>708</v>
      </c>
      <c r="CB55" s="291" t="s">
        <v>708</v>
      </c>
      <c r="CC55" s="291" t="s">
        <v>708</v>
      </c>
      <c r="CD55" s="291" t="s">
        <v>708</v>
      </c>
      <c r="CE55" s="291" t="s">
        <v>708</v>
      </c>
      <c r="CF55" s="291" t="s">
        <v>708</v>
      </c>
      <c r="CG55" s="291" t="s">
        <v>708</v>
      </c>
      <c r="CH55" s="439" t="s">
        <v>787</v>
      </c>
      <c r="CI55" s="290"/>
      <c r="CJ55" s="290"/>
      <c r="CK55" s="290"/>
      <c r="CL55" s="290"/>
      <c r="CM55" s="290"/>
      <c r="CN55" s="290"/>
      <c r="CO55" s="290"/>
      <c r="CP55" s="290"/>
      <c r="CQ55" s="290"/>
      <c r="CR55" s="290"/>
      <c r="CS55" s="290"/>
      <c r="CT55" s="290"/>
      <c r="CU55" s="290"/>
      <c r="CV55" s="290"/>
      <c r="CW55" s="290"/>
      <c r="CX55" s="290"/>
      <c r="CY55" s="290"/>
      <c r="CZ55" s="290"/>
      <c r="DA55" s="290"/>
      <c r="DB55" s="290"/>
      <c r="DC55" s="290"/>
      <c r="DD55" s="290"/>
      <c r="DE55" s="290"/>
      <c r="DF55" s="290"/>
      <c r="DG55" s="290"/>
      <c r="DH55" s="290"/>
      <c r="DI55" s="290"/>
      <c r="DJ55" s="290"/>
      <c r="DK55" s="290"/>
      <c r="DL55" s="290"/>
      <c r="DM55" s="290"/>
      <c r="DN55" s="290"/>
      <c r="DO55" s="290"/>
      <c r="DP55" s="290"/>
      <c r="DQ55" s="290"/>
      <c r="DR55" s="290"/>
      <c r="DS55" s="290"/>
      <c r="DT55" s="290"/>
      <c r="DU55" s="290"/>
      <c r="DV55" s="290"/>
      <c r="DW55" s="290"/>
      <c r="DX55" s="290"/>
      <c r="DY55" s="290"/>
      <c r="DZ55" s="290"/>
      <c r="EA55" s="290"/>
      <c r="EB55" s="290"/>
      <c r="EC55" s="290"/>
      <c r="ED55" s="290"/>
      <c r="EE55" s="290"/>
      <c r="EF55" s="290"/>
      <c r="EG55" s="290"/>
      <c r="EH55" s="290"/>
      <c r="EI55" s="290"/>
      <c r="EJ55" s="290"/>
      <c r="EK55" s="290"/>
      <c r="EL55" s="290"/>
      <c r="EM55" s="290"/>
      <c r="EN55" s="290"/>
      <c r="EO55" s="290"/>
      <c r="EP55" s="290"/>
      <c r="EQ55" s="290"/>
      <c r="ER55" s="290"/>
      <c r="ES55" s="290"/>
      <c r="ET55" s="290"/>
      <c r="EU55" s="290"/>
      <c r="EV55" s="290"/>
      <c r="EW55" s="290"/>
      <c r="EX55" s="290"/>
      <c r="EY55" s="290"/>
    </row>
    <row r="56" spans="1:155" s="237" customFormat="1" ht="15" customHeight="1" x14ac:dyDescent="0.35">
      <c r="A56" s="292" t="s">
        <v>178</v>
      </c>
      <c r="B56" s="293" t="s">
        <v>179</v>
      </c>
      <c r="C56" s="293" t="s">
        <v>128</v>
      </c>
      <c r="D56" s="290"/>
      <c r="E56" s="398">
        <v>188167090</v>
      </c>
      <c r="F56" s="699">
        <v>196908305</v>
      </c>
      <c r="G56" s="289">
        <v>0</v>
      </c>
      <c r="H56" s="699">
        <v>0</v>
      </c>
      <c r="I56" s="289">
        <v>13490727</v>
      </c>
      <c r="J56" s="289">
        <v>14384278</v>
      </c>
      <c r="K56" s="398">
        <v>174676363</v>
      </c>
      <c r="L56" s="699">
        <v>182524027</v>
      </c>
      <c r="M56" s="289">
        <v>801058</v>
      </c>
      <c r="N56" s="699">
        <v>849589</v>
      </c>
      <c r="O56" s="405">
        <v>107775.8</v>
      </c>
      <c r="P56" s="752">
        <v>110464.6</v>
      </c>
      <c r="Q56" s="616">
        <v>0.99</v>
      </c>
      <c r="R56" s="617">
        <v>0.99</v>
      </c>
      <c r="S56" s="704">
        <v>0</v>
      </c>
      <c r="T56" s="699">
        <v>0</v>
      </c>
      <c r="U56" s="384">
        <v>106698</v>
      </c>
      <c r="V56" s="384">
        <v>109359.954</v>
      </c>
      <c r="W56" s="684">
        <v>1763.55</v>
      </c>
      <c r="X56" s="756">
        <v>1800.5521900000001</v>
      </c>
      <c r="Y56" s="472">
        <v>1637.11</v>
      </c>
      <c r="Z56" s="472">
        <v>1669.0207</v>
      </c>
      <c r="AA56" s="499">
        <v>1790343.5</v>
      </c>
      <c r="AB56" s="440">
        <v>16.37</v>
      </c>
      <c r="AC56" s="619">
        <v>9.9992999999999992E-3</v>
      </c>
      <c r="AD56" s="441" t="s">
        <v>105</v>
      </c>
      <c r="AE56" s="442" t="s">
        <v>105</v>
      </c>
      <c r="AF56" s="340">
        <v>0</v>
      </c>
      <c r="AG56" s="340">
        <v>237.09010000000001</v>
      </c>
      <c r="AH56" s="340">
        <v>104.45004</v>
      </c>
      <c r="AI56" s="340">
        <v>0</v>
      </c>
      <c r="AJ56" s="568">
        <v>2142.09</v>
      </c>
      <c r="AK56" s="609">
        <v>79</v>
      </c>
      <c r="AL56" s="570">
        <v>109360</v>
      </c>
      <c r="AM56" s="609">
        <v>0</v>
      </c>
      <c r="AN56" s="570">
        <v>0</v>
      </c>
      <c r="AO56" s="609">
        <v>74</v>
      </c>
      <c r="AP56" s="569">
        <v>109213</v>
      </c>
      <c r="AQ56" s="571" t="s">
        <v>708</v>
      </c>
      <c r="AR56" s="591" t="s">
        <v>708</v>
      </c>
      <c r="AS56" s="591" t="s">
        <v>708</v>
      </c>
      <c r="AT56" s="591" t="s">
        <v>708</v>
      </c>
      <c r="AU56" s="591" t="s">
        <v>708</v>
      </c>
      <c r="AV56" s="591" t="s">
        <v>708</v>
      </c>
      <c r="AW56" s="591" t="s">
        <v>708</v>
      </c>
      <c r="AX56" s="754" t="s">
        <v>708</v>
      </c>
      <c r="AY56" s="291" t="s">
        <v>708</v>
      </c>
      <c r="AZ56" s="291" t="s">
        <v>708</v>
      </c>
      <c r="BA56" s="291" t="s">
        <v>708</v>
      </c>
      <c r="BB56" s="291" t="s">
        <v>708</v>
      </c>
      <c r="BC56" s="291" t="s">
        <v>708</v>
      </c>
      <c r="BD56" s="291" t="s">
        <v>708</v>
      </c>
      <c r="BE56" s="755" t="s">
        <v>708</v>
      </c>
      <c r="BF56" s="591" t="s">
        <v>708</v>
      </c>
      <c r="BG56" s="591" t="s">
        <v>708</v>
      </c>
      <c r="BH56" s="591" t="s">
        <v>708</v>
      </c>
      <c r="BI56" s="591" t="s">
        <v>708</v>
      </c>
      <c r="BJ56" s="591" t="s">
        <v>708</v>
      </c>
      <c r="BK56" s="591" t="s">
        <v>708</v>
      </c>
      <c r="BL56" s="754" t="s">
        <v>708</v>
      </c>
      <c r="BM56" s="291" t="s">
        <v>708</v>
      </c>
      <c r="BN56" s="291" t="s">
        <v>708</v>
      </c>
      <c r="BO56" s="291" t="s">
        <v>708</v>
      </c>
      <c r="BP56" s="291" t="s">
        <v>708</v>
      </c>
      <c r="BQ56" s="291" t="s">
        <v>708</v>
      </c>
      <c r="BR56" s="291" t="s">
        <v>708</v>
      </c>
      <c r="BS56" s="755" t="s">
        <v>708</v>
      </c>
      <c r="BT56" s="591" t="s">
        <v>708</v>
      </c>
      <c r="BU56" s="591" t="s">
        <v>708</v>
      </c>
      <c r="BV56" s="591" t="s">
        <v>708</v>
      </c>
      <c r="BW56" s="591" t="s">
        <v>708</v>
      </c>
      <c r="BX56" s="591" t="s">
        <v>708</v>
      </c>
      <c r="BY56" s="591" t="s">
        <v>708</v>
      </c>
      <c r="BZ56" s="754" t="s">
        <v>708</v>
      </c>
      <c r="CA56" s="291" t="s">
        <v>708</v>
      </c>
      <c r="CB56" s="291" t="s">
        <v>708</v>
      </c>
      <c r="CC56" s="291" t="s">
        <v>708</v>
      </c>
      <c r="CD56" s="291" t="s">
        <v>708</v>
      </c>
      <c r="CE56" s="291" t="s">
        <v>708</v>
      </c>
      <c r="CF56" s="291" t="s">
        <v>708</v>
      </c>
      <c r="CG56" s="291" t="s">
        <v>708</v>
      </c>
      <c r="CH56" s="439" t="s">
        <v>788</v>
      </c>
      <c r="CI56" s="290"/>
      <c r="CJ56" s="290"/>
      <c r="CK56" s="290"/>
      <c r="CL56" s="290"/>
      <c r="CM56" s="290"/>
      <c r="CN56" s="290"/>
      <c r="CO56" s="290"/>
      <c r="CP56" s="290"/>
      <c r="CQ56" s="290"/>
      <c r="CR56" s="290"/>
      <c r="CS56" s="290"/>
      <c r="CT56" s="290"/>
      <c r="CU56" s="290"/>
      <c r="CV56" s="290"/>
      <c r="CW56" s="290"/>
      <c r="CX56" s="290"/>
      <c r="CY56" s="290"/>
      <c r="CZ56" s="290"/>
      <c r="DA56" s="290"/>
      <c r="DB56" s="290"/>
      <c r="DC56" s="290"/>
      <c r="DD56" s="290"/>
      <c r="DE56" s="290"/>
      <c r="DF56" s="290"/>
      <c r="DG56" s="290"/>
      <c r="DH56" s="290"/>
      <c r="DI56" s="290"/>
      <c r="DJ56" s="290"/>
      <c r="DK56" s="290"/>
      <c r="DL56" s="290"/>
      <c r="DM56" s="290"/>
      <c r="DN56" s="290"/>
      <c r="DO56" s="290"/>
      <c r="DP56" s="290"/>
      <c r="DQ56" s="290"/>
      <c r="DR56" s="290"/>
      <c r="DS56" s="290"/>
      <c r="DT56" s="290"/>
      <c r="DU56" s="290"/>
      <c r="DV56" s="290"/>
      <c r="DW56" s="290"/>
      <c r="DX56" s="290"/>
      <c r="DY56" s="290"/>
      <c r="DZ56" s="290"/>
      <c r="EA56" s="290"/>
      <c r="EB56" s="290"/>
      <c r="EC56" s="290"/>
      <c r="ED56" s="290"/>
      <c r="EE56" s="290"/>
      <c r="EF56" s="290"/>
      <c r="EG56" s="290"/>
      <c r="EH56" s="290"/>
      <c r="EI56" s="290"/>
      <c r="EJ56" s="290"/>
      <c r="EK56" s="290"/>
      <c r="EL56" s="290"/>
      <c r="EM56" s="290"/>
      <c r="EN56" s="290"/>
      <c r="EO56" s="290"/>
      <c r="EP56" s="290"/>
      <c r="EQ56" s="290"/>
      <c r="ER56" s="290"/>
      <c r="ES56" s="290"/>
      <c r="ET56" s="290"/>
      <c r="EU56" s="290"/>
      <c r="EV56" s="290"/>
      <c r="EW56" s="290"/>
      <c r="EX56" s="290"/>
      <c r="EY56" s="290"/>
    </row>
    <row r="57" spans="1:155" s="237" customFormat="1" ht="15" customHeight="1" x14ac:dyDescent="0.35">
      <c r="A57" s="292" t="s">
        <v>248</v>
      </c>
      <c r="B57" s="293" t="s">
        <v>789</v>
      </c>
      <c r="C57" s="293" t="s">
        <v>710</v>
      </c>
      <c r="D57" s="290"/>
      <c r="E57" s="398">
        <v>13003151</v>
      </c>
      <c r="F57" s="699">
        <v>13577153</v>
      </c>
      <c r="G57" s="289">
        <v>0</v>
      </c>
      <c r="H57" s="699">
        <v>0</v>
      </c>
      <c r="I57" s="289">
        <v>4051639</v>
      </c>
      <c r="J57" s="289">
        <v>4250109</v>
      </c>
      <c r="K57" s="398">
        <v>8951512</v>
      </c>
      <c r="L57" s="699">
        <v>9327044</v>
      </c>
      <c r="M57" s="289">
        <v>1311265</v>
      </c>
      <c r="N57" s="699">
        <v>1345894</v>
      </c>
      <c r="O57" s="405">
        <v>59150.659899999999</v>
      </c>
      <c r="P57" s="752">
        <v>59690.9</v>
      </c>
      <c r="Q57" s="616">
        <v>0.98499999999999999</v>
      </c>
      <c r="R57" s="617">
        <v>0.98499999999999999</v>
      </c>
      <c r="S57" s="704">
        <v>23.5</v>
      </c>
      <c r="T57" s="699">
        <v>23.5</v>
      </c>
      <c r="U57" s="384">
        <v>58286.9</v>
      </c>
      <c r="V57" s="384">
        <v>58819</v>
      </c>
      <c r="W57" s="684">
        <v>223.09</v>
      </c>
      <c r="X57" s="756">
        <v>230.83</v>
      </c>
      <c r="Y57" s="472">
        <v>153.58000000000001</v>
      </c>
      <c r="Z57" s="472">
        <v>158.57</v>
      </c>
      <c r="AA57" s="499">
        <v>0</v>
      </c>
      <c r="AB57" s="440">
        <v>0</v>
      </c>
      <c r="AC57" s="619">
        <v>0</v>
      </c>
      <c r="AD57" s="441" t="s">
        <v>105</v>
      </c>
      <c r="AE57" s="442" t="s">
        <v>105</v>
      </c>
      <c r="AF57" s="340">
        <v>1452.96</v>
      </c>
      <c r="AG57" s="340">
        <v>258.23</v>
      </c>
      <c r="AH57" s="340">
        <v>74.290000000000006</v>
      </c>
      <c r="AI57" s="340">
        <v>0</v>
      </c>
      <c r="AJ57" s="568">
        <v>2016.31</v>
      </c>
      <c r="AK57" s="609">
        <v>36</v>
      </c>
      <c r="AL57" s="570">
        <v>41895.9</v>
      </c>
      <c r="AM57" s="609">
        <v>0</v>
      </c>
      <c r="AN57" s="570">
        <v>0</v>
      </c>
      <c r="AO57" s="609">
        <v>32</v>
      </c>
      <c r="AP57" s="569">
        <v>41508.199999999997</v>
      </c>
      <c r="AQ57" s="571" t="s">
        <v>708</v>
      </c>
      <c r="AR57" s="591" t="s">
        <v>708</v>
      </c>
      <c r="AS57" s="591" t="s">
        <v>708</v>
      </c>
      <c r="AT57" s="591" t="s">
        <v>708</v>
      </c>
      <c r="AU57" s="591" t="s">
        <v>708</v>
      </c>
      <c r="AV57" s="591" t="s">
        <v>708</v>
      </c>
      <c r="AW57" s="591" t="s">
        <v>708</v>
      </c>
      <c r="AX57" s="754" t="s">
        <v>708</v>
      </c>
      <c r="AY57" s="291" t="s">
        <v>708</v>
      </c>
      <c r="AZ57" s="291" t="s">
        <v>708</v>
      </c>
      <c r="BA57" s="291" t="s">
        <v>708</v>
      </c>
      <c r="BB57" s="291" t="s">
        <v>708</v>
      </c>
      <c r="BC57" s="291" t="s">
        <v>708</v>
      </c>
      <c r="BD57" s="291" t="s">
        <v>708</v>
      </c>
      <c r="BE57" s="755" t="s">
        <v>708</v>
      </c>
      <c r="BF57" s="591" t="s">
        <v>708</v>
      </c>
      <c r="BG57" s="591" t="s">
        <v>708</v>
      </c>
      <c r="BH57" s="591" t="s">
        <v>708</v>
      </c>
      <c r="BI57" s="591" t="s">
        <v>708</v>
      </c>
      <c r="BJ57" s="591" t="s">
        <v>708</v>
      </c>
      <c r="BK57" s="591" t="s">
        <v>708</v>
      </c>
      <c r="BL57" s="754" t="s">
        <v>708</v>
      </c>
      <c r="BM57" s="291" t="s">
        <v>708</v>
      </c>
      <c r="BN57" s="291" t="s">
        <v>708</v>
      </c>
      <c r="BO57" s="291" t="s">
        <v>708</v>
      </c>
      <c r="BP57" s="291" t="s">
        <v>708</v>
      </c>
      <c r="BQ57" s="291" t="s">
        <v>708</v>
      </c>
      <c r="BR57" s="291" t="s">
        <v>708</v>
      </c>
      <c r="BS57" s="755" t="s">
        <v>708</v>
      </c>
      <c r="BT57" s="591" t="s">
        <v>708</v>
      </c>
      <c r="BU57" s="591" t="s">
        <v>708</v>
      </c>
      <c r="BV57" s="591" t="s">
        <v>708</v>
      </c>
      <c r="BW57" s="591" t="s">
        <v>708</v>
      </c>
      <c r="BX57" s="591" t="s">
        <v>708</v>
      </c>
      <c r="BY57" s="591" t="s">
        <v>708</v>
      </c>
      <c r="BZ57" s="754" t="s">
        <v>708</v>
      </c>
      <c r="CA57" s="291" t="s">
        <v>708</v>
      </c>
      <c r="CB57" s="291" t="s">
        <v>708</v>
      </c>
      <c r="CC57" s="291" t="s">
        <v>708</v>
      </c>
      <c r="CD57" s="291" t="s">
        <v>708</v>
      </c>
      <c r="CE57" s="291" t="s">
        <v>708</v>
      </c>
      <c r="CF57" s="291" t="s">
        <v>708</v>
      </c>
      <c r="CG57" s="291" t="s">
        <v>708</v>
      </c>
      <c r="CH57" s="439" t="s">
        <v>790</v>
      </c>
      <c r="CI57" s="290"/>
      <c r="CJ57" s="290"/>
      <c r="CK57" s="290"/>
      <c r="CL57" s="290"/>
      <c r="CM57" s="290"/>
      <c r="CN57" s="290"/>
      <c r="CO57" s="290"/>
      <c r="CP57" s="290"/>
      <c r="CQ57" s="290"/>
      <c r="CR57" s="290"/>
      <c r="CS57" s="290"/>
      <c r="CT57" s="290"/>
      <c r="CU57" s="290"/>
      <c r="CV57" s="290"/>
      <c r="CW57" s="290"/>
      <c r="CX57" s="290"/>
      <c r="CY57" s="290"/>
      <c r="CZ57" s="290"/>
      <c r="DA57" s="290"/>
      <c r="DB57" s="290"/>
      <c r="DC57" s="290"/>
      <c r="DD57" s="290"/>
      <c r="DE57" s="290"/>
      <c r="DF57" s="290"/>
      <c r="DG57" s="290"/>
      <c r="DH57" s="290"/>
      <c r="DI57" s="290"/>
      <c r="DJ57" s="290"/>
      <c r="DK57" s="290"/>
      <c r="DL57" s="290"/>
      <c r="DM57" s="290"/>
      <c r="DN57" s="290"/>
      <c r="DO57" s="290"/>
      <c r="DP57" s="290"/>
      <c r="DQ57" s="290"/>
      <c r="DR57" s="290"/>
      <c r="DS57" s="290"/>
      <c r="DT57" s="290"/>
      <c r="DU57" s="290"/>
      <c r="DV57" s="290"/>
      <c r="DW57" s="290"/>
      <c r="DX57" s="290"/>
      <c r="DY57" s="290"/>
      <c r="DZ57" s="290"/>
      <c r="EA57" s="290"/>
      <c r="EB57" s="290"/>
      <c r="EC57" s="290"/>
      <c r="ED57" s="290"/>
      <c r="EE57" s="290"/>
      <c r="EF57" s="290"/>
      <c r="EG57" s="290"/>
      <c r="EH57" s="290"/>
      <c r="EI57" s="290"/>
      <c r="EJ57" s="290"/>
      <c r="EK57" s="290"/>
      <c r="EL57" s="290"/>
      <c r="EM57" s="290"/>
      <c r="EN57" s="290"/>
      <c r="EO57" s="290"/>
      <c r="EP57" s="290"/>
      <c r="EQ57" s="290"/>
      <c r="ER57" s="290"/>
      <c r="ES57" s="290"/>
      <c r="ET57" s="290"/>
      <c r="EU57" s="290"/>
      <c r="EV57" s="290"/>
      <c r="EW57" s="290"/>
      <c r="EX57" s="290"/>
      <c r="EY57" s="290"/>
    </row>
    <row r="58" spans="1:155" s="237" customFormat="1" ht="15" customHeight="1" x14ac:dyDescent="0.35">
      <c r="A58" s="292" t="s">
        <v>251</v>
      </c>
      <c r="B58" s="293" t="s">
        <v>791</v>
      </c>
      <c r="C58" s="293" t="s">
        <v>710</v>
      </c>
      <c r="D58" s="290"/>
      <c r="E58" s="398">
        <v>16725100</v>
      </c>
      <c r="F58" s="699">
        <v>17590873</v>
      </c>
      <c r="G58" s="289">
        <v>1704200</v>
      </c>
      <c r="H58" s="699">
        <v>1765713</v>
      </c>
      <c r="I58" s="289">
        <v>2738253</v>
      </c>
      <c r="J58" s="289">
        <v>2940835</v>
      </c>
      <c r="K58" s="398">
        <v>13986847</v>
      </c>
      <c r="L58" s="699">
        <v>14650038</v>
      </c>
      <c r="M58" s="289">
        <v>0</v>
      </c>
      <c r="N58" s="699">
        <v>0</v>
      </c>
      <c r="O58" s="405">
        <v>69078.98</v>
      </c>
      <c r="P58" s="752">
        <v>70643.929999999993</v>
      </c>
      <c r="Q58" s="616">
        <v>0.99277420000000005</v>
      </c>
      <c r="R58" s="617">
        <v>0.99289000000000005</v>
      </c>
      <c r="S58" s="383">
        <v>0</v>
      </c>
      <c r="T58" s="699">
        <v>0</v>
      </c>
      <c r="U58" s="384">
        <v>68579.8</v>
      </c>
      <c r="V58" s="384">
        <v>70141.651660000003</v>
      </c>
      <c r="W58" s="684">
        <v>243.88</v>
      </c>
      <c r="X58" s="756">
        <v>250.79069000000001</v>
      </c>
      <c r="Y58" s="472">
        <v>203.95</v>
      </c>
      <c r="Z58" s="472">
        <v>208.86359999999999</v>
      </c>
      <c r="AA58" s="499">
        <v>0</v>
      </c>
      <c r="AB58" s="440">
        <v>0</v>
      </c>
      <c r="AC58" s="619">
        <v>0</v>
      </c>
      <c r="AD58" s="441" t="s">
        <v>105</v>
      </c>
      <c r="AE58" s="442" t="s">
        <v>105</v>
      </c>
      <c r="AF58" s="340">
        <v>1401.12057</v>
      </c>
      <c r="AG58" s="340">
        <v>218.52009000000001</v>
      </c>
      <c r="AH58" s="340">
        <v>75.330029999999994</v>
      </c>
      <c r="AI58" s="340">
        <v>0</v>
      </c>
      <c r="AJ58" s="568">
        <v>1945.76</v>
      </c>
      <c r="AK58" s="609">
        <v>27</v>
      </c>
      <c r="AL58" s="570">
        <v>44562.5</v>
      </c>
      <c r="AM58" s="609">
        <v>0</v>
      </c>
      <c r="AN58" s="570">
        <v>0</v>
      </c>
      <c r="AO58" s="609">
        <v>26</v>
      </c>
      <c r="AP58" s="569">
        <v>44517</v>
      </c>
      <c r="AQ58" s="571" t="s">
        <v>708</v>
      </c>
      <c r="AR58" s="591" t="s">
        <v>708</v>
      </c>
      <c r="AS58" s="591" t="s">
        <v>708</v>
      </c>
      <c r="AT58" s="591" t="s">
        <v>708</v>
      </c>
      <c r="AU58" s="591" t="s">
        <v>708</v>
      </c>
      <c r="AV58" s="591" t="s">
        <v>708</v>
      </c>
      <c r="AW58" s="591" t="s">
        <v>708</v>
      </c>
      <c r="AX58" s="754" t="s">
        <v>708</v>
      </c>
      <c r="AY58" s="291" t="s">
        <v>708</v>
      </c>
      <c r="AZ58" s="291" t="s">
        <v>708</v>
      </c>
      <c r="BA58" s="291" t="s">
        <v>708</v>
      </c>
      <c r="BB58" s="291" t="s">
        <v>708</v>
      </c>
      <c r="BC58" s="291" t="s">
        <v>708</v>
      </c>
      <c r="BD58" s="291" t="s">
        <v>708</v>
      </c>
      <c r="BE58" s="755" t="s">
        <v>708</v>
      </c>
      <c r="BF58" s="591" t="s">
        <v>708</v>
      </c>
      <c r="BG58" s="591" t="s">
        <v>708</v>
      </c>
      <c r="BH58" s="591" t="s">
        <v>708</v>
      </c>
      <c r="BI58" s="591" t="s">
        <v>708</v>
      </c>
      <c r="BJ58" s="591" t="s">
        <v>708</v>
      </c>
      <c r="BK58" s="591" t="s">
        <v>708</v>
      </c>
      <c r="BL58" s="754" t="s">
        <v>708</v>
      </c>
      <c r="BM58" s="291" t="s">
        <v>708</v>
      </c>
      <c r="BN58" s="291" t="s">
        <v>708</v>
      </c>
      <c r="BO58" s="291" t="s">
        <v>708</v>
      </c>
      <c r="BP58" s="291" t="s">
        <v>708</v>
      </c>
      <c r="BQ58" s="291" t="s">
        <v>708</v>
      </c>
      <c r="BR58" s="291" t="s">
        <v>708</v>
      </c>
      <c r="BS58" s="755" t="s">
        <v>708</v>
      </c>
      <c r="BT58" s="591" t="s">
        <v>708</v>
      </c>
      <c r="BU58" s="591" t="s">
        <v>708</v>
      </c>
      <c r="BV58" s="591" t="s">
        <v>708</v>
      </c>
      <c r="BW58" s="591" t="s">
        <v>708</v>
      </c>
      <c r="BX58" s="591" t="s">
        <v>708</v>
      </c>
      <c r="BY58" s="591" t="s">
        <v>708</v>
      </c>
      <c r="BZ58" s="754" t="s">
        <v>708</v>
      </c>
      <c r="CA58" s="291" t="s">
        <v>708</v>
      </c>
      <c r="CB58" s="291" t="s">
        <v>708</v>
      </c>
      <c r="CC58" s="291" t="s">
        <v>708</v>
      </c>
      <c r="CD58" s="291" t="s">
        <v>708</v>
      </c>
      <c r="CE58" s="291" t="s">
        <v>708</v>
      </c>
      <c r="CF58" s="291" t="s">
        <v>708</v>
      </c>
      <c r="CG58" s="291" t="s">
        <v>708</v>
      </c>
      <c r="CH58" s="439" t="s">
        <v>792</v>
      </c>
      <c r="CI58" s="290"/>
      <c r="CJ58" s="290"/>
      <c r="CK58" s="290"/>
      <c r="CL58" s="290"/>
      <c r="CM58" s="290"/>
      <c r="CN58" s="290"/>
      <c r="CO58" s="290"/>
      <c r="CP58" s="290"/>
      <c r="CQ58" s="290"/>
      <c r="CR58" s="290"/>
      <c r="CS58" s="290"/>
      <c r="CT58" s="290"/>
      <c r="CU58" s="290"/>
      <c r="CV58" s="290"/>
      <c r="CW58" s="290"/>
      <c r="CX58" s="290"/>
      <c r="CY58" s="290"/>
      <c r="CZ58" s="290"/>
      <c r="DA58" s="290"/>
      <c r="DB58" s="290"/>
      <c r="DC58" s="290"/>
      <c r="DD58" s="290"/>
      <c r="DE58" s="290"/>
      <c r="DF58" s="290"/>
      <c r="DG58" s="290"/>
      <c r="DH58" s="290"/>
      <c r="DI58" s="290"/>
      <c r="DJ58" s="290"/>
      <c r="DK58" s="290"/>
      <c r="DL58" s="290"/>
      <c r="DM58" s="290"/>
      <c r="DN58" s="290"/>
      <c r="DO58" s="290"/>
      <c r="DP58" s="290"/>
      <c r="DQ58" s="290"/>
      <c r="DR58" s="290"/>
      <c r="DS58" s="290"/>
      <c r="DT58" s="290"/>
      <c r="DU58" s="290"/>
      <c r="DV58" s="290"/>
      <c r="DW58" s="290"/>
      <c r="DX58" s="290"/>
      <c r="DY58" s="290"/>
      <c r="DZ58" s="290"/>
      <c r="EA58" s="290"/>
      <c r="EB58" s="290"/>
      <c r="EC58" s="290"/>
      <c r="ED58" s="290"/>
      <c r="EE58" s="290"/>
      <c r="EF58" s="290"/>
      <c r="EG58" s="290"/>
      <c r="EH58" s="290"/>
      <c r="EI58" s="290"/>
      <c r="EJ58" s="290"/>
      <c r="EK58" s="290"/>
      <c r="EL58" s="290"/>
      <c r="EM58" s="290"/>
      <c r="EN58" s="290"/>
      <c r="EO58" s="290"/>
      <c r="EP58" s="290"/>
      <c r="EQ58" s="290"/>
      <c r="ER58" s="290"/>
      <c r="ES58" s="290"/>
      <c r="ET58" s="290"/>
      <c r="EU58" s="290"/>
      <c r="EV58" s="290"/>
      <c r="EW58" s="290"/>
      <c r="EX58" s="290"/>
      <c r="EY58" s="290"/>
    </row>
    <row r="59" spans="1:155" s="237" customFormat="1" ht="15" customHeight="1" x14ac:dyDescent="0.35">
      <c r="A59" s="292" t="s">
        <v>254</v>
      </c>
      <c r="B59" s="293" t="s">
        <v>793</v>
      </c>
      <c r="C59" s="293" t="s">
        <v>710</v>
      </c>
      <c r="D59" s="290"/>
      <c r="E59" s="398">
        <v>9750948.5800000001</v>
      </c>
      <c r="F59" s="699">
        <v>10110106</v>
      </c>
      <c r="G59" s="289">
        <v>0</v>
      </c>
      <c r="H59" s="699">
        <v>0</v>
      </c>
      <c r="I59" s="289">
        <v>336949.58</v>
      </c>
      <c r="J59" s="289">
        <v>379700.58</v>
      </c>
      <c r="K59" s="398">
        <v>9413999</v>
      </c>
      <c r="L59" s="699">
        <v>9730405.4199999999</v>
      </c>
      <c r="M59" s="289">
        <v>0</v>
      </c>
      <c r="N59" s="699">
        <v>0</v>
      </c>
      <c r="O59" s="405">
        <v>43404.6</v>
      </c>
      <c r="P59" s="752">
        <v>43862.42</v>
      </c>
      <c r="Q59" s="616">
        <v>0.99</v>
      </c>
      <c r="R59" s="617">
        <v>0.99</v>
      </c>
      <c r="S59" s="704">
        <v>0</v>
      </c>
      <c r="T59" s="699">
        <v>0</v>
      </c>
      <c r="U59" s="384">
        <v>42970.6</v>
      </c>
      <c r="V59" s="384">
        <v>43423.7958</v>
      </c>
      <c r="W59" s="684">
        <v>226.92</v>
      </c>
      <c r="X59" s="756">
        <v>232.82409999999999</v>
      </c>
      <c r="Y59" s="472">
        <v>219.08</v>
      </c>
      <c r="Z59" s="472">
        <v>224.08002999999999</v>
      </c>
      <c r="AA59" s="499">
        <v>0</v>
      </c>
      <c r="AB59" s="440">
        <v>0</v>
      </c>
      <c r="AC59" s="619">
        <v>0</v>
      </c>
      <c r="AD59" s="441" t="s">
        <v>105</v>
      </c>
      <c r="AE59" s="442" t="s">
        <v>105</v>
      </c>
      <c r="AF59" s="340">
        <v>1451.3571199999999</v>
      </c>
      <c r="AG59" s="340">
        <v>280.08003000000002</v>
      </c>
      <c r="AH59" s="340">
        <v>0</v>
      </c>
      <c r="AI59" s="340">
        <v>0</v>
      </c>
      <c r="AJ59" s="568">
        <v>1964.26</v>
      </c>
      <c r="AK59" s="609">
        <v>5</v>
      </c>
      <c r="AL59" s="570">
        <v>14829</v>
      </c>
      <c r="AM59" s="609">
        <v>0</v>
      </c>
      <c r="AN59" s="570">
        <v>0</v>
      </c>
      <c r="AO59" s="609">
        <v>5</v>
      </c>
      <c r="AP59" s="569">
        <v>14829</v>
      </c>
      <c r="AQ59" s="571" t="s">
        <v>708</v>
      </c>
      <c r="AR59" s="591" t="s">
        <v>708</v>
      </c>
      <c r="AS59" s="591" t="s">
        <v>708</v>
      </c>
      <c r="AT59" s="591" t="s">
        <v>708</v>
      </c>
      <c r="AU59" s="591" t="s">
        <v>708</v>
      </c>
      <c r="AV59" s="591" t="s">
        <v>708</v>
      </c>
      <c r="AW59" s="591" t="s">
        <v>708</v>
      </c>
      <c r="AX59" s="754" t="s">
        <v>708</v>
      </c>
      <c r="AY59" s="291" t="s">
        <v>708</v>
      </c>
      <c r="AZ59" s="291" t="s">
        <v>708</v>
      </c>
      <c r="BA59" s="291" t="s">
        <v>708</v>
      </c>
      <c r="BB59" s="291" t="s">
        <v>708</v>
      </c>
      <c r="BC59" s="291" t="s">
        <v>708</v>
      </c>
      <c r="BD59" s="291" t="s">
        <v>708</v>
      </c>
      <c r="BE59" s="755" t="s">
        <v>708</v>
      </c>
      <c r="BF59" s="591" t="s">
        <v>708</v>
      </c>
      <c r="BG59" s="591" t="s">
        <v>708</v>
      </c>
      <c r="BH59" s="591" t="s">
        <v>708</v>
      </c>
      <c r="BI59" s="591" t="s">
        <v>708</v>
      </c>
      <c r="BJ59" s="591" t="s">
        <v>708</v>
      </c>
      <c r="BK59" s="591" t="s">
        <v>708</v>
      </c>
      <c r="BL59" s="754" t="s">
        <v>708</v>
      </c>
      <c r="BM59" s="291" t="s">
        <v>708</v>
      </c>
      <c r="BN59" s="291" t="s">
        <v>708</v>
      </c>
      <c r="BO59" s="291" t="s">
        <v>708</v>
      </c>
      <c r="BP59" s="291" t="s">
        <v>708</v>
      </c>
      <c r="BQ59" s="291" t="s">
        <v>708</v>
      </c>
      <c r="BR59" s="291" t="s">
        <v>708</v>
      </c>
      <c r="BS59" s="755" t="s">
        <v>708</v>
      </c>
      <c r="BT59" s="591" t="s">
        <v>708</v>
      </c>
      <c r="BU59" s="591" t="s">
        <v>708</v>
      </c>
      <c r="BV59" s="591" t="s">
        <v>708</v>
      </c>
      <c r="BW59" s="591" t="s">
        <v>708</v>
      </c>
      <c r="BX59" s="591" t="s">
        <v>708</v>
      </c>
      <c r="BY59" s="591" t="s">
        <v>708</v>
      </c>
      <c r="BZ59" s="754" t="s">
        <v>708</v>
      </c>
      <c r="CA59" s="291" t="s">
        <v>708</v>
      </c>
      <c r="CB59" s="291" t="s">
        <v>708</v>
      </c>
      <c r="CC59" s="291" t="s">
        <v>708</v>
      </c>
      <c r="CD59" s="291" t="s">
        <v>708</v>
      </c>
      <c r="CE59" s="291" t="s">
        <v>708</v>
      </c>
      <c r="CF59" s="291" t="s">
        <v>708</v>
      </c>
      <c r="CG59" s="291" t="s">
        <v>708</v>
      </c>
      <c r="CH59" s="439" t="s">
        <v>794</v>
      </c>
      <c r="CI59" s="290"/>
      <c r="CJ59" s="290"/>
      <c r="CK59" s="290"/>
      <c r="CL59" s="290"/>
      <c r="CM59" s="290"/>
      <c r="CN59" s="290"/>
      <c r="CO59" s="290"/>
      <c r="CP59" s="290"/>
      <c r="CQ59" s="290"/>
      <c r="CR59" s="290"/>
      <c r="CS59" s="290"/>
      <c r="CT59" s="290"/>
      <c r="CU59" s="290"/>
      <c r="CV59" s="290"/>
      <c r="CW59" s="290"/>
      <c r="CX59" s="290"/>
      <c r="CY59" s="290"/>
      <c r="CZ59" s="290"/>
      <c r="DA59" s="290"/>
      <c r="DB59" s="290"/>
      <c r="DC59" s="290"/>
      <c r="DD59" s="290"/>
      <c r="DE59" s="290"/>
      <c r="DF59" s="290"/>
      <c r="DG59" s="290"/>
      <c r="DH59" s="290"/>
      <c r="DI59" s="290"/>
      <c r="DJ59" s="290"/>
      <c r="DK59" s="290"/>
      <c r="DL59" s="290"/>
      <c r="DM59" s="290"/>
      <c r="DN59" s="290"/>
      <c r="DO59" s="290"/>
      <c r="DP59" s="290"/>
      <c r="DQ59" s="290"/>
      <c r="DR59" s="290"/>
      <c r="DS59" s="290"/>
      <c r="DT59" s="290"/>
      <c r="DU59" s="290"/>
      <c r="DV59" s="290"/>
      <c r="DW59" s="290"/>
      <c r="DX59" s="290"/>
      <c r="DY59" s="290"/>
      <c r="DZ59" s="290"/>
      <c r="EA59" s="290"/>
      <c r="EB59" s="290"/>
      <c r="EC59" s="290"/>
      <c r="ED59" s="290"/>
      <c r="EE59" s="290"/>
      <c r="EF59" s="290"/>
      <c r="EG59" s="290"/>
      <c r="EH59" s="290"/>
      <c r="EI59" s="290"/>
      <c r="EJ59" s="290"/>
      <c r="EK59" s="290"/>
      <c r="EL59" s="290"/>
      <c r="EM59" s="290"/>
      <c r="EN59" s="290"/>
      <c r="EO59" s="290"/>
      <c r="EP59" s="290"/>
      <c r="EQ59" s="290"/>
      <c r="ER59" s="290"/>
      <c r="ES59" s="290"/>
      <c r="ET59" s="290"/>
      <c r="EU59" s="290"/>
      <c r="EV59" s="290"/>
      <c r="EW59" s="290"/>
      <c r="EX59" s="290"/>
      <c r="EY59" s="290"/>
    </row>
    <row r="60" spans="1:155" s="237" customFormat="1" ht="15" customHeight="1" x14ac:dyDescent="0.35">
      <c r="A60" s="292" t="s">
        <v>257</v>
      </c>
      <c r="B60" s="293" t="s">
        <v>795</v>
      </c>
      <c r="C60" s="293" t="s">
        <v>710</v>
      </c>
      <c r="D60" s="290"/>
      <c r="E60" s="398">
        <v>13153713</v>
      </c>
      <c r="F60" s="699">
        <v>13913559</v>
      </c>
      <c r="G60" s="289">
        <v>0</v>
      </c>
      <c r="H60" s="722">
        <v>0</v>
      </c>
      <c r="I60" s="289">
        <v>5450911</v>
      </c>
      <c r="J60" s="289">
        <v>5762529</v>
      </c>
      <c r="K60" s="398">
        <v>7702802</v>
      </c>
      <c r="L60" s="699">
        <v>8151030</v>
      </c>
      <c r="M60" s="289">
        <v>0</v>
      </c>
      <c r="N60" s="699" t="s">
        <v>130</v>
      </c>
      <c r="O60" s="405">
        <v>56496.3</v>
      </c>
      <c r="P60" s="752">
        <v>57718.6</v>
      </c>
      <c r="Q60" s="616">
        <v>0.98</v>
      </c>
      <c r="R60" s="617">
        <v>0.98</v>
      </c>
      <c r="S60" s="704">
        <v>249.5</v>
      </c>
      <c r="T60" s="699">
        <v>237.4</v>
      </c>
      <c r="U60" s="384">
        <v>55615.9</v>
      </c>
      <c r="V60" s="384">
        <v>56801.599999999999</v>
      </c>
      <c r="W60" s="684">
        <v>236.51</v>
      </c>
      <c r="X60" s="756">
        <v>244.95</v>
      </c>
      <c r="Y60" s="472">
        <v>138.5</v>
      </c>
      <c r="Z60" s="472">
        <v>143.5</v>
      </c>
      <c r="AA60" s="439">
        <v>0</v>
      </c>
      <c r="AB60" s="439">
        <v>0</v>
      </c>
      <c r="AC60" s="619">
        <v>0</v>
      </c>
      <c r="AD60" s="441" t="s">
        <v>105</v>
      </c>
      <c r="AE60" s="442" t="s">
        <v>105</v>
      </c>
      <c r="AF60" s="340">
        <v>1651.61</v>
      </c>
      <c r="AG60" s="340">
        <v>241.28</v>
      </c>
      <c r="AH60" s="340">
        <v>0</v>
      </c>
      <c r="AI60" s="340">
        <v>0</v>
      </c>
      <c r="AJ60" s="568">
        <v>2137.84</v>
      </c>
      <c r="AK60" s="609">
        <v>79</v>
      </c>
      <c r="AL60" s="570">
        <v>56801.599999999999</v>
      </c>
      <c r="AM60" s="609">
        <v>0</v>
      </c>
      <c r="AN60" s="570">
        <v>0</v>
      </c>
      <c r="AO60" s="609">
        <v>71</v>
      </c>
      <c r="AP60" s="569">
        <v>56373.9</v>
      </c>
      <c r="AQ60" s="571" t="s">
        <v>708</v>
      </c>
      <c r="AR60" s="591" t="s">
        <v>708</v>
      </c>
      <c r="AS60" s="591" t="s">
        <v>708</v>
      </c>
      <c r="AT60" s="591" t="s">
        <v>708</v>
      </c>
      <c r="AU60" s="591" t="s">
        <v>708</v>
      </c>
      <c r="AV60" s="591" t="s">
        <v>708</v>
      </c>
      <c r="AW60" s="591" t="s">
        <v>708</v>
      </c>
      <c r="AX60" s="754" t="s">
        <v>708</v>
      </c>
      <c r="AY60" s="291" t="s">
        <v>708</v>
      </c>
      <c r="AZ60" s="291" t="s">
        <v>708</v>
      </c>
      <c r="BA60" s="291" t="s">
        <v>708</v>
      </c>
      <c r="BB60" s="291" t="s">
        <v>708</v>
      </c>
      <c r="BC60" s="291" t="s">
        <v>708</v>
      </c>
      <c r="BD60" s="291" t="s">
        <v>708</v>
      </c>
      <c r="BE60" s="755" t="s">
        <v>708</v>
      </c>
      <c r="BF60" s="591" t="s">
        <v>708</v>
      </c>
      <c r="BG60" s="591" t="s">
        <v>708</v>
      </c>
      <c r="BH60" s="591" t="s">
        <v>708</v>
      </c>
      <c r="BI60" s="591" t="s">
        <v>708</v>
      </c>
      <c r="BJ60" s="591" t="s">
        <v>708</v>
      </c>
      <c r="BK60" s="591" t="s">
        <v>708</v>
      </c>
      <c r="BL60" s="754" t="s">
        <v>708</v>
      </c>
      <c r="BM60" s="291" t="s">
        <v>708</v>
      </c>
      <c r="BN60" s="291" t="s">
        <v>708</v>
      </c>
      <c r="BO60" s="291" t="s">
        <v>708</v>
      </c>
      <c r="BP60" s="291" t="s">
        <v>708</v>
      </c>
      <c r="BQ60" s="291" t="s">
        <v>708</v>
      </c>
      <c r="BR60" s="291" t="s">
        <v>708</v>
      </c>
      <c r="BS60" s="755" t="s">
        <v>708</v>
      </c>
      <c r="BT60" s="591" t="s">
        <v>708</v>
      </c>
      <c r="BU60" s="591" t="s">
        <v>708</v>
      </c>
      <c r="BV60" s="591" t="s">
        <v>708</v>
      </c>
      <c r="BW60" s="591" t="s">
        <v>708</v>
      </c>
      <c r="BX60" s="591" t="s">
        <v>708</v>
      </c>
      <c r="BY60" s="591" t="s">
        <v>708</v>
      </c>
      <c r="BZ60" s="754" t="s">
        <v>708</v>
      </c>
      <c r="CA60" s="291" t="s">
        <v>708</v>
      </c>
      <c r="CB60" s="291" t="s">
        <v>708</v>
      </c>
      <c r="CC60" s="291" t="s">
        <v>708</v>
      </c>
      <c r="CD60" s="291" t="s">
        <v>708</v>
      </c>
      <c r="CE60" s="291" t="s">
        <v>708</v>
      </c>
      <c r="CF60" s="291" t="s">
        <v>708</v>
      </c>
      <c r="CG60" s="291" t="s">
        <v>708</v>
      </c>
      <c r="CH60" s="439" t="s">
        <v>796</v>
      </c>
      <c r="CI60" s="290"/>
      <c r="CJ60" s="290"/>
      <c r="CK60" s="290"/>
      <c r="CL60" s="290"/>
      <c r="CM60" s="290"/>
      <c r="CN60" s="290"/>
      <c r="CO60" s="290"/>
      <c r="CP60" s="290"/>
      <c r="CQ60" s="290"/>
      <c r="CR60" s="290"/>
      <c r="CS60" s="290"/>
      <c r="CT60" s="290"/>
      <c r="CU60" s="290"/>
      <c r="CV60" s="290"/>
      <c r="CW60" s="290"/>
      <c r="CX60" s="290"/>
      <c r="CY60" s="290"/>
      <c r="CZ60" s="290"/>
      <c r="DA60" s="290"/>
      <c r="DB60" s="290"/>
      <c r="DC60" s="290"/>
      <c r="DD60" s="290"/>
      <c r="DE60" s="290"/>
      <c r="DF60" s="290"/>
      <c r="DG60" s="290"/>
      <c r="DH60" s="290"/>
      <c r="DI60" s="290"/>
      <c r="DJ60" s="290"/>
      <c r="DK60" s="290"/>
      <c r="DL60" s="290"/>
      <c r="DM60" s="290"/>
      <c r="DN60" s="290"/>
      <c r="DO60" s="290"/>
      <c r="DP60" s="290"/>
      <c r="DQ60" s="290"/>
      <c r="DR60" s="290"/>
      <c r="DS60" s="290"/>
      <c r="DT60" s="290"/>
      <c r="DU60" s="290"/>
      <c r="DV60" s="290"/>
      <c r="DW60" s="290"/>
      <c r="DX60" s="290"/>
      <c r="DY60" s="290"/>
      <c r="DZ60" s="290"/>
      <c r="EA60" s="290"/>
      <c r="EB60" s="290"/>
      <c r="EC60" s="290"/>
      <c r="ED60" s="290"/>
      <c r="EE60" s="290"/>
      <c r="EF60" s="290"/>
      <c r="EG60" s="290"/>
      <c r="EH60" s="290"/>
      <c r="EI60" s="290"/>
      <c r="EJ60" s="290"/>
      <c r="EK60" s="290"/>
      <c r="EL60" s="290"/>
      <c r="EM60" s="290"/>
      <c r="EN60" s="290"/>
      <c r="EO60" s="290"/>
      <c r="EP60" s="290"/>
      <c r="EQ60" s="290"/>
      <c r="ER60" s="290"/>
      <c r="ES60" s="290"/>
      <c r="ET60" s="290"/>
      <c r="EU60" s="290"/>
      <c r="EV60" s="290"/>
      <c r="EW60" s="290"/>
      <c r="EX60" s="290"/>
      <c r="EY60" s="290"/>
    </row>
    <row r="61" spans="1:155" s="237" customFormat="1" ht="15" customHeight="1" x14ac:dyDescent="0.35">
      <c r="A61" s="292" t="s">
        <v>180</v>
      </c>
      <c r="B61" s="293" t="s">
        <v>181</v>
      </c>
      <c r="C61" s="293" t="s">
        <v>128</v>
      </c>
      <c r="D61" s="290"/>
      <c r="E61" s="398">
        <v>251939179</v>
      </c>
      <c r="F61" s="699">
        <v>263990844</v>
      </c>
      <c r="G61" s="289">
        <v>0</v>
      </c>
      <c r="H61" s="699">
        <v>0</v>
      </c>
      <c r="I61" s="289">
        <v>9090523</v>
      </c>
      <c r="J61" s="289">
        <v>9309496</v>
      </c>
      <c r="K61" s="398">
        <v>242848656</v>
      </c>
      <c r="L61" s="699">
        <v>254681348</v>
      </c>
      <c r="M61" s="289">
        <v>0</v>
      </c>
      <c r="N61" s="699">
        <v>0</v>
      </c>
      <c r="O61" s="405">
        <v>155349.6</v>
      </c>
      <c r="P61" s="752">
        <v>158189.4</v>
      </c>
      <c r="Q61" s="616">
        <v>0.99</v>
      </c>
      <c r="R61" s="617">
        <v>0.99</v>
      </c>
      <c r="S61" s="704">
        <v>0</v>
      </c>
      <c r="T61" s="699">
        <v>0</v>
      </c>
      <c r="U61" s="384">
        <v>153796.1</v>
      </c>
      <c r="V61" s="384">
        <v>156607.50599999999</v>
      </c>
      <c r="W61" s="684">
        <v>1638.14</v>
      </c>
      <c r="X61" s="756">
        <v>1685.6844900000001</v>
      </c>
      <c r="Y61" s="472">
        <v>1579.03</v>
      </c>
      <c r="Z61" s="472">
        <v>1626.23973</v>
      </c>
      <c r="AA61" s="499">
        <v>2472832</v>
      </c>
      <c r="AB61" s="440">
        <v>15.79</v>
      </c>
      <c r="AC61" s="619">
        <v>9.9997999999999997E-3</v>
      </c>
      <c r="AD61" s="441" t="s">
        <v>105</v>
      </c>
      <c r="AE61" s="442" t="s">
        <v>105</v>
      </c>
      <c r="AF61" s="340">
        <v>0</v>
      </c>
      <c r="AG61" s="340">
        <v>235.43996000000001</v>
      </c>
      <c r="AH61" s="340">
        <v>82.479990000000001</v>
      </c>
      <c r="AI61" s="340">
        <v>0</v>
      </c>
      <c r="AJ61" s="568">
        <v>2003.6</v>
      </c>
      <c r="AK61" s="609">
        <v>114</v>
      </c>
      <c r="AL61" s="570">
        <v>156607.5</v>
      </c>
      <c r="AM61" s="609">
        <v>0</v>
      </c>
      <c r="AN61" s="570">
        <v>0</v>
      </c>
      <c r="AO61" s="609">
        <v>109</v>
      </c>
      <c r="AP61" s="569">
        <v>156272.1</v>
      </c>
      <c r="AQ61" s="571" t="s">
        <v>708</v>
      </c>
      <c r="AR61" s="591" t="s">
        <v>708</v>
      </c>
      <c r="AS61" s="591" t="s">
        <v>708</v>
      </c>
      <c r="AT61" s="591" t="s">
        <v>708</v>
      </c>
      <c r="AU61" s="591" t="s">
        <v>708</v>
      </c>
      <c r="AV61" s="591" t="s">
        <v>708</v>
      </c>
      <c r="AW61" s="591" t="s">
        <v>708</v>
      </c>
      <c r="AX61" s="754" t="s">
        <v>708</v>
      </c>
      <c r="AY61" s="291" t="s">
        <v>708</v>
      </c>
      <c r="AZ61" s="291" t="s">
        <v>708</v>
      </c>
      <c r="BA61" s="291" t="s">
        <v>708</v>
      </c>
      <c r="BB61" s="291" t="s">
        <v>708</v>
      </c>
      <c r="BC61" s="291" t="s">
        <v>708</v>
      </c>
      <c r="BD61" s="291" t="s">
        <v>708</v>
      </c>
      <c r="BE61" s="755" t="s">
        <v>708</v>
      </c>
      <c r="BF61" s="591" t="s">
        <v>708</v>
      </c>
      <c r="BG61" s="591" t="s">
        <v>708</v>
      </c>
      <c r="BH61" s="591" t="s">
        <v>708</v>
      </c>
      <c r="BI61" s="591" t="s">
        <v>708</v>
      </c>
      <c r="BJ61" s="591" t="s">
        <v>708</v>
      </c>
      <c r="BK61" s="591" t="s">
        <v>708</v>
      </c>
      <c r="BL61" s="754" t="s">
        <v>708</v>
      </c>
      <c r="BM61" s="291" t="s">
        <v>708</v>
      </c>
      <c r="BN61" s="291" t="s">
        <v>708</v>
      </c>
      <c r="BO61" s="291" t="s">
        <v>708</v>
      </c>
      <c r="BP61" s="291" t="s">
        <v>708</v>
      </c>
      <c r="BQ61" s="291" t="s">
        <v>708</v>
      </c>
      <c r="BR61" s="291" t="s">
        <v>708</v>
      </c>
      <c r="BS61" s="755" t="s">
        <v>708</v>
      </c>
      <c r="BT61" s="591" t="s">
        <v>708</v>
      </c>
      <c r="BU61" s="591" t="s">
        <v>708</v>
      </c>
      <c r="BV61" s="591" t="s">
        <v>708</v>
      </c>
      <c r="BW61" s="591" t="s">
        <v>708</v>
      </c>
      <c r="BX61" s="591" t="s">
        <v>708</v>
      </c>
      <c r="BY61" s="591" t="s">
        <v>708</v>
      </c>
      <c r="BZ61" s="754" t="s">
        <v>708</v>
      </c>
      <c r="CA61" s="291" t="s">
        <v>708</v>
      </c>
      <c r="CB61" s="291" t="s">
        <v>708</v>
      </c>
      <c r="CC61" s="291" t="s">
        <v>708</v>
      </c>
      <c r="CD61" s="291" t="s">
        <v>708</v>
      </c>
      <c r="CE61" s="291" t="s">
        <v>708</v>
      </c>
      <c r="CF61" s="291" t="s">
        <v>708</v>
      </c>
      <c r="CG61" s="291" t="s">
        <v>708</v>
      </c>
      <c r="CH61" s="439" t="s">
        <v>797</v>
      </c>
      <c r="CI61" s="290"/>
      <c r="CJ61" s="290"/>
      <c r="CK61" s="290"/>
      <c r="CL61" s="290"/>
      <c r="CM61" s="290"/>
      <c r="CN61" s="290"/>
      <c r="CO61" s="290"/>
      <c r="CP61" s="290"/>
      <c r="CQ61" s="290"/>
      <c r="CR61" s="290"/>
      <c r="CS61" s="290"/>
      <c r="CT61" s="290"/>
      <c r="CU61" s="290"/>
      <c r="CV61" s="290"/>
      <c r="CW61" s="290"/>
      <c r="CX61" s="290"/>
      <c r="CY61" s="290"/>
      <c r="CZ61" s="290"/>
      <c r="DA61" s="290"/>
      <c r="DB61" s="290"/>
      <c r="DC61" s="290"/>
      <c r="DD61" s="290"/>
      <c r="DE61" s="290"/>
      <c r="DF61" s="290"/>
      <c r="DG61" s="290"/>
      <c r="DH61" s="290"/>
      <c r="DI61" s="290"/>
      <c r="DJ61" s="290"/>
      <c r="DK61" s="290"/>
      <c r="DL61" s="290"/>
      <c r="DM61" s="290"/>
      <c r="DN61" s="290"/>
      <c r="DO61" s="290"/>
      <c r="DP61" s="290"/>
      <c r="DQ61" s="290"/>
      <c r="DR61" s="290"/>
      <c r="DS61" s="290"/>
      <c r="DT61" s="290"/>
      <c r="DU61" s="290"/>
      <c r="DV61" s="290"/>
      <c r="DW61" s="290"/>
      <c r="DX61" s="290"/>
      <c r="DY61" s="290"/>
      <c r="DZ61" s="290"/>
      <c r="EA61" s="290"/>
      <c r="EB61" s="290"/>
      <c r="EC61" s="290"/>
      <c r="ED61" s="290"/>
      <c r="EE61" s="290"/>
      <c r="EF61" s="290"/>
      <c r="EG61" s="290"/>
      <c r="EH61" s="290"/>
      <c r="EI61" s="290"/>
      <c r="EJ61" s="290"/>
      <c r="EK61" s="290"/>
      <c r="EL61" s="290"/>
      <c r="EM61" s="290"/>
      <c r="EN61" s="290"/>
      <c r="EO61" s="290"/>
      <c r="EP61" s="290"/>
      <c r="EQ61" s="290"/>
      <c r="ER61" s="290"/>
      <c r="ES61" s="290"/>
      <c r="ET61" s="290"/>
      <c r="EU61" s="290"/>
      <c r="EV61" s="290"/>
      <c r="EW61" s="290"/>
      <c r="EX61" s="290"/>
      <c r="EY61" s="290"/>
    </row>
    <row r="62" spans="1:155" s="237" customFormat="1" ht="15" customHeight="1" x14ac:dyDescent="0.35">
      <c r="A62" s="292" t="s">
        <v>183</v>
      </c>
      <c r="B62" s="293" t="s">
        <v>184</v>
      </c>
      <c r="C62" s="293" t="s">
        <v>128</v>
      </c>
      <c r="D62" s="290"/>
      <c r="E62" s="398">
        <v>207662028</v>
      </c>
      <c r="F62" s="699">
        <v>218700095</v>
      </c>
      <c r="G62" s="289">
        <v>341652</v>
      </c>
      <c r="H62" s="699">
        <v>332330</v>
      </c>
      <c r="I62" s="289">
        <v>3987552</v>
      </c>
      <c r="J62" s="289">
        <v>4252237</v>
      </c>
      <c r="K62" s="398">
        <v>203674476</v>
      </c>
      <c r="L62" s="699">
        <v>214447858</v>
      </c>
      <c r="M62" s="289">
        <v>336235</v>
      </c>
      <c r="N62" s="699">
        <v>345911</v>
      </c>
      <c r="O62" s="405">
        <v>124462.1</v>
      </c>
      <c r="P62" s="752">
        <v>127248.3</v>
      </c>
      <c r="Q62" s="616">
        <v>0.98499999999999999</v>
      </c>
      <c r="R62" s="617">
        <v>0.98499999999999999</v>
      </c>
      <c r="S62" s="704">
        <v>129.1</v>
      </c>
      <c r="T62" s="699">
        <v>125</v>
      </c>
      <c r="U62" s="384">
        <v>122724.3</v>
      </c>
      <c r="V62" s="384">
        <v>125464.57550000001</v>
      </c>
      <c r="W62" s="684">
        <v>1692.1</v>
      </c>
      <c r="X62" s="756">
        <v>1743.1222700000001</v>
      </c>
      <c r="Y62" s="472">
        <v>1659.61</v>
      </c>
      <c r="Z62" s="472">
        <v>1709.2303300000001</v>
      </c>
      <c r="AA62" s="499">
        <v>2082712</v>
      </c>
      <c r="AB62" s="440">
        <v>16.600000000000001</v>
      </c>
      <c r="AC62" s="619">
        <v>1.0002299999999999E-2</v>
      </c>
      <c r="AD62" s="441" t="s">
        <v>105</v>
      </c>
      <c r="AE62" s="442" t="s">
        <v>105</v>
      </c>
      <c r="AF62" s="340">
        <v>0</v>
      </c>
      <c r="AG62" s="340">
        <v>235.44004000000001</v>
      </c>
      <c r="AH62" s="340">
        <v>82.480009999999993</v>
      </c>
      <c r="AI62" s="340">
        <v>0</v>
      </c>
      <c r="AJ62" s="568">
        <v>2061.04</v>
      </c>
      <c r="AK62" s="609">
        <v>114</v>
      </c>
      <c r="AL62" s="570">
        <v>83370.3</v>
      </c>
      <c r="AM62" s="609">
        <v>2</v>
      </c>
      <c r="AN62" s="570">
        <v>41630.400000000001</v>
      </c>
      <c r="AO62" s="609">
        <v>93</v>
      </c>
      <c r="AP62" s="569">
        <v>124410.4</v>
      </c>
      <c r="AQ62" s="571" t="s">
        <v>708</v>
      </c>
      <c r="AR62" s="591" t="s">
        <v>708</v>
      </c>
      <c r="AS62" s="591" t="s">
        <v>708</v>
      </c>
      <c r="AT62" s="591" t="s">
        <v>708</v>
      </c>
      <c r="AU62" s="591" t="s">
        <v>708</v>
      </c>
      <c r="AV62" s="591" t="s">
        <v>708</v>
      </c>
      <c r="AW62" s="591" t="s">
        <v>708</v>
      </c>
      <c r="AX62" s="754" t="s">
        <v>708</v>
      </c>
      <c r="AY62" s="291" t="s">
        <v>708</v>
      </c>
      <c r="AZ62" s="291" t="s">
        <v>708</v>
      </c>
      <c r="BA62" s="291" t="s">
        <v>708</v>
      </c>
      <c r="BB62" s="291" t="s">
        <v>708</v>
      </c>
      <c r="BC62" s="291" t="s">
        <v>708</v>
      </c>
      <c r="BD62" s="291" t="s">
        <v>708</v>
      </c>
      <c r="BE62" s="755" t="s">
        <v>708</v>
      </c>
      <c r="BF62" s="591" t="s">
        <v>708</v>
      </c>
      <c r="BG62" s="591" t="s">
        <v>708</v>
      </c>
      <c r="BH62" s="591" t="s">
        <v>708</v>
      </c>
      <c r="BI62" s="591" t="s">
        <v>708</v>
      </c>
      <c r="BJ62" s="591" t="s">
        <v>708</v>
      </c>
      <c r="BK62" s="591" t="s">
        <v>708</v>
      </c>
      <c r="BL62" s="754" t="s">
        <v>708</v>
      </c>
      <c r="BM62" s="291" t="s">
        <v>708</v>
      </c>
      <c r="BN62" s="291" t="s">
        <v>708</v>
      </c>
      <c r="BO62" s="291" t="s">
        <v>708</v>
      </c>
      <c r="BP62" s="291" t="s">
        <v>708</v>
      </c>
      <c r="BQ62" s="291" t="s">
        <v>708</v>
      </c>
      <c r="BR62" s="291" t="s">
        <v>708</v>
      </c>
      <c r="BS62" s="755" t="s">
        <v>708</v>
      </c>
      <c r="BT62" s="591" t="s">
        <v>708</v>
      </c>
      <c r="BU62" s="591" t="s">
        <v>708</v>
      </c>
      <c r="BV62" s="591" t="s">
        <v>708</v>
      </c>
      <c r="BW62" s="591" t="s">
        <v>708</v>
      </c>
      <c r="BX62" s="591" t="s">
        <v>708</v>
      </c>
      <c r="BY62" s="591" t="s">
        <v>708</v>
      </c>
      <c r="BZ62" s="754" t="s">
        <v>708</v>
      </c>
      <c r="CA62" s="291" t="s">
        <v>708</v>
      </c>
      <c r="CB62" s="291" t="s">
        <v>708</v>
      </c>
      <c r="CC62" s="291" t="s">
        <v>708</v>
      </c>
      <c r="CD62" s="291" t="s">
        <v>708</v>
      </c>
      <c r="CE62" s="291" t="s">
        <v>708</v>
      </c>
      <c r="CF62" s="291" t="s">
        <v>708</v>
      </c>
      <c r="CG62" s="291" t="s">
        <v>708</v>
      </c>
      <c r="CH62" s="439" t="s">
        <v>798</v>
      </c>
      <c r="CI62" s="290"/>
      <c r="CJ62" s="290"/>
      <c r="CK62" s="290"/>
      <c r="CL62" s="290"/>
      <c r="CM62" s="290"/>
      <c r="CN62" s="290"/>
      <c r="CO62" s="290"/>
      <c r="CP62" s="290"/>
      <c r="CQ62" s="290"/>
      <c r="CR62" s="290"/>
      <c r="CS62" s="290"/>
      <c r="CT62" s="290"/>
      <c r="CU62" s="290"/>
      <c r="CV62" s="290"/>
      <c r="CW62" s="290"/>
      <c r="CX62" s="290"/>
      <c r="CY62" s="290"/>
      <c r="CZ62" s="290"/>
      <c r="DA62" s="290"/>
      <c r="DB62" s="290"/>
      <c r="DC62" s="290"/>
      <c r="DD62" s="290"/>
      <c r="DE62" s="290"/>
      <c r="DF62" s="290"/>
      <c r="DG62" s="290"/>
      <c r="DH62" s="290"/>
      <c r="DI62" s="290"/>
      <c r="DJ62" s="290"/>
      <c r="DK62" s="290"/>
      <c r="DL62" s="290"/>
      <c r="DM62" s="290"/>
      <c r="DN62" s="290"/>
      <c r="DO62" s="290"/>
      <c r="DP62" s="290"/>
      <c r="DQ62" s="290"/>
      <c r="DR62" s="290"/>
      <c r="DS62" s="290"/>
      <c r="DT62" s="290"/>
      <c r="DU62" s="290"/>
      <c r="DV62" s="290"/>
      <c r="DW62" s="290"/>
      <c r="DX62" s="290"/>
      <c r="DY62" s="290"/>
      <c r="DZ62" s="290"/>
      <c r="EA62" s="290"/>
      <c r="EB62" s="290"/>
      <c r="EC62" s="290"/>
      <c r="ED62" s="290"/>
      <c r="EE62" s="290"/>
      <c r="EF62" s="290"/>
      <c r="EG62" s="290"/>
      <c r="EH62" s="290"/>
      <c r="EI62" s="290"/>
      <c r="EJ62" s="290"/>
      <c r="EK62" s="290"/>
      <c r="EL62" s="290"/>
      <c r="EM62" s="290"/>
      <c r="EN62" s="290"/>
      <c r="EO62" s="290"/>
      <c r="EP62" s="290"/>
      <c r="EQ62" s="290"/>
      <c r="ER62" s="290"/>
      <c r="ES62" s="290"/>
      <c r="ET62" s="290"/>
      <c r="EU62" s="290"/>
      <c r="EV62" s="290"/>
      <c r="EW62" s="290"/>
      <c r="EX62" s="290"/>
      <c r="EY62" s="290"/>
    </row>
    <row r="63" spans="1:155" s="237" customFormat="1" ht="15" customHeight="1" x14ac:dyDescent="0.35">
      <c r="A63" s="292" t="s">
        <v>264</v>
      </c>
      <c r="B63" s="293" t="s">
        <v>799</v>
      </c>
      <c r="C63" s="293" t="s">
        <v>710</v>
      </c>
      <c r="D63" s="290"/>
      <c r="E63" s="398">
        <v>5593183</v>
      </c>
      <c r="F63" s="699">
        <v>5870802</v>
      </c>
      <c r="G63" s="289">
        <v>0</v>
      </c>
      <c r="H63" s="699">
        <v>0</v>
      </c>
      <c r="I63" s="289">
        <v>474335</v>
      </c>
      <c r="J63" s="289">
        <v>499625</v>
      </c>
      <c r="K63" s="398">
        <v>5118848</v>
      </c>
      <c r="L63" s="699">
        <v>5371177</v>
      </c>
      <c r="M63" s="289">
        <v>0</v>
      </c>
      <c r="N63" s="699">
        <v>0</v>
      </c>
      <c r="O63" s="405">
        <v>29790.3</v>
      </c>
      <c r="P63" s="752">
        <v>30389.9</v>
      </c>
      <c r="Q63" s="616">
        <v>0.98250000000000004</v>
      </c>
      <c r="R63" s="617">
        <v>0.98250000000000004</v>
      </c>
      <c r="S63" s="383">
        <v>0</v>
      </c>
      <c r="T63" s="699">
        <v>0</v>
      </c>
      <c r="U63" s="384">
        <v>29269</v>
      </c>
      <c r="V63" s="384">
        <v>29858.07675</v>
      </c>
      <c r="W63" s="684">
        <v>191.1</v>
      </c>
      <c r="X63" s="756">
        <v>196.62358</v>
      </c>
      <c r="Y63" s="472">
        <v>174.89</v>
      </c>
      <c r="Z63" s="472">
        <v>179.89025000000001</v>
      </c>
      <c r="AA63" s="499">
        <v>0</v>
      </c>
      <c r="AB63" s="440">
        <v>0</v>
      </c>
      <c r="AC63" s="619">
        <v>0</v>
      </c>
      <c r="AD63" s="441" t="s">
        <v>105</v>
      </c>
      <c r="AE63" s="442" t="s">
        <v>105</v>
      </c>
      <c r="AF63" s="340">
        <v>1424.5605800000001</v>
      </c>
      <c r="AG63" s="340">
        <v>251.60035999999999</v>
      </c>
      <c r="AH63" s="340">
        <v>80.840100000000007</v>
      </c>
      <c r="AI63" s="340">
        <v>0</v>
      </c>
      <c r="AJ63" s="568">
        <v>1953.62</v>
      </c>
      <c r="AK63" s="609">
        <v>2</v>
      </c>
      <c r="AL63" s="570">
        <v>6783.2</v>
      </c>
      <c r="AM63" s="609">
        <v>0</v>
      </c>
      <c r="AN63" s="570">
        <v>0</v>
      </c>
      <c r="AO63" s="609">
        <v>2</v>
      </c>
      <c r="AP63" s="569">
        <v>6783.2</v>
      </c>
      <c r="AQ63" s="571" t="s">
        <v>708</v>
      </c>
      <c r="AR63" s="591" t="s">
        <v>708</v>
      </c>
      <c r="AS63" s="591" t="s">
        <v>708</v>
      </c>
      <c r="AT63" s="591" t="s">
        <v>708</v>
      </c>
      <c r="AU63" s="591" t="s">
        <v>708</v>
      </c>
      <c r="AV63" s="591" t="s">
        <v>708</v>
      </c>
      <c r="AW63" s="591" t="s">
        <v>708</v>
      </c>
      <c r="AX63" s="754" t="s">
        <v>708</v>
      </c>
      <c r="AY63" s="291" t="s">
        <v>708</v>
      </c>
      <c r="AZ63" s="291" t="s">
        <v>708</v>
      </c>
      <c r="BA63" s="291" t="s">
        <v>708</v>
      </c>
      <c r="BB63" s="291" t="s">
        <v>708</v>
      </c>
      <c r="BC63" s="291" t="s">
        <v>708</v>
      </c>
      <c r="BD63" s="291" t="s">
        <v>708</v>
      </c>
      <c r="BE63" s="755" t="s">
        <v>708</v>
      </c>
      <c r="BF63" s="591" t="s">
        <v>708</v>
      </c>
      <c r="BG63" s="591" t="s">
        <v>708</v>
      </c>
      <c r="BH63" s="591" t="s">
        <v>708</v>
      </c>
      <c r="BI63" s="591" t="s">
        <v>708</v>
      </c>
      <c r="BJ63" s="591" t="s">
        <v>708</v>
      </c>
      <c r="BK63" s="591" t="s">
        <v>708</v>
      </c>
      <c r="BL63" s="754" t="s">
        <v>708</v>
      </c>
      <c r="BM63" s="291" t="s">
        <v>708</v>
      </c>
      <c r="BN63" s="291" t="s">
        <v>708</v>
      </c>
      <c r="BO63" s="291" t="s">
        <v>708</v>
      </c>
      <c r="BP63" s="291" t="s">
        <v>708</v>
      </c>
      <c r="BQ63" s="291" t="s">
        <v>708</v>
      </c>
      <c r="BR63" s="291" t="s">
        <v>708</v>
      </c>
      <c r="BS63" s="755" t="s">
        <v>708</v>
      </c>
      <c r="BT63" s="591" t="s">
        <v>708</v>
      </c>
      <c r="BU63" s="591" t="s">
        <v>708</v>
      </c>
      <c r="BV63" s="591" t="s">
        <v>708</v>
      </c>
      <c r="BW63" s="591" t="s">
        <v>708</v>
      </c>
      <c r="BX63" s="591" t="s">
        <v>708</v>
      </c>
      <c r="BY63" s="591" t="s">
        <v>708</v>
      </c>
      <c r="BZ63" s="754" t="s">
        <v>708</v>
      </c>
      <c r="CA63" s="291" t="s">
        <v>708</v>
      </c>
      <c r="CB63" s="291" t="s">
        <v>708</v>
      </c>
      <c r="CC63" s="291" t="s">
        <v>708</v>
      </c>
      <c r="CD63" s="291" t="s">
        <v>708</v>
      </c>
      <c r="CE63" s="291" t="s">
        <v>708</v>
      </c>
      <c r="CF63" s="291" t="s">
        <v>708</v>
      </c>
      <c r="CG63" s="291" t="s">
        <v>708</v>
      </c>
      <c r="CH63" s="439" t="s">
        <v>800</v>
      </c>
      <c r="CI63" s="290"/>
      <c r="CJ63" s="290"/>
      <c r="CK63" s="290"/>
      <c r="CL63" s="290"/>
      <c r="CM63" s="290"/>
      <c r="CN63" s="290"/>
      <c r="CO63" s="290"/>
      <c r="CP63" s="290"/>
      <c r="CQ63" s="290"/>
      <c r="CR63" s="290"/>
      <c r="CS63" s="290"/>
      <c r="CT63" s="290"/>
      <c r="CU63" s="290"/>
      <c r="CV63" s="290"/>
      <c r="CW63" s="290"/>
      <c r="CX63" s="290"/>
      <c r="CY63" s="290"/>
      <c r="CZ63" s="290"/>
      <c r="DA63" s="290"/>
      <c r="DB63" s="290"/>
      <c r="DC63" s="290"/>
      <c r="DD63" s="290"/>
      <c r="DE63" s="290"/>
      <c r="DF63" s="290"/>
      <c r="DG63" s="290"/>
      <c r="DH63" s="290"/>
      <c r="DI63" s="290"/>
      <c r="DJ63" s="290"/>
      <c r="DK63" s="290"/>
      <c r="DL63" s="290"/>
      <c r="DM63" s="290"/>
      <c r="DN63" s="290"/>
      <c r="DO63" s="290"/>
      <c r="DP63" s="290"/>
      <c r="DQ63" s="290"/>
      <c r="DR63" s="290"/>
      <c r="DS63" s="290"/>
      <c r="DT63" s="290"/>
      <c r="DU63" s="290"/>
      <c r="DV63" s="290"/>
      <c r="DW63" s="290"/>
      <c r="DX63" s="290"/>
      <c r="DY63" s="290"/>
      <c r="DZ63" s="290"/>
      <c r="EA63" s="290"/>
      <c r="EB63" s="290"/>
      <c r="EC63" s="290"/>
      <c r="ED63" s="290"/>
      <c r="EE63" s="290"/>
      <c r="EF63" s="290"/>
      <c r="EG63" s="290"/>
      <c r="EH63" s="290"/>
      <c r="EI63" s="290"/>
      <c r="EJ63" s="290"/>
      <c r="EK63" s="290"/>
      <c r="EL63" s="290"/>
      <c r="EM63" s="290"/>
      <c r="EN63" s="290"/>
      <c r="EO63" s="290"/>
      <c r="EP63" s="290"/>
      <c r="EQ63" s="290"/>
      <c r="ER63" s="290"/>
      <c r="ES63" s="290"/>
      <c r="ET63" s="290"/>
      <c r="EU63" s="290"/>
      <c r="EV63" s="290"/>
      <c r="EW63" s="290"/>
      <c r="EX63" s="290"/>
      <c r="EY63" s="290"/>
    </row>
    <row r="64" spans="1:155" s="237" customFormat="1" ht="15" customHeight="1" x14ac:dyDescent="0.35">
      <c r="A64" s="292" t="s">
        <v>267</v>
      </c>
      <c r="B64" s="293" t="s">
        <v>801</v>
      </c>
      <c r="C64" s="293" t="s">
        <v>710</v>
      </c>
      <c r="D64" s="290"/>
      <c r="E64" s="398">
        <v>12955501</v>
      </c>
      <c r="F64" s="699">
        <v>13633310</v>
      </c>
      <c r="G64" s="289">
        <v>0</v>
      </c>
      <c r="H64" s="699">
        <v>0</v>
      </c>
      <c r="I64" s="289">
        <v>3734573</v>
      </c>
      <c r="J64" s="289">
        <v>3956053</v>
      </c>
      <c r="K64" s="398">
        <v>9220928</v>
      </c>
      <c r="L64" s="699">
        <v>9677257</v>
      </c>
      <c r="M64" s="289">
        <v>0</v>
      </c>
      <c r="N64" s="699">
        <v>0</v>
      </c>
      <c r="O64" s="405">
        <v>54244.4</v>
      </c>
      <c r="P64" s="752">
        <v>55599.55</v>
      </c>
      <c r="Q64" s="616">
        <v>0.99</v>
      </c>
      <c r="R64" s="617">
        <v>0.99</v>
      </c>
      <c r="S64" s="704">
        <v>281.8</v>
      </c>
      <c r="T64" s="699">
        <v>0</v>
      </c>
      <c r="U64" s="384">
        <v>53983.8</v>
      </c>
      <c r="V64" s="384">
        <v>55043.6</v>
      </c>
      <c r="W64" s="684">
        <v>239.99</v>
      </c>
      <c r="X64" s="756">
        <v>247.68</v>
      </c>
      <c r="Y64" s="472">
        <v>170.81</v>
      </c>
      <c r="Z64" s="472">
        <v>175.81</v>
      </c>
      <c r="AA64" s="439">
        <v>0</v>
      </c>
      <c r="AB64" s="439">
        <v>0</v>
      </c>
      <c r="AC64" s="619">
        <v>0</v>
      </c>
      <c r="AD64" s="441" t="s">
        <v>105</v>
      </c>
      <c r="AE64" s="442" t="s">
        <v>105</v>
      </c>
      <c r="AF64" s="340">
        <v>1555.74</v>
      </c>
      <c r="AG64" s="340">
        <v>224.91</v>
      </c>
      <c r="AH64" s="340">
        <v>0</v>
      </c>
      <c r="AI64" s="340">
        <v>0</v>
      </c>
      <c r="AJ64" s="568">
        <v>2028.33</v>
      </c>
      <c r="AK64" s="609">
        <v>67</v>
      </c>
      <c r="AL64" s="570">
        <v>55043.5</v>
      </c>
      <c r="AM64" s="609">
        <v>0</v>
      </c>
      <c r="AN64" s="570">
        <v>0</v>
      </c>
      <c r="AO64" s="609">
        <v>61</v>
      </c>
      <c r="AP64" s="569">
        <v>54587.3</v>
      </c>
      <c r="AQ64" s="571" t="s">
        <v>708</v>
      </c>
      <c r="AR64" s="591" t="s">
        <v>708</v>
      </c>
      <c r="AS64" s="591" t="s">
        <v>708</v>
      </c>
      <c r="AT64" s="591" t="s">
        <v>708</v>
      </c>
      <c r="AU64" s="591" t="s">
        <v>708</v>
      </c>
      <c r="AV64" s="591" t="s">
        <v>708</v>
      </c>
      <c r="AW64" s="591" t="s">
        <v>708</v>
      </c>
      <c r="AX64" s="754" t="s">
        <v>708</v>
      </c>
      <c r="AY64" s="291" t="s">
        <v>708</v>
      </c>
      <c r="AZ64" s="291" t="s">
        <v>708</v>
      </c>
      <c r="BA64" s="291" t="s">
        <v>708</v>
      </c>
      <c r="BB64" s="291" t="s">
        <v>708</v>
      </c>
      <c r="BC64" s="291" t="s">
        <v>708</v>
      </c>
      <c r="BD64" s="291" t="s">
        <v>708</v>
      </c>
      <c r="BE64" s="755" t="s">
        <v>708</v>
      </c>
      <c r="BF64" s="591" t="s">
        <v>708</v>
      </c>
      <c r="BG64" s="591" t="s">
        <v>708</v>
      </c>
      <c r="BH64" s="591" t="s">
        <v>708</v>
      </c>
      <c r="BI64" s="591" t="s">
        <v>708</v>
      </c>
      <c r="BJ64" s="591" t="s">
        <v>708</v>
      </c>
      <c r="BK64" s="591" t="s">
        <v>708</v>
      </c>
      <c r="BL64" s="754" t="s">
        <v>708</v>
      </c>
      <c r="BM64" s="291" t="s">
        <v>708</v>
      </c>
      <c r="BN64" s="291" t="s">
        <v>708</v>
      </c>
      <c r="BO64" s="291" t="s">
        <v>708</v>
      </c>
      <c r="BP64" s="291" t="s">
        <v>708</v>
      </c>
      <c r="BQ64" s="291" t="s">
        <v>708</v>
      </c>
      <c r="BR64" s="291" t="s">
        <v>708</v>
      </c>
      <c r="BS64" s="755" t="s">
        <v>708</v>
      </c>
      <c r="BT64" s="591" t="s">
        <v>708</v>
      </c>
      <c r="BU64" s="591" t="s">
        <v>708</v>
      </c>
      <c r="BV64" s="591" t="s">
        <v>708</v>
      </c>
      <c r="BW64" s="591" t="s">
        <v>708</v>
      </c>
      <c r="BX64" s="591" t="s">
        <v>708</v>
      </c>
      <c r="BY64" s="591" t="s">
        <v>708</v>
      </c>
      <c r="BZ64" s="754" t="s">
        <v>708</v>
      </c>
      <c r="CA64" s="291" t="s">
        <v>708</v>
      </c>
      <c r="CB64" s="291" t="s">
        <v>708</v>
      </c>
      <c r="CC64" s="291" t="s">
        <v>708</v>
      </c>
      <c r="CD64" s="291" t="s">
        <v>708</v>
      </c>
      <c r="CE64" s="291" t="s">
        <v>708</v>
      </c>
      <c r="CF64" s="291" t="s">
        <v>708</v>
      </c>
      <c r="CG64" s="291" t="s">
        <v>708</v>
      </c>
      <c r="CH64" s="439" t="s">
        <v>802</v>
      </c>
      <c r="CI64" s="290"/>
      <c r="CJ64" s="290"/>
      <c r="CK64" s="290"/>
      <c r="CL64" s="290"/>
      <c r="CM64" s="290"/>
      <c r="CN64" s="290"/>
      <c r="CO64" s="290"/>
      <c r="CP64" s="290"/>
      <c r="CQ64" s="290"/>
      <c r="CR64" s="290"/>
      <c r="CS64" s="290"/>
      <c r="CT64" s="290"/>
      <c r="CU64" s="290"/>
      <c r="CV64" s="290"/>
      <c r="CW64" s="290"/>
      <c r="CX64" s="290"/>
      <c r="CY64" s="290"/>
      <c r="CZ64" s="290"/>
      <c r="DA64" s="290"/>
      <c r="DB64" s="290"/>
      <c r="DC64" s="290"/>
      <c r="DD64" s="290"/>
      <c r="DE64" s="290"/>
      <c r="DF64" s="290"/>
      <c r="DG64" s="290"/>
      <c r="DH64" s="290"/>
      <c r="DI64" s="290"/>
      <c r="DJ64" s="290"/>
      <c r="DK64" s="290"/>
      <c r="DL64" s="290"/>
      <c r="DM64" s="290"/>
      <c r="DN64" s="290"/>
      <c r="DO64" s="290"/>
      <c r="DP64" s="290"/>
      <c r="DQ64" s="290"/>
      <c r="DR64" s="290"/>
      <c r="DS64" s="290"/>
      <c r="DT64" s="290"/>
      <c r="DU64" s="290"/>
      <c r="DV64" s="290"/>
      <c r="DW64" s="290"/>
      <c r="DX64" s="290"/>
      <c r="DY64" s="290"/>
      <c r="DZ64" s="290"/>
      <c r="EA64" s="290"/>
      <c r="EB64" s="290"/>
      <c r="EC64" s="290"/>
      <c r="ED64" s="290"/>
      <c r="EE64" s="290"/>
      <c r="EF64" s="290"/>
      <c r="EG64" s="290"/>
      <c r="EH64" s="290"/>
      <c r="EI64" s="290"/>
      <c r="EJ64" s="290"/>
      <c r="EK64" s="290"/>
      <c r="EL64" s="290"/>
      <c r="EM64" s="290"/>
      <c r="EN64" s="290"/>
      <c r="EO64" s="290"/>
      <c r="EP64" s="290"/>
      <c r="EQ64" s="290"/>
      <c r="ER64" s="290"/>
      <c r="ES64" s="290"/>
      <c r="ET64" s="290"/>
      <c r="EU64" s="290"/>
      <c r="EV64" s="290"/>
      <c r="EW64" s="290"/>
      <c r="EX64" s="290"/>
      <c r="EY64" s="290"/>
    </row>
    <row r="65" spans="1:155" s="237" customFormat="1" ht="15" customHeight="1" x14ac:dyDescent="0.35">
      <c r="A65" s="292" t="s">
        <v>270</v>
      </c>
      <c r="B65" s="293" t="s">
        <v>803</v>
      </c>
      <c r="C65" s="293" t="s">
        <v>710</v>
      </c>
      <c r="D65" s="290"/>
      <c r="E65" s="398">
        <v>8039579</v>
      </c>
      <c r="F65" s="699">
        <v>8396905</v>
      </c>
      <c r="G65" s="289">
        <v>747955</v>
      </c>
      <c r="H65" s="699">
        <v>815511</v>
      </c>
      <c r="I65" s="289">
        <v>741535</v>
      </c>
      <c r="J65" s="289">
        <v>788318</v>
      </c>
      <c r="K65" s="398">
        <v>7298044</v>
      </c>
      <c r="L65" s="699">
        <v>7608587</v>
      </c>
      <c r="M65" s="289">
        <v>0</v>
      </c>
      <c r="N65" s="699">
        <v>0</v>
      </c>
      <c r="O65" s="405">
        <v>38046.9</v>
      </c>
      <c r="P65" s="752">
        <v>38688.32</v>
      </c>
      <c r="Q65" s="616">
        <v>0.98499999999999999</v>
      </c>
      <c r="R65" s="617">
        <v>0.98499999999999999</v>
      </c>
      <c r="S65" s="704">
        <v>0</v>
      </c>
      <c r="T65" s="699">
        <v>0</v>
      </c>
      <c r="U65" s="384">
        <v>37476.199999999997</v>
      </c>
      <c r="V65" s="384">
        <v>38108</v>
      </c>
      <c r="W65" s="684">
        <v>214.52</v>
      </c>
      <c r="X65" s="756">
        <v>220.34</v>
      </c>
      <c r="Y65" s="472">
        <v>194.74</v>
      </c>
      <c r="Z65" s="472">
        <v>199.66</v>
      </c>
      <c r="AA65" s="439">
        <v>0</v>
      </c>
      <c r="AB65" s="439">
        <v>0</v>
      </c>
      <c r="AC65" s="619">
        <v>0</v>
      </c>
      <c r="AD65" s="441" t="s">
        <v>105</v>
      </c>
      <c r="AE65" s="442" t="s">
        <v>105</v>
      </c>
      <c r="AF65" s="340">
        <v>1514.29</v>
      </c>
      <c r="AG65" s="340">
        <v>236.45</v>
      </c>
      <c r="AH65" s="340">
        <v>77.27</v>
      </c>
      <c r="AI65" s="340">
        <v>0</v>
      </c>
      <c r="AJ65" s="568">
        <v>2048.35</v>
      </c>
      <c r="AK65" s="609">
        <v>23</v>
      </c>
      <c r="AL65" s="570">
        <v>27419.3</v>
      </c>
      <c r="AM65" s="609">
        <v>0</v>
      </c>
      <c r="AN65" s="570">
        <v>0</v>
      </c>
      <c r="AO65" s="609">
        <v>22</v>
      </c>
      <c r="AP65" s="569">
        <v>27399.1</v>
      </c>
      <c r="AQ65" s="571" t="s">
        <v>708</v>
      </c>
      <c r="AR65" s="591" t="s">
        <v>708</v>
      </c>
      <c r="AS65" s="591" t="s">
        <v>708</v>
      </c>
      <c r="AT65" s="591" t="s">
        <v>708</v>
      </c>
      <c r="AU65" s="591" t="s">
        <v>708</v>
      </c>
      <c r="AV65" s="591" t="s">
        <v>708</v>
      </c>
      <c r="AW65" s="591" t="s">
        <v>708</v>
      </c>
      <c r="AX65" s="754" t="s">
        <v>708</v>
      </c>
      <c r="AY65" s="291" t="s">
        <v>708</v>
      </c>
      <c r="AZ65" s="291" t="s">
        <v>708</v>
      </c>
      <c r="BA65" s="291" t="s">
        <v>708</v>
      </c>
      <c r="BB65" s="291" t="s">
        <v>708</v>
      </c>
      <c r="BC65" s="291" t="s">
        <v>708</v>
      </c>
      <c r="BD65" s="291" t="s">
        <v>708</v>
      </c>
      <c r="BE65" s="755" t="s">
        <v>708</v>
      </c>
      <c r="BF65" s="591" t="s">
        <v>708</v>
      </c>
      <c r="BG65" s="591" t="s">
        <v>708</v>
      </c>
      <c r="BH65" s="591" t="s">
        <v>708</v>
      </c>
      <c r="BI65" s="591" t="s">
        <v>708</v>
      </c>
      <c r="BJ65" s="591" t="s">
        <v>708</v>
      </c>
      <c r="BK65" s="591" t="s">
        <v>708</v>
      </c>
      <c r="BL65" s="754" t="s">
        <v>708</v>
      </c>
      <c r="BM65" s="291" t="s">
        <v>708</v>
      </c>
      <c r="BN65" s="291" t="s">
        <v>708</v>
      </c>
      <c r="BO65" s="291" t="s">
        <v>708</v>
      </c>
      <c r="BP65" s="291" t="s">
        <v>708</v>
      </c>
      <c r="BQ65" s="291" t="s">
        <v>708</v>
      </c>
      <c r="BR65" s="291" t="s">
        <v>708</v>
      </c>
      <c r="BS65" s="755" t="s">
        <v>708</v>
      </c>
      <c r="BT65" s="591" t="s">
        <v>708</v>
      </c>
      <c r="BU65" s="591" t="s">
        <v>708</v>
      </c>
      <c r="BV65" s="591" t="s">
        <v>708</v>
      </c>
      <c r="BW65" s="591" t="s">
        <v>708</v>
      </c>
      <c r="BX65" s="591" t="s">
        <v>708</v>
      </c>
      <c r="BY65" s="591" t="s">
        <v>708</v>
      </c>
      <c r="BZ65" s="754" t="s">
        <v>708</v>
      </c>
      <c r="CA65" s="291" t="s">
        <v>708</v>
      </c>
      <c r="CB65" s="291" t="s">
        <v>708</v>
      </c>
      <c r="CC65" s="291" t="s">
        <v>708</v>
      </c>
      <c r="CD65" s="291" t="s">
        <v>708</v>
      </c>
      <c r="CE65" s="291" t="s">
        <v>708</v>
      </c>
      <c r="CF65" s="291" t="s">
        <v>708</v>
      </c>
      <c r="CG65" s="291" t="s">
        <v>708</v>
      </c>
      <c r="CH65" s="439" t="s">
        <v>804</v>
      </c>
      <c r="CI65" s="290"/>
      <c r="CJ65" s="290"/>
      <c r="CK65" s="290"/>
      <c r="CL65" s="290"/>
      <c r="CM65" s="290"/>
      <c r="CN65" s="290"/>
      <c r="CO65" s="290"/>
      <c r="CP65" s="290"/>
      <c r="CQ65" s="290"/>
      <c r="CR65" s="290"/>
      <c r="CS65" s="290"/>
      <c r="CT65" s="290"/>
      <c r="CU65" s="290"/>
      <c r="CV65" s="290"/>
      <c r="CW65" s="290"/>
      <c r="CX65" s="290"/>
      <c r="CY65" s="290"/>
      <c r="CZ65" s="290"/>
      <c r="DA65" s="290"/>
      <c r="DB65" s="290"/>
      <c r="DC65" s="290"/>
      <c r="DD65" s="290"/>
      <c r="DE65" s="290"/>
      <c r="DF65" s="290"/>
      <c r="DG65" s="290"/>
      <c r="DH65" s="290"/>
      <c r="DI65" s="290"/>
      <c r="DJ65" s="290"/>
      <c r="DK65" s="290"/>
      <c r="DL65" s="290"/>
      <c r="DM65" s="290"/>
      <c r="DN65" s="290"/>
      <c r="DO65" s="290"/>
      <c r="DP65" s="290"/>
      <c r="DQ65" s="290"/>
      <c r="DR65" s="290"/>
      <c r="DS65" s="290"/>
      <c r="DT65" s="290"/>
      <c r="DU65" s="290"/>
      <c r="DV65" s="290"/>
      <c r="DW65" s="290"/>
      <c r="DX65" s="290"/>
      <c r="DY65" s="290"/>
      <c r="DZ65" s="290"/>
      <c r="EA65" s="290"/>
      <c r="EB65" s="290"/>
      <c r="EC65" s="290"/>
      <c r="ED65" s="290"/>
      <c r="EE65" s="290"/>
      <c r="EF65" s="290"/>
      <c r="EG65" s="290"/>
      <c r="EH65" s="290"/>
      <c r="EI65" s="290"/>
      <c r="EJ65" s="290"/>
      <c r="EK65" s="290"/>
      <c r="EL65" s="290"/>
      <c r="EM65" s="290"/>
      <c r="EN65" s="290"/>
      <c r="EO65" s="290"/>
      <c r="EP65" s="290"/>
      <c r="EQ65" s="290"/>
      <c r="ER65" s="290"/>
      <c r="ES65" s="290"/>
      <c r="ET65" s="290"/>
      <c r="EU65" s="290"/>
      <c r="EV65" s="290"/>
      <c r="EW65" s="290"/>
      <c r="EX65" s="290"/>
      <c r="EY65" s="290"/>
    </row>
    <row r="66" spans="1:155" s="237" customFormat="1" ht="15" customHeight="1" x14ac:dyDescent="0.35">
      <c r="A66" s="292" t="s">
        <v>185</v>
      </c>
      <c r="B66" s="293" t="s">
        <v>186</v>
      </c>
      <c r="C66" s="293" t="s">
        <v>176</v>
      </c>
      <c r="D66" s="290"/>
      <c r="E66" s="398">
        <v>7784932</v>
      </c>
      <c r="F66" s="699">
        <v>7952254</v>
      </c>
      <c r="G66" s="289">
        <v>0</v>
      </c>
      <c r="H66" s="699">
        <v>0</v>
      </c>
      <c r="I66" s="289">
        <v>379929</v>
      </c>
      <c r="J66" s="289">
        <v>338025</v>
      </c>
      <c r="K66" s="398">
        <v>7405003</v>
      </c>
      <c r="L66" s="699">
        <v>7614229</v>
      </c>
      <c r="M66" s="289">
        <v>269101</v>
      </c>
      <c r="N66" s="699">
        <v>270507</v>
      </c>
      <c r="O66" s="405">
        <v>8599.6200000000008</v>
      </c>
      <c r="P66" s="752">
        <v>8755.1</v>
      </c>
      <c r="Q66" s="616">
        <v>0.95</v>
      </c>
      <c r="R66" s="617">
        <v>0.95</v>
      </c>
      <c r="S66" s="704">
        <v>0</v>
      </c>
      <c r="T66" s="699">
        <v>0</v>
      </c>
      <c r="U66" s="384">
        <v>8169.6</v>
      </c>
      <c r="V66" s="384">
        <v>8317.2999999999993</v>
      </c>
      <c r="W66" s="684">
        <v>952.91</v>
      </c>
      <c r="X66" s="756">
        <v>956.11</v>
      </c>
      <c r="Y66" s="472">
        <v>906.41</v>
      </c>
      <c r="Z66" s="472">
        <v>915.47</v>
      </c>
      <c r="AA66" s="499">
        <v>26615</v>
      </c>
      <c r="AB66" s="440">
        <v>3.2</v>
      </c>
      <c r="AC66" s="619">
        <v>3.5304000000000004E-3</v>
      </c>
      <c r="AD66" s="441" t="s">
        <v>105</v>
      </c>
      <c r="AE66" s="442" t="s">
        <v>105</v>
      </c>
      <c r="AF66" s="340">
        <v>118.46</v>
      </c>
      <c r="AG66" s="340">
        <v>0</v>
      </c>
      <c r="AH66" s="340">
        <v>0</v>
      </c>
      <c r="AI66" s="340">
        <v>0</v>
      </c>
      <c r="AJ66" s="568">
        <v>1074.57</v>
      </c>
      <c r="AK66" s="609">
        <v>2</v>
      </c>
      <c r="AL66" s="570">
        <v>150.80000000000001</v>
      </c>
      <c r="AM66" s="609">
        <v>0</v>
      </c>
      <c r="AN66" s="570">
        <v>0</v>
      </c>
      <c r="AO66" s="609">
        <v>2</v>
      </c>
      <c r="AP66" s="569">
        <v>150.80000000000001</v>
      </c>
      <c r="AQ66" s="571" t="s">
        <v>708</v>
      </c>
      <c r="AR66" s="591" t="s">
        <v>708</v>
      </c>
      <c r="AS66" s="591" t="s">
        <v>708</v>
      </c>
      <c r="AT66" s="591" t="s">
        <v>708</v>
      </c>
      <c r="AU66" s="591" t="s">
        <v>708</v>
      </c>
      <c r="AV66" s="591" t="s">
        <v>708</v>
      </c>
      <c r="AW66" s="591" t="s">
        <v>708</v>
      </c>
      <c r="AX66" s="754" t="s">
        <v>708</v>
      </c>
      <c r="AY66" s="291" t="s">
        <v>708</v>
      </c>
      <c r="AZ66" s="291" t="s">
        <v>708</v>
      </c>
      <c r="BA66" s="291" t="s">
        <v>708</v>
      </c>
      <c r="BB66" s="291" t="s">
        <v>708</v>
      </c>
      <c r="BC66" s="291" t="s">
        <v>708</v>
      </c>
      <c r="BD66" s="291" t="s">
        <v>708</v>
      </c>
      <c r="BE66" s="755" t="s">
        <v>708</v>
      </c>
      <c r="BF66" s="591" t="s">
        <v>708</v>
      </c>
      <c r="BG66" s="591" t="s">
        <v>708</v>
      </c>
      <c r="BH66" s="591" t="s">
        <v>708</v>
      </c>
      <c r="BI66" s="591" t="s">
        <v>708</v>
      </c>
      <c r="BJ66" s="591" t="s">
        <v>708</v>
      </c>
      <c r="BK66" s="591" t="s">
        <v>708</v>
      </c>
      <c r="BL66" s="754" t="s">
        <v>708</v>
      </c>
      <c r="BM66" s="291" t="s">
        <v>708</v>
      </c>
      <c r="BN66" s="291" t="s">
        <v>708</v>
      </c>
      <c r="BO66" s="291" t="s">
        <v>708</v>
      </c>
      <c r="BP66" s="291" t="s">
        <v>708</v>
      </c>
      <c r="BQ66" s="291" t="s">
        <v>708</v>
      </c>
      <c r="BR66" s="291" t="s">
        <v>708</v>
      </c>
      <c r="BS66" s="755" t="s">
        <v>708</v>
      </c>
      <c r="BT66" s="591" t="s">
        <v>708</v>
      </c>
      <c r="BU66" s="591" t="s">
        <v>708</v>
      </c>
      <c r="BV66" s="591" t="s">
        <v>708</v>
      </c>
      <c r="BW66" s="591" t="s">
        <v>708</v>
      </c>
      <c r="BX66" s="591" t="s">
        <v>708</v>
      </c>
      <c r="BY66" s="591" t="s">
        <v>708</v>
      </c>
      <c r="BZ66" s="754" t="s">
        <v>708</v>
      </c>
      <c r="CA66" s="291" t="s">
        <v>708</v>
      </c>
      <c r="CB66" s="291" t="s">
        <v>708</v>
      </c>
      <c r="CC66" s="291" t="s">
        <v>708</v>
      </c>
      <c r="CD66" s="291" t="s">
        <v>708</v>
      </c>
      <c r="CE66" s="291" t="s">
        <v>708</v>
      </c>
      <c r="CF66" s="291" t="s">
        <v>708</v>
      </c>
      <c r="CG66" s="291" t="s">
        <v>708</v>
      </c>
      <c r="CH66" s="439" t="s">
        <v>805</v>
      </c>
      <c r="CI66" s="290"/>
      <c r="CJ66" s="290"/>
      <c r="CK66" s="290"/>
      <c r="CL66" s="290"/>
      <c r="CM66" s="290"/>
      <c r="CN66" s="290"/>
      <c r="CO66" s="290"/>
      <c r="CP66" s="290"/>
      <c r="CQ66" s="290"/>
      <c r="CR66" s="290"/>
      <c r="CS66" s="290"/>
      <c r="CT66" s="290"/>
      <c r="CU66" s="290"/>
      <c r="CV66" s="290"/>
      <c r="CW66" s="290"/>
      <c r="CX66" s="290"/>
      <c r="CY66" s="290"/>
      <c r="CZ66" s="290"/>
      <c r="DA66" s="290"/>
      <c r="DB66" s="290"/>
      <c r="DC66" s="290"/>
      <c r="DD66" s="290"/>
      <c r="DE66" s="290"/>
      <c r="DF66" s="290"/>
      <c r="DG66" s="290"/>
      <c r="DH66" s="290"/>
      <c r="DI66" s="290"/>
      <c r="DJ66" s="290"/>
      <c r="DK66" s="290"/>
      <c r="DL66" s="290"/>
      <c r="DM66" s="290"/>
      <c r="DN66" s="290"/>
      <c r="DO66" s="290"/>
      <c r="DP66" s="290"/>
      <c r="DQ66" s="290"/>
      <c r="DR66" s="290"/>
      <c r="DS66" s="290"/>
      <c r="DT66" s="290"/>
      <c r="DU66" s="290"/>
      <c r="DV66" s="290"/>
      <c r="DW66" s="290"/>
      <c r="DX66" s="290"/>
      <c r="DY66" s="290"/>
      <c r="DZ66" s="290"/>
      <c r="EA66" s="290"/>
      <c r="EB66" s="290"/>
      <c r="EC66" s="290"/>
      <c r="ED66" s="290"/>
      <c r="EE66" s="290"/>
      <c r="EF66" s="290"/>
      <c r="EG66" s="290"/>
      <c r="EH66" s="290"/>
      <c r="EI66" s="290"/>
      <c r="EJ66" s="290"/>
      <c r="EK66" s="290"/>
      <c r="EL66" s="290"/>
      <c r="EM66" s="290"/>
      <c r="EN66" s="290"/>
      <c r="EO66" s="290"/>
      <c r="EP66" s="290"/>
      <c r="EQ66" s="290"/>
      <c r="ER66" s="290"/>
      <c r="ES66" s="290"/>
      <c r="ET66" s="290"/>
      <c r="EU66" s="290"/>
      <c r="EV66" s="290"/>
      <c r="EW66" s="290"/>
      <c r="EX66" s="290"/>
      <c r="EY66" s="290"/>
    </row>
    <row r="67" spans="1:155" s="237" customFormat="1" ht="15" customHeight="1" x14ac:dyDescent="0.35">
      <c r="A67" s="292" t="s">
        <v>275</v>
      </c>
      <c r="B67" s="293" t="s">
        <v>806</v>
      </c>
      <c r="C67" s="293" t="s">
        <v>710</v>
      </c>
      <c r="D67" s="290"/>
      <c r="E67" s="398">
        <v>14688473</v>
      </c>
      <c r="F67" s="699">
        <v>15487381</v>
      </c>
      <c r="G67" s="289">
        <v>0</v>
      </c>
      <c r="H67" s="699">
        <v>0</v>
      </c>
      <c r="I67" s="289">
        <v>2100673</v>
      </c>
      <c r="J67" s="289">
        <v>2187381</v>
      </c>
      <c r="K67" s="398">
        <v>12587800</v>
      </c>
      <c r="L67" s="699">
        <v>13300000</v>
      </c>
      <c r="M67" s="289">
        <v>0</v>
      </c>
      <c r="N67" s="699">
        <v>0</v>
      </c>
      <c r="O67" s="405">
        <v>63614.1</v>
      </c>
      <c r="P67" s="752">
        <v>64605</v>
      </c>
      <c r="Q67" s="616">
        <v>0.97499999999999998</v>
      </c>
      <c r="R67" s="617">
        <v>0.99</v>
      </c>
      <c r="S67" s="704">
        <v>752.7</v>
      </c>
      <c r="T67" s="699">
        <v>771.6</v>
      </c>
      <c r="U67" s="384">
        <v>62776.4</v>
      </c>
      <c r="V67" s="384">
        <v>64730.55</v>
      </c>
      <c r="W67" s="684">
        <v>233.98</v>
      </c>
      <c r="X67" s="756">
        <v>239.25922</v>
      </c>
      <c r="Y67" s="472">
        <v>200.52</v>
      </c>
      <c r="Z67" s="472">
        <v>205.46711999999999</v>
      </c>
      <c r="AA67" s="499">
        <v>0</v>
      </c>
      <c r="AB67" s="440">
        <v>0</v>
      </c>
      <c r="AC67" s="619">
        <v>0</v>
      </c>
      <c r="AD67" s="441" t="s">
        <v>105</v>
      </c>
      <c r="AE67" s="442" t="s">
        <v>105</v>
      </c>
      <c r="AF67" s="340">
        <v>1401.12</v>
      </c>
      <c r="AG67" s="340">
        <v>218.52</v>
      </c>
      <c r="AH67" s="340">
        <v>75.33</v>
      </c>
      <c r="AI67" s="340">
        <v>0</v>
      </c>
      <c r="AJ67" s="568">
        <v>1934.23</v>
      </c>
      <c r="AK67" s="609">
        <v>35</v>
      </c>
      <c r="AL67" s="570">
        <v>32321.4</v>
      </c>
      <c r="AM67" s="609">
        <v>0</v>
      </c>
      <c r="AN67" s="570">
        <v>0</v>
      </c>
      <c r="AO67" s="609">
        <v>29</v>
      </c>
      <c r="AP67" s="569">
        <v>32094.9</v>
      </c>
      <c r="AQ67" s="571" t="s">
        <v>708</v>
      </c>
      <c r="AR67" s="591" t="s">
        <v>708</v>
      </c>
      <c r="AS67" s="591" t="s">
        <v>708</v>
      </c>
      <c r="AT67" s="591" t="s">
        <v>708</v>
      </c>
      <c r="AU67" s="591" t="s">
        <v>708</v>
      </c>
      <c r="AV67" s="591" t="s">
        <v>708</v>
      </c>
      <c r="AW67" s="591" t="s">
        <v>708</v>
      </c>
      <c r="AX67" s="754" t="s">
        <v>708</v>
      </c>
      <c r="AY67" s="291" t="s">
        <v>708</v>
      </c>
      <c r="AZ67" s="291" t="s">
        <v>708</v>
      </c>
      <c r="BA67" s="291" t="s">
        <v>708</v>
      </c>
      <c r="BB67" s="291" t="s">
        <v>708</v>
      </c>
      <c r="BC67" s="291" t="s">
        <v>708</v>
      </c>
      <c r="BD67" s="291" t="s">
        <v>708</v>
      </c>
      <c r="BE67" s="755" t="s">
        <v>708</v>
      </c>
      <c r="BF67" s="591" t="s">
        <v>708</v>
      </c>
      <c r="BG67" s="591" t="s">
        <v>708</v>
      </c>
      <c r="BH67" s="591" t="s">
        <v>708</v>
      </c>
      <c r="BI67" s="591" t="s">
        <v>708</v>
      </c>
      <c r="BJ67" s="591" t="s">
        <v>708</v>
      </c>
      <c r="BK67" s="591" t="s">
        <v>708</v>
      </c>
      <c r="BL67" s="754" t="s">
        <v>708</v>
      </c>
      <c r="BM67" s="291" t="s">
        <v>708</v>
      </c>
      <c r="BN67" s="291" t="s">
        <v>708</v>
      </c>
      <c r="BO67" s="291" t="s">
        <v>708</v>
      </c>
      <c r="BP67" s="291" t="s">
        <v>708</v>
      </c>
      <c r="BQ67" s="291" t="s">
        <v>708</v>
      </c>
      <c r="BR67" s="291" t="s">
        <v>708</v>
      </c>
      <c r="BS67" s="755" t="s">
        <v>708</v>
      </c>
      <c r="BT67" s="591" t="s">
        <v>708</v>
      </c>
      <c r="BU67" s="591" t="s">
        <v>708</v>
      </c>
      <c r="BV67" s="591" t="s">
        <v>708</v>
      </c>
      <c r="BW67" s="591" t="s">
        <v>708</v>
      </c>
      <c r="BX67" s="591" t="s">
        <v>708</v>
      </c>
      <c r="BY67" s="591" t="s">
        <v>708</v>
      </c>
      <c r="BZ67" s="754" t="s">
        <v>708</v>
      </c>
      <c r="CA67" s="291" t="s">
        <v>708</v>
      </c>
      <c r="CB67" s="291" t="s">
        <v>708</v>
      </c>
      <c r="CC67" s="291" t="s">
        <v>708</v>
      </c>
      <c r="CD67" s="291" t="s">
        <v>708</v>
      </c>
      <c r="CE67" s="291" t="s">
        <v>708</v>
      </c>
      <c r="CF67" s="291" t="s">
        <v>708</v>
      </c>
      <c r="CG67" s="291" t="s">
        <v>708</v>
      </c>
      <c r="CH67" s="439" t="s">
        <v>807</v>
      </c>
      <c r="CI67" s="290"/>
      <c r="CJ67" s="290"/>
      <c r="CK67" s="290"/>
      <c r="CL67" s="290"/>
      <c r="CM67" s="290"/>
      <c r="CN67" s="290"/>
      <c r="CO67" s="290"/>
      <c r="CP67" s="290"/>
      <c r="CQ67" s="290"/>
      <c r="CR67" s="290"/>
      <c r="CS67" s="290"/>
      <c r="CT67" s="290"/>
      <c r="CU67" s="290"/>
      <c r="CV67" s="290"/>
      <c r="CW67" s="290"/>
      <c r="CX67" s="290"/>
      <c r="CY67" s="290"/>
      <c r="CZ67" s="290"/>
      <c r="DA67" s="290"/>
      <c r="DB67" s="290"/>
      <c r="DC67" s="290"/>
      <c r="DD67" s="290"/>
      <c r="DE67" s="290"/>
      <c r="DF67" s="290"/>
      <c r="DG67" s="290"/>
      <c r="DH67" s="290"/>
      <c r="DI67" s="290"/>
      <c r="DJ67" s="290"/>
      <c r="DK67" s="290"/>
      <c r="DL67" s="290"/>
      <c r="DM67" s="290"/>
      <c r="DN67" s="290"/>
      <c r="DO67" s="290"/>
      <c r="DP67" s="290"/>
      <c r="DQ67" s="290"/>
      <c r="DR67" s="290"/>
      <c r="DS67" s="290"/>
      <c r="DT67" s="290"/>
      <c r="DU67" s="290"/>
      <c r="DV67" s="290"/>
      <c r="DW67" s="290"/>
      <c r="DX67" s="290"/>
      <c r="DY67" s="290"/>
      <c r="DZ67" s="290"/>
      <c r="EA67" s="290"/>
      <c r="EB67" s="290"/>
      <c r="EC67" s="290"/>
      <c r="ED67" s="290"/>
      <c r="EE67" s="290"/>
      <c r="EF67" s="290"/>
      <c r="EG67" s="290"/>
      <c r="EH67" s="290"/>
      <c r="EI67" s="290"/>
      <c r="EJ67" s="290"/>
      <c r="EK67" s="290"/>
      <c r="EL67" s="290"/>
      <c r="EM67" s="290"/>
      <c r="EN67" s="290"/>
      <c r="EO67" s="290"/>
      <c r="EP67" s="290"/>
      <c r="EQ67" s="290"/>
      <c r="ER67" s="290"/>
      <c r="ES67" s="290"/>
      <c r="ET67" s="290"/>
      <c r="EU67" s="290"/>
      <c r="EV67" s="290"/>
      <c r="EW67" s="290"/>
      <c r="EX67" s="290"/>
      <c r="EY67" s="290"/>
    </row>
    <row r="68" spans="1:155" s="237" customFormat="1" ht="15" customHeight="1" x14ac:dyDescent="0.35">
      <c r="A68" s="292" t="s">
        <v>278</v>
      </c>
      <c r="B68" s="293" t="s">
        <v>808</v>
      </c>
      <c r="C68" s="293" t="s">
        <v>710</v>
      </c>
      <c r="D68" s="290"/>
      <c r="E68" s="398">
        <v>5583434</v>
      </c>
      <c r="F68" s="699">
        <v>5748286</v>
      </c>
      <c r="G68" s="289">
        <v>0</v>
      </c>
      <c r="H68" s="722">
        <v>0</v>
      </c>
      <c r="I68" s="289">
        <v>1130086</v>
      </c>
      <c r="J68" s="289">
        <v>1190911</v>
      </c>
      <c r="K68" s="398">
        <v>4453348</v>
      </c>
      <c r="L68" s="699">
        <v>4557375</v>
      </c>
      <c r="M68" s="289">
        <v>0</v>
      </c>
      <c r="N68" s="699">
        <v>0</v>
      </c>
      <c r="O68" s="405">
        <v>21196.03</v>
      </c>
      <c r="P68" s="752">
        <v>21276.26</v>
      </c>
      <c r="Q68" s="616">
        <v>0.98</v>
      </c>
      <c r="R68" s="617">
        <v>0.98</v>
      </c>
      <c r="S68" s="704">
        <v>0</v>
      </c>
      <c r="T68" s="699">
        <v>0</v>
      </c>
      <c r="U68" s="384">
        <v>20772.099999999999</v>
      </c>
      <c r="V68" s="384">
        <v>20850.7</v>
      </c>
      <c r="W68" s="684">
        <v>268.79000000000002</v>
      </c>
      <c r="X68" s="756">
        <v>275.69</v>
      </c>
      <c r="Y68" s="472">
        <v>214.39</v>
      </c>
      <c r="Z68" s="472">
        <v>218.57</v>
      </c>
      <c r="AA68" s="439">
        <v>0</v>
      </c>
      <c r="AB68" s="439">
        <v>0</v>
      </c>
      <c r="AC68" s="619">
        <v>0</v>
      </c>
      <c r="AD68" s="441" t="s">
        <v>105</v>
      </c>
      <c r="AE68" s="442" t="s">
        <v>105</v>
      </c>
      <c r="AF68" s="340">
        <v>1528</v>
      </c>
      <c r="AG68" s="340">
        <v>282.14999999999998</v>
      </c>
      <c r="AH68" s="340">
        <v>0</v>
      </c>
      <c r="AI68" s="340">
        <v>0</v>
      </c>
      <c r="AJ68" s="568">
        <v>2085.84</v>
      </c>
      <c r="AK68" s="609">
        <v>29</v>
      </c>
      <c r="AL68" s="570">
        <v>20850.7</v>
      </c>
      <c r="AM68" s="723">
        <v>0</v>
      </c>
      <c r="AN68" s="570">
        <v>0</v>
      </c>
      <c r="AO68" s="609">
        <v>29</v>
      </c>
      <c r="AP68" s="569">
        <v>20850.7</v>
      </c>
      <c r="AQ68" s="571" t="s">
        <v>708</v>
      </c>
      <c r="AR68" s="591" t="s">
        <v>708</v>
      </c>
      <c r="AS68" s="591" t="s">
        <v>708</v>
      </c>
      <c r="AT68" s="591" t="s">
        <v>708</v>
      </c>
      <c r="AU68" s="591" t="s">
        <v>708</v>
      </c>
      <c r="AV68" s="591" t="s">
        <v>708</v>
      </c>
      <c r="AW68" s="591" t="s">
        <v>708</v>
      </c>
      <c r="AX68" s="754" t="s">
        <v>708</v>
      </c>
      <c r="AY68" s="291" t="s">
        <v>708</v>
      </c>
      <c r="AZ68" s="291" t="s">
        <v>708</v>
      </c>
      <c r="BA68" s="291" t="s">
        <v>708</v>
      </c>
      <c r="BB68" s="291" t="s">
        <v>708</v>
      </c>
      <c r="BC68" s="291" t="s">
        <v>708</v>
      </c>
      <c r="BD68" s="291" t="s">
        <v>708</v>
      </c>
      <c r="BE68" s="755" t="s">
        <v>708</v>
      </c>
      <c r="BF68" s="591" t="s">
        <v>708</v>
      </c>
      <c r="BG68" s="591" t="s">
        <v>708</v>
      </c>
      <c r="BH68" s="591" t="s">
        <v>708</v>
      </c>
      <c r="BI68" s="591" t="s">
        <v>708</v>
      </c>
      <c r="BJ68" s="591" t="s">
        <v>708</v>
      </c>
      <c r="BK68" s="591" t="s">
        <v>708</v>
      </c>
      <c r="BL68" s="754" t="s">
        <v>708</v>
      </c>
      <c r="BM68" s="291" t="s">
        <v>708</v>
      </c>
      <c r="BN68" s="291" t="s">
        <v>708</v>
      </c>
      <c r="BO68" s="291" t="s">
        <v>708</v>
      </c>
      <c r="BP68" s="291" t="s">
        <v>708</v>
      </c>
      <c r="BQ68" s="291" t="s">
        <v>708</v>
      </c>
      <c r="BR68" s="291" t="s">
        <v>708</v>
      </c>
      <c r="BS68" s="755" t="s">
        <v>708</v>
      </c>
      <c r="BT68" s="591" t="s">
        <v>708</v>
      </c>
      <c r="BU68" s="591" t="s">
        <v>708</v>
      </c>
      <c r="BV68" s="591" t="s">
        <v>708</v>
      </c>
      <c r="BW68" s="591" t="s">
        <v>708</v>
      </c>
      <c r="BX68" s="591" t="s">
        <v>708</v>
      </c>
      <c r="BY68" s="591" t="s">
        <v>708</v>
      </c>
      <c r="BZ68" s="754" t="s">
        <v>708</v>
      </c>
      <c r="CA68" s="291" t="s">
        <v>708</v>
      </c>
      <c r="CB68" s="291" t="s">
        <v>708</v>
      </c>
      <c r="CC68" s="291" t="s">
        <v>708</v>
      </c>
      <c r="CD68" s="291" t="s">
        <v>708</v>
      </c>
      <c r="CE68" s="291" t="s">
        <v>708</v>
      </c>
      <c r="CF68" s="291" t="s">
        <v>708</v>
      </c>
      <c r="CG68" s="291" t="s">
        <v>708</v>
      </c>
      <c r="CH68" s="439" t="s">
        <v>809</v>
      </c>
      <c r="CI68" s="290"/>
      <c r="CJ68" s="290"/>
      <c r="CK68" s="290"/>
      <c r="CL68" s="290"/>
      <c r="CM68" s="290"/>
      <c r="CN68" s="290"/>
      <c r="CO68" s="290"/>
      <c r="CP68" s="290"/>
      <c r="CQ68" s="290"/>
      <c r="CR68" s="290"/>
      <c r="CS68" s="290"/>
      <c r="CT68" s="290"/>
      <c r="CU68" s="290"/>
      <c r="CV68" s="290"/>
      <c r="CW68" s="290"/>
      <c r="CX68" s="290"/>
      <c r="CY68" s="290"/>
      <c r="CZ68" s="290"/>
      <c r="DA68" s="290"/>
      <c r="DB68" s="290"/>
      <c r="DC68" s="290"/>
      <c r="DD68" s="290"/>
      <c r="DE68" s="290"/>
      <c r="DF68" s="290"/>
      <c r="DG68" s="290"/>
      <c r="DH68" s="290"/>
      <c r="DI68" s="290"/>
      <c r="DJ68" s="290"/>
      <c r="DK68" s="290"/>
      <c r="DL68" s="290"/>
      <c r="DM68" s="290"/>
      <c r="DN68" s="290"/>
      <c r="DO68" s="290"/>
      <c r="DP68" s="290"/>
      <c r="DQ68" s="290"/>
      <c r="DR68" s="290"/>
      <c r="DS68" s="290"/>
      <c r="DT68" s="290"/>
      <c r="DU68" s="290"/>
      <c r="DV68" s="290"/>
      <c r="DW68" s="290"/>
      <c r="DX68" s="290"/>
      <c r="DY68" s="290"/>
      <c r="DZ68" s="290"/>
      <c r="EA68" s="290"/>
      <c r="EB68" s="290"/>
      <c r="EC68" s="290"/>
      <c r="ED68" s="290"/>
      <c r="EE68" s="290"/>
      <c r="EF68" s="290"/>
      <c r="EG68" s="290"/>
      <c r="EH68" s="290"/>
      <c r="EI68" s="290"/>
      <c r="EJ68" s="290"/>
      <c r="EK68" s="290"/>
      <c r="EL68" s="290"/>
      <c r="EM68" s="290"/>
      <c r="EN68" s="290"/>
      <c r="EO68" s="290"/>
      <c r="EP68" s="290"/>
      <c r="EQ68" s="290"/>
      <c r="ER68" s="290"/>
      <c r="ES68" s="290"/>
      <c r="ET68" s="290"/>
      <c r="EU68" s="290"/>
      <c r="EV68" s="290"/>
      <c r="EW68" s="290"/>
      <c r="EX68" s="290"/>
      <c r="EY68" s="290"/>
    </row>
    <row r="69" spans="1:155" s="237" customFormat="1" ht="15" customHeight="1" x14ac:dyDescent="0.35">
      <c r="A69" s="292" t="s">
        <v>187</v>
      </c>
      <c r="B69" s="293" t="s">
        <v>188</v>
      </c>
      <c r="C69" s="293" t="s">
        <v>128</v>
      </c>
      <c r="D69" s="290"/>
      <c r="E69" s="398">
        <v>353583249</v>
      </c>
      <c r="F69" s="699">
        <v>378191683</v>
      </c>
      <c r="G69" s="289">
        <v>0</v>
      </c>
      <c r="H69" s="722">
        <v>0</v>
      </c>
      <c r="I69" s="289">
        <v>27052015</v>
      </c>
      <c r="J69" s="289">
        <v>29490274</v>
      </c>
      <c r="K69" s="398">
        <v>326531234</v>
      </c>
      <c r="L69" s="699">
        <v>348701409</v>
      </c>
      <c r="M69" s="289">
        <v>1649541</v>
      </c>
      <c r="N69" s="699">
        <v>1700604</v>
      </c>
      <c r="O69" s="405">
        <v>198340.14</v>
      </c>
      <c r="P69" s="752">
        <v>204431.2</v>
      </c>
      <c r="Q69" s="616">
        <v>0.98499999999999999</v>
      </c>
      <c r="R69" s="617">
        <v>0.99099999999999999</v>
      </c>
      <c r="S69" s="704">
        <v>483.98</v>
      </c>
      <c r="T69" s="699">
        <v>483.3</v>
      </c>
      <c r="U69" s="384">
        <v>195849</v>
      </c>
      <c r="V69" s="384">
        <v>203074.61919999999</v>
      </c>
      <c r="W69" s="684">
        <v>1805.39</v>
      </c>
      <c r="X69" s="756">
        <v>1862.3286599999999</v>
      </c>
      <c r="Y69" s="472">
        <v>1667.26</v>
      </c>
      <c r="Z69" s="472">
        <v>1717.1097500000001</v>
      </c>
      <c r="AA69" s="499">
        <v>3385781</v>
      </c>
      <c r="AB69" s="440">
        <v>16.670000000000002</v>
      </c>
      <c r="AC69" s="619">
        <v>9.9983999999999993E-3</v>
      </c>
      <c r="AD69" s="441" t="s">
        <v>105</v>
      </c>
      <c r="AE69" s="442" t="s">
        <v>105</v>
      </c>
      <c r="AF69" s="340">
        <v>0</v>
      </c>
      <c r="AG69" s="340">
        <v>246.55995999999999</v>
      </c>
      <c r="AH69" s="340">
        <v>0</v>
      </c>
      <c r="AI69" s="340">
        <v>0</v>
      </c>
      <c r="AJ69" s="568">
        <v>2108.89</v>
      </c>
      <c r="AK69" s="609">
        <v>212</v>
      </c>
      <c r="AL69" s="570">
        <v>203074.6</v>
      </c>
      <c r="AM69" s="609">
        <v>0</v>
      </c>
      <c r="AN69" s="570">
        <v>0</v>
      </c>
      <c r="AO69" s="609">
        <v>204</v>
      </c>
      <c r="AP69" s="569">
        <v>201206.6</v>
      </c>
      <c r="AQ69" s="571" t="s">
        <v>708</v>
      </c>
      <c r="AR69" s="591" t="s">
        <v>708</v>
      </c>
      <c r="AS69" s="591" t="s">
        <v>708</v>
      </c>
      <c r="AT69" s="591" t="s">
        <v>708</v>
      </c>
      <c r="AU69" s="591" t="s">
        <v>708</v>
      </c>
      <c r="AV69" s="591" t="s">
        <v>708</v>
      </c>
      <c r="AW69" s="591" t="s">
        <v>708</v>
      </c>
      <c r="AX69" s="754" t="s">
        <v>708</v>
      </c>
      <c r="AY69" s="291" t="s">
        <v>708</v>
      </c>
      <c r="AZ69" s="291" t="s">
        <v>708</v>
      </c>
      <c r="BA69" s="291" t="s">
        <v>708</v>
      </c>
      <c r="BB69" s="291" t="s">
        <v>708</v>
      </c>
      <c r="BC69" s="291" t="s">
        <v>708</v>
      </c>
      <c r="BD69" s="291" t="s">
        <v>708</v>
      </c>
      <c r="BE69" s="755" t="s">
        <v>708</v>
      </c>
      <c r="BF69" s="591" t="s">
        <v>708</v>
      </c>
      <c r="BG69" s="591" t="s">
        <v>708</v>
      </c>
      <c r="BH69" s="591" t="s">
        <v>708</v>
      </c>
      <c r="BI69" s="591" t="s">
        <v>708</v>
      </c>
      <c r="BJ69" s="591" t="s">
        <v>708</v>
      </c>
      <c r="BK69" s="591" t="s">
        <v>708</v>
      </c>
      <c r="BL69" s="754" t="s">
        <v>708</v>
      </c>
      <c r="BM69" s="291" t="s">
        <v>708</v>
      </c>
      <c r="BN69" s="291" t="s">
        <v>708</v>
      </c>
      <c r="BO69" s="291" t="s">
        <v>708</v>
      </c>
      <c r="BP69" s="291" t="s">
        <v>708</v>
      </c>
      <c r="BQ69" s="291" t="s">
        <v>708</v>
      </c>
      <c r="BR69" s="291" t="s">
        <v>708</v>
      </c>
      <c r="BS69" s="755" t="s">
        <v>708</v>
      </c>
      <c r="BT69" s="591" t="s">
        <v>708</v>
      </c>
      <c r="BU69" s="591" t="s">
        <v>708</v>
      </c>
      <c r="BV69" s="591" t="s">
        <v>708</v>
      </c>
      <c r="BW69" s="591" t="s">
        <v>708</v>
      </c>
      <c r="BX69" s="591" t="s">
        <v>708</v>
      </c>
      <c r="BY69" s="591" t="s">
        <v>708</v>
      </c>
      <c r="BZ69" s="754" t="s">
        <v>708</v>
      </c>
      <c r="CA69" s="291" t="s">
        <v>708</v>
      </c>
      <c r="CB69" s="291" t="s">
        <v>708</v>
      </c>
      <c r="CC69" s="291" t="s">
        <v>708</v>
      </c>
      <c r="CD69" s="291" t="s">
        <v>708</v>
      </c>
      <c r="CE69" s="291" t="s">
        <v>708</v>
      </c>
      <c r="CF69" s="291" t="s">
        <v>708</v>
      </c>
      <c r="CG69" s="291" t="s">
        <v>708</v>
      </c>
      <c r="CH69" s="439" t="s">
        <v>810</v>
      </c>
      <c r="CI69" s="290"/>
      <c r="CJ69" s="290"/>
      <c r="CK69" s="290"/>
      <c r="CL69" s="290"/>
      <c r="CM69" s="290"/>
      <c r="CN69" s="290"/>
      <c r="CO69" s="290"/>
      <c r="CP69" s="290"/>
      <c r="CQ69" s="290"/>
      <c r="CR69" s="290"/>
      <c r="CS69" s="290"/>
      <c r="CT69" s="290"/>
      <c r="CU69" s="290"/>
      <c r="CV69" s="290"/>
      <c r="CW69" s="290"/>
      <c r="CX69" s="290"/>
      <c r="CY69" s="290"/>
      <c r="CZ69" s="290"/>
      <c r="DA69" s="290"/>
      <c r="DB69" s="290"/>
      <c r="DC69" s="290"/>
      <c r="DD69" s="290"/>
      <c r="DE69" s="290"/>
      <c r="DF69" s="290"/>
      <c r="DG69" s="290"/>
      <c r="DH69" s="290"/>
      <c r="DI69" s="290"/>
      <c r="DJ69" s="290"/>
      <c r="DK69" s="290"/>
      <c r="DL69" s="290"/>
      <c r="DM69" s="290"/>
      <c r="DN69" s="290"/>
      <c r="DO69" s="290"/>
      <c r="DP69" s="290"/>
      <c r="DQ69" s="290"/>
      <c r="DR69" s="290"/>
      <c r="DS69" s="290"/>
      <c r="DT69" s="290"/>
      <c r="DU69" s="290"/>
      <c r="DV69" s="290"/>
      <c r="DW69" s="290"/>
      <c r="DX69" s="290"/>
      <c r="DY69" s="290"/>
      <c r="DZ69" s="290"/>
      <c r="EA69" s="290"/>
      <c r="EB69" s="290"/>
      <c r="EC69" s="290"/>
      <c r="ED69" s="290"/>
      <c r="EE69" s="290"/>
      <c r="EF69" s="290"/>
      <c r="EG69" s="290"/>
      <c r="EH69" s="290"/>
      <c r="EI69" s="290"/>
      <c r="EJ69" s="290"/>
      <c r="EK69" s="290"/>
      <c r="EL69" s="290"/>
      <c r="EM69" s="290"/>
      <c r="EN69" s="290"/>
      <c r="EO69" s="290"/>
      <c r="EP69" s="290"/>
      <c r="EQ69" s="290"/>
      <c r="ER69" s="290"/>
      <c r="ES69" s="290"/>
      <c r="ET69" s="290"/>
      <c r="EU69" s="290"/>
      <c r="EV69" s="290"/>
      <c r="EW69" s="290"/>
      <c r="EX69" s="290"/>
      <c r="EY69" s="290"/>
    </row>
    <row r="70" spans="1:155" s="237" customFormat="1" ht="15" customHeight="1" x14ac:dyDescent="0.35">
      <c r="A70" s="292" t="s">
        <v>283</v>
      </c>
      <c r="B70" s="293" t="s">
        <v>811</v>
      </c>
      <c r="C70" s="293" t="s">
        <v>710</v>
      </c>
      <c r="D70" s="290"/>
      <c r="E70" s="398">
        <v>9334783</v>
      </c>
      <c r="F70" s="699">
        <v>9933852</v>
      </c>
      <c r="G70" s="289">
        <v>0</v>
      </c>
      <c r="H70" s="699">
        <v>0</v>
      </c>
      <c r="I70" s="289">
        <v>3520820</v>
      </c>
      <c r="J70" s="289">
        <v>3861014</v>
      </c>
      <c r="K70" s="398">
        <v>5813963</v>
      </c>
      <c r="L70" s="699">
        <v>6072838</v>
      </c>
      <c r="M70" s="289">
        <v>0</v>
      </c>
      <c r="N70" s="699">
        <v>0</v>
      </c>
      <c r="O70" s="405">
        <v>42064.26</v>
      </c>
      <c r="P70" s="752">
        <v>42442.68</v>
      </c>
      <c r="Q70" s="616">
        <v>0.99</v>
      </c>
      <c r="R70" s="617">
        <v>0.99</v>
      </c>
      <c r="S70" s="704">
        <v>204.55</v>
      </c>
      <c r="T70" s="699">
        <v>174.67</v>
      </c>
      <c r="U70" s="384">
        <v>41848.199999999997</v>
      </c>
      <c r="V70" s="384">
        <v>42192.923199999997</v>
      </c>
      <c r="W70" s="684">
        <v>223.06</v>
      </c>
      <c r="X70" s="756">
        <v>235.43881999999999</v>
      </c>
      <c r="Y70" s="472">
        <v>138.93</v>
      </c>
      <c r="Z70" s="472">
        <v>143.93025</v>
      </c>
      <c r="AA70" s="499">
        <v>0</v>
      </c>
      <c r="AB70" s="440">
        <v>0</v>
      </c>
      <c r="AC70" s="619">
        <v>0</v>
      </c>
      <c r="AD70" s="441" t="s">
        <v>105</v>
      </c>
      <c r="AE70" s="442" t="s">
        <v>105</v>
      </c>
      <c r="AF70" s="340">
        <v>1451.3602100000001</v>
      </c>
      <c r="AG70" s="340">
        <v>280.08003000000002</v>
      </c>
      <c r="AH70" s="340">
        <v>0</v>
      </c>
      <c r="AI70" s="340">
        <v>0</v>
      </c>
      <c r="AJ70" s="568">
        <v>1966.88</v>
      </c>
      <c r="AK70" s="609">
        <v>114</v>
      </c>
      <c r="AL70" s="570">
        <v>42192.9</v>
      </c>
      <c r="AM70" s="609">
        <v>0</v>
      </c>
      <c r="AN70" s="570">
        <v>0</v>
      </c>
      <c r="AO70" s="609">
        <v>93</v>
      </c>
      <c r="AP70" s="569">
        <v>40863.800000000003</v>
      </c>
      <c r="AQ70" s="571" t="s">
        <v>708</v>
      </c>
      <c r="AR70" s="591" t="s">
        <v>708</v>
      </c>
      <c r="AS70" s="591" t="s">
        <v>708</v>
      </c>
      <c r="AT70" s="591" t="s">
        <v>708</v>
      </c>
      <c r="AU70" s="591" t="s">
        <v>708</v>
      </c>
      <c r="AV70" s="591" t="s">
        <v>708</v>
      </c>
      <c r="AW70" s="591" t="s">
        <v>708</v>
      </c>
      <c r="AX70" s="754" t="s">
        <v>708</v>
      </c>
      <c r="AY70" s="291" t="s">
        <v>708</v>
      </c>
      <c r="AZ70" s="291" t="s">
        <v>708</v>
      </c>
      <c r="BA70" s="291" t="s">
        <v>708</v>
      </c>
      <c r="BB70" s="291" t="s">
        <v>708</v>
      </c>
      <c r="BC70" s="291" t="s">
        <v>708</v>
      </c>
      <c r="BD70" s="291" t="s">
        <v>708</v>
      </c>
      <c r="BE70" s="755" t="s">
        <v>708</v>
      </c>
      <c r="BF70" s="591" t="s">
        <v>708</v>
      </c>
      <c r="BG70" s="591" t="s">
        <v>708</v>
      </c>
      <c r="BH70" s="591" t="s">
        <v>708</v>
      </c>
      <c r="BI70" s="591" t="s">
        <v>708</v>
      </c>
      <c r="BJ70" s="591" t="s">
        <v>708</v>
      </c>
      <c r="BK70" s="591" t="s">
        <v>708</v>
      </c>
      <c r="BL70" s="754" t="s">
        <v>708</v>
      </c>
      <c r="BM70" s="291" t="s">
        <v>708</v>
      </c>
      <c r="BN70" s="291" t="s">
        <v>708</v>
      </c>
      <c r="BO70" s="291" t="s">
        <v>708</v>
      </c>
      <c r="BP70" s="291" t="s">
        <v>708</v>
      </c>
      <c r="BQ70" s="291" t="s">
        <v>708</v>
      </c>
      <c r="BR70" s="291" t="s">
        <v>708</v>
      </c>
      <c r="BS70" s="755" t="s">
        <v>708</v>
      </c>
      <c r="BT70" s="591" t="s">
        <v>708</v>
      </c>
      <c r="BU70" s="591" t="s">
        <v>708</v>
      </c>
      <c r="BV70" s="591" t="s">
        <v>708</v>
      </c>
      <c r="BW70" s="591" t="s">
        <v>708</v>
      </c>
      <c r="BX70" s="591" t="s">
        <v>708</v>
      </c>
      <c r="BY70" s="591" t="s">
        <v>708</v>
      </c>
      <c r="BZ70" s="754" t="s">
        <v>708</v>
      </c>
      <c r="CA70" s="291" t="s">
        <v>708</v>
      </c>
      <c r="CB70" s="291" t="s">
        <v>708</v>
      </c>
      <c r="CC70" s="291" t="s">
        <v>708</v>
      </c>
      <c r="CD70" s="291" t="s">
        <v>708</v>
      </c>
      <c r="CE70" s="291" t="s">
        <v>708</v>
      </c>
      <c r="CF70" s="291" t="s">
        <v>708</v>
      </c>
      <c r="CG70" s="291" t="s">
        <v>708</v>
      </c>
      <c r="CH70" s="439" t="s">
        <v>812</v>
      </c>
      <c r="CI70" s="290"/>
      <c r="CJ70" s="290"/>
      <c r="CK70" s="290"/>
      <c r="CL70" s="290"/>
      <c r="CM70" s="290"/>
      <c r="CN70" s="290"/>
      <c r="CO70" s="290"/>
      <c r="CP70" s="290"/>
      <c r="CQ70" s="290"/>
      <c r="CR70" s="290"/>
      <c r="CS70" s="290"/>
      <c r="CT70" s="290"/>
      <c r="CU70" s="290"/>
      <c r="CV70" s="290"/>
      <c r="CW70" s="290"/>
      <c r="CX70" s="290"/>
      <c r="CY70" s="290"/>
      <c r="CZ70" s="290"/>
      <c r="DA70" s="290"/>
      <c r="DB70" s="290"/>
      <c r="DC70" s="290"/>
      <c r="DD70" s="290"/>
      <c r="DE70" s="290"/>
      <c r="DF70" s="290"/>
      <c r="DG70" s="290"/>
      <c r="DH70" s="290"/>
      <c r="DI70" s="290"/>
      <c r="DJ70" s="290"/>
      <c r="DK70" s="290"/>
      <c r="DL70" s="290"/>
      <c r="DM70" s="290"/>
      <c r="DN70" s="290"/>
      <c r="DO70" s="290"/>
      <c r="DP70" s="290"/>
      <c r="DQ70" s="290"/>
      <c r="DR70" s="290"/>
      <c r="DS70" s="290"/>
      <c r="DT70" s="290"/>
      <c r="DU70" s="290"/>
      <c r="DV70" s="290"/>
      <c r="DW70" s="290"/>
      <c r="DX70" s="290"/>
      <c r="DY70" s="290"/>
      <c r="DZ70" s="290"/>
      <c r="EA70" s="290"/>
      <c r="EB70" s="290"/>
      <c r="EC70" s="290"/>
      <c r="ED70" s="290"/>
      <c r="EE70" s="290"/>
      <c r="EF70" s="290"/>
      <c r="EG70" s="290"/>
      <c r="EH70" s="290"/>
      <c r="EI70" s="290"/>
      <c r="EJ70" s="290"/>
      <c r="EK70" s="290"/>
      <c r="EL70" s="290"/>
      <c r="EM70" s="290"/>
      <c r="EN70" s="290"/>
      <c r="EO70" s="290"/>
      <c r="EP70" s="290"/>
      <c r="EQ70" s="290"/>
      <c r="ER70" s="290"/>
      <c r="ES70" s="290"/>
      <c r="ET70" s="290"/>
      <c r="EU70" s="290"/>
      <c r="EV70" s="290"/>
      <c r="EW70" s="290"/>
      <c r="EX70" s="290"/>
      <c r="EY70" s="290"/>
    </row>
    <row r="71" spans="1:155" s="237" customFormat="1" ht="15" customHeight="1" x14ac:dyDescent="0.35">
      <c r="A71" s="292" t="s">
        <v>189</v>
      </c>
      <c r="B71" s="293" t="s">
        <v>190</v>
      </c>
      <c r="C71" s="293" t="s">
        <v>124</v>
      </c>
      <c r="D71" s="290"/>
      <c r="E71" s="398">
        <v>146275617.06999999</v>
      </c>
      <c r="F71" s="699">
        <v>153394441</v>
      </c>
      <c r="G71" s="289">
        <v>0</v>
      </c>
      <c r="H71" s="722">
        <v>0</v>
      </c>
      <c r="I71" s="289">
        <v>46673.07</v>
      </c>
      <c r="J71" s="289">
        <v>43527</v>
      </c>
      <c r="K71" s="398">
        <v>146228944</v>
      </c>
      <c r="L71" s="699">
        <v>153350914</v>
      </c>
      <c r="M71" s="289">
        <v>16395497</v>
      </c>
      <c r="N71" s="699">
        <v>15202497</v>
      </c>
      <c r="O71" s="405">
        <v>84491.4</v>
      </c>
      <c r="P71" s="752">
        <v>86071.8</v>
      </c>
      <c r="Q71" s="616">
        <v>0.97900000000000009</v>
      </c>
      <c r="R71" s="617">
        <v>0.97900000000000009</v>
      </c>
      <c r="S71" s="704">
        <v>0</v>
      </c>
      <c r="T71" s="699">
        <v>0</v>
      </c>
      <c r="U71" s="384">
        <v>82717.100000000006</v>
      </c>
      <c r="V71" s="384">
        <v>84264.3</v>
      </c>
      <c r="W71" s="684">
        <v>1768.38</v>
      </c>
      <c r="X71" s="756">
        <v>1820.4</v>
      </c>
      <c r="Y71" s="472">
        <v>1767.82</v>
      </c>
      <c r="Z71" s="472">
        <v>1819.88</v>
      </c>
      <c r="AA71" s="499">
        <v>1489793</v>
      </c>
      <c r="AB71" s="440">
        <v>17.68</v>
      </c>
      <c r="AC71" s="619">
        <v>1.0000999999999999E-2</v>
      </c>
      <c r="AD71" s="441" t="s">
        <v>105</v>
      </c>
      <c r="AE71" s="442" t="s">
        <v>105</v>
      </c>
      <c r="AF71" s="340">
        <v>0</v>
      </c>
      <c r="AG71" s="340">
        <v>187.55</v>
      </c>
      <c r="AH71" s="340">
        <v>68.03</v>
      </c>
      <c r="AI71" s="340">
        <v>0</v>
      </c>
      <c r="AJ71" s="568">
        <v>2075.98</v>
      </c>
      <c r="AK71" s="609">
        <v>3</v>
      </c>
      <c r="AL71" s="570">
        <v>2118.5</v>
      </c>
      <c r="AM71" s="609">
        <v>0</v>
      </c>
      <c r="AN71" s="570">
        <v>0</v>
      </c>
      <c r="AO71" s="609">
        <v>3</v>
      </c>
      <c r="AP71" s="569">
        <v>2118.5</v>
      </c>
      <c r="AQ71" s="571" t="s">
        <v>708</v>
      </c>
      <c r="AR71" s="591" t="s">
        <v>708</v>
      </c>
      <c r="AS71" s="591" t="s">
        <v>708</v>
      </c>
      <c r="AT71" s="591" t="s">
        <v>708</v>
      </c>
      <c r="AU71" s="591" t="s">
        <v>708</v>
      </c>
      <c r="AV71" s="591" t="s">
        <v>708</v>
      </c>
      <c r="AW71" s="591" t="s">
        <v>708</v>
      </c>
      <c r="AX71" s="754" t="s">
        <v>708</v>
      </c>
      <c r="AY71" s="291" t="s">
        <v>708</v>
      </c>
      <c r="AZ71" s="291" t="s">
        <v>708</v>
      </c>
      <c r="BA71" s="291" t="s">
        <v>708</v>
      </c>
      <c r="BB71" s="291" t="s">
        <v>708</v>
      </c>
      <c r="BC71" s="291" t="s">
        <v>708</v>
      </c>
      <c r="BD71" s="291" t="s">
        <v>708</v>
      </c>
      <c r="BE71" s="755" t="s">
        <v>708</v>
      </c>
      <c r="BF71" s="591" t="s">
        <v>708</v>
      </c>
      <c r="BG71" s="591" t="s">
        <v>708</v>
      </c>
      <c r="BH71" s="591" t="s">
        <v>708</v>
      </c>
      <c r="BI71" s="591" t="s">
        <v>708</v>
      </c>
      <c r="BJ71" s="591" t="s">
        <v>708</v>
      </c>
      <c r="BK71" s="591" t="s">
        <v>708</v>
      </c>
      <c r="BL71" s="754" t="s">
        <v>708</v>
      </c>
      <c r="BM71" s="291" t="s">
        <v>708</v>
      </c>
      <c r="BN71" s="291" t="s">
        <v>708</v>
      </c>
      <c r="BO71" s="291" t="s">
        <v>708</v>
      </c>
      <c r="BP71" s="291" t="s">
        <v>708</v>
      </c>
      <c r="BQ71" s="291" t="s">
        <v>708</v>
      </c>
      <c r="BR71" s="291" t="s">
        <v>708</v>
      </c>
      <c r="BS71" s="755" t="s">
        <v>708</v>
      </c>
      <c r="BT71" s="591" t="s">
        <v>708</v>
      </c>
      <c r="BU71" s="591" t="s">
        <v>708</v>
      </c>
      <c r="BV71" s="591" t="s">
        <v>708</v>
      </c>
      <c r="BW71" s="591" t="s">
        <v>708</v>
      </c>
      <c r="BX71" s="591" t="s">
        <v>708</v>
      </c>
      <c r="BY71" s="591" t="s">
        <v>708</v>
      </c>
      <c r="BZ71" s="754" t="s">
        <v>708</v>
      </c>
      <c r="CA71" s="291" t="s">
        <v>708</v>
      </c>
      <c r="CB71" s="291" t="s">
        <v>708</v>
      </c>
      <c r="CC71" s="291" t="s">
        <v>708</v>
      </c>
      <c r="CD71" s="291" t="s">
        <v>708</v>
      </c>
      <c r="CE71" s="291" t="s">
        <v>708</v>
      </c>
      <c r="CF71" s="291" t="s">
        <v>708</v>
      </c>
      <c r="CG71" s="291" t="s">
        <v>708</v>
      </c>
      <c r="CH71" s="439" t="s">
        <v>813</v>
      </c>
      <c r="CI71" s="290"/>
      <c r="CJ71" s="290"/>
      <c r="CK71" s="290"/>
      <c r="CL71" s="290"/>
      <c r="CM71" s="290"/>
      <c r="CN71" s="290"/>
      <c r="CO71" s="290"/>
      <c r="CP71" s="290"/>
      <c r="CQ71" s="290"/>
      <c r="CR71" s="290"/>
      <c r="CS71" s="290"/>
      <c r="CT71" s="290"/>
      <c r="CU71" s="290"/>
      <c r="CV71" s="290"/>
      <c r="CW71" s="290"/>
      <c r="CX71" s="290"/>
      <c r="CY71" s="290"/>
      <c r="CZ71" s="290"/>
      <c r="DA71" s="290"/>
      <c r="DB71" s="290"/>
      <c r="DC71" s="290"/>
      <c r="DD71" s="290"/>
      <c r="DE71" s="290"/>
      <c r="DF71" s="290"/>
      <c r="DG71" s="290"/>
      <c r="DH71" s="290"/>
      <c r="DI71" s="290"/>
      <c r="DJ71" s="290"/>
      <c r="DK71" s="290"/>
      <c r="DL71" s="290"/>
      <c r="DM71" s="290"/>
      <c r="DN71" s="290"/>
      <c r="DO71" s="290"/>
      <c r="DP71" s="290"/>
      <c r="DQ71" s="290"/>
      <c r="DR71" s="290"/>
      <c r="DS71" s="290"/>
      <c r="DT71" s="290"/>
      <c r="DU71" s="290"/>
      <c r="DV71" s="290"/>
      <c r="DW71" s="290"/>
      <c r="DX71" s="290"/>
      <c r="DY71" s="290"/>
      <c r="DZ71" s="290"/>
      <c r="EA71" s="290"/>
      <c r="EB71" s="290"/>
      <c r="EC71" s="290"/>
      <c r="ED71" s="290"/>
      <c r="EE71" s="290"/>
      <c r="EF71" s="290"/>
      <c r="EG71" s="290"/>
      <c r="EH71" s="290"/>
      <c r="EI71" s="290"/>
      <c r="EJ71" s="290"/>
      <c r="EK71" s="290"/>
      <c r="EL71" s="290"/>
      <c r="EM71" s="290"/>
      <c r="EN71" s="290"/>
      <c r="EO71" s="290"/>
      <c r="EP71" s="290"/>
      <c r="EQ71" s="290"/>
      <c r="ER71" s="290"/>
      <c r="ES71" s="290"/>
      <c r="ET71" s="290"/>
      <c r="EU71" s="290"/>
      <c r="EV71" s="290"/>
      <c r="EW71" s="290"/>
      <c r="EX71" s="290"/>
      <c r="EY71" s="290"/>
    </row>
    <row r="72" spans="1:155" s="237" customFormat="1" ht="15" customHeight="1" x14ac:dyDescent="0.35">
      <c r="A72" s="292" t="s">
        <v>288</v>
      </c>
      <c r="B72" s="293" t="s">
        <v>814</v>
      </c>
      <c r="C72" s="293" t="s">
        <v>710</v>
      </c>
      <c r="D72" s="290"/>
      <c r="E72" s="398">
        <v>5514539</v>
      </c>
      <c r="F72" s="699">
        <v>5834423</v>
      </c>
      <c r="G72" s="289">
        <v>0</v>
      </c>
      <c r="H72" s="722">
        <v>0</v>
      </c>
      <c r="I72" s="289">
        <v>1439790</v>
      </c>
      <c r="J72" s="289">
        <v>1484709</v>
      </c>
      <c r="K72" s="398">
        <v>4074749</v>
      </c>
      <c r="L72" s="699">
        <v>4349714</v>
      </c>
      <c r="M72" s="289">
        <v>11963</v>
      </c>
      <c r="N72" s="699">
        <v>11963</v>
      </c>
      <c r="O72" s="405">
        <v>22912.84</v>
      </c>
      <c r="P72" s="752">
        <v>23564.31</v>
      </c>
      <c r="Q72" s="616">
        <v>0.97599999999999998</v>
      </c>
      <c r="R72" s="617">
        <v>0.98599999999999999</v>
      </c>
      <c r="S72" s="704">
        <v>0</v>
      </c>
      <c r="T72" s="699">
        <v>0</v>
      </c>
      <c r="U72" s="384">
        <v>22362.9</v>
      </c>
      <c r="V72" s="384">
        <v>23234.409660000001</v>
      </c>
      <c r="W72" s="684">
        <v>246.59</v>
      </c>
      <c r="X72" s="756">
        <v>251.11131</v>
      </c>
      <c r="Y72" s="472">
        <v>182.21</v>
      </c>
      <c r="Z72" s="472">
        <v>187.21001000000001</v>
      </c>
      <c r="AA72" s="439">
        <v>0</v>
      </c>
      <c r="AB72" s="439">
        <v>0</v>
      </c>
      <c r="AC72" s="619">
        <v>0</v>
      </c>
      <c r="AD72" s="441" t="s">
        <v>105</v>
      </c>
      <c r="AE72" s="442" t="s">
        <v>105</v>
      </c>
      <c r="AF72" s="340">
        <v>1467.35004</v>
      </c>
      <c r="AG72" s="340">
        <v>281.05999000000003</v>
      </c>
      <c r="AH72" s="340">
        <v>75.610010000000003</v>
      </c>
      <c r="AI72" s="340">
        <v>0</v>
      </c>
      <c r="AJ72" s="568">
        <v>2075.13</v>
      </c>
      <c r="AK72" s="609">
        <v>70</v>
      </c>
      <c r="AL72" s="570">
        <v>23234.400000000001</v>
      </c>
      <c r="AM72" s="609">
        <v>0</v>
      </c>
      <c r="AN72" s="570">
        <v>0</v>
      </c>
      <c r="AO72" s="609">
        <v>39</v>
      </c>
      <c r="AP72" s="569">
        <v>21612.799999999999</v>
      </c>
      <c r="AQ72" s="571" t="s">
        <v>708</v>
      </c>
      <c r="AR72" s="591" t="s">
        <v>708</v>
      </c>
      <c r="AS72" s="591" t="s">
        <v>708</v>
      </c>
      <c r="AT72" s="591" t="s">
        <v>708</v>
      </c>
      <c r="AU72" s="591" t="s">
        <v>708</v>
      </c>
      <c r="AV72" s="591" t="s">
        <v>708</v>
      </c>
      <c r="AW72" s="591" t="s">
        <v>708</v>
      </c>
      <c r="AX72" s="754" t="s">
        <v>708</v>
      </c>
      <c r="AY72" s="291" t="s">
        <v>708</v>
      </c>
      <c r="AZ72" s="291" t="s">
        <v>708</v>
      </c>
      <c r="BA72" s="291" t="s">
        <v>708</v>
      </c>
      <c r="BB72" s="291" t="s">
        <v>708</v>
      </c>
      <c r="BC72" s="291" t="s">
        <v>708</v>
      </c>
      <c r="BD72" s="291" t="s">
        <v>708</v>
      </c>
      <c r="BE72" s="755" t="s">
        <v>708</v>
      </c>
      <c r="BF72" s="591" t="s">
        <v>708</v>
      </c>
      <c r="BG72" s="591" t="s">
        <v>708</v>
      </c>
      <c r="BH72" s="591" t="s">
        <v>708</v>
      </c>
      <c r="BI72" s="591" t="s">
        <v>708</v>
      </c>
      <c r="BJ72" s="591" t="s">
        <v>708</v>
      </c>
      <c r="BK72" s="591" t="s">
        <v>708</v>
      </c>
      <c r="BL72" s="754" t="s">
        <v>708</v>
      </c>
      <c r="BM72" s="291" t="s">
        <v>708</v>
      </c>
      <c r="BN72" s="291" t="s">
        <v>708</v>
      </c>
      <c r="BO72" s="291" t="s">
        <v>708</v>
      </c>
      <c r="BP72" s="291" t="s">
        <v>708</v>
      </c>
      <c r="BQ72" s="291" t="s">
        <v>708</v>
      </c>
      <c r="BR72" s="291" t="s">
        <v>708</v>
      </c>
      <c r="BS72" s="755" t="s">
        <v>708</v>
      </c>
      <c r="BT72" s="591" t="s">
        <v>708</v>
      </c>
      <c r="BU72" s="591" t="s">
        <v>708</v>
      </c>
      <c r="BV72" s="591" t="s">
        <v>708</v>
      </c>
      <c r="BW72" s="591" t="s">
        <v>708</v>
      </c>
      <c r="BX72" s="591" t="s">
        <v>708</v>
      </c>
      <c r="BY72" s="591" t="s">
        <v>708</v>
      </c>
      <c r="BZ72" s="754" t="s">
        <v>708</v>
      </c>
      <c r="CA72" s="291" t="s">
        <v>708</v>
      </c>
      <c r="CB72" s="291" t="s">
        <v>708</v>
      </c>
      <c r="CC72" s="291" t="s">
        <v>708</v>
      </c>
      <c r="CD72" s="291" t="s">
        <v>708</v>
      </c>
      <c r="CE72" s="291" t="s">
        <v>708</v>
      </c>
      <c r="CF72" s="291" t="s">
        <v>708</v>
      </c>
      <c r="CG72" s="291" t="s">
        <v>708</v>
      </c>
      <c r="CH72" s="439" t="s">
        <v>815</v>
      </c>
      <c r="CI72" s="290"/>
      <c r="CJ72" s="290"/>
      <c r="CK72" s="290"/>
      <c r="CL72" s="290"/>
      <c r="CM72" s="290"/>
      <c r="CN72" s="290"/>
      <c r="CO72" s="290"/>
      <c r="CP72" s="290"/>
      <c r="CQ72" s="290"/>
      <c r="CR72" s="290"/>
      <c r="CS72" s="290"/>
      <c r="CT72" s="290"/>
      <c r="CU72" s="290"/>
      <c r="CV72" s="290"/>
      <c r="CW72" s="290"/>
      <c r="CX72" s="290"/>
      <c r="CY72" s="290"/>
      <c r="CZ72" s="290"/>
      <c r="DA72" s="290"/>
      <c r="DB72" s="290"/>
      <c r="DC72" s="290"/>
      <c r="DD72" s="290"/>
      <c r="DE72" s="290"/>
      <c r="DF72" s="290"/>
      <c r="DG72" s="290"/>
      <c r="DH72" s="290"/>
      <c r="DI72" s="290"/>
      <c r="DJ72" s="290"/>
      <c r="DK72" s="290"/>
      <c r="DL72" s="290"/>
      <c r="DM72" s="290"/>
      <c r="DN72" s="290"/>
      <c r="DO72" s="290"/>
      <c r="DP72" s="290"/>
      <c r="DQ72" s="290"/>
      <c r="DR72" s="290"/>
      <c r="DS72" s="290"/>
      <c r="DT72" s="290"/>
      <c r="DU72" s="290"/>
      <c r="DV72" s="290"/>
      <c r="DW72" s="290"/>
      <c r="DX72" s="290"/>
      <c r="DY72" s="290"/>
      <c r="DZ72" s="290"/>
      <c r="EA72" s="290"/>
      <c r="EB72" s="290"/>
      <c r="EC72" s="290"/>
      <c r="ED72" s="290"/>
      <c r="EE72" s="290"/>
      <c r="EF72" s="290"/>
      <c r="EG72" s="290"/>
      <c r="EH72" s="290"/>
      <c r="EI72" s="290"/>
      <c r="EJ72" s="290"/>
      <c r="EK72" s="290"/>
      <c r="EL72" s="290"/>
      <c r="EM72" s="290"/>
      <c r="EN72" s="290"/>
      <c r="EO72" s="290"/>
      <c r="EP72" s="290"/>
      <c r="EQ72" s="290"/>
      <c r="ER72" s="290"/>
      <c r="ES72" s="290"/>
      <c r="ET72" s="290"/>
      <c r="EU72" s="290"/>
      <c r="EV72" s="290"/>
      <c r="EW72" s="290"/>
      <c r="EX72" s="290"/>
      <c r="EY72" s="290"/>
    </row>
    <row r="73" spans="1:155" s="237" customFormat="1" ht="15" customHeight="1" x14ac:dyDescent="0.35">
      <c r="A73" s="292" t="s">
        <v>291</v>
      </c>
      <c r="B73" s="293" t="s">
        <v>816</v>
      </c>
      <c r="C73" s="293" t="s">
        <v>710</v>
      </c>
      <c r="D73" s="290"/>
      <c r="E73" s="398">
        <v>7476253</v>
      </c>
      <c r="F73" s="699">
        <v>7823537</v>
      </c>
      <c r="G73" s="289">
        <v>0</v>
      </c>
      <c r="H73" s="699">
        <v>0</v>
      </c>
      <c r="I73" s="289">
        <v>0</v>
      </c>
      <c r="J73" s="289">
        <v>0</v>
      </c>
      <c r="K73" s="398">
        <v>7476253</v>
      </c>
      <c r="L73" s="699">
        <v>7823537</v>
      </c>
      <c r="M73" s="289">
        <v>0</v>
      </c>
      <c r="N73" s="699">
        <v>0</v>
      </c>
      <c r="O73" s="405">
        <v>35137.599999999999</v>
      </c>
      <c r="P73" s="752">
        <v>35937.9</v>
      </c>
      <c r="Q73" s="616">
        <v>0.995</v>
      </c>
      <c r="R73" s="617">
        <v>0.995</v>
      </c>
      <c r="S73" s="704">
        <v>0</v>
      </c>
      <c r="T73" s="699">
        <v>0</v>
      </c>
      <c r="U73" s="384">
        <v>34961.9</v>
      </c>
      <c r="V73" s="384">
        <v>35758.199999999997</v>
      </c>
      <c r="W73" s="684">
        <v>213.84</v>
      </c>
      <c r="X73" s="756">
        <v>218.79</v>
      </c>
      <c r="Y73" s="472">
        <v>213.84</v>
      </c>
      <c r="Z73" s="472">
        <v>218.79</v>
      </c>
      <c r="AA73" s="499">
        <v>0</v>
      </c>
      <c r="AB73" s="440">
        <v>0</v>
      </c>
      <c r="AC73" s="619">
        <v>0</v>
      </c>
      <c r="AD73" s="441" t="s">
        <v>105</v>
      </c>
      <c r="AE73" s="442" t="s">
        <v>105</v>
      </c>
      <c r="AF73" s="340">
        <v>1555.74</v>
      </c>
      <c r="AG73" s="340">
        <v>224.91</v>
      </c>
      <c r="AH73" s="340">
        <v>0</v>
      </c>
      <c r="AI73" s="340">
        <v>0</v>
      </c>
      <c r="AJ73" s="568">
        <v>1999.44</v>
      </c>
      <c r="AK73" s="609">
        <v>0</v>
      </c>
      <c r="AL73" s="570">
        <v>0</v>
      </c>
      <c r="AM73" s="609">
        <v>0</v>
      </c>
      <c r="AN73" s="570">
        <v>0</v>
      </c>
      <c r="AO73" s="609">
        <v>0</v>
      </c>
      <c r="AP73" s="569">
        <v>0</v>
      </c>
      <c r="AQ73" s="571" t="s">
        <v>708</v>
      </c>
      <c r="AR73" s="591" t="s">
        <v>708</v>
      </c>
      <c r="AS73" s="591" t="s">
        <v>708</v>
      </c>
      <c r="AT73" s="591" t="s">
        <v>708</v>
      </c>
      <c r="AU73" s="591" t="s">
        <v>708</v>
      </c>
      <c r="AV73" s="591" t="s">
        <v>708</v>
      </c>
      <c r="AW73" s="591" t="s">
        <v>708</v>
      </c>
      <c r="AX73" s="754" t="s">
        <v>708</v>
      </c>
      <c r="AY73" s="291" t="s">
        <v>708</v>
      </c>
      <c r="AZ73" s="291" t="s">
        <v>708</v>
      </c>
      <c r="BA73" s="291" t="s">
        <v>708</v>
      </c>
      <c r="BB73" s="291" t="s">
        <v>708</v>
      </c>
      <c r="BC73" s="291" t="s">
        <v>708</v>
      </c>
      <c r="BD73" s="291" t="s">
        <v>708</v>
      </c>
      <c r="BE73" s="755" t="s">
        <v>708</v>
      </c>
      <c r="BF73" s="591" t="s">
        <v>708</v>
      </c>
      <c r="BG73" s="591" t="s">
        <v>708</v>
      </c>
      <c r="BH73" s="591" t="s">
        <v>708</v>
      </c>
      <c r="BI73" s="591" t="s">
        <v>708</v>
      </c>
      <c r="BJ73" s="591" t="s">
        <v>708</v>
      </c>
      <c r="BK73" s="591" t="s">
        <v>708</v>
      </c>
      <c r="BL73" s="754" t="s">
        <v>708</v>
      </c>
      <c r="BM73" s="291" t="s">
        <v>708</v>
      </c>
      <c r="BN73" s="291" t="s">
        <v>708</v>
      </c>
      <c r="BO73" s="291" t="s">
        <v>708</v>
      </c>
      <c r="BP73" s="291" t="s">
        <v>708</v>
      </c>
      <c r="BQ73" s="291" t="s">
        <v>708</v>
      </c>
      <c r="BR73" s="291" t="s">
        <v>708</v>
      </c>
      <c r="BS73" s="755" t="s">
        <v>708</v>
      </c>
      <c r="BT73" s="591" t="s">
        <v>708</v>
      </c>
      <c r="BU73" s="591" t="s">
        <v>708</v>
      </c>
      <c r="BV73" s="591" t="s">
        <v>708</v>
      </c>
      <c r="BW73" s="591" t="s">
        <v>708</v>
      </c>
      <c r="BX73" s="591" t="s">
        <v>708</v>
      </c>
      <c r="BY73" s="591" t="s">
        <v>708</v>
      </c>
      <c r="BZ73" s="754" t="s">
        <v>708</v>
      </c>
      <c r="CA73" s="291" t="s">
        <v>708</v>
      </c>
      <c r="CB73" s="291" t="s">
        <v>708</v>
      </c>
      <c r="CC73" s="291" t="s">
        <v>708</v>
      </c>
      <c r="CD73" s="291" t="s">
        <v>708</v>
      </c>
      <c r="CE73" s="291" t="s">
        <v>708</v>
      </c>
      <c r="CF73" s="291" t="s">
        <v>708</v>
      </c>
      <c r="CG73" s="291" t="s">
        <v>708</v>
      </c>
      <c r="CH73" s="439" t="s">
        <v>817</v>
      </c>
      <c r="CI73" s="290"/>
      <c r="CJ73" s="290"/>
      <c r="CK73" s="290"/>
      <c r="CL73" s="290"/>
      <c r="CM73" s="290"/>
      <c r="CN73" s="290"/>
      <c r="CO73" s="290"/>
      <c r="CP73" s="290"/>
      <c r="CQ73" s="290"/>
      <c r="CR73" s="290"/>
      <c r="CS73" s="290"/>
      <c r="CT73" s="290"/>
      <c r="CU73" s="290"/>
      <c r="CV73" s="290"/>
      <c r="CW73" s="290"/>
      <c r="CX73" s="290"/>
      <c r="CY73" s="290"/>
      <c r="CZ73" s="290"/>
      <c r="DA73" s="290"/>
      <c r="DB73" s="290"/>
      <c r="DC73" s="290"/>
      <c r="DD73" s="290"/>
      <c r="DE73" s="290"/>
      <c r="DF73" s="290"/>
      <c r="DG73" s="290"/>
      <c r="DH73" s="290"/>
      <c r="DI73" s="290"/>
      <c r="DJ73" s="290"/>
      <c r="DK73" s="290"/>
      <c r="DL73" s="290"/>
      <c r="DM73" s="290"/>
      <c r="DN73" s="290"/>
      <c r="DO73" s="290"/>
      <c r="DP73" s="290"/>
      <c r="DQ73" s="290"/>
      <c r="DR73" s="290"/>
      <c r="DS73" s="290"/>
      <c r="DT73" s="290"/>
      <c r="DU73" s="290"/>
      <c r="DV73" s="290"/>
      <c r="DW73" s="290"/>
      <c r="DX73" s="290"/>
      <c r="DY73" s="290"/>
      <c r="DZ73" s="290"/>
      <c r="EA73" s="290"/>
      <c r="EB73" s="290"/>
      <c r="EC73" s="290"/>
      <c r="ED73" s="290"/>
      <c r="EE73" s="290"/>
      <c r="EF73" s="290"/>
      <c r="EG73" s="290"/>
      <c r="EH73" s="290"/>
      <c r="EI73" s="290"/>
      <c r="EJ73" s="290"/>
      <c r="EK73" s="290"/>
      <c r="EL73" s="290"/>
      <c r="EM73" s="290"/>
      <c r="EN73" s="290"/>
      <c r="EO73" s="290"/>
      <c r="EP73" s="290"/>
      <c r="EQ73" s="290"/>
      <c r="ER73" s="290"/>
      <c r="ES73" s="290"/>
      <c r="ET73" s="290"/>
      <c r="EU73" s="290"/>
      <c r="EV73" s="290"/>
      <c r="EW73" s="290"/>
      <c r="EX73" s="290"/>
      <c r="EY73" s="290"/>
    </row>
    <row r="74" spans="1:155" s="237" customFormat="1" ht="15" customHeight="1" x14ac:dyDescent="0.35">
      <c r="A74" s="292" t="s">
        <v>192</v>
      </c>
      <c r="B74" s="293" t="s">
        <v>193</v>
      </c>
      <c r="C74" s="293" t="s">
        <v>117</v>
      </c>
      <c r="D74" s="290"/>
      <c r="E74" s="398">
        <v>198093500</v>
      </c>
      <c r="F74" s="699">
        <v>214111859</v>
      </c>
      <c r="G74" s="289">
        <v>0</v>
      </c>
      <c r="H74" s="722">
        <v>0</v>
      </c>
      <c r="I74" s="289">
        <v>0</v>
      </c>
      <c r="J74" s="289">
        <v>0</v>
      </c>
      <c r="K74" s="398">
        <v>198093500</v>
      </c>
      <c r="L74" s="699">
        <v>214111859</v>
      </c>
      <c r="M74" s="289">
        <v>1534000</v>
      </c>
      <c r="N74" s="699">
        <v>1411000</v>
      </c>
      <c r="O74" s="405">
        <v>133272.6</v>
      </c>
      <c r="P74" s="752">
        <v>138447.5</v>
      </c>
      <c r="Q74" s="616">
        <v>0.97499999999999998</v>
      </c>
      <c r="R74" s="617">
        <v>0.98499999999999999</v>
      </c>
      <c r="S74" s="704">
        <v>0</v>
      </c>
      <c r="T74" s="699">
        <v>0</v>
      </c>
      <c r="U74" s="384">
        <v>129940.8</v>
      </c>
      <c r="V74" s="384">
        <v>136370.79999999999</v>
      </c>
      <c r="W74" s="684">
        <v>1524.49</v>
      </c>
      <c r="X74" s="756">
        <v>1570.07</v>
      </c>
      <c r="Y74" s="472">
        <v>1524.49</v>
      </c>
      <c r="Z74" s="472">
        <v>1570.07</v>
      </c>
      <c r="AA74" s="499">
        <v>2078292.5160000001</v>
      </c>
      <c r="AB74" s="440">
        <v>15.24</v>
      </c>
      <c r="AC74" s="619">
        <v>9.9968000000000001E-3</v>
      </c>
      <c r="AD74" s="441" t="s">
        <v>105</v>
      </c>
      <c r="AE74" s="442" t="s">
        <v>105</v>
      </c>
      <c r="AF74" s="340">
        <v>395.59</v>
      </c>
      <c r="AG74" s="340">
        <v>0</v>
      </c>
      <c r="AH74" s="340">
        <v>0</v>
      </c>
      <c r="AI74" s="340">
        <v>0</v>
      </c>
      <c r="AJ74" s="568">
        <v>1965.66</v>
      </c>
      <c r="AK74" s="609" t="s">
        <v>130</v>
      </c>
      <c r="AL74" s="570">
        <v>0</v>
      </c>
      <c r="AM74" s="723">
        <v>0</v>
      </c>
      <c r="AN74" s="570">
        <v>0</v>
      </c>
      <c r="AO74" s="723">
        <v>0</v>
      </c>
      <c r="AP74" s="569">
        <v>0</v>
      </c>
      <c r="AQ74" s="571" t="s">
        <v>708</v>
      </c>
      <c r="AR74" s="591" t="s">
        <v>708</v>
      </c>
      <c r="AS74" s="591" t="s">
        <v>708</v>
      </c>
      <c r="AT74" s="591" t="s">
        <v>708</v>
      </c>
      <c r="AU74" s="591" t="s">
        <v>708</v>
      </c>
      <c r="AV74" s="591" t="s">
        <v>708</v>
      </c>
      <c r="AW74" s="591" t="s">
        <v>708</v>
      </c>
      <c r="AX74" s="754" t="s">
        <v>708</v>
      </c>
      <c r="AY74" s="291" t="s">
        <v>708</v>
      </c>
      <c r="AZ74" s="291" t="s">
        <v>708</v>
      </c>
      <c r="BA74" s="291" t="s">
        <v>708</v>
      </c>
      <c r="BB74" s="291" t="s">
        <v>708</v>
      </c>
      <c r="BC74" s="291" t="s">
        <v>708</v>
      </c>
      <c r="BD74" s="291" t="s">
        <v>708</v>
      </c>
      <c r="BE74" s="755" t="s">
        <v>708</v>
      </c>
      <c r="BF74" s="591" t="s">
        <v>708</v>
      </c>
      <c r="BG74" s="591" t="s">
        <v>708</v>
      </c>
      <c r="BH74" s="591" t="s">
        <v>708</v>
      </c>
      <c r="BI74" s="591" t="s">
        <v>708</v>
      </c>
      <c r="BJ74" s="591" t="s">
        <v>708</v>
      </c>
      <c r="BK74" s="591" t="s">
        <v>708</v>
      </c>
      <c r="BL74" s="754" t="s">
        <v>708</v>
      </c>
      <c r="BM74" s="291" t="s">
        <v>708</v>
      </c>
      <c r="BN74" s="291" t="s">
        <v>708</v>
      </c>
      <c r="BO74" s="291" t="s">
        <v>708</v>
      </c>
      <c r="BP74" s="291" t="s">
        <v>708</v>
      </c>
      <c r="BQ74" s="291" t="s">
        <v>708</v>
      </c>
      <c r="BR74" s="291" t="s">
        <v>708</v>
      </c>
      <c r="BS74" s="755" t="s">
        <v>708</v>
      </c>
      <c r="BT74" s="591" t="s">
        <v>708</v>
      </c>
      <c r="BU74" s="591" t="s">
        <v>708</v>
      </c>
      <c r="BV74" s="591" t="s">
        <v>708</v>
      </c>
      <c r="BW74" s="591" t="s">
        <v>708</v>
      </c>
      <c r="BX74" s="591" t="s">
        <v>708</v>
      </c>
      <c r="BY74" s="591" t="s">
        <v>708</v>
      </c>
      <c r="BZ74" s="754" t="s">
        <v>708</v>
      </c>
      <c r="CA74" s="291" t="s">
        <v>708</v>
      </c>
      <c r="CB74" s="291" t="s">
        <v>708</v>
      </c>
      <c r="CC74" s="291" t="s">
        <v>708</v>
      </c>
      <c r="CD74" s="291" t="s">
        <v>708</v>
      </c>
      <c r="CE74" s="291" t="s">
        <v>708</v>
      </c>
      <c r="CF74" s="291" t="s">
        <v>708</v>
      </c>
      <c r="CG74" s="291" t="s">
        <v>708</v>
      </c>
      <c r="CH74" s="439" t="s">
        <v>818</v>
      </c>
      <c r="CI74" s="290"/>
      <c r="CJ74" s="290"/>
      <c r="CK74" s="290"/>
      <c r="CL74" s="290"/>
      <c r="CM74" s="290"/>
      <c r="CN74" s="290"/>
      <c r="CO74" s="290"/>
      <c r="CP74" s="290"/>
      <c r="CQ74" s="290"/>
      <c r="CR74" s="290"/>
      <c r="CS74" s="290"/>
      <c r="CT74" s="290"/>
      <c r="CU74" s="290"/>
      <c r="CV74" s="290"/>
      <c r="CW74" s="290"/>
      <c r="CX74" s="290"/>
      <c r="CY74" s="290"/>
      <c r="CZ74" s="290"/>
      <c r="DA74" s="290"/>
      <c r="DB74" s="290"/>
      <c r="DC74" s="290"/>
      <c r="DD74" s="290"/>
      <c r="DE74" s="290"/>
      <c r="DF74" s="290"/>
      <c r="DG74" s="290"/>
      <c r="DH74" s="290"/>
      <c r="DI74" s="290"/>
      <c r="DJ74" s="290"/>
      <c r="DK74" s="290"/>
      <c r="DL74" s="290"/>
      <c r="DM74" s="290"/>
      <c r="DN74" s="290"/>
      <c r="DO74" s="290"/>
      <c r="DP74" s="290"/>
      <c r="DQ74" s="290"/>
      <c r="DR74" s="290"/>
      <c r="DS74" s="290"/>
      <c r="DT74" s="290"/>
      <c r="DU74" s="290"/>
      <c r="DV74" s="290"/>
      <c r="DW74" s="290"/>
      <c r="DX74" s="290"/>
      <c r="DY74" s="290"/>
      <c r="DZ74" s="290"/>
      <c r="EA74" s="290"/>
      <c r="EB74" s="290"/>
      <c r="EC74" s="290"/>
      <c r="ED74" s="290"/>
      <c r="EE74" s="290"/>
      <c r="EF74" s="290"/>
      <c r="EG74" s="290"/>
      <c r="EH74" s="290"/>
      <c r="EI74" s="290"/>
      <c r="EJ74" s="290"/>
      <c r="EK74" s="290"/>
      <c r="EL74" s="290"/>
      <c r="EM74" s="290"/>
      <c r="EN74" s="290"/>
      <c r="EO74" s="290"/>
      <c r="EP74" s="290"/>
      <c r="EQ74" s="290"/>
      <c r="ER74" s="290"/>
      <c r="ES74" s="290"/>
      <c r="ET74" s="290"/>
      <c r="EU74" s="290"/>
      <c r="EV74" s="290"/>
      <c r="EW74" s="290"/>
      <c r="EX74" s="290"/>
      <c r="EY74" s="290"/>
    </row>
    <row r="75" spans="1:155" s="237" customFormat="1" ht="15" customHeight="1" x14ac:dyDescent="0.35">
      <c r="A75" s="292" t="s">
        <v>296</v>
      </c>
      <c r="B75" s="293" t="s">
        <v>819</v>
      </c>
      <c r="C75" s="293" t="s">
        <v>710</v>
      </c>
      <c r="D75" s="290"/>
      <c r="E75" s="398">
        <v>13405496</v>
      </c>
      <c r="F75" s="699">
        <v>13851158</v>
      </c>
      <c r="G75" s="289">
        <v>0</v>
      </c>
      <c r="H75" s="699">
        <v>0</v>
      </c>
      <c r="I75" s="289">
        <v>999995</v>
      </c>
      <c r="J75" s="289">
        <v>1014887</v>
      </c>
      <c r="K75" s="398">
        <v>12405501</v>
      </c>
      <c r="L75" s="699">
        <v>12836271</v>
      </c>
      <c r="M75" s="289">
        <v>0</v>
      </c>
      <c r="N75" s="699">
        <v>0</v>
      </c>
      <c r="O75" s="405">
        <v>59048</v>
      </c>
      <c r="P75" s="752">
        <v>59686.400000000001</v>
      </c>
      <c r="Q75" s="616">
        <v>0.99400000000000011</v>
      </c>
      <c r="R75" s="617">
        <v>0.99400000000000011</v>
      </c>
      <c r="S75" s="383">
        <v>0</v>
      </c>
      <c r="T75" s="699">
        <v>0</v>
      </c>
      <c r="U75" s="384">
        <v>58693.7</v>
      </c>
      <c r="V75" s="384">
        <v>59328.3</v>
      </c>
      <c r="W75" s="684">
        <v>228.4</v>
      </c>
      <c r="X75" s="756">
        <v>233.47</v>
      </c>
      <c r="Y75" s="472">
        <v>211.36</v>
      </c>
      <c r="Z75" s="472">
        <v>216.36</v>
      </c>
      <c r="AA75" s="499">
        <v>0</v>
      </c>
      <c r="AB75" s="440">
        <v>0</v>
      </c>
      <c r="AC75" s="619">
        <v>0</v>
      </c>
      <c r="AD75" s="441" t="s">
        <v>105</v>
      </c>
      <c r="AE75" s="442" t="s">
        <v>105</v>
      </c>
      <c r="AF75" s="340">
        <v>1529.31</v>
      </c>
      <c r="AG75" s="340">
        <v>223</v>
      </c>
      <c r="AH75" s="340">
        <v>0</v>
      </c>
      <c r="AI75" s="340">
        <v>0</v>
      </c>
      <c r="AJ75" s="568">
        <v>1985.78</v>
      </c>
      <c r="AK75" s="609">
        <v>16</v>
      </c>
      <c r="AL75" s="570">
        <v>27770.2</v>
      </c>
      <c r="AM75" s="609">
        <v>0</v>
      </c>
      <c r="AN75" s="570">
        <v>0</v>
      </c>
      <c r="AO75" s="609">
        <v>16</v>
      </c>
      <c r="AP75" s="569">
        <v>27770.2</v>
      </c>
      <c r="AQ75" s="571" t="s">
        <v>708</v>
      </c>
      <c r="AR75" s="591" t="s">
        <v>708</v>
      </c>
      <c r="AS75" s="591" t="s">
        <v>708</v>
      </c>
      <c r="AT75" s="591" t="s">
        <v>708</v>
      </c>
      <c r="AU75" s="591" t="s">
        <v>708</v>
      </c>
      <c r="AV75" s="591" t="s">
        <v>708</v>
      </c>
      <c r="AW75" s="591" t="s">
        <v>708</v>
      </c>
      <c r="AX75" s="754" t="s">
        <v>708</v>
      </c>
      <c r="AY75" s="291" t="s">
        <v>708</v>
      </c>
      <c r="AZ75" s="291" t="s">
        <v>708</v>
      </c>
      <c r="BA75" s="291" t="s">
        <v>708</v>
      </c>
      <c r="BB75" s="291" t="s">
        <v>708</v>
      </c>
      <c r="BC75" s="291" t="s">
        <v>708</v>
      </c>
      <c r="BD75" s="291" t="s">
        <v>708</v>
      </c>
      <c r="BE75" s="755" t="s">
        <v>708</v>
      </c>
      <c r="BF75" s="591" t="s">
        <v>708</v>
      </c>
      <c r="BG75" s="591" t="s">
        <v>708</v>
      </c>
      <c r="BH75" s="591" t="s">
        <v>708</v>
      </c>
      <c r="BI75" s="591" t="s">
        <v>708</v>
      </c>
      <c r="BJ75" s="591" t="s">
        <v>708</v>
      </c>
      <c r="BK75" s="591" t="s">
        <v>708</v>
      </c>
      <c r="BL75" s="754" t="s">
        <v>708</v>
      </c>
      <c r="BM75" s="291" t="s">
        <v>708</v>
      </c>
      <c r="BN75" s="291" t="s">
        <v>708</v>
      </c>
      <c r="BO75" s="291" t="s">
        <v>708</v>
      </c>
      <c r="BP75" s="291" t="s">
        <v>708</v>
      </c>
      <c r="BQ75" s="291" t="s">
        <v>708</v>
      </c>
      <c r="BR75" s="291" t="s">
        <v>708</v>
      </c>
      <c r="BS75" s="755" t="s">
        <v>708</v>
      </c>
      <c r="BT75" s="591" t="s">
        <v>708</v>
      </c>
      <c r="BU75" s="591" t="s">
        <v>708</v>
      </c>
      <c r="BV75" s="591" t="s">
        <v>708</v>
      </c>
      <c r="BW75" s="591" t="s">
        <v>708</v>
      </c>
      <c r="BX75" s="591" t="s">
        <v>708</v>
      </c>
      <c r="BY75" s="591" t="s">
        <v>708</v>
      </c>
      <c r="BZ75" s="754" t="s">
        <v>708</v>
      </c>
      <c r="CA75" s="291" t="s">
        <v>708</v>
      </c>
      <c r="CB75" s="291" t="s">
        <v>708</v>
      </c>
      <c r="CC75" s="291" t="s">
        <v>708</v>
      </c>
      <c r="CD75" s="291" t="s">
        <v>708</v>
      </c>
      <c r="CE75" s="291" t="s">
        <v>708</v>
      </c>
      <c r="CF75" s="291" t="s">
        <v>708</v>
      </c>
      <c r="CG75" s="291" t="s">
        <v>708</v>
      </c>
      <c r="CH75" s="439" t="s">
        <v>820</v>
      </c>
      <c r="CI75" s="290"/>
      <c r="CJ75" s="290"/>
      <c r="CK75" s="290"/>
      <c r="CL75" s="290"/>
      <c r="CM75" s="290"/>
      <c r="CN75" s="290"/>
      <c r="CO75" s="290"/>
      <c r="CP75" s="290"/>
      <c r="CQ75" s="290"/>
      <c r="CR75" s="290"/>
      <c r="CS75" s="290"/>
      <c r="CT75" s="290"/>
      <c r="CU75" s="290"/>
      <c r="CV75" s="290"/>
      <c r="CW75" s="290"/>
      <c r="CX75" s="290"/>
      <c r="CY75" s="290"/>
      <c r="CZ75" s="290"/>
      <c r="DA75" s="290"/>
      <c r="DB75" s="290"/>
      <c r="DC75" s="290"/>
      <c r="DD75" s="290"/>
      <c r="DE75" s="290"/>
      <c r="DF75" s="290"/>
      <c r="DG75" s="290"/>
      <c r="DH75" s="290"/>
      <c r="DI75" s="290"/>
      <c r="DJ75" s="290"/>
      <c r="DK75" s="290"/>
      <c r="DL75" s="290"/>
      <c r="DM75" s="290"/>
      <c r="DN75" s="290"/>
      <c r="DO75" s="290"/>
      <c r="DP75" s="290"/>
      <c r="DQ75" s="290"/>
      <c r="DR75" s="290"/>
      <c r="DS75" s="290"/>
      <c r="DT75" s="290"/>
      <c r="DU75" s="290"/>
      <c r="DV75" s="290"/>
      <c r="DW75" s="290"/>
      <c r="DX75" s="290"/>
      <c r="DY75" s="290"/>
      <c r="DZ75" s="290"/>
      <c r="EA75" s="290"/>
      <c r="EB75" s="290"/>
      <c r="EC75" s="290"/>
      <c r="ED75" s="290"/>
      <c r="EE75" s="290"/>
      <c r="EF75" s="290"/>
      <c r="EG75" s="290"/>
      <c r="EH75" s="290"/>
      <c r="EI75" s="290"/>
      <c r="EJ75" s="290"/>
      <c r="EK75" s="290"/>
      <c r="EL75" s="290"/>
      <c r="EM75" s="290"/>
      <c r="EN75" s="290"/>
      <c r="EO75" s="290"/>
      <c r="EP75" s="290"/>
      <c r="EQ75" s="290"/>
      <c r="ER75" s="290"/>
      <c r="ES75" s="290"/>
      <c r="ET75" s="290"/>
      <c r="EU75" s="290"/>
      <c r="EV75" s="290"/>
      <c r="EW75" s="290"/>
      <c r="EX75" s="290"/>
      <c r="EY75" s="290"/>
    </row>
    <row r="76" spans="1:155" s="237" customFormat="1" ht="15" customHeight="1" x14ac:dyDescent="0.35">
      <c r="A76" s="292" t="s">
        <v>197</v>
      </c>
      <c r="B76" s="293" t="s">
        <v>198</v>
      </c>
      <c r="C76" s="293" t="s">
        <v>128</v>
      </c>
      <c r="D76" s="290"/>
      <c r="E76" s="398">
        <v>55213072</v>
      </c>
      <c r="F76" s="699">
        <v>58533767</v>
      </c>
      <c r="G76" s="289">
        <v>0</v>
      </c>
      <c r="H76" s="699">
        <v>0</v>
      </c>
      <c r="I76" s="289">
        <v>183072</v>
      </c>
      <c r="J76" s="289">
        <v>190767</v>
      </c>
      <c r="K76" s="398">
        <v>55030000</v>
      </c>
      <c r="L76" s="699">
        <v>58343000</v>
      </c>
      <c r="M76" s="289">
        <v>111025</v>
      </c>
      <c r="N76" s="699">
        <v>114849</v>
      </c>
      <c r="O76" s="405">
        <v>33763.9</v>
      </c>
      <c r="P76" s="752">
        <v>34780.6</v>
      </c>
      <c r="Q76" s="616">
        <v>0.99</v>
      </c>
      <c r="R76" s="617">
        <v>0.99</v>
      </c>
      <c r="S76" s="704">
        <v>53.3</v>
      </c>
      <c r="T76" s="699">
        <v>31.7</v>
      </c>
      <c r="U76" s="384">
        <v>33479.599999999999</v>
      </c>
      <c r="V76" s="384">
        <v>34464.493999999999</v>
      </c>
      <c r="W76" s="684">
        <v>1649.16</v>
      </c>
      <c r="X76" s="756">
        <v>1698.3788300000001</v>
      </c>
      <c r="Y76" s="472">
        <v>1643.69</v>
      </c>
      <c r="Z76" s="472">
        <v>1692.84366</v>
      </c>
      <c r="AA76" s="499">
        <v>566490</v>
      </c>
      <c r="AB76" s="440">
        <v>16.440000000000001</v>
      </c>
      <c r="AC76" s="619">
        <v>1.0001899999999999E-2</v>
      </c>
      <c r="AD76" s="441" t="s">
        <v>105</v>
      </c>
      <c r="AE76" s="442" t="s">
        <v>105</v>
      </c>
      <c r="AF76" s="340">
        <v>0</v>
      </c>
      <c r="AG76" s="340">
        <v>240.24002999999999</v>
      </c>
      <c r="AH76" s="340">
        <v>109.69002</v>
      </c>
      <c r="AI76" s="340">
        <v>0</v>
      </c>
      <c r="AJ76" s="568">
        <v>2048.31</v>
      </c>
      <c r="AK76" s="609">
        <v>24</v>
      </c>
      <c r="AL76" s="570">
        <v>6793.8</v>
      </c>
      <c r="AM76" s="609">
        <v>0</v>
      </c>
      <c r="AN76" s="570">
        <v>0</v>
      </c>
      <c r="AO76" s="609">
        <v>10</v>
      </c>
      <c r="AP76" s="569">
        <v>6290.3</v>
      </c>
      <c r="AQ76" s="571" t="s">
        <v>708</v>
      </c>
      <c r="AR76" s="591" t="s">
        <v>708</v>
      </c>
      <c r="AS76" s="591" t="s">
        <v>708</v>
      </c>
      <c r="AT76" s="591" t="s">
        <v>708</v>
      </c>
      <c r="AU76" s="591" t="s">
        <v>708</v>
      </c>
      <c r="AV76" s="591" t="s">
        <v>708</v>
      </c>
      <c r="AW76" s="591" t="s">
        <v>708</v>
      </c>
      <c r="AX76" s="754" t="s">
        <v>708</v>
      </c>
      <c r="AY76" s="291" t="s">
        <v>708</v>
      </c>
      <c r="AZ76" s="291" t="s">
        <v>708</v>
      </c>
      <c r="BA76" s="291" t="s">
        <v>708</v>
      </c>
      <c r="BB76" s="291" t="s">
        <v>708</v>
      </c>
      <c r="BC76" s="291" t="s">
        <v>708</v>
      </c>
      <c r="BD76" s="291" t="s">
        <v>708</v>
      </c>
      <c r="BE76" s="755" t="s">
        <v>708</v>
      </c>
      <c r="BF76" s="591" t="s">
        <v>708</v>
      </c>
      <c r="BG76" s="591" t="s">
        <v>708</v>
      </c>
      <c r="BH76" s="591" t="s">
        <v>708</v>
      </c>
      <c r="BI76" s="591" t="s">
        <v>708</v>
      </c>
      <c r="BJ76" s="591" t="s">
        <v>708</v>
      </c>
      <c r="BK76" s="591" t="s">
        <v>708</v>
      </c>
      <c r="BL76" s="754" t="s">
        <v>708</v>
      </c>
      <c r="BM76" s="291" t="s">
        <v>708</v>
      </c>
      <c r="BN76" s="291" t="s">
        <v>708</v>
      </c>
      <c r="BO76" s="291" t="s">
        <v>708</v>
      </c>
      <c r="BP76" s="291" t="s">
        <v>708</v>
      </c>
      <c r="BQ76" s="291" t="s">
        <v>708</v>
      </c>
      <c r="BR76" s="291" t="s">
        <v>708</v>
      </c>
      <c r="BS76" s="755" t="s">
        <v>708</v>
      </c>
      <c r="BT76" s="591" t="s">
        <v>708</v>
      </c>
      <c r="BU76" s="591" t="s">
        <v>708</v>
      </c>
      <c r="BV76" s="591" t="s">
        <v>708</v>
      </c>
      <c r="BW76" s="591" t="s">
        <v>708</v>
      </c>
      <c r="BX76" s="591" t="s">
        <v>708</v>
      </c>
      <c r="BY76" s="591" t="s">
        <v>708</v>
      </c>
      <c r="BZ76" s="754" t="s">
        <v>708</v>
      </c>
      <c r="CA76" s="291" t="s">
        <v>708</v>
      </c>
      <c r="CB76" s="291" t="s">
        <v>708</v>
      </c>
      <c r="CC76" s="291" t="s">
        <v>708</v>
      </c>
      <c r="CD76" s="291" t="s">
        <v>708</v>
      </c>
      <c r="CE76" s="291" t="s">
        <v>708</v>
      </c>
      <c r="CF76" s="291" t="s">
        <v>708</v>
      </c>
      <c r="CG76" s="291" t="s">
        <v>708</v>
      </c>
      <c r="CH76" s="439" t="s">
        <v>821</v>
      </c>
      <c r="CI76" s="290"/>
      <c r="CJ76" s="290"/>
      <c r="CK76" s="290"/>
      <c r="CL76" s="290"/>
      <c r="CM76" s="290"/>
      <c r="CN76" s="290"/>
      <c r="CO76" s="290"/>
      <c r="CP76" s="290"/>
      <c r="CQ76" s="290"/>
      <c r="CR76" s="290"/>
      <c r="CS76" s="290"/>
      <c r="CT76" s="290"/>
      <c r="CU76" s="290"/>
      <c r="CV76" s="290"/>
      <c r="CW76" s="290"/>
      <c r="CX76" s="290"/>
      <c r="CY76" s="290"/>
      <c r="CZ76" s="290"/>
      <c r="DA76" s="290"/>
      <c r="DB76" s="290"/>
      <c r="DC76" s="290"/>
      <c r="DD76" s="290"/>
      <c r="DE76" s="290"/>
      <c r="DF76" s="290"/>
      <c r="DG76" s="290"/>
      <c r="DH76" s="290"/>
      <c r="DI76" s="290"/>
      <c r="DJ76" s="290"/>
      <c r="DK76" s="290"/>
      <c r="DL76" s="290"/>
      <c r="DM76" s="290"/>
      <c r="DN76" s="290"/>
      <c r="DO76" s="290"/>
      <c r="DP76" s="290"/>
      <c r="DQ76" s="290"/>
      <c r="DR76" s="290"/>
      <c r="DS76" s="290"/>
      <c r="DT76" s="290"/>
      <c r="DU76" s="290"/>
      <c r="DV76" s="290"/>
      <c r="DW76" s="290"/>
      <c r="DX76" s="290"/>
      <c r="DY76" s="290"/>
      <c r="DZ76" s="290"/>
      <c r="EA76" s="290"/>
      <c r="EB76" s="290"/>
      <c r="EC76" s="290"/>
      <c r="ED76" s="290"/>
      <c r="EE76" s="290"/>
      <c r="EF76" s="290"/>
      <c r="EG76" s="290"/>
      <c r="EH76" s="290"/>
      <c r="EI76" s="290"/>
      <c r="EJ76" s="290"/>
      <c r="EK76" s="290"/>
      <c r="EL76" s="290"/>
      <c r="EM76" s="290"/>
      <c r="EN76" s="290"/>
      <c r="EO76" s="290"/>
      <c r="EP76" s="290"/>
      <c r="EQ76" s="290"/>
      <c r="ER76" s="290"/>
      <c r="ES76" s="290"/>
      <c r="ET76" s="290"/>
      <c r="EU76" s="290"/>
      <c r="EV76" s="290"/>
      <c r="EW76" s="290"/>
      <c r="EX76" s="290"/>
      <c r="EY76" s="290"/>
    </row>
    <row r="77" spans="1:155" s="237" customFormat="1" ht="15" customHeight="1" x14ac:dyDescent="0.35">
      <c r="A77" s="292" t="s">
        <v>301</v>
      </c>
      <c r="B77" s="293" t="s">
        <v>822</v>
      </c>
      <c r="C77" s="293" t="s">
        <v>710</v>
      </c>
      <c r="D77" s="290"/>
      <c r="E77" s="398">
        <v>8263459</v>
      </c>
      <c r="F77" s="699">
        <v>8438860</v>
      </c>
      <c r="G77" s="289">
        <v>0</v>
      </c>
      <c r="H77" s="699">
        <v>0</v>
      </c>
      <c r="I77" s="289">
        <v>1228470</v>
      </c>
      <c r="J77" s="289">
        <v>1267510</v>
      </c>
      <c r="K77" s="398">
        <v>7034989</v>
      </c>
      <c r="L77" s="699">
        <v>7171350</v>
      </c>
      <c r="M77" s="289">
        <v>0</v>
      </c>
      <c r="N77" s="699">
        <v>0</v>
      </c>
      <c r="O77" s="405">
        <v>39787</v>
      </c>
      <c r="P77" s="752">
        <v>40558.199999999997</v>
      </c>
      <c r="Q77" s="616">
        <v>0.97499999999999998</v>
      </c>
      <c r="R77" s="617">
        <v>0.97499999999999998</v>
      </c>
      <c r="S77" s="383">
        <v>0</v>
      </c>
      <c r="T77" s="699">
        <v>0</v>
      </c>
      <c r="U77" s="384">
        <v>38792.300000000003</v>
      </c>
      <c r="V77" s="384">
        <v>39544.199999999997</v>
      </c>
      <c r="W77" s="684">
        <v>213.02</v>
      </c>
      <c r="X77" s="756">
        <v>213.4</v>
      </c>
      <c r="Y77" s="472">
        <v>181.35</v>
      </c>
      <c r="Z77" s="472">
        <v>181.35</v>
      </c>
      <c r="AA77" s="499">
        <v>0</v>
      </c>
      <c r="AB77" s="440">
        <v>0</v>
      </c>
      <c r="AC77" s="619">
        <v>0</v>
      </c>
      <c r="AD77" s="441" t="s">
        <v>105</v>
      </c>
      <c r="AE77" s="442" t="s">
        <v>105</v>
      </c>
      <c r="AF77" s="340">
        <v>1461.24</v>
      </c>
      <c r="AG77" s="340">
        <v>228.15</v>
      </c>
      <c r="AH77" s="340">
        <v>82.35</v>
      </c>
      <c r="AI77" s="340">
        <v>0</v>
      </c>
      <c r="AJ77" s="568">
        <v>1985.14</v>
      </c>
      <c r="AK77" s="609">
        <v>8</v>
      </c>
      <c r="AL77" s="570">
        <v>18183</v>
      </c>
      <c r="AM77" s="609">
        <v>0</v>
      </c>
      <c r="AN77" s="570">
        <v>0</v>
      </c>
      <c r="AO77" s="609">
        <v>8</v>
      </c>
      <c r="AP77" s="569">
        <v>18183</v>
      </c>
      <c r="AQ77" s="571" t="s">
        <v>708</v>
      </c>
      <c r="AR77" s="591" t="s">
        <v>708</v>
      </c>
      <c r="AS77" s="591" t="s">
        <v>708</v>
      </c>
      <c r="AT77" s="591" t="s">
        <v>708</v>
      </c>
      <c r="AU77" s="591" t="s">
        <v>708</v>
      </c>
      <c r="AV77" s="591" t="s">
        <v>708</v>
      </c>
      <c r="AW77" s="591" t="s">
        <v>708</v>
      </c>
      <c r="AX77" s="754" t="s">
        <v>708</v>
      </c>
      <c r="AY77" s="291" t="s">
        <v>708</v>
      </c>
      <c r="AZ77" s="291" t="s">
        <v>708</v>
      </c>
      <c r="BA77" s="291" t="s">
        <v>708</v>
      </c>
      <c r="BB77" s="291" t="s">
        <v>708</v>
      </c>
      <c r="BC77" s="291" t="s">
        <v>708</v>
      </c>
      <c r="BD77" s="291" t="s">
        <v>708</v>
      </c>
      <c r="BE77" s="755" t="s">
        <v>708</v>
      </c>
      <c r="BF77" s="591" t="s">
        <v>708</v>
      </c>
      <c r="BG77" s="591" t="s">
        <v>708</v>
      </c>
      <c r="BH77" s="591" t="s">
        <v>708</v>
      </c>
      <c r="BI77" s="591" t="s">
        <v>708</v>
      </c>
      <c r="BJ77" s="591" t="s">
        <v>708</v>
      </c>
      <c r="BK77" s="591" t="s">
        <v>708</v>
      </c>
      <c r="BL77" s="754" t="s">
        <v>708</v>
      </c>
      <c r="BM77" s="291" t="s">
        <v>708</v>
      </c>
      <c r="BN77" s="291" t="s">
        <v>708</v>
      </c>
      <c r="BO77" s="291" t="s">
        <v>708</v>
      </c>
      <c r="BP77" s="291" t="s">
        <v>708</v>
      </c>
      <c r="BQ77" s="291" t="s">
        <v>708</v>
      </c>
      <c r="BR77" s="291" t="s">
        <v>708</v>
      </c>
      <c r="BS77" s="755" t="s">
        <v>708</v>
      </c>
      <c r="BT77" s="591" t="s">
        <v>708</v>
      </c>
      <c r="BU77" s="591" t="s">
        <v>708</v>
      </c>
      <c r="BV77" s="591" t="s">
        <v>708</v>
      </c>
      <c r="BW77" s="591" t="s">
        <v>708</v>
      </c>
      <c r="BX77" s="591" t="s">
        <v>708</v>
      </c>
      <c r="BY77" s="591" t="s">
        <v>708</v>
      </c>
      <c r="BZ77" s="754" t="s">
        <v>708</v>
      </c>
      <c r="CA77" s="291" t="s">
        <v>708</v>
      </c>
      <c r="CB77" s="291" t="s">
        <v>708</v>
      </c>
      <c r="CC77" s="291" t="s">
        <v>708</v>
      </c>
      <c r="CD77" s="291" t="s">
        <v>708</v>
      </c>
      <c r="CE77" s="291" t="s">
        <v>708</v>
      </c>
      <c r="CF77" s="291" t="s">
        <v>708</v>
      </c>
      <c r="CG77" s="291" t="s">
        <v>708</v>
      </c>
      <c r="CH77" s="439" t="s">
        <v>823</v>
      </c>
      <c r="CI77" s="290"/>
      <c r="CJ77" s="290"/>
      <c r="CK77" s="290"/>
      <c r="CL77" s="290"/>
      <c r="CM77" s="290"/>
      <c r="CN77" s="290"/>
      <c r="CO77" s="290"/>
      <c r="CP77" s="290"/>
      <c r="CQ77" s="290"/>
      <c r="CR77" s="290"/>
      <c r="CS77" s="290"/>
      <c r="CT77" s="290"/>
      <c r="CU77" s="290"/>
      <c r="CV77" s="290"/>
      <c r="CW77" s="290"/>
      <c r="CX77" s="290"/>
      <c r="CY77" s="290"/>
      <c r="CZ77" s="290"/>
      <c r="DA77" s="290"/>
      <c r="DB77" s="290"/>
      <c r="DC77" s="290"/>
      <c r="DD77" s="290"/>
      <c r="DE77" s="290"/>
      <c r="DF77" s="290"/>
      <c r="DG77" s="290"/>
      <c r="DH77" s="290"/>
      <c r="DI77" s="290"/>
      <c r="DJ77" s="290"/>
      <c r="DK77" s="290"/>
      <c r="DL77" s="290"/>
      <c r="DM77" s="290"/>
      <c r="DN77" s="290"/>
      <c r="DO77" s="290"/>
      <c r="DP77" s="290"/>
      <c r="DQ77" s="290"/>
      <c r="DR77" s="290"/>
      <c r="DS77" s="290"/>
      <c r="DT77" s="290"/>
      <c r="DU77" s="290"/>
      <c r="DV77" s="290"/>
      <c r="DW77" s="290"/>
      <c r="DX77" s="290"/>
      <c r="DY77" s="290"/>
      <c r="DZ77" s="290"/>
      <c r="EA77" s="290"/>
      <c r="EB77" s="290"/>
      <c r="EC77" s="290"/>
      <c r="ED77" s="290"/>
      <c r="EE77" s="290"/>
      <c r="EF77" s="290"/>
      <c r="EG77" s="290"/>
      <c r="EH77" s="290"/>
      <c r="EI77" s="290"/>
      <c r="EJ77" s="290"/>
      <c r="EK77" s="290"/>
      <c r="EL77" s="290"/>
      <c r="EM77" s="290"/>
      <c r="EN77" s="290"/>
      <c r="EO77" s="290"/>
      <c r="EP77" s="290"/>
      <c r="EQ77" s="290"/>
      <c r="ER77" s="290"/>
      <c r="ES77" s="290"/>
      <c r="ET77" s="290"/>
      <c r="EU77" s="290"/>
      <c r="EV77" s="290"/>
      <c r="EW77" s="290"/>
      <c r="EX77" s="290"/>
      <c r="EY77" s="290"/>
    </row>
    <row r="78" spans="1:155" s="237" customFormat="1" ht="15" customHeight="1" x14ac:dyDescent="0.35">
      <c r="A78" s="292" t="s">
        <v>200</v>
      </c>
      <c r="B78" s="293" t="s">
        <v>201</v>
      </c>
      <c r="C78" s="293" t="s">
        <v>128</v>
      </c>
      <c r="D78" s="290"/>
      <c r="E78" s="398">
        <v>107597382</v>
      </c>
      <c r="F78" s="699">
        <v>110503600</v>
      </c>
      <c r="G78" s="289">
        <v>0</v>
      </c>
      <c r="H78" s="699">
        <v>0</v>
      </c>
      <c r="I78" s="289">
        <v>0</v>
      </c>
      <c r="J78" s="289">
        <v>0</v>
      </c>
      <c r="K78" s="398">
        <v>107597382</v>
      </c>
      <c r="L78" s="699">
        <v>110503600</v>
      </c>
      <c r="M78" s="289">
        <v>82286</v>
      </c>
      <c r="N78" s="699">
        <v>83075</v>
      </c>
      <c r="O78" s="405">
        <v>71328.990000000005</v>
      </c>
      <c r="P78" s="752">
        <v>72196.490000000005</v>
      </c>
      <c r="Q78" s="616">
        <v>0.97499999999999998</v>
      </c>
      <c r="R78" s="617">
        <v>0.97</v>
      </c>
      <c r="S78" s="383">
        <v>0</v>
      </c>
      <c r="T78" s="699">
        <v>0</v>
      </c>
      <c r="U78" s="384">
        <v>69545.8</v>
      </c>
      <c r="V78" s="384">
        <v>70030.600000000006</v>
      </c>
      <c r="W78" s="684">
        <v>1547.14</v>
      </c>
      <c r="X78" s="756">
        <v>1577.93308</v>
      </c>
      <c r="Y78" s="472">
        <v>1547.14</v>
      </c>
      <c r="Z78" s="472">
        <v>1577.93308</v>
      </c>
      <c r="AA78" s="499">
        <v>1083471</v>
      </c>
      <c r="AB78" s="440">
        <v>15.47</v>
      </c>
      <c r="AC78" s="619">
        <v>9.9991000000000003E-3</v>
      </c>
      <c r="AD78" s="441" t="s">
        <v>105</v>
      </c>
      <c r="AE78" s="442" t="s">
        <v>105</v>
      </c>
      <c r="AF78" s="340">
        <v>0</v>
      </c>
      <c r="AG78" s="340">
        <v>251.59957</v>
      </c>
      <c r="AH78" s="340">
        <v>80.84</v>
      </c>
      <c r="AI78" s="340">
        <v>0</v>
      </c>
      <c r="AJ78" s="568">
        <v>1910.37</v>
      </c>
      <c r="AK78" s="609">
        <v>0</v>
      </c>
      <c r="AL78" s="570">
        <v>0</v>
      </c>
      <c r="AM78" s="609">
        <v>0</v>
      </c>
      <c r="AN78" s="570">
        <v>0</v>
      </c>
      <c r="AO78" s="609">
        <v>0</v>
      </c>
      <c r="AP78" s="569">
        <v>0</v>
      </c>
      <c r="AQ78" s="571" t="s">
        <v>708</v>
      </c>
      <c r="AR78" s="591" t="s">
        <v>708</v>
      </c>
      <c r="AS78" s="591" t="s">
        <v>708</v>
      </c>
      <c r="AT78" s="591" t="s">
        <v>708</v>
      </c>
      <c r="AU78" s="591" t="s">
        <v>708</v>
      </c>
      <c r="AV78" s="591" t="s">
        <v>708</v>
      </c>
      <c r="AW78" s="591" t="s">
        <v>708</v>
      </c>
      <c r="AX78" s="754" t="s">
        <v>708</v>
      </c>
      <c r="AY78" s="291" t="s">
        <v>708</v>
      </c>
      <c r="AZ78" s="291" t="s">
        <v>708</v>
      </c>
      <c r="BA78" s="291" t="s">
        <v>708</v>
      </c>
      <c r="BB78" s="291" t="s">
        <v>708</v>
      </c>
      <c r="BC78" s="291" t="s">
        <v>708</v>
      </c>
      <c r="BD78" s="291" t="s">
        <v>708</v>
      </c>
      <c r="BE78" s="755" t="s">
        <v>708</v>
      </c>
      <c r="BF78" s="591" t="s">
        <v>708</v>
      </c>
      <c r="BG78" s="591" t="s">
        <v>708</v>
      </c>
      <c r="BH78" s="591" t="s">
        <v>708</v>
      </c>
      <c r="BI78" s="591" t="s">
        <v>708</v>
      </c>
      <c r="BJ78" s="591" t="s">
        <v>708</v>
      </c>
      <c r="BK78" s="591" t="s">
        <v>708</v>
      </c>
      <c r="BL78" s="754" t="s">
        <v>708</v>
      </c>
      <c r="BM78" s="291" t="s">
        <v>708</v>
      </c>
      <c r="BN78" s="291" t="s">
        <v>708</v>
      </c>
      <c r="BO78" s="291" t="s">
        <v>708</v>
      </c>
      <c r="BP78" s="291" t="s">
        <v>708</v>
      </c>
      <c r="BQ78" s="291" t="s">
        <v>708</v>
      </c>
      <c r="BR78" s="291" t="s">
        <v>708</v>
      </c>
      <c r="BS78" s="755" t="s">
        <v>708</v>
      </c>
      <c r="BT78" s="591" t="s">
        <v>708</v>
      </c>
      <c r="BU78" s="591" t="s">
        <v>708</v>
      </c>
      <c r="BV78" s="591" t="s">
        <v>708</v>
      </c>
      <c r="BW78" s="591" t="s">
        <v>708</v>
      </c>
      <c r="BX78" s="591" t="s">
        <v>708</v>
      </c>
      <c r="BY78" s="591" t="s">
        <v>708</v>
      </c>
      <c r="BZ78" s="754" t="s">
        <v>708</v>
      </c>
      <c r="CA78" s="291" t="s">
        <v>708</v>
      </c>
      <c r="CB78" s="291" t="s">
        <v>708</v>
      </c>
      <c r="CC78" s="291" t="s">
        <v>708</v>
      </c>
      <c r="CD78" s="291" t="s">
        <v>708</v>
      </c>
      <c r="CE78" s="291" t="s">
        <v>708</v>
      </c>
      <c r="CF78" s="291" t="s">
        <v>708</v>
      </c>
      <c r="CG78" s="291" t="s">
        <v>708</v>
      </c>
      <c r="CH78" s="439" t="s">
        <v>824</v>
      </c>
      <c r="CI78" s="290"/>
      <c r="CJ78" s="290"/>
      <c r="CK78" s="290"/>
      <c r="CL78" s="290"/>
      <c r="CM78" s="290"/>
      <c r="CN78" s="290"/>
      <c r="CO78" s="290"/>
      <c r="CP78" s="290"/>
      <c r="CQ78" s="290"/>
      <c r="CR78" s="290"/>
      <c r="CS78" s="290"/>
      <c r="CT78" s="290"/>
      <c r="CU78" s="290"/>
      <c r="CV78" s="290"/>
      <c r="CW78" s="290"/>
      <c r="CX78" s="290"/>
      <c r="CY78" s="290"/>
      <c r="CZ78" s="290"/>
      <c r="DA78" s="290"/>
      <c r="DB78" s="290"/>
      <c r="DC78" s="290"/>
      <c r="DD78" s="290"/>
      <c r="DE78" s="290"/>
      <c r="DF78" s="290"/>
      <c r="DG78" s="290"/>
      <c r="DH78" s="290"/>
      <c r="DI78" s="290"/>
      <c r="DJ78" s="290"/>
      <c r="DK78" s="290"/>
      <c r="DL78" s="290"/>
      <c r="DM78" s="290"/>
      <c r="DN78" s="290"/>
      <c r="DO78" s="290"/>
      <c r="DP78" s="290"/>
      <c r="DQ78" s="290"/>
      <c r="DR78" s="290"/>
      <c r="DS78" s="290"/>
      <c r="DT78" s="290"/>
      <c r="DU78" s="290"/>
      <c r="DV78" s="290"/>
      <c r="DW78" s="290"/>
      <c r="DX78" s="290"/>
      <c r="DY78" s="290"/>
      <c r="DZ78" s="290"/>
      <c r="EA78" s="290"/>
      <c r="EB78" s="290"/>
      <c r="EC78" s="290"/>
      <c r="ED78" s="290"/>
      <c r="EE78" s="290"/>
      <c r="EF78" s="290"/>
      <c r="EG78" s="290"/>
      <c r="EH78" s="290"/>
      <c r="EI78" s="290"/>
      <c r="EJ78" s="290"/>
      <c r="EK78" s="290"/>
      <c r="EL78" s="290"/>
      <c r="EM78" s="290"/>
      <c r="EN78" s="290"/>
      <c r="EO78" s="290"/>
      <c r="EP78" s="290"/>
      <c r="EQ78" s="290"/>
      <c r="ER78" s="290"/>
      <c r="ES78" s="290"/>
      <c r="ET78" s="290"/>
      <c r="EU78" s="290"/>
      <c r="EV78" s="290"/>
      <c r="EW78" s="290"/>
      <c r="EX78" s="290"/>
      <c r="EY78" s="290"/>
    </row>
    <row r="79" spans="1:155" s="237" customFormat="1" ht="15" customHeight="1" x14ac:dyDescent="0.35">
      <c r="A79" s="292" t="s">
        <v>306</v>
      </c>
      <c r="B79" s="293" t="s">
        <v>825</v>
      </c>
      <c r="C79" s="293" t="s">
        <v>710</v>
      </c>
      <c r="D79" s="290"/>
      <c r="E79" s="398">
        <v>8399207</v>
      </c>
      <c r="F79" s="699">
        <v>8718783</v>
      </c>
      <c r="G79" s="289">
        <v>0</v>
      </c>
      <c r="H79" s="699">
        <v>0</v>
      </c>
      <c r="I79" s="289">
        <v>1826236</v>
      </c>
      <c r="J79" s="289">
        <v>1892616</v>
      </c>
      <c r="K79" s="398">
        <v>6572971</v>
      </c>
      <c r="L79" s="699">
        <v>6826167</v>
      </c>
      <c r="M79" s="289">
        <v>0</v>
      </c>
      <c r="N79" s="699">
        <v>0</v>
      </c>
      <c r="O79" s="405">
        <v>30217.99</v>
      </c>
      <c r="P79" s="752">
        <v>30785.68</v>
      </c>
      <c r="Q79" s="616">
        <v>0.99199999999999999</v>
      </c>
      <c r="R79" s="617">
        <v>0.99199999999999999</v>
      </c>
      <c r="S79" s="704">
        <v>0</v>
      </c>
      <c r="T79" s="699">
        <v>0</v>
      </c>
      <c r="U79" s="384">
        <v>29976.2</v>
      </c>
      <c r="V79" s="384">
        <v>30539.4</v>
      </c>
      <c r="W79" s="684">
        <v>280.2</v>
      </c>
      <c r="X79" s="756">
        <v>285.49</v>
      </c>
      <c r="Y79" s="472">
        <v>219.27</v>
      </c>
      <c r="Z79" s="472">
        <v>223.52</v>
      </c>
      <c r="AA79" s="499">
        <v>0</v>
      </c>
      <c r="AB79" s="440">
        <v>0</v>
      </c>
      <c r="AC79" s="619">
        <v>0</v>
      </c>
      <c r="AD79" s="441" t="s">
        <v>105</v>
      </c>
      <c r="AE79" s="442" t="s">
        <v>105</v>
      </c>
      <c r="AF79" s="340">
        <v>1424.56</v>
      </c>
      <c r="AG79" s="340">
        <v>251.6</v>
      </c>
      <c r="AH79" s="340">
        <v>80.84</v>
      </c>
      <c r="AI79" s="340">
        <v>0</v>
      </c>
      <c r="AJ79" s="568">
        <v>2042.49</v>
      </c>
      <c r="AK79" s="609">
        <v>101</v>
      </c>
      <c r="AL79" s="570">
        <v>30539.4</v>
      </c>
      <c r="AM79" s="609">
        <v>0</v>
      </c>
      <c r="AN79" s="570">
        <v>0</v>
      </c>
      <c r="AO79" s="609">
        <v>77</v>
      </c>
      <c r="AP79" s="569">
        <v>29785.31</v>
      </c>
      <c r="AQ79" s="571" t="s">
        <v>708</v>
      </c>
      <c r="AR79" s="591" t="s">
        <v>708</v>
      </c>
      <c r="AS79" s="591" t="s">
        <v>708</v>
      </c>
      <c r="AT79" s="591" t="s">
        <v>708</v>
      </c>
      <c r="AU79" s="591" t="s">
        <v>708</v>
      </c>
      <c r="AV79" s="591" t="s">
        <v>708</v>
      </c>
      <c r="AW79" s="591" t="s">
        <v>708</v>
      </c>
      <c r="AX79" s="754" t="s">
        <v>708</v>
      </c>
      <c r="AY79" s="291" t="s">
        <v>708</v>
      </c>
      <c r="AZ79" s="291" t="s">
        <v>708</v>
      </c>
      <c r="BA79" s="291" t="s">
        <v>708</v>
      </c>
      <c r="BB79" s="291" t="s">
        <v>708</v>
      </c>
      <c r="BC79" s="291" t="s">
        <v>708</v>
      </c>
      <c r="BD79" s="291" t="s">
        <v>708</v>
      </c>
      <c r="BE79" s="755" t="s">
        <v>708</v>
      </c>
      <c r="BF79" s="591" t="s">
        <v>708</v>
      </c>
      <c r="BG79" s="591" t="s">
        <v>708</v>
      </c>
      <c r="BH79" s="591" t="s">
        <v>708</v>
      </c>
      <c r="BI79" s="591" t="s">
        <v>708</v>
      </c>
      <c r="BJ79" s="591" t="s">
        <v>708</v>
      </c>
      <c r="BK79" s="591" t="s">
        <v>708</v>
      </c>
      <c r="BL79" s="754" t="s">
        <v>708</v>
      </c>
      <c r="BM79" s="291" t="s">
        <v>708</v>
      </c>
      <c r="BN79" s="291" t="s">
        <v>708</v>
      </c>
      <c r="BO79" s="291" t="s">
        <v>708</v>
      </c>
      <c r="BP79" s="291" t="s">
        <v>708</v>
      </c>
      <c r="BQ79" s="291" t="s">
        <v>708</v>
      </c>
      <c r="BR79" s="291" t="s">
        <v>708</v>
      </c>
      <c r="BS79" s="755" t="s">
        <v>708</v>
      </c>
      <c r="BT79" s="591" t="s">
        <v>708</v>
      </c>
      <c r="BU79" s="591" t="s">
        <v>708</v>
      </c>
      <c r="BV79" s="591" t="s">
        <v>708</v>
      </c>
      <c r="BW79" s="591" t="s">
        <v>708</v>
      </c>
      <c r="BX79" s="591" t="s">
        <v>708</v>
      </c>
      <c r="BY79" s="591" t="s">
        <v>708</v>
      </c>
      <c r="BZ79" s="754" t="s">
        <v>708</v>
      </c>
      <c r="CA79" s="291" t="s">
        <v>708</v>
      </c>
      <c r="CB79" s="291" t="s">
        <v>708</v>
      </c>
      <c r="CC79" s="291" t="s">
        <v>708</v>
      </c>
      <c r="CD79" s="291" t="s">
        <v>708</v>
      </c>
      <c r="CE79" s="291" t="s">
        <v>708</v>
      </c>
      <c r="CF79" s="291" t="s">
        <v>708</v>
      </c>
      <c r="CG79" s="291" t="s">
        <v>708</v>
      </c>
      <c r="CH79" s="439" t="s">
        <v>826</v>
      </c>
      <c r="CI79" s="290"/>
      <c r="CJ79" s="290"/>
      <c r="CK79" s="290"/>
      <c r="CL79" s="290"/>
      <c r="CM79" s="290"/>
      <c r="CN79" s="290"/>
      <c r="CO79" s="290"/>
      <c r="CP79" s="290"/>
      <c r="CQ79" s="290"/>
      <c r="CR79" s="290"/>
      <c r="CS79" s="290"/>
      <c r="CT79" s="290"/>
      <c r="CU79" s="290"/>
      <c r="CV79" s="290"/>
      <c r="CW79" s="290"/>
      <c r="CX79" s="290"/>
      <c r="CY79" s="290"/>
      <c r="CZ79" s="290"/>
      <c r="DA79" s="290"/>
      <c r="DB79" s="290"/>
      <c r="DC79" s="290"/>
      <c r="DD79" s="290"/>
      <c r="DE79" s="290"/>
      <c r="DF79" s="290"/>
      <c r="DG79" s="290"/>
      <c r="DH79" s="290"/>
      <c r="DI79" s="290"/>
      <c r="DJ79" s="290"/>
      <c r="DK79" s="290"/>
      <c r="DL79" s="290"/>
      <c r="DM79" s="290"/>
      <c r="DN79" s="290"/>
      <c r="DO79" s="290"/>
      <c r="DP79" s="290"/>
      <c r="DQ79" s="290"/>
      <c r="DR79" s="290"/>
      <c r="DS79" s="290"/>
      <c r="DT79" s="290"/>
      <c r="DU79" s="290"/>
      <c r="DV79" s="290"/>
      <c r="DW79" s="290"/>
      <c r="DX79" s="290"/>
      <c r="DY79" s="290"/>
      <c r="DZ79" s="290"/>
      <c r="EA79" s="290"/>
      <c r="EB79" s="290"/>
      <c r="EC79" s="290"/>
      <c r="ED79" s="290"/>
      <c r="EE79" s="290"/>
      <c r="EF79" s="290"/>
      <c r="EG79" s="290"/>
      <c r="EH79" s="290"/>
      <c r="EI79" s="290"/>
      <c r="EJ79" s="290"/>
      <c r="EK79" s="290"/>
      <c r="EL79" s="290"/>
      <c r="EM79" s="290"/>
      <c r="EN79" s="290"/>
      <c r="EO79" s="290"/>
      <c r="EP79" s="290"/>
      <c r="EQ79" s="290"/>
      <c r="ER79" s="290"/>
      <c r="ES79" s="290"/>
      <c r="ET79" s="290"/>
      <c r="EU79" s="290"/>
      <c r="EV79" s="290"/>
      <c r="EW79" s="290"/>
      <c r="EX79" s="290"/>
      <c r="EY79" s="290"/>
    </row>
    <row r="80" spans="1:155" s="237" customFormat="1" ht="15" customHeight="1" x14ac:dyDescent="0.35">
      <c r="A80" s="292" t="s">
        <v>207</v>
      </c>
      <c r="B80" s="293" t="s">
        <v>208</v>
      </c>
      <c r="C80" s="293" t="s">
        <v>124</v>
      </c>
      <c r="D80" s="290"/>
      <c r="E80" s="398">
        <v>122252723</v>
      </c>
      <c r="F80" s="699">
        <v>130414045</v>
      </c>
      <c r="G80" s="289">
        <v>0</v>
      </c>
      <c r="H80" s="699">
        <v>0</v>
      </c>
      <c r="I80" s="289">
        <v>2501182</v>
      </c>
      <c r="J80" s="289">
        <v>2577885</v>
      </c>
      <c r="K80" s="398">
        <v>119751541</v>
      </c>
      <c r="L80" s="699">
        <v>127836160</v>
      </c>
      <c r="M80" s="289">
        <v>13833400</v>
      </c>
      <c r="N80" s="699">
        <v>13923230</v>
      </c>
      <c r="O80" s="405">
        <v>84933.1</v>
      </c>
      <c r="P80" s="752">
        <v>85803</v>
      </c>
      <c r="Q80" s="616">
        <v>0.97499999999999998</v>
      </c>
      <c r="R80" s="617">
        <v>0.98599999999999999</v>
      </c>
      <c r="S80" s="704">
        <v>0</v>
      </c>
      <c r="T80" s="699">
        <v>0</v>
      </c>
      <c r="U80" s="384">
        <v>82809.8</v>
      </c>
      <c r="V80" s="384">
        <v>84601.8</v>
      </c>
      <c r="W80" s="684">
        <v>1476.31</v>
      </c>
      <c r="X80" s="756">
        <v>1541.5</v>
      </c>
      <c r="Y80" s="472">
        <v>1446.1</v>
      </c>
      <c r="Z80" s="472">
        <v>1511.03</v>
      </c>
      <c r="AA80" s="499">
        <v>3058362</v>
      </c>
      <c r="AB80" s="440">
        <v>36.15</v>
      </c>
      <c r="AC80" s="619">
        <v>2.4998300000000001E-2</v>
      </c>
      <c r="AD80" s="441" t="s">
        <v>105</v>
      </c>
      <c r="AE80" s="442" t="s">
        <v>105</v>
      </c>
      <c r="AF80" s="340">
        <v>0</v>
      </c>
      <c r="AG80" s="340">
        <v>223.04</v>
      </c>
      <c r="AH80" s="340">
        <v>77.58</v>
      </c>
      <c r="AI80" s="340">
        <v>0</v>
      </c>
      <c r="AJ80" s="568">
        <v>1842.12</v>
      </c>
      <c r="AK80" s="609">
        <v>43</v>
      </c>
      <c r="AL80" s="570">
        <v>44148</v>
      </c>
      <c r="AM80" s="609">
        <v>0</v>
      </c>
      <c r="AN80" s="570">
        <v>0</v>
      </c>
      <c r="AO80" s="609">
        <v>39</v>
      </c>
      <c r="AP80" s="569">
        <v>43994</v>
      </c>
      <c r="AQ80" s="571" t="s">
        <v>708</v>
      </c>
      <c r="AR80" s="591" t="s">
        <v>708</v>
      </c>
      <c r="AS80" s="591" t="s">
        <v>708</v>
      </c>
      <c r="AT80" s="591" t="s">
        <v>708</v>
      </c>
      <c r="AU80" s="591" t="s">
        <v>708</v>
      </c>
      <c r="AV80" s="591" t="s">
        <v>708</v>
      </c>
      <c r="AW80" s="591" t="s">
        <v>708</v>
      </c>
      <c r="AX80" s="754" t="s">
        <v>708</v>
      </c>
      <c r="AY80" s="291" t="s">
        <v>708</v>
      </c>
      <c r="AZ80" s="291" t="s">
        <v>708</v>
      </c>
      <c r="BA80" s="291" t="s">
        <v>708</v>
      </c>
      <c r="BB80" s="291" t="s">
        <v>708</v>
      </c>
      <c r="BC80" s="291" t="s">
        <v>708</v>
      </c>
      <c r="BD80" s="291" t="s">
        <v>708</v>
      </c>
      <c r="BE80" s="755" t="s">
        <v>708</v>
      </c>
      <c r="BF80" s="591" t="s">
        <v>708</v>
      </c>
      <c r="BG80" s="591" t="s">
        <v>708</v>
      </c>
      <c r="BH80" s="591" t="s">
        <v>708</v>
      </c>
      <c r="BI80" s="591" t="s">
        <v>708</v>
      </c>
      <c r="BJ80" s="591" t="s">
        <v>708</v>
      </c>
      <c r="BK80" s="591" t="s">
        <v>708</v>
      </c>
      <c r="BL80" s="754" t="s">
        <v>708</v>
      </c>
      <c r="BM80" s="291" t="s">
        <v>708</v>
      </c>
      <c r="BN80" s="291" t="s">
        <v>708</v>
      </c>
      <c r="BO80" s="291" t="s">
        <v>708</v>
      </c>
      <c r="BP80" s="291" t="s">
        <v>708</v>
      </c>
      <c r="BQ80" s="291" t="s">
        <v>708</v>
      </c>
      <c r="BR80" s="291" t="s">
        <v>708</v>
      </c>
      <c r="BS80" s="755" t="s">
        <v>708</v>
      </c>
      <c r="BT80" s="591" t="s">
        <v>708</v>
      </c>
      <c r="BU80" s="591" t="s">
        <v>708</v>
      </c>
      <c r="BV80" s="591" t="s">
        <v>708</v>
      </c>
      <c r="BW80" s="591" t="s">
        <v>708</v>
      </c>
      <c r="BX80" s="591" t="s">
        <v>708</v>
      </c>
      <c r="BY80" s="591" t="s">
        <v>708</v>
      </c>
      <c r="BZ80" s="754" t="s">
        <v>708</v>
      </c>
      <c r="CA80" s="291" t="s">
        <v>708</v>
      </c>
      <c r="CB80" s="291" t="s">
        <v>708</v>
      </c>
      <c r="CC80" s="291" t="s">
        <v>708</v>
      </c>
      <c r="CD80" s="291" t="s">
        <v>708</v>
      </c>
      <c r="CE80" s="291" t="s">
        <v>708</v>
      </c>
      <c r="CF80" s="291" t="s">
        <v>708</v>
      </c>
      <c r="CG80" s="291" t="s">
        <v>708</v>
      </c>
      <c r="CH80" s="439" t="s">
        <v>827</v>
      </c>
      <c r="CI80" s="290"/>
      <c r="CJ80" s="290"/>
      <c r="CK80" s="290"/>
      <c r="CL80" s="290"/>
      <c r="CM80" s="290"/>
      <c r="CN80" s="290"/>
      <c r="CO80" s="290"/>
      <c r="CP80" s="290"/>
      <c r="CQ80" s="290"/>
      <c r="CR80" s="290"/>
      <c r="CS80" s="290"/>
      <c r="CT80" s="290"/>
      <c r="CU80" s="290"/>
      <c r="CV80" s="290"/>
      <c r="CW80" s="290"/>
      <c r="CX80" s="290"/>
      <c r="CY80" s="290"/>
      <c r="CZ80" s="290"/>
      <c r="DA80" s="290"/>
      <c r="DB80" s="290"/>
      <c r="DC80" s="290"/>
      <c r="DD80" s="290"/>
      <c r="DE80" s="290"/>
      <c r="DF80" s="290"/>
      <c r="DG80" s="290"/>
      <c r="DH80" s="290"/>
      <c r="DI80" s="290"/>
      <c r="DJ80" s="290"/>
      <c r="DK80" s="290"/>
      <c r="DL80" s="290"/>
      <c r="DM80" s="290"/>
      <c r="DN80" s="290"/>
      <c r="DO80" s="290"/>
      <c r="DP80" s="290"/>
      <c r="DQ80" s="290"/>
      <c r="DR80" s="290"/>
      <c r="DS80" s="290"/>
      <c r="DT80" s="290"/>
      <c r="DU80" s="290"/>
      <c r="DV80" s="290"/>
      <c r="DW80" s="290"/>
      <c r="DX80" s="290"/>
      <c r="DY80" s="290"/>
      <c r="DZ80" s="290"/>
      <c r="EA80" s="290"/>
      <c r="EB80" s="290"/>
      <c r="EC80" s="290"/>
      <c r="ED80" s="290"/>
      <c r="EE80" s="290"/>
      <c r="EF80" s="290"/>
      <c r="EG80" s="290"/>
      <c r="EH80" s="290"/>
      <c r="EI80" s="290"/>
      <c r="EJ80" s="290"/>
      <c r="EK80" s="290"/>
      <c r="EL80" s="290"/>
      <c r="EM80" s="290"/>
      <c r="EN80" s="290"/>
      <c r="EO80" s="290"/>
      <c r="EP80" s="290"/>
      <c r="EQ80" s="290"/>
      <c r="ER80" s="290"/>
      <c r="ES80" s="290"/>
      <c r="ET80" s="290"/>
      <c r="EU80" s="290"/>
      <c r="EV80" s="290"/>
      <c r="EW80" s="290"/>
      <c r="EX80" s="290"/>
      <c r="EY80" s="290"/>
    </row>
    <row r="81" spans="1:155" s="237" customFormat="1" ht="15" customHeight="1" x14ac:dyDescent="0.35">
      <c r="A81" s="292" t="s">
        <v>209</v>
      </c>
      <c r="B81" s="293" t="s">
        <v>210</v>
      </c>
      <c r="C81" s="293" t="s">
        <v>128</v>
      </c>
      <c r="D81" s="290"/>
      <c r="E81" s="398">
        <v>280256953</v>
      </c>
      <c r="F81" s="699">
        <v>292980563</v>
      </c>
      <c r="G81" s="289">
        <v>0</v>
      </c>
      <c r="H81" s="722">
        <v>0</v>
      </c>
      <c r="I81" s="289">
        <v>16338362</v>
      </c>
      <c r="J81" s="289">
        <v>16947656</v>
      </c>
      <c r="K81" s="398">
        <v>263918591</v>
      </c>
      <c r="L81" s="699">
        <v>276032907</v>
      </c>
      <c r="M81" s="289">
        <v>0</v>
      </c>
      <c r="N81" s="699">
        <v>0</v>
      </c>
      <c r="O81" s="405">
        <v>150609.4</v>
      </c>
      <c r="P81" s="752">
        <v>152153.60000000001</v>
      </c>
      <c r="Q81" s="616">
        <v>0.98</v>
      </c>
      <c r="R81" s="617">
        <v>0.98499999999999999</v>
      </c>
      <c r="S81" s="704">
        <v>722.5</v>
      </c>
      <c r="T81" s="699">
        <v>746.6</v>
      </c>
      <c r="U81" s="384">
        <v>148319.70000000001</v>
      </c>
      <c r="V81" s="384">
        <v>150617.89600000001</v>
      </c>
      <c r="W81" s="684">
        <v>1889.55</v>
      </c>
      <c r="X81" s="756">
        <v>1945.19092</v>
      </c>
      <c r="Y81" s="472">
        <v>1779.39</v>
      </c>
      <c r="Z81" s="472">
        <v>1832.6700499999999</v>
      </c>
      <c r="AA81" s="499">
        <v>2670455</v>
      </c>
      <c r="AB81" s="440">
        <v>17.73</v>
      </c>
      <c r="AC81" s="619">
        <v>9.9641E-3</v>
      </c>
      <c r="AD81" s="441" t="s">
        <v>105</v>
      </c>
      <c r="AE81" s="442" t="s">
        <v>105</v>
      </c>
      <c r="AF81" s="340">
        <v>0</v>
      </c>
      <c r="AG81" s="340">
        <v>265.58001000000002</v>
      </c>
      <c r="AH81" s="340">
        <v>79.430000000000007</v>
      </c>
      <c r="AI81" s="340">
        <v>0</v>
      </c>
      <c r="AJ81" s="568">
        <v>2290.1999999999998</v>
      </c>
      <c r="AK81" s="609">
        <v>265</v>
      </c>
      <c r="AL81" s="570">
        <v>150617.9</v>
      </c>
      <c r="AM81" s="609">
        <v>0</v>
      </c>
      <c r="AN81" s="570">
        <v>0</v>
      </c>
      <c r="AO81" s="609">
        <v>192</v>
      </c>
      <c r="AP81" s="569">
        <v>149053.29999999999</v>
      </c>
      <c r="AQ81" s="571" t="s">
        <v>708</v>
      </c>
      <c r="AR81" s="591" t="s">
        <v>708</v>
      </c>
      <c r="AS81" s="591" t="s">
        <v>708</v>
      </c>
      <c r="AT81" s="591" t="s">
        <v>708</v>
      </c>
      <c r="AU81" s="591" t="s">
        <v>708</v>
      </c>
      <c r="AV81" s="591" t="s">
        <v>708</v>
      </c>
      <c r="AW81" s="591" t="s">
        <v>708</v>
      </c>
      <c r="AX81" s="754" t="s">
        <v>708</v>
      </c>
      <c r="AY81" s="291" t="s">
        <v>708</v>
      </c>
      <c r="AZ81" s="291" t="s">
        <v>708</v>
      </c>
      <c r="BA81" s="291" t="s">
        <v>708</v>
      </c>
      <c r="BB81" s="291" t="s">
        <v>708</v>
      </c>
      <c r="BC81" s="291" t="s">
        <v>708</v>
      </c>
      <c r="BD81" s="291" t="s">
        <v>708</v>
      </c>
      <c r="BE81" s="755" t="s">
        <v>708</v>
      </c>
      <c r="BF81" s="591" t="s">
        <v>708</v>
      </c>
      <c r="BG81" s="591" t="s">
        <v>708</v>
      </c>
      <c r="BH81" s="591" t="s">
        <v>708</v>
      </c>
      <c r="BI81" s="591" t="s">
        <v>708</v>
      </c>
      <c r="BJ81" s="591" t="s">
        <v>708</v>
      </c>
      <c r="BK81" s="591" t="s">
        <v>708</v>
      </c>
      <c r="BL81" s="754" t="s">
        <v>708</v>
      </c>
      <c r="BM81" s="291" t="s">
        <v>708</v>
      </c>
      <c r="BN81" s="291" t="s">
        <v>708</v>
      </c>
      <c r="BO81" s="291" t="s">
        <v>708</v>
      </c>
      <c r="BP81" s="291" t="s">
        <v>708</v>
      </c>
      <c r="BQ81" s="291" t="s">
        <v>708</v>
      </c>
      <c r="BR81" s="291" t="s">
        <v>708</v>
      </c>
      <c r="BS81" s="755" t="s">
        <v>708</v>
      </c>
      <c r="BT81" s="591" t="s">
        <v>708</v>
      </c>
      <c r="BU81" s="591" t="s">
        <v>708</v>
      </c>
      <c r="BV81" s="591" t="s">
        <v>708</v>
      </c>
      <c r="BW81" s="591" t="s">
        <v>708</v>
      </c>
      <c r="BX81" s="591" t="s">
        <v>708</v>
      </c>
      <c r="BY81" s="591" t="s">
        <v>708</v>
      </c>
      <c r="BZ81" s="754" t="s">
        <v>708</v>
      </c>
      <c r="CA81" s="291" t="s">
        <v>708</v>
      </c>
      <c r="CB81" s="291" t="s">
        <v>708</v>
      </c>
      <c r="CC81" s="291" t="s">
        <v>708</v>
      </c>
      <c r="CD81" s="291" t="s">
        <v>708</v>
      </c>
      <c r="CE81" s="291" t="s">
        <v>708</v>
      </c>
      <c r="CF81" s="291" t="s">
        <v>708</v>
      </c>
      <c r="CG81" s="291" t="s">
        <v>708</v>
      </c>
      <c r="CH81" s="439" t="s">
        <v>828</v>
      </c>
      <c r="CI81" s="290"/>
      <c r="CJ81" s="290"/>
      <c r="CK81" s="290"/>
      <c r="CL81" s="290"/>
      <c r="CM81" s="290"/>
      <c r="CN81" s="290"/>
      <c r="CO81" s="290"/>
      <c r="CP81" s="290"/>
      <c r="CQ81" s="290"/>
      <c r="CR81" s="290"/>
      <c r="CS81" s="290"/>
      <c r="CT81" s="290"/>
      <c r="CU81" s="290"/>
      <c r="CV81" s="290"/>
      <c r="CW81" s="290"/>
      <c r="CX81" s="290"/>
      <c r="CY81" s="290"/>
      <c r="CZ81" s="290"/>
      <c r="DA81" s="290"/>
      <c r="DB81" s="290"/>
      <c r="DC81" s="290"/>
      <c r="DD81" s="290"/>
      <c r="DE81" s="290"/>
      <c r="DF81" s="290"/>
      <c r="DG81" s="290"/>
      <c r="DH81" s="290"/>
      <c r="DI81" s="290"/>
      <c r="DJ81" s="290"/>
      <c r="DK81" s="290"/>
      <c r="DL81" s="290"/>
      <c r="DM81" s="290"/>
      <c r="DN81" s="290"/>
      <c r="DO81" s="290"/>
      <c r="DP81" s="290"/>
      <c r="DQ81" s="290"/>
      <c r="DR81" s="290"/>
      <c r="DS81" s="290"/>
      <c r="DT81" s="290"/>
      <c r="DU81" s="290"/>
      <c r="DV81" s="290"/>
      <c r="DW81" s="290"/>
      <c r="DX81" s="290"/>
      <c r="DY81" s="290"/>
      <c r="DZ81" s="290"/>
      <c r="EA81" s="290"/>
      <c r="EB81" s="290"/>
      <c r="EC81" s="290"/>
      <c r="ED81" s="290"/>
      <c r="EE81" s="290"/>
      <c r="EF81" s="290"/>
      <c r="EG81" s="290"/>
      <c r="EH81" s="290"/>
      <c r="EI81" s="290"/>
      <c r="EJ81" s="290"/>
      <c r="EK81" s="290"/>
      <c r="EL81" s="290"/>
      <c r="EM81" s="290"/>
      <c r="EN81" s="290"/>
      <c r="EO81" s="290"/>
      <c r="EP81" s="290"/>
      <c r="EQ81" s="290"/>
      <c r="ER81" s="290"/>
      <c r="ES81" s="290"/>
      <c r="ET81" s="290"/>
      <c r="EU81" s="290"/>
      <c r="EV81" s="290"/>
      <c r="EW81" s="290"/>
      <c r="EX81" s="290"/>
      <c r="EY81" s="290"/>
    </row>
    <row r="82" spans="1:155" s="237" customFormat="1" ht="15" customHeight="1" x14ac:dyDescent="0.35">
      <c r="A82" s="292" t="s">
        <v>313</v>
      </c>
      <c r="B82" s="293" t="s">
        <v>829</v>
      </c>
      <c r="C82" s="293" t="s">
        <v>710</v>
      </c>
      <c r="D82" s="290"/>
      <c r="E82" s="398">
        <v>10460962.41</v>
      </c>
      <c r="F82" s="699">
        <v>11056782.939999999</v>
      </c>
      <c r="G82" s="289">
        <v>0</v>
      </c>
      <c r="H82" s="699">
        <v>0</v>
      </c>
      <c r="I82" s="289">
        <v>2771747</v>
      </c>
      <c r="J82" s="289">
        <v>3019047.94</v>
      </c>
      <c r="K82" s="398">
        <v>7689215.4100000001</v>
      </c>
      <c r="L82" s="699">
        <v>8037735</v>
      </c>
      <c r="M82" s="289">
        <v>76720</v>
      </c>
      <c r="N82" s="699">
        <v>79022</v>
      </c>
      <c r="O82" s="405">
        <v>39783.86</v>
      </c>
      <c r="P82" s="752">
        <v>40563.449999999997</v>
      </c>
      <c r="Q82" s="616">
        <v>0.97650000000000003</v>
      </c>
      <c r="R82" s="617">
        <v>0.97650000000000003</v>
      </c>
      <c r="S82" s="704">
        <v>145</v>
      </c>
      <c r="T82" s="699">
        <v>153</v>
      </c>
      <c r="U82" s="384">
        <v>38993.9</v>
      </c>
      <c r="V82" s="384">
        <v>39763.199999999997</v>
      </c>
      <c r="W82" s="684">
        <v>268.27</v>
      </c>
      <c r="X82" s="756">
        <v>278.07</v>
      </c>
      <c r="Y82" s="472">
        <v>197.19</v>
      </c>
      <c r="Z82" s="472">
        <v>202.14</v>
      </c>
      <c r="AA82" s="499">
        <v>0</v>
      </c>
      <c r="AB82" s="440">
        <v>0</v>
      </c>
      <c r="AC82" s="619">
        <v>0</v>
      </c>
      <c r="AD82" s="441" t="s">
        <v>105</v>
      </c>
      <c r="AE82" s="442" t="s">
        <v>105</v>
      </c>
      <c r="AF82" s="340">
        <v>1461.24</v>
      </c>
      <c r="AG82" s="340">
        <v>228.15</v>
      </c>
      <c r="AH82" s="340">
        <v>82.35</v>
      </c>
      <c r="AI82" s="340">
        <v>0</v>
      </c>
      <c r="AJ82" s="568">
        <v>2049.81</v>
      </c>
      <c r="AK82" s="609">
        <v>35</v>
      </c>
      <c r="AL82" s="570">
        <v>39763.199999999997</v>
      </c>
      <c r="AM82" s="609">
        <v>0</v>
      </c>
      <c r="AN82" s="570">
        <v>0</v>
      </c>
      <c r="AO82" s="609">
        <v>35</v>
      </c>
      <c r="AP82" s="569">
        <v>39763.199999999997</v>
      </c>
      <c r="AQ82" s="571" t="s">
        <v>708</v>
      </c>
      <c r="AR82" s="591" t="s">
        <v>708</v>
      </c>
      <c r="AS82" s="591" t="s">
        <v>708</v>
      </c>
      <c r="AT82" s="591" t="s">
        <v>708</v>
      </c>
      <c r="AU82" s="591" t="s">
        <v>708</v>
      </c>
      <c r="AV82" s="591" t="s">
        <v>708</v>
      </c>
      <c r="AW82" s="591" t="s">
        <v>708</v>
      </c>
      <c r="AX82" s="754" t="s">
        <v>708</v>
      </c>
      <c r="AY82" s="291" t="s">
        <v>708</v>
      </c>
      <c r="AZ82" s="291" t="s">
        <v>708</v>
      </c>
      <c r="BA82" s="291" t="s">
        <v>708</v>
      </c>
      <c r="BB82" s="291" t="s">
        <v>708</v>
      </c>
      <c r="BC82" s="291" t="s">
        <v>708</v>
      </c>
      <c r="BD82" s="291" t="s">
        <v>708</v>
      </c>
      <c r="BE82" s="755" t="s">
        <v>708</v>
      </c>
      <c r="BF82" s="591" t="s">
        <v>708</v>
      </c>
      <c r="BG82" s="591" t="s">
        <v>708</v>
      </c>
      <c r="BH82" s="591" t="s">
        <v>708</v>
      </c>
      <c r="BI82" s="591" t="s">
        <v>708</v>
      </c>
      <c r="BJ82" s="591" t="s">
        <v>708</v>
      </c>
      <c r="BK82" s="591" t="s">
        <v>708</v>
      </c>
      <c r="BL82" s="754" t="s">
        <v>708</v>
      </c>
      <c r="BM82" s="291" t="s">
        <v>708</v>
      </c>
      <c r="BN82" s="291" t="s">
        <v>708</v>
      </c>
      <c r="BO82" s="291" t="s">
        <v>708</v>
      </c>
      <c r="BP82" s="291" t="s">
        <v>708</v>
      </c>
      <c r="BQ82" s="291" t="s">
        <v>708</v>
      </c>
      <c r="BR82" s="291" t="s">
        <v>708</v>
      </c>
      <c r="BS82" s="755" t="s">
        <v>708</v>
      </c>
      <c r="BT82" s="591" t="s">
        <v>708</v>
      </c>
      <c r="BU82" s="591" t="s">
        <v>708</v>
      </c>
      <c r="BV82" s="591" t="s">
        <v>708</v>
      </c>
      <c r="BW82" s="591" t="s">
        <v>708</v>
      </c>
      <c r="BX82" s="591" t="s">
        <v>708</v>
      </c>
      <c r="BY82" s="591" t="s">
        <v>708</v>
      </c>
      <c r="BZ82" s="754" t="s">
        <v>708</v>
      </c>
      <c r="CA82" s="291" t="s">
        <v>708</v>
      </c>
      <c r="CB82" s="291" t="s">
        <v>708</v>
      </c>
      <c r="CC82" s="291" t="s">
        <v>708</v>
      </c>
      <c r="CD82" s="291" t="s">
        <v>708</v>
      </c>
      <c r="CE82" s="291" t="s">
        <v>708</v>
      </c>
      <c r="CF82" s="291" t="s">
        <v>708</v>
      </c>
      <c r="CG82" s="291" t="s">
        <v>708</v>
      </c>
      <c r="CH82" s="439" t="s">
        <v>830</v>
      </c>
      <c r="CI82" s="290"/>
      <c r="CJ82" s="290"/>
      <c r="CK82" s="290"/>
      <c r="CL82" s="290"/>
      <c r="CM82" s="290"/>
      <c r="CN82" s="290"/>
      <c r="CO82" s="290"/>
      <c r="CP82" s="290"/>
      <c r="CQ82" s="290"/>
      <c r="CR82" s="290"/>
      <c r="CS82" s="290"/>
      <c r="CT82" s="290"/>
      <c r="CU82" s="290"/>
      <c r="CV82" s="290"/>
      <c r="CW82" s="290"/>
      <c r="CX82" s="290"/>
      <c r="CY82" s="290"/>
      <c r="CZ82" s="290"/>
      <c r="DA82" s="290"/>
      <c r="DB82" s="290"/>
      <c r="DC82" s="290"/>
      <c r="DD82" s="290"/>
      <c r="DE82" s="290"/>
      <c r="DF82" s="290"/>
      <c r="DG82" s="290"/>
      <c r="DH82" s="290"/>
      <c r="DI82" s="290"/>
      <c r="DJ82" s="290"/>
      <c r="DK82" s="290"/>
      <c r="DL82" s="290"/>
      <c r="DM82" s="290"/>
      <c r="DN82" s="290"/>
      <c r="DO82" s="290"/>
      <c r="DP82" s="290"/>
      <c r="DQ82" s="290"/>
      <c r="DR82" s="290"/>
      <c r="DS82" s="290"/>
      <c r="DT82" s="290"/>
      <c r="DU82" s="290"/>
      <c r="DV82" s="290"/>
      <c r="DW82" s="290"/>
      <c r="DX82" s="290"/>
      <c r="DY82" s="290"/>
      <c r="DZ82" s="290"/>
      <c r="EA82" s="290"/>
      <c r="EB82" s="290"/>
      <c r="EC82" s="290"/>
      <c r="ED82" s="290"/>
      <c r="EE82" s="290"/>
      <c r="EF82" s="290"/>
      <c r="EG82" s="290"/>
      <c r="EH82" s="290"/>
      <c r="EI82" s="290"/>
      <c r="EJ82" s="290"/>
      <c r="EK82" s="290"/>
      <c r="EL82" s="290"/>
      <c r="EM82" s="290"/>
      <c r="EN82" s="290"/>
      <c r="EO82" s="290"/>
      <c r="EP82" s="290"/>
      <c r="EQ82" s="290"/>
      <c r="ER82" s="290"/>
      <c r="ES82" s="290"/>
      <c r="ET82" s="290"/>
      <c r="EU82" s="290"/>
      <c r="EV82" s="290"/>
      <c r="EW82" s="290"/>
      <c r="EX82" s="290"/>
      <c r="EY82" s="290"/>
    </row>
    <row r="83" spans="1:155" s="237" customFormat="1" ht="15" customHeight="1" x14ac:dyDescent="0.35">
      <c r="A83" s="292" t="s">
        <v>212</v>
      </c>
      <c r="B83" s="293" t="s">
        <v>213</v>
      </c>
      <c r="C83" s="293" t="s">
        <v>124</v>
      </c>
      <c r="D83" s="290"/>
      <c r="E83" s="398">
        <v>133158000</v>
      </c>
      <c r="F83" s="699">
        <v>140111000</v>
      </c>
      <c r="G83" s="289">
        <v>0</v>
      </c>
      <c r="H83" s="699">
        <v>0</v>
      </c>
      <c r="I83" s="289">
        <v>0</v>
      </c>
      <c r="J83" s="289">
        <v>0</v>
      </c>
      <c r="K83" s="398">
        <v>133158000</v>
      </c>
      <c r="L83" s="699">
        <v>140111000</v>
      </c>
      <c r="M83" s="289">
        <v>12708814</v>
      </c>
      <c r="N83" s="699">
        <v>12944354</v>
      </c>
      <c r="O83" s="405">
        <v>93198.51</v>
      </c>
      <c r="P83" s="752">
        <v>94738.3</v>
      </c>
      <c r="Q83" s="616">
        <v>0.98499999999999999</v>
      </c>
      <c r="R83" s="617">
        <v>0.99</v>
      </c>
      <c r="S83" s="704">
        <v>0</v>
      </c>
      <c r="T83" s="699">
        <v>0</v>
      </c>
      <c r="U83" s="384">
        <v>91800.5</v>
      </c>
      <c r="V83" s="384">
        <v>93790.9</v>
      </c>
      <c r="W83" s="684">
        <v>1450.51</v>
      </c>
      <c r="X83" s="756">
        <v>1493.87</v>
      </c>
      <c r="Y83" s="472">
        <v>1450.51</v>
      </c>
      <c r="Z83" s="472">
        <v>1493.87</v>
      </c>
      <c r="AA83" s="499">
        <v>1359969</v>
      </c>
      <c r="AB83" s="440">
        <v>14.5</v>
      </c>
      <c r="AC83" s="619">
        <v>9.9965000000000002E-3</v>
      </c>
      <c r="AD83" s="441" t="s">
        <v>105</v>
      </c>
      <c r="AE83" s="442" t="s">
        <v>105</v>
      </c>
      <c r="AF83" s="340">
        <v>0</v>
      </c>
      <c r="AG83" s="340">
        <v>187.55</v>
      </c>
      <c r="AH83" s="340">
        <v>68.03</v>
      </c>
      <c r="AI83" s="340">
        <v>0</v>
      </c>
      <c r="AJ83" s="568">
        <v>1749.45</v>
      </c>
      <c r="AK83" s="609">
        <v>0</v>
      </c>
      <c r="AL83" s="570">
        <v>0</v>
      </c>
      <c r="AM83" s="609">
        <v>0</v>
      </c>
      <c r="AN83" s="570">
        <v>0</v>
      </c>
      <c r="AO83" s="609">
        <v>0</v>
      </c>
      <c r="AP83" s="569">
        <v>0</v>
      </c>
      <c r="AQ83" s="571" t="s">
        <v>708</v>
      </c>
      <c r="AR83" s="591" t="s">
        <v>708</v>
      </c>
      <c r="AS83" s="591" t="s">
        <v>708</v>
      </c>
      <c r="AT83" s="591" t="s">
        <v>708</v>
      </c>
      <c r="AU83" s="591" t="s">
        <v>708</v>
      </c>
      <c r="AV83" s="591" t="s">
        <v>708</v>
      </c>
      <c r="AW83" s="591" t="s">
        <v>708</v>
      </c>
      <c r="AX83" s="754" t="s">
        <v>708</v>
      </c>
      <c r="AY83" s="291" t="s">
        <v>708</v>
      </c>
      <c r="AZ83" s="291" t="s">
        <v>708</v>
      </c>
      <c r="BA83" s="291" t="s">
        <v>708</v>
      </c>
      <c r="BB83" s="291" t="s">
        <v>708</v>
      </c>
      <c r="BC83" s="291" t="s">
        <v>708</v>
      </c>
      <c r="BD83" s="291" t="s">
        <v>708</v>
      </c>
      <c r="BE83" s="755" t="s">
        <v>708</v>
      </c>
      <c r="BF83" s="591" t="s">
        <v>708</v>
      </c>
      <c r="BG83" s="591" t="s">
        <v>708</v>
      </c>
      <c r="BH83" s="591" t="s">
        <v>708</v>
      </c>
      <c r="BI83" s="591" t="s">
        <v>708</v>
      </c>
      <c r="BJ83" s="591" t="s">
        <v>708</v>
      </c>
      <c r="BK83" s="591" t="s">
        <v>708</v>
      </c>
      <c r="BL83" s="754" t="s">
        <v>708</v>
      </c>
      <c r="BM83" s="291" t="s">
        <v>708</v>
      </c>
      <c r="BN83" s="291" t="s">
        <v>708</v>
      </c>
      <c r="BO83" s="291" t="s">
        <v>708</v>
      </c>
      <c r="BP83" s="291" t="s">
        <v>708</v>
      </c>
      <c r="BQ83" s="291" t="s">
        <v>708</v>
      </c>
      <c r="BR83" s="291" t="s">
        <v>708</v>
      </c>
      <c r="BS83" s="755" t="s">
        <v>708</v>
      </c>
      <c r="BT83" s="591" t="s">
        <v>708</v>
      </c>
      <c r="BU83" s="591" t="s">
        <v>708</v>
      </c>
      <c r="BV83" s="591" t="s">
        <v>708</v>
      </c>
      <c r="BW83" s="591" t="s">
        <v>708</v>
      </c>
      <c r="BX83" s="591" t="s">
        <v>708</v>
      </c>
      <c r="BY83" s="591" t="s">
        <v>708</v>
      </c>
      <c r="BZ83" s="754" t="s">
        <v>708</v>
      </c>
      <c r="CA83" s="291" t="s">
        <v>708</v>
      </c>
      <c r="CB83" s="291" t="s">
        <v>708</v>
      </c>
      <c r="CC83" s="291" t="s">
        <v>708</v>
      </c>
      <c r="CD83" s="291" t="s">
        <v>708</v>
      </c>
      <c r="CE83" s="291" t="s">
        <v>708</v>
      </c>
      <c r="CF83" s="291" t="s">
        <v>708</v>
      </c>
      <c r="CG83" s="291" t="s">
        <v>708</v>
      </c>
      <c r="CH83" s="439" t="s">
        <v>831</v>
      </c>
      <c r="CI83" s="290"/>
      <c r="CJ83" s="290"/>
      <c r="CK83" s="290"/>
      <c r="CL83" s="290"/>
      <c r="CM83" s="290"/>
      <c r="CN83" s="290"/>
      <c r="CO83" s="290"/>
      <c r="CP83" s="290"/>
      <c r="CQ83" s="290"/>
      <c r="CR83" s="290"/>
      <c r="CS83" s="290"/>
      <c r="CT83" s="290"/>
      <c r="CU83" s="290"/>
      <c r="CV83" s="290"/>
      <c r="CW83" s="290"/>
      <c r="CX83" s="290"/>
      <c r="CY83" s="290"/>
      <c r="CZ83" s="290"/>
      <c r="DA83" s="290"/>
      <c r="DB83" s="290"/>
      <c r="DC83" s="290"/>
      <c r="DD83" s="290"/>
      <c r="DE83" s="290"/>
      <c r="DF83" s="290"/>
      <c r="DG83" s="290"/>
      <c r="DH83" s="290"/>
      <c r="DI83" s="290"/>
      <c r="DJ83" s="290"/>
      <c r="DK83" s="290"/>
      <c r="DL83" s="290"/>
      <c r="DM83" s="290"/>
      <c r="DN83" s="290"/>
      <c r="DO83" s="290"/>
      <c r="DP83" s="290"/>
      <c r="DQ83" s="290"/>
      <c r="DR83" s="290"/>
      <c r="DS83" s="290"/>
      <c r="DT83" s="290"/>
      <c r="DU83" s="290"/>
      <c r="DV83" s="290"/>
      <c r="DW83" s="290"/>
      <c r="DX83" s="290"/>
      <c r="DY83" s="290"/>
      <c r="DZ83" s="290"/>
      <c r="EA83" s="290"/>
      <c r="EB83" s="290"/>
      <c r="EC83" s="290"/>
      <c r="ED83" s="290"/>
      <c r="EE83" s="290"/>
      <c r="EF83" s="290"/>
      <c r="EG83" s="290"/>
      <c r="EH83" s="290"/>
      <c r="EI83" s="290"/>
      <c r="EJ83" s="290"/>
      <c r="EK83" s="290"/>
      <c r="EL83" s="290"/>
      <c r="EM83" s="290"/>
      <c r="EN83" s="290"/>
      <c r="EO83" s="290"/>
      <c r="EP83" s="290"/>
      <c r="EQ83" s="290"/>
      <c r="ER83" s="290"/>
      <c r="ES83" s="290"/>
      <c r="ET83" s="290"/>
      <c r="EU83" s="290"/>
      <c r="EV83" s="290"/>
      <c r="EW83" s="290"/>
      <c r="EX83" s="290"/>
      <c r="EY83" s="290"/>
    </row>
    <row r="84" spans="1:155" s="237" customFormat="1" ht="15" customHeight="1" x14ac:dyDescent="0.35">
      <c r="A84" s="292" t="s">
        <v>215</v>
      </c>
      <c r="B84" s="293" t="s">
        <v>216</v>
      </c>
      <c r="C84" s="293" t="s">
        <v>128</v>
      </c>
      <c r="D84" s="290"/>
      <c r="E84" s="398">
        <v>255000451</v>
      </c>
      <c r="F84" s="699">
        <v>266338483</v>
      </c>
      <c r="G84" s="289">
        <v>0</v>
      </c>
      <c r="H84" s="699">
        <v>0</v>
      </c>
      <c r="I84" s="289">
        <v>13734000</v>
      </c>
      <c r="J84" s="289">
        <v>14196900</v>
      </c>
      <c r="K84" s="398">
        <v>241266451</v>
      </c>
      <c r="L84" s="699">
        <v>252141583</v>
      </c>
      <c r="M84" s="289">
        <v>16086760</v>
      </c>
      <c r="N84" s="699">
        <v>16175986</v>
      </c>
      <c r="O84" s="405">
        <v>143053.70000000001</v>
      </c>
      <c r="P84" s="752">
        <v>145147.29999999999</v>
      </c>
      <c r="Q84" s="616">
        <v>0.99</v>
      </c>
      <c r="R84" s="617">
        <v>0.99</v>
      </c>
      <c r="S84" s="704">
        <v>0</v>
      </c>
      <c r="T84" s="699">
        <v>0</v>
      </c>
      <c r="U84" s="384">
        <v>141623.20000000001</v>
      </c>
      <c r="V84" s="384">
        <v>143695.82699999999</v>
      </c>
      <c r="W84" s="684">
        <v>1800.56</v>
      </c>
      <c r="X84" s="756">
        <v>1853.48794</v>
      </c>
      <c r="Y84" s="472">
        <v>1703.58</v>
      </c>
      <c r="Z84" s="472">
        <v>1754.68967</v>
      </c>
      <c r="AA84" s="499">
        <v>7344292</v>
      </c>
      <c r="AB84" s="440">
        <v>51.11</v>
      </c>
      <c r="AC84" s="619">
        <v>3.00015E-2</v>
      </c>
      <c r="AD84" s="441" t="s">
        <v>105</v>
      </c>
      <c r="AE84" s="442" t="s">
        <v>105</v>
      </c>
      <c r="AF84" s="340">
        <v>0</v>
      </c>
      <c r="AG84" s="340">
        <v>240.23994999999999</v>
      </c>
      <c r="AH84" s="340">
        <v>109.68998000000001</v>
      </c>
      <c r="AI84" s="340">
        <v>0</v>
      </c>
      <c r="AJ84" s="568">
        <v>2203.42</v>
      </c>
      <c r="AK84" s="609">
        <v>129</v>
      </c>
      <c r="AL84" s="570">
        <v>114097</v>
      </c>
      <c r="AM84" s="609">
        <v>1</v>
      </c>
      <c r="AN84" s="570">
        <v>26417.8</v>
      </c>
      <c r="AO84" s="609">
        <v>109</v>
      </c>
      <c r="AP84" s="569">
        <v>116807.5</v>
      </c>
      <c r="AQ84" s="571" t="s">
        <v>708</v>
      </c>
      <c r="AR84" s="591" t="s">
        <v>708</v>
      </c>
      <c r="AS84" s="591" t="s">
        <v>708</v>
      </c>
      <c r="AT84" s="591" t="s">
        <v>708</v>
      </c>
      <c r="AU84" s="591" t="s">
        <v>708</v>
      </c>
      <c r="AV84" s="591" t="s">
        <v>708</v>
      </c>
      <c r="AW84" s="591" t="s">
        <v>708</v>
      </c>
      <c r="AX84" s="754" t="s">
        <v>708</v>
      </c>
      <c r="AY84" s="291" t="s">
        <v>708</v>
      </c>
      <c r="AZ84" s="291" t="s">
        <v>708</v>
      </c>
      <c r="BA84" s="291" t="s">
        <v>708</v>
      </c>
      <c r="BB84" s="291" t="s">
        <v>708</v>
      </c>
      <c r="BC84" s="291" t="s">
        <v>708</v>
      </c>
      <c r="BD84" s="291" t="s">
        <v>708</v>
      </c>
      <c r="BE84" s="755" t="s">
        <v>708</v>
      </c>
      <c r="BF84" s="591" t="s">
        <v>708</v>
      </c>
      <c r="BG84" s="591" t="s">
        <v>708</v>
      </c>
      <c r="BH84" s="591" t="s">
        <v>708</v>
      </c>
      <c r="BI84" s="591" t="s">
        <v>708</v>
      </c>
      <c r="BJ84" s="591" t="s">
        <v>708</v>
      </c>
      <c r="BK84" s="591" t="s">
        <v>708</v>
      </c>
      <c r="BL84" s="754" t="s">
        <v>708</v>
      </c>
      <c r="BM84" s="291" t="s">
        <v>708</v>
      </c>
      <c r="BN84" s="291" t="s">
        <v>708</v>
      </c>
      <c r="BO84" s="291" t="s">
        <v>708</v>
      </c>
      <c r="BP84" s="291" t="s">
        <v>708</v>
      </c>
      <c r="BQ84" s="291" t="s">
        <v>708</v>
      </c>
      <c r="BR84" s="291" t="s">
        <v>708</v>
      </c>
      <c r="BS84" s="755" t="s">
        <v>708</v>
      </c>
      <c r="BT84" s="591" t="s">
        <v>708</v>
      </c>
      <c r="BU84" s="591" t="s">
        <v>708</v>
      </c>
      <c r="BV84" s="591" t="s">
        <v>708</v>
      </c>
      <c r="BW84" s="591" t="s">
        <v>708</v>
      </c>
      <c r="BX84" s="591" t="s">
        <v>708</v>
      </c>
      <c r="BY84" s="591" t="s">
        <v>708</v>
      </c>
      <c r="BZ84" s="754" t="s">
        <v>708</v>
      </c>
      <c r="CA84" s="291" t="s">
        <v>708</v>
      </c>
      <c r="CB84" s="291" t="s">
        <v>708</v>
      </c>
      <c r="CC84" s="291" t="s">
        <v>708</v>
      </c>
      <c r="CD84" s="291" t="s">
        <v>708</v>
      </c>
      <c r="CE84" s="291" t="s">
        <v>708</v>
      </c>
      <c r="CF84" s="291" t="s">
        <v>708</v>
      </c>
      <c r="CG84" s="291" t="s">
        <v>708</v>
      </c>
      <c r="CH84" s="439" t="s">
        <v>832</v>
      </c>
      <c r="CI84" s="290"/>
      <c r="CJ84" s="290"/>
      <c r="CK84" s="290"/>
      <c r="CL84" s="290"/>
      <c r="CM84" s="290"/>
      <c r="CN84" s="290"/>
      <c r="CO84" s="290"/>
      <c r="CP84" s="290"/>
      <c r="CQ84" s="290"/>
      <c r="CR84" s="290"/>
      <c r="CS84" s="290"/>
      <c r="CT84" s="290"/>
      <c r="CU84" s="290"/>
      <c r="CV84" s="290"/>
      <c r="CW84" s="290"/>
      <c r="CX84" s="290"/>
      <c r="CY84" s="290"/>
      <c r="CZ84" s="290"/>
      <c r="DA84" s="290"/>
      <c r="DB84" s="290"/>
      <c r="DC84" s="290"/>
      <c r="DD84" s="290"/>
      <c r="DE84" s="290"/>
      <c r="DF84" s="290"/>
      <c r="DG84" s="290"/>
      <c r="DH84" s="290"/>
      <c r="DI84" s="290"/>
      <c r="DJ84" s="290"/>
      <c r="DK84" s="290"/>
      <c r="DL84" s="290"/>
      <c r="DM84" s="290"/>
      <c r="DN84" s="290"/>
      <c r="DO84" s="290"/>
      <c r="DP84" s="290"/>
      <c r="DQ84" s="290"/>
      <c r="DR84" s="290"/>
      <c r="DS84" s="290"/>
      <c r="DT84" s="290"/>
      <c r="DU84" s="290"/>
      <c r="DV84" s="290"/>
      <c r="DW84" s="290"/>
      <c r="DX84" s="290"/>
      <c r="DY84" s="290"/>
      <c r="DZ84" s="290"/>
      <c r="EA84" s="290"/>
      <c r="EB84" s="290"/>
      <c r="EC84" s="290"/>
      <c r="ED84" s="290"/>
      <c r="EE84" s="290"/>
      <c r="EF84" s="290"/>
      <c r="EG84" s="290"/>
      <c r="EH84" s="290"/>
      <c r="EI84" s="290"/>
      <c r="EJ84" s="290"/>
      <c r="EK84" s="290"/>
      <c r="EL84" s="290"/>
      <c r="EM84" s="290"/>
      <c r="EN84" s="290"/>
      <c r="EO84" s="290"/>
      <c r="EP84" s="290"/>
      <c r="EQ84" s="290"/>
      <c r="ER84" s="290"/>
      <c r="ES84" s="290"/>
      <c r="ET84" s="290"/>
      <c r="EU84" s="290"/>
      <c r="EV84" s="290"/>
      <c r="EW84" s="290"/>
      <c r="EX84" s="290"/>
      <c r="EY84" s="290"/>
    </row>
    <row r="85" spans="1:155" s="237" customFormat="1" ht="15" customHeight="1" x14ac:dyDescent="0.35">
      <c r="A85" s="292" t="s">
        <v>218</v>
      </c>
      <c r="B85" s="293" t="s">
        <v>219</v>
      </c>
      <c r="C85" s="293" t="s">
        <v>117</v>
      </c>
      <c r="D85" s="290"/>
      <c r="E85" s="398">
        <v>152395321</v>
      </c>
      <c r="F85" s="699">
        <v>158975939</v>
      </c>
      <c r="G85" s="289">
        <v>0</v>
      </c>
      <c r="H85" s="699">
        <v>0</v>
      </c>
      <c r="I85" s="289">
        <v>0</v>
      </c>
      <c r="J85" s="289">
        <v>0</v>
      </c>
      <c r="K85" s="398">
        <v>152395321</v>
      </c>
      <c r="L85" s="699">
        <v>158975939</v>
      </c>
      <c r="M85" s="289">
        <v>27695984</v>
      </c>
      <c r="N85" s="699">
        <v>23970900</v>
      </c>
      <c r="O85" s="405">
        <v>119528.57</v>
      </c>
      <c r="P85" s="752">
        <v>121069.9</v>
      </c>
      <c r="Q85" s="616">
        <v>0.98</v>
      </c>
      <c r="R85" s="617">
        <v>0.98</v>
      </c>
      <c r="S85" s="383">
        <v>0</v>
      </c>
      <c r="T85" s="699">
        <v>0</v>
      </c>
      <c r="U85" s="384">
        <v>117138</v>
      </c>
      <c r="V85" s="384">
        <v>118648.5</v>
      </c>
      <c r="W85" s="684">
        <v>1300.99</v>
      </c>
      <c r="X85" s="756">
        <v>1339.89</v>
      </c>
      <c r="Y85" s="472">
        <v>1300.99</v>
      </c>
      <c r="Z85" s="472">
        <v>1339.89</v>
      </c>
      <c r="AA85" s="499">
        <v>1543617</v>
      </c>
      <c r="AB85" s="440">
        <v>13.01</v>
      </c>
      <c r="AC85" s="619">
        <v>1.0000100000000001E-2</v>
      </c>
      <c r="AD85" s="441" t="s">
        <v>105</v>
      </c>
      <c r="AE85" s="442" t="s">
        <v>105</v>
      </c>
      <c r="AF85" s="340">
        <v>395.59</v>
      </c>
      <c r="AG85" s="340">
        <v>0</v>
      </c>
      <c r="AH85" s="340">
        <v>0</v>
      </c>
      <c r="AI85" s="340">
        <v>0</v>
      </c>
      <c r="AJ85" s="568">
        <v>1735.48</v>
      </c>
      <c r="AK85" s="609">
        <v>0</v>
      </c>
      <c r="AL85" s="570">
        <v>0</v>
      </c>
      <c r="AM85" s="609">
        <v>0</v>
      </c>
      <c r="AN85" s="570">
        <v>0</v>
      </c>
      <c r="AO85" s="609">
        <v>0</v>
      </c>
      <c r="AP85" s="569">
        <v>0</v>
      </c>
      <c r="AQ85" s="571" t="s">
        <v>708</v>
      </c>
      <c r="AR85" s="591" t="s">
        <v>708</v>
      </c>
      <c r="AS85" s="591" t="s">
        <v>708</v>
      </c>
      <c r="AT85" s="591" t="s">
        <v>708</v>
      </c>
      <c r="AU85" s="591" t="s">
        <v>708</v>
      </c>
      <c r="AV85" s="591" t="s">
        <v>708</v>
      </c>
      <c r="AW85" s="591" t="s">
        <v>708</v>
      </c>
      <c r="AX85" s="754" t="s">
        <v>708</v>
      </c>
      <c r="AY85" s="291" t="s">
        <v>708</v>
      </c>
      <c r="AZ85" s="291" t="s">
        <v>708</v>
      </c>
      <c r="BA85" s="291" t="s">
        <v>708</v>
      </c>
      <c r="BB85" s="291" t="s">
        <v>708</v>
      </c>
      <c r="BC85" s="291" t="s">
        <v>708</v>
      </c>
      <c r="BD85" s="291" t="s">
        <v>708</v>
      </c>
      <c r="BE85" s="755" t="s">
        <v>708</v>
      </c>
      <c r="BF85" s="591" t="s">
        <v>708</v>
      </c>
      <c r="BG85" s="591" t="s">
        <v>708</v>
      </c>
      <c r="BH85" s="591" t="s">
        <v>708</v>
      </c>
      <c r="BI85" s="591" t="s">
        <v>708</v>
      </c>
      <c r="BJ85" s="591" t="s">
        <v>708</v>
      </c>
      <c r="BK85" s="591" t="s">
        <v>708</v>
      </c>
      <c r="BL85" s="754" t="s">
        <v>708</v>
      </c>
      <c r="BM85" s="291" t="s">
        <v>708</v>
      </c>
      <c r="BN85" s="291" t="s">
        <v>708</v>
      </c>
      <c r="BO85" s="291" t="s">
        <v>708</v>
      </c>
      <c r="BP85" s="291" t="s">
        <v>708</v>
      </c>
      <c r="BQ85" s="291" t="s">
        <v>708</v>
      </c>
      <c r="BR85" s="291" t="s">
        <v>708</v>
      </c>
      <c r="BS85" s="755" t="s">
        <v>708</v>
      </c>
      <c r="BT85" s="591" t="s">
        <v>708</v>
      </c>
      <c r="BU85" s="591" t="s">
        <v>708</v>
      </c>
      <c r="BV85" s="591" t="s">
        <v>708</v>
      </c>
      <c r="BW85" s="591" t="s">
        <v>708</v>
      </c>
      <c r="BX85" s="591" t="s">
        <v>708</v>
      </c>
      <c r="BY85" s="591" t="s">
        <v>708</v>
      </c>
      <c r="BZ85" s="754" t="s">
        <v>708</v>
      </c>
      <c r="CA85" s="291" t="s">
        <v>708</v>
      </c>
      <c r="CB85" s="291" t="s">
        <v>708</v>
      </c>
      <c r="CC85" s="291" t="s">
        <v>708</v>
      </c>
      <c r="CD85" s="291" t="s">
        <v>708</v>
      </c>
      <c r="CE85" s="291" t="s">
        <v>708</v>
      </c>
      <c r="CF85" s="291" t="s">
        <v>708</v>
      </c>
      <c r="CG85" s="291" t="s">
        <v>708</v>
      </c>
      <c r="CH85" s="439" t="s">
        <v>833</v>
      </c>
      <c r="CI85" s="290"/>
      <c r="CJ85" s="290"/>
      <c r="CK85" s="290"/>
      <c r="CL85" s="290"/>
      <c r="CM85" s="290"/>
      <c r="CN85" s="290"/>
      <c r="CO85" s="290"/>
      <c r="CP85" s="290"/>
      <c r="CQ85" s="290"/>
      <c r="CR85" s="290"/>
      <c r="CS85" s="290"/>
      <c r="CT85" s="290"/>
      <c r="CU85" s="290"/>
      <c r="CV85" s="290"/>
      <c r="CW85" s="290"/>
      <c r="CX85" s="290"/>
      <c r="CY85" s="290"/>
      <c r="CZ85" s="290"/>
      <c r="DA85" s="290"/>
      <c r="DB85" s="290"/>
      <c r="DC85" s="290"/>
      <c r="DD85" s="290"/>
      <c r="DE85" s="290"/>
      <c r="DF85" s="290"/>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290"/>
      <c r="EC85" s="290"/>
      <c r="ED85" s="290"/>
      <c r="EE85" s="290"/>
      <c r="EF85" s="290"/>
      <c r="EG85" s="290"/>
      <c r="EH85" s="290"/>
      <c r="EI85" s="290"/>
      <c r="EJ85" s="290"/>
      <c r="EK85" s="290"/>
      <c r="EL85" s="290"/>
      <c r="EM85" s="290"/>
      <c r="EN85" s="290"/>
      <c r="EO85" s="290"/>
      <c r="EP85" s="290"/>
      <c r="EQ85" s="290"/>
      <c r="ER85" s="290"/>
      <c r="ES85" s="290"/>
      <c r="ET85" s="290"/>
      <c r="EU85" s="290"/>
      <c r="EV85" s="290"/>
      <c r="EW85" s="290"/>
      <c r="EX85" s="290"/>
      <c r="EY85" s="290"/>
    </row>
    <row r="86" spans="1:155" s="237" customFormat="1" ht="15" customHeight="1" x14ac:dyDescent="0.35">
      <c r="A86" s="292" t="s">
        <v>322</v>
      </c>
      <c r="B86" s="293" t="s">
        <v>834</v>
      </c>
      <c r="C86" s="293" t="s">
        <v>710</v>
      </c>
      <c r="D86" s="290"/>
      <c r="E86" s="398">
        <v>6775580</v>
      </c>
      <c r="F86" s="699">
        <v>7162535</v>
      </c>
      <c r="G86" s="289">
        <v>0</v>
      </c>
      <c r="H86" s="699">
        <v>0</v>
      </c>
      <c r="I86" s="289">
        <v>2521330</v>
      </c>
      <c r="J86" s="289">
        <v>2739806</v>
      </c>
      <c r="K86" s="398">
        <v>4254250</v>
      </c>
      <c r="L86" s="699">
        <v>4422729</v>
      </c>
      <c r="M86" s="289">
        <v>512018</v>
      </c>
      <c r="N86" s="699">
        <v>571955</v>
      </c>
      <c r="O86" s="405">
        <v>30385.8</v>
      </c>
      <c r="P86" s="752">
        <v>31509.200000000001</v>
      </c>
      <c r="Q86" s="616">
        <v>0.98499999999999999</v>
      </c>
      <c r="R86" s="617">
        <v>0.98750000000000004</v>
      </c>
      <c r="S86" s="704">
        <v>0</v>
      </c>
      <c r="T86" s="699">
        <v>0</v>
      </c>
      <c r="U86" s="384">
        <v>29930</v>
      </c>
      <c r="V86" s="384">
        <v>31115.3</v>
      </c>
      <c r="W86" s="684">
        <v>226.38</v>
      </c>
      <c r="X86" s="756">
        <v>230.19</v>
      </c>
      <c r="Y86" s="472">
        <v>142.13999999999999</v>
      </c>
      <c r="Z86" s="472">
        <v>142.13999999999999</v>
      </c>
      <c r="AA86" s="499">
        <v>0</v>
      </c>
      <c r="AB86" s="440">
        <v>0</v>
      </c>
      <c r="AC86" s="619">
        <v>0</v>
      </c>
      <c r="AD86" s="441" t="s">
        <v>105</v>
      </c>
      <c r="AE86" s="442" t="s">
        <v>105</v>
      </c>
      <c r="AF86" s="340">
        <v>1469.61</v>
      </c>
      <c r="AG86" s="340">
        <v>257.58</v>
      </c>
      <c r="AH86" s="340">
        <v>74.97</v>
      </c>
      <c r="AI86" s="340">
        <v>0</v>
      </c>
      <c r="AJ86" s="568">
        <v>2032.35</v>
      </c>
      <c r="AK86" s="609">
        <v>35</v>
      </c>
      <c r="AL86" s="570">
        <v>31115.3</v>
      </c>
      <c r="AM86" s="609">
        <v>0</v>
      </c>
      <c r="AN86" s="570">
        <v>0</v>
      </c>
      <c r="AO86" s="609">
        <v>35</v>
      </c>
      <c r="AP86" s="569">
        <v>31115.3</v>
      </c>
      <c r="AQ86" s="571" t="s">
        <v>708</v>
      </c>
      <c r="AR86" s="591" t="s">
        <v>708</v>
      </c>
      <c r="AS86" s="591" t="s">
        <v>708</v>
      </c>
      <c r="AT86" s="591" t="s">
        <v>708</v>
      </c>
      <c r="AU86" s="591" t="s">
        <v>708</v>
      </c>
      <c r="AV86" s="591" t="s">
        <v>708</v>
      </c>
      <c r="AW86" s="591" t="s">
        <v>708</v>
      </c>
      <c r="AX86" s="754" t="s">
        <v>708</v>
      </c>
      <c r="AY86" s="291" t="s">
        <v>708</v>
      </c>
      <c r="AZ86" s="291" t="s">
        <v>708</v>
      </c>
      <c r="BA86" s="291" t="s">
        <v>708</v>
      </c>
      <c r="BB86" s="291" t="s">
        <v>708</v>
      </c>
      <c r="BC86" s="291" t="s">
        <v>708</v>
      </c>
      <c r="BD86" s="291" t="s">
        <v>708</v>
      </c>
      <c r="BE86" s="755" t="s">
        <v>708</v>
      </c>
      <c r="BF86" s="591" t="s">
        <v>708</v>
      </c>
      <c r="BG86" s="591" t="s">
        <v>708</v>
      </c>
      <c r="BH86" s="591" t="s">
        <v>708</v>
      </c>
      <c r="BI86" s="591" t="s">
        <v>708</v>
      </c>
      <c r="BJ86" s="591" t="s">
        <v>708</v>
      </c>
      <c r="BK86" s="591" t="s">
        <v>708</v>
      </c>
      <c r="BL86" s="754" t="s">
        <v>708</v>
      </c>
      <c r="BM86" s="291" t="s">
        <v>708</v>
      </c>
      <c r="BN86" s="291" t="s">
        <v>708</v>
      </c>
      <c r="BO86" s="291" t="s">
        <v>708</v>
      </c>
      <c r="BP86" s="291" t="s">
        <v>708</v>
      </c>
      <c r="BQ86" s="291" t="s">
        <v>708</v>
      </c>
      <c r="BR86" s="291" t="s">
        <v>708</v>
      </c>
      <c r="BS86" s="755" t="s">
        <v>708</v>
      </c>
      <c r="BT86" s="591" t="s">
        <v>708</v>
      </c>
      <c r="BU86" s="591" t="s">
        <v>708</v>
      </c>
      <c r="BV86" s="591" t="s">
        <v>708</v>
      </c>
      <c r="BW86" s="591" t="s">
        <v>708</v>
      </c>
      <c r="BX86" s="591" t="s">
        <v>708</v>
      </c>
      <c r="BY86" s="591" t="s">
        <v>708</v>
      </c>
      <c r="BZ86" s="754" t="s">
        <v>708</v>
      </c>
      <c r="CA86" s="291" t="s">
        <v>708</v>
      </c>
      <c r="CB86" s="291" t="s">
        <v>708</v>
      </c>
      <c r="CC86" s="291" t="s">
        <v>708</v>
      </c>
      <c r="CD86" s="291" t="s">
        <v>708</v>
      </c>
      <c r="CE86" s="291" t="s">
        <v>708</v>
      </c>
      <c r="CF86" s="291" t="s">
        <v>708</v>
      </c>
      <c r="CG86" s="291" t="s">
        <v>708</v>
      </c>
      <c r="CH86" s="439" t="s">
        <v>835</v>
      </c>
      <c r="CI86" s="290"/>
      <c r="CJ86" s="290"/>
      <c r="CK86" s="290"/>
      <c r="CL86" s="290"/>
      <c r="CM86" s="290"/>
      <c r="CN86" s="290"/>
      <c r="CO86" s="290"/>
      <c r="CP86" s="290"/>
      <c r="CQ86" s="290"/>
      <c r="CR86" s="290"/>
      <c r="CS86" s="290"/>
      <c r="CT86" s="290"/>
      <c r="CU86" s="290"/>
      <c r="CV86" s="290"/>
      <c r="CW86" s="290"/>
      <c r="CX86" s="290"/>
      <c r="CY86" s="290"/>
      <c r="CZ86" s="290"/>
      <c r="DA86" s="290"/>
      <c r="DB86" s="290"/>
      <c r="DC86" s="290"/>
      <c r="DD86" s="290"/>
      <c r="DE86" s="290"/>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0"/>
      <c r="EB86" s="290"/>
      <c r="EC86" s="290"/>
      <c r="ED86" s="290"/>
      <c r="EE86" s="290"/>
      <c r="EF86" s="290"/>
      <c r="EG86" s="290"/>
      <c r="EH86" s="290"/>
      <c r="EI86" s="290"/>
      <c r="EJ86" s="290"/>
      <c r="EK86" s="290"/>
      <c r="EL86" s="290"/>
      <c r="EM86" s="290"/>
      <c r="EN86" s="290"/>
      <c r="EO86" s="290"/>
      <c r="EP86" s="290"/>
      <c r="EQ86" s="290"/>
      <c r="ER86" s="290"/>
      <c r="ES86" s="290"/>
      <c r="ET86" s="290"/>
      <c r="EU86" s="290"/>
      <c r="EV86" s="290"/>
      <c r="EW86" s="290"/>
      <c r="EX86" s="290"/>
      <c r="EY86" s="290"/>
    </row>
    <row r="87" spans="1:155" s="237" customFormat="1" ht="15" customHeight="1" x14ac:dyDescent="0.35">
      <c r="A87" s="292" t="s">
        <v>325</v>
      </c>
      <c r="B87" s="293" t="s">
        <v>836</v>
      </c>
      <c r="C87" s="293" t="s">
        <v>710</v>
      </c>
      <c r="D87" s="290"/>
      <c r="E87" s="398">
        <v>13475033</v>
      </c>
      <c r="F87" s="699">
        <v>14270452</v>
      </c>
      <c r="G87" s="289">
        <v>0</v>
      </c>
      <c r="H87" s="699">
        <v>0</v>
      </c>
      <c r="I87" s="289">
        <v>4355483</v>
      </c>
      <c r="J87" s="289">
        <v>4737444</v>
      </c>
      <c r="K87" s="398">
        <v>9119550</v>
      </c>
      <c r="L87" s="699">
        <v>9533008</v>
      </c>
      <c r="M87" s="289">
        <v>0</v>
      </c>
      <c r="N87" s="699">
        <v>0</v>
      </c>
      <c r="O87" s="405">
        <v>60968.42</v>
      </c>
      <c r="P87" s="752">
        <v>61442.71</v>
      </c>
      <c r="Q87" s="616">
        <v>0.98299999999999998</v>
      </c>
      <c r="R87" s="617">
        <v>0.98699999999999999</v>
      </c>
      <c r="S87" s="704">
        <v>152</v>
      </c>
      <c r="T87" s="699">
        <v>161</v>
      </c>
      <c r="U87" s="384">
        <v>60084</v>
      </c>
      <c r="V87" s="384">
        <v>60804.954769999997</v>
      </c>
      <c r="W87" s="684">
        <v>224.27</v>
      </c>
      <c r="X87" s="756">
        <v>234.69226</v>
      </c>
      <c r="Y87" s="472">
        <v>151.78</v>
      </c>
      <c r="Z87" s="472">
        <v>156.78012000000001</v>
      </c>
      <c r="AA87" s="499">
        <v>0</v>
      </c>
      <c r="AB87" s="440">
        <v>0</v>
      </c>
      <c r="AC87" s="619">
        <v>0</v>
      </c>
      <c r="AD87" s="441" t="s">
        <v>105</v>
      </c>
      <c r="AE87" s="442" t="s">
        <v>105</v>
      </c>
      <c r="AF87" s="340">
        <v>1556.4611500000001</v>
      </c>
      <c r="AG87" s="340">
        <v>246.56019000000001</v>
      </c>
      <c r="AH87" s="340">
        <v>91.79007</v>
      </c>
      <c r="AI87" s="340">
        <v>0</v>
      </c>
      <c r="AJ87" s="568">
        <v>2129.5</v>
      </c>
      <c r="AK87" s="609">
        <v>68</v>
      </c>
      <c r="AL87" s="570">
        <v>60804.954769999997</v>
      </c>
      <c r="AM87" s="609">
        <v>0</v>
      </c>
      <c r="AN87" s="570">
        <v>0</v>
      </c>
      <c r="AO87" s="609">
        <v>64</v>
      </c>
      <c r="AP87" s="569">
        <v>60601</v>
      </c>
      <c r="AQ87" s="571" t="s">
        <v>708</v>
      </c>
      <c r="AR87" s="591" t="s">
        <v>708</v>
      </c>
      <c r="AS87" s="591" t="s">
        <v>708</v>
      </c>
      <c r="AT87" s="591" t="s">
        <v>708</v>
      </c>
      <c r="AU87" s="591" t="s">
        <v>708</v>
      </c>
      <c r="AV87" s="591" t="s">
        <v>708</v>
      </c>
      <c r="AW87" s="591" t="s">
        <v>708</v>
      </c>
      <c r="AX87" s="754" t="s">
        <v>708</v>
      </c>
      <c r="AY87" s="291" t="s">
        <v>708</v>
      </c>
      <c r="AZ87" s="291" t="s">
        <v>708</v>
      </c>
      <c r="BA87" s="291" t="s">
        <v>708</v>
      </c>
      <c r="BB87" s="291" t="s">
        <v>708</v>
      </c>
      <c r="BC87" s="291" t="s">
        <v>708</v>
      </c>
      <c r="BD87" s="291" t="s">
        <v>708</v>
      </c>
      <c r="BE87" s="755" t="s">
        <v>708</v>
      </c>
      <c r="BF87" s="591" t="s">
        <v>708</v>
      </c>
      <c r="BG87" s="591" t="s">
        <v>708</v>
      </c>
      <c r="BH87" s="591" t="s">
        <v>708</v>
      </c>
      <c r="BI87" s="591" t="s">
        <v>708</v>
      </c>
      <c r="BJ87" s="591" t="s">
        <v>708</v>
      </c>
      <c r="BK87" s="591" t="s">
        <v>708</v>
      </c>
      <c r="BL87" s="754" t="s">
        <v>708</v>
      </c>
      <c r="BM87" s="291" t="s">
        <v>708</v>
      </c>
      <c r="BN87" s="291" t="s">
        <v>708</v>
      </c>
      <c r="BO87" s="291" t="s">
        <v>708</v>
      </c>
      <c r="BP87" s="291" t="s">
        <v>708</v>
      </c>
      <c r="BQ87" s="291" t="s">
        <v>708</v>
      </c>
      <c r="BR87" s="291" t="s">
        <v>708</v>
      </c>
      <c r="BS87" s="755" t="s">
        <v>708</v>
      </c>
      <c r="BT87" s="591" t="s">
        <v>708</v>
      </c>
      <c r="BU87" s="591" t="s">
        <v>708</v>
      </c>
      <c r="BV87" s="591" t="s">
        <v>708</v>
      </c>
      <c r="BW87" s="591" t="s">
        <v>708</v>
      </c>
      <c r="BX87" s="591" t="s">
        <v>708</v>
      </c>
      <c r="BY87" s="591" t="s">
        <v>708</v>
      </c>
      <c r="BZ87" s="754" t="s">
        <v>708</v>
      </c>
      <c r="CA87" s="291" t="s">
        <v>708</v>
      </c>
      <c r="CB87" s="291" t="s">
        <v>708</v>
      </c>
      <c r="CC87" s="291" t="s">
        <v>708</v>
      </c>
      <c r="CD87" s="291" t="s">
        <v>708</v>
      </c>
      <c r="CE87" s="291" t="s">
        <v>708</v>
      </c>
      <c r="CF87" s="291" t="s">
        <v>708</v>
      </c>
      <c r="CG87" s="291" t="s">
        <v>708</v>
      </c>
      <c r="CH87" s="439" t="s">
        <v>837</v>
      </c>
      <c r="CI87" s="290"/>
      <c r="CJ87" s="290"/>
      <c r="CK87" s="290"/>
      <c r="CL87" s="290"/>
      <c r="CM87" s="290"/>
      <c r="CN87" s="290"/>
      <c r="CO87" s="290"/>
      <c r="CP87" s="290"/>
      <c r="CQ87" s="290"/>
      <c r="CR87" s="290"/>
      <c r="CS87" s="290"/>
      <c r="CT87" s="290"/>
      <c r="CU87" s="290"/>
      <c r="CV87" s="290"/>
      <c r="CW87" s="290"/>
      <c r="CX87" s="290"/>
      <c r="CY87" s="290"/>
      <c r="CZ87" s="290"/>
      <c r="DA87" s="290"/>
      <c r="DB87" s="290"/>
      <c r="DC87" s="290"/>
      <c r="DD87" s="290"/>
      <c r="DE87" s="290"/>
      <c r="DF87" s="290"/>
      <c r="DG87" s="290"/>
      <c r="DH87" s="290"/>
      <c r="DI87" s="290"/>
      <c r="DJ87" s="290"/>
      <c r="DK87" s="290"/>
      <c r="DL87" s="290"/>
      <c r="DM87" s="290"/>
      <c r="DN87" s="290"/>
      <c r="DO87" s="290"/>
      <c r="DP87" s="290"/>
      <c r="DQ87" s="290"/>
      <c r="DR87" s="290"/>
      <c r="DS87" s="290"/>
      <c r="DT87" s="290"/>
      <c r="DU87" s="290"/>
      <c r="DV87" s="290"/>
      <c r="DW87" s="290"/>
      <c r="DX87" s="290"/>
      <c r="DY87" s="290"/>
      <c r="DZ87" s="290"/>
      <c r="EA87" s="290"/>
      <c r="EB87" s="290"/>
      <c r="EC87" s="290"/>
      <c r="ED87" s="290"/>
      <c r="EE87" s="290"/>
      <c r="EF87" s="290"/>
      <c r="EG87" s="290"/>
      <c r="EH87" s="290"/>
      <c r="EI87" s="290"/>
      <c r="EJ87" s="290"/>
      <c r="EK87" s="290"/>
      <c r="EL87" s="290"/>
      <c r="EM87" s="290"/>
      <c r="EN87" s="290"/>
      <c r="EO87" s="290"/>
      <c r="EP87" s="290"/>
      <c r="EQ87" s="290"/>
      <c r="ER87" s="290"/>
      <c r="ES87" s="290"/>
      <c r="ET87" s="290"/>
      <c r="EU87" s="290"/>
      <c r="EV87" s="290"/>
      <c r="EW87" s="290"/>
      <c r="EX87" s="290"/>
      <c r="EY87" s="290"/>
    </row>
    <row r="88" spans="1:155" s="237" customFormat="1" ht="17.149999999999999" customHeight="1" x14ac:dyDescent="0.35">
      <c r="A88" s="292" t="s">
        <v>328</v>
      </c>
      <c r="B88" s="293" t="s">
        <v>838</v>
      </c>
      <c r="C88" s="293" t="s">
        <v>710</v>
      </c>
      <c r="D88" s="290"/>
      <c r="E88" s="398">
        <v>11448735</v>
      </c>
      <c r="F88" s="699">
        <v>11877132</v>
      </c>
      <c r="G88" s="289">
        <v>0</v>
      </c>
      <c r="H88" s="699">
        <v>0</v>
      </c>
      <c r="I88" s="289">
        <v>4436459</v>
      </c>
      <c r="J88" s="289">
        <v>4654645</v>
      </c>
      <c r="K88" s="398">
        <v>7012276</v>
      </c>
      <c r="L88" s="699">
        <v>7222487</v>
      </c>
      <c r="M88" s="289">
        <v>0</v>
      </c>
      <c r="N88" s="699">
        <v>0</v>
      </c>
      <c r="O88" s="405">
        <v>51561.8</v>
      </c>
      <c r="P88" s="752">
        <v>52064.9</v>
      </c>
      <c r="Q88" s="616">
        <v>0.997</v>
      </c>
      <c r="R88" s="617">
        <v>0.997</v>
      </c>
      <c r="S88" s="383">
        <v>0</v>
      </c>
      <c r="T88" s="699">
        <v>0</v>
      </c>
      <c r="U88" s="384">
        <v>51407.1</v>
      </c>
      <c r="V88" s="384">
        <v>51908.7</v>
      </c>
      <c r="W88" s="684">
        <v>222.71</v>
      </c>
      <c r="X88" s="756">
        <v>228.81</v>
      </c>
      <c r="Y88" s="472">
        <v>136.41</v>
      </c>
      <c r="Z88" s="472">
        <v>139.13999999999999</v>
      </c>
      <c r="AA88" s="499">
        <v>0</v>
      </c>
      <c r="AB88" s="440">
        <v>0</v>
      </c>
      <c r="AC88" s="619">
        <v>0</v>
      </c>
      <c r="AD88" s="441" t="s">
        <v>105</v>
      </c>
      <c r="AE88" s="442" t="s">
        <v>105</v>
      </c>
      <c r="AF88" s="340">
        <v>1390.86</v>
      </c>
      <c r="AG88" s="340">
        <v>236.46</v>
      </c>
      <c r="AH88" s="340">
        <v>75.430000000000007</v>
      </c>
      <c r="AI88" s="340">
        <v>0</v>
      </c>
      <c r="AJ88" s="568">
        <v>1931.56</v>
      </c>
      <c r="AK88" s="609">
        <v>40</v>
      </c>
      <c r="AL88" s="570">
        <v>51908.7</v>
      </c>
      <c r="AM88" s="609">
        <v>0</v>
      </c>
      <c r="AN88" s="570">
        <v>0</v>
      </c>
      <c r="AO88" s="609">
        <v>38</v>
      </c>
      <c r="AP88" s="569">
        <v>51754.84</v>
      </c>
      <c r="AQ88" s="571" t="s">
        <v>708</v>
      </c>
      <c r="AR88" s="591" t="s">
        <v>708</v>
      </c>
      <c r="AS88" s="591" t="s">
        <v>708</v>
      </c>
      <c r="AT88" s="591" t="s">
        <v>708</v>
      </c>
      <c r="AU88" s="591" t="s">
        <v>708</v>
      </c>
      <c r="AV88" s="591" t="s">
        <v>708</v>
      </c>
      <c r="AW88" s="591" t="s">
        <v>708</v>
      </c>
      <c r="AX88" s="754" t="s">
        <v>708</v>
      </c>
      <c r="AY88" s="291" t="s">
        <v>708</v>
      </c>
      <c r="AZ88" s="291" t="s">
        <v>708</v>
      </c>
      <c r="BA88" s="291" t="s">
        <v>708</v>
      </c>
      <c r="BB88" s="291" t="s">
        <v>708</v>
      </c>
      <c r="BC88" s="291" t="s">
        <v>708</v>
      </c>
      <c r="BD88" s="291" t="s">
        <v>708</v>
      </c>
      <c r="BE88" s="755" t="s">
        <v>708</v>
      </c>
      <c r="BF88" s="591" t="s">
        <v>708</v>
      </c>
      <c r="BG88" s="591" t="s">
        <v>708</v>
      </c>
      <c r="BH88" s="591" t="s">
        <v>708</v>
      </c>
      <c r="BI88" s="591" t="s">
        <v>708</v>
      </c>
      <c r="BJ88" s="591" t="s">
        <v>708</v>
      </c>
      <c r="BK88" s="591" t="s">
        <v>708</v>
      </c>
      <c r="BL88" s="754" t="s">
        <v>708</v>
      </c>
      <c r="BM88" s="291" t="s">
        <v>708</v>
      </c>
      <c r="BN88" s="291" t="s">
        <v>708</v>
      </c>
      <c r="BO88" s="291" t="s">
        <v>708</v>
      </c>
      <c r="BP88" s="291" t="s">
        <v>708</v>
      </c>
      <c r="BQ88" s="291" t="s">
        <v>708</v>
      </c>
      <c r="BR88" s="291" t="s">
        <v>708</v>
      </c>
      <c r="BS88" s="755" t="s">
        <v>708</v>
      </c>
      <c r="BT88" s="591" t="s">
        <v>708</v>
      </c>
      <c r="BU88" s="591" t="s">
        <v>708</v>
      </c>
      <c r="BV88" s="591" t="s">
        <v>708</v>
      </c>
      <c r="BW88" s="591" t="s">
        <v>708</v>
      </c>
      <c r="BX88" s="591" t="s">
        <v>708</v>
      </c>
      <c r="BY88" s="591" t="s">
        <v>708</v>
      </c>
      <c r="BZ88" s="754" t="s">
        <v>708</v>
      </c>
      <c r="CA88" s="291" t="s">
        <v>708</v>
      </c>
      <c r="CB88" s="291" t="s">
        <v>708</v>
      </c>
      <c r="CC88" s="291" t="s">
        <v>708</v>
      </c>
      <c r="CD88" s="291" t="s">
        <v>708</v>
      </c>
      <c r="CE88" s="291" t="s">
        <v>708</v>
      </c>
      <c r="CF88" s="291" t="s">
        <v>708</v>
      </c>
      <c r="CG88" s="291" t="s">
        <v>708</v>
      </c>
      <c r="CH88" s="439" t="s">
        <v>839</v>
      </c>
      <c r="CI88" s="290"/>
      <c r="CJ88" s="290"/>
      <c r="CK88" s="290"/>
      <c r="CL88" s="290"/>
      <c r="CM88" s="290"/>
      <c r="CN88" s="290"/>
      <c r="CO88" s="290"/>
      <c r="CP88" s="290"/>
      <c r="CQ88" s="290"/>
      <c r="CR88" s="290"/>
      <c r="CS88" s="290"/>
      <c r="CT88" s="290"/>
      <c r="CU88" s="290"/>
      <c r="CV88" s="290"/>
      <c r="CW88" s="290"/>
      <c r="CX88" s="290"/>
      <c r="CY88" s="290"/>
      <c r="CZ88" s="290"/>
      <c r="DA88" s="290"/>
      <c r="DB88" s="290"/>
      <c r="DC88" s="290"/>
      <c r="DD88" s="290"/>
      <c r="DE88" s="290"/>
      <c r="DF88" s="290"/>
      <c r="DG88" s="290"/>
      <c r="DH88" s="290"/>
      <c r="DI88" s="290"/>
      <c r="DJ88" s="290"/>
      <c r="DK88" s="290"/>
      <c r="DL88" s="290"/>
      <c r="DM88" s="290"/>
      <c r="DN88" s="290"/>
      <c r="DO88" s="290"/>
      <c r="DP88" s="290"/>
      <c r="DQ88" s="290"/>
      <c r="DR88" s="290"/>
      <c r="DS88" s="290"/>
      <c r="DT88" s="290"/>
      <c r="DU88" s="290"/>
      <c r="DV88" s="290"/>
      <c r="DW88" s="290"/>
      <c r="DX88" s="290"/>
      <c r="DY88" s="290"/>
      <c r="DZ88" s="290"/>
      <c r="EA88" s="290"/>
      <c r="EB88" s="290"/>
      <c r="EC88" s="290"/>
      <c r="ED88" s="290"/>
      <c r="EE88" s="290"/>
      <c r="EF88" s="290"/>
      <c r="EG88" s="290"/>
      <c r="EH88" s="290"/>
      <c r="EI88" s="290"/>
      <c r="EJ88" s="290"/>
      <c r="EK88" s="290"/>
      <c r="EL88" s="290"/>
      <c r="EM88" s="290"/>
      <c r="EN88" s="290"/>
      <c r="EO88" s="290"/>
      <c r="EP88" s="290"/>
      <c r="EQ88" s="290"/>
      <c r="ER88" s="290"/>
      <c r="ES88" s="290"/>
      <c r="ET88" s="290"/>
      <c r="EU88" s="290"/>
      <c r="EV88" s="290"/>
      <c r="EW88" s="290"/>
      <c r="EX88" s="290"/>
      <c r="EY88" s="290"/>
    </row>
    <row r="89" spans="1:155" s="237" customFormat="1" ht="15" customHeight="1" x14ac:dyDescent="0.35">
      <c r="A89" s="292" t="s">
        <v>331</v>
      </c>
      <c r="B89" s="293" t="s">
        <v>840</v>
      </c>
      <c r="C89" s="293" t="s">
        <v>710</v>
      </c>
      <c r="D89" s="290"/>
      <c r="E89" s="398">
        <v>15948178</v>
      </c>
      <c r="F89" s="699">
        <v>16586198.960000001</v>
      </c>
      <c r="G89" s="289">
        <v>0</v>
      </c>
      <c r="H89" s="699">
        <v>0</v>
      </c>
      <c r="I89" s="289">
        <v>4892164</v>
      </c>
      <c r="J89" s="289">
        <v>5060379.29</v>
      </c>
      <c r="K89" s="398">
        <v>11056014</v>
      </c>
      <c r="L89" s="699">
        <v>11525819.67</v>
      </c>
      <c r="M89" s="289">
        <v>0</v>
      </c>
      <c r="N89" s="699">
        <v>0</v>
      </c>
      <c r="O89" s="405">
        <v>62421.07</v>
      </c>
      <c r="P89" s="752">
        <v>63306.1</v>
      </c>
      <c r="Q89" s="616">
        <v>0.9890000000000001</v>
      </c>
      <c r="R89" s="617">
        <v>0.9890000000000001</v>
      </c>
      <c r="S89" s="704">
        <v>0</v>
      </c>
      <c r="T89" s="699">
        <v>0</v>
      </c>
      <c r="U89" s="384">
        <v>61734.400000000001</v>
      </c>
      <c r="V89" s="384">
        <v>62609.7</v>
      </c>
      <c r="W89" s="684">
        <v>258.33999999999997</v>
      </c>
      <c r="X89" s="756">
        <v>264.91000000000003</v>
      </c>
      <c r="Y89" s="472">
        <v>179.09</v>
      </c>
      <c r="Z89" s="472">
        <v>184.09</v>
      </c>
      <c r="AA89" s="499">
        <v>0</v>
      </c>
      <c r="AB89" s="440">
        <v>0</v>
      </c>
      <c r="AC89" s="619">
        <v>0</v>
      </c>
      <c r="AD89" s="441" t="s">
        <v>105</v>
      </c>
      <c r="AE89" s="442" t="s">
        <v>105</v>
      </c>
      <c r="AF89" s="340">
        <v>1529.31</v>
      </c>
      <c r="AG89" s="340">
        <v>223</v>
      </c>
      <c r="AH89" s="340">
        <v>0</v>
      </c>
      <c r="AI89" s="340">
        <v>0</v>
      </c>
      <c r="AJ89" s="568">
        <v>2017.22</v>
      </c>
      <c r="AK89" s="609">
        <v>50</v>
      </c>
      <c r="AL89" s="570">
        <v>62609.7</v>
      </c>
      <c r="AM89" s="609">
        <v>0</v>
      </c>
      <c r="AN89" s="570">
        <v>0</v>
      </c>
      <c r="AO89" s="609">
        <v>46</v>
      </c>
      <c r="AP89" s="569">
        <v>62439.9</v>
      </c>
      <c r="AQ89" s="571" t="s">
        <v>708</v>
      </c>
      <c r="AR89" s="591" t="s">
        <v>708</v>
      </c>
      <c r="AS89" s="591" t="s">
        <v>708</v>
      </c>
      <c r="AT89" s="591" t="s">
        <v>708</v>
      </c>
      <c r="AU89" s="591" t="s">
        <v>708</v>
      </c>
      <c r="AV89" s="591" t="s">
        <v>708</v>
      </c>
      <c r="AW89" s="591" t="s">
        <v>708</v>
      </c>
      <c r="AX89" s="754" t="s">
        <v>708</v>
      </c>
      <c r="AY89" s="291" t="s">
        <v>708</v>
      </c>
      <c r="AZ89" s="291" t="s">
        <v>708</v>
      </c>
      <c r="BA89" s="291" t="s">
        <v>708</v>
      </c>
      <c r="BB89" s="291" t="s">
        <v>708</v>
      </c>
      <c r="BC89" s="291" t="s">
        <v>708</v>
      </c>
      <c r="BD89" s="291" t="s">
        <v>708</v>
      </c>
      <c r="BE89" s="755" t="s">
        <v>708</v>
      </c>
      <c r="BF89" s="591" t="s">
        <v>708</v>
      </c>
      <c r="BG89" s="591" t="s">
        <v>708</v>
      </c>
      <c r="BH89" s="591" t="s">
        <v>708</v>
      </c>
      <c r="BI89" s="591" t="s">
        <v>708</v>
      </c>
      <c r="BJ89" s="591" t="s">
        <v>708</v>
      </c>
      <c r="BK89" s="591" t="s">
        <v>708</v>
      </c>
      <c r="BL89" s="754" t="s">
        <v>708</v>
      </c>
      <c r="BM89" s="291" t="s">
        <v>708</v>
      </c>
      <c r="BN89" s="291" t="s">
        <v>708</v>
      </c>
      <c r="BO89" s="291" t="s">
        <v>708</v>
      </c>
      <c r="BP89" s="291" t="s">
        <v>708</v>
      </c>
      <c r="BQ89" s="291" t="s">
        <v>708</v>
      </c>
      <c r="BR89" s="291" t="s">
        <v>708</v>
      </c>
      <c r="BS89" s="755" t="s">
        <v>708</v>
      </c>
      <c r="BT89" s="591" t="s">
        <v>708</v>
      </c>
      <c r="BU89" s="591" t="s">
        <v>708</v>
      </c>
      <c r="BV89" s="591" t="s">
        <v>708</v>
      </c>
      <c r="BW89" s="591" t="s">
        <v>708</v>
      </c>
      <c r="BX89" s="591" t="s">
        <v>708</v>
      </c>
      <c r="BY89" s="591" t="s">
        <v>708</v>
      </c>
      <c r="BZ89" s="754" t="s">
        <v>708</v>
      </c>
      <c r="CA89" s="291" t="s">
        <v>708</v>
      </c>
      <c r="CB89" s="291" t="s">
        <v>708</v>
      </c>
      <c r="CC89" s="291" t="s">
        <v>708</v>
      </c>
      <c r="CD89" s="291" t="s">
        <v>708</v>
      </c>
      <c r="CE89" s="291" t="s">
        <v>708</v>
      </c>
      <c r="CF89" s="291" t="s">
        <v>708</v>
      </c>
      <c r="CG89" s="291" t="s">
        <v>708</v>
      </c>
      <c r="CH89" s="439" t="s">
        <v>841</v>
      </c>
      <c r="CI89" s="290"/>
      <c r="CJ89" s="290"/>
      <c r="CK89" s="290"/>
      <c r="CL89" s="290"/>
      <c r="CM89" s="290"/>
      <c r="CN89" s="290"/>
      <c r="CO89" s="290"/>
      <c r="CP89" s="290"/>
      <c r="CQ89" s="290"/>
      <c r="CR89" s="290"/>
      <c r="CS89" s="290"/>
      <c r="CT89" s="290"/>
      <c r="CU89" s="290"/>
      <c r="CV89" s="290"/>
      <c r="CW89" s="290"/>
      <c r="CX89" s="290"/>
      <c r="CY89" s="290"/>
      <c r="CZ89" s="290"/>
      <c r="DA89" s="290"/>
      <c r="DB89" s="290"/>
      <c r="DC89" s="290"/>
      <c r="DD89" s="290"/>
      <c r="DE89" s="290"/>
      <c r="DF89" s="290"/>
      <c r="DG89" s="290"/>
      <c r="DH89" s="290"/>
      <c r="DI89" s="290"/>
      <c r="DJ89" s="290"/>
      <c r="DK89" s="290"/>
      <c r="DL89" s="290"/>
      <c r="DM89" s="290"/>
      <c r="DN89" s="290"/>
      <c r="DO89" s="290"/>
      <c r="DP89" s="290"/>
      <c r="DQ89" s="290"/>
      <c r="DR89" s="290"/>
      <c r="DS89" s="290"/>
      <c r="DT89" s="290"/>
      <c r="DU89" s="290"/>
      <c r="DV89" s="290"/>
      <c r="DW89" s="290"/>
      <c r="DX89" s="290"/>
      <c r="DY89" s="290"/>
      <c r="DZ89" s="290"/>
      <c r="EA89" s="290"/>
      <c r="EB89" s="290"/>
      <c r="EC89" s="290"/>
      <c r="ED89" s="290"/>
      <c r="EE89" s="290"/>
      <c r="EF89" s="290"/>
      <c r="EG89" s="290"/>
      <c r="EH89" s="290"/>
      <c r="EI89" s="290"/>
      <c r="EJ89" s="290"/>
      <c r="EK89" s="290"/>
      <c r="EL89" s="290"/>
      <c r="EM89" s="290"/>
      <c r="EN89" s="290"/>
      <c r="EO89" s="290"/>
      <c r="EP89" s="290"/>
      <c r="EQ89" s="290"/>
      <c r="ER89" s="290"/>
      <c r="ES89" s="290"/>
      <c r="ET89" s="290"/>
      <c r="EU89" s="290"/>
      <c r="EV89" s="290"/>
      <c r="EW89" s="290"/>
      <c r="EX89" s="290"/>
      <c r="EY89" s="290"/>
    </row>
    <row r="90" spans="1:155" s="237" customFormat="1" ht="15" customHeight="1" x14ac:dyDescent="0.35">
      <c r="A90" s="292" t="s">
        <v>334</v>
      </c>
      <c r="B90" s="293" t="s">
        <v>842</v>
      </c>
      <c r="C90" s="293" t="s">
        <v>710</v>
      </c>
      <c r="D90" s="290"/>
      <c r="E90" s="398">
        <v>9879129</v>
      </c>
      <c r="F90" s="699">
        <v>10381285</v>
      </c>
      <c r="G90" s="289">
        <v>0</v>
      </c>
      <c r="H90" s="699">
        <v>0</v>
      </c>
      <c r="I90" s="289">
        <v>3040662</v>
      </c>
      <c r="J90" s="289">
        <v>3205980</v>
      </c>
      <c r="K90" s="398">
        <v>6838467</v>
      </c>
      <c r="L90" s="699">
        <v>7175305</v>
      </c>
      <c r="M90" s="289">
        <v>3806700</v>
      </c>
      <c r="N90" s="699">
        <v>3940900</v>
      </c>
      <c r="O90" s="405">
        <v>45626.400000000001</v>
      </c>
      <c r="P90" s="752">
        <v>46356.4</v>
      </c>
      <c r="Q90" s="616">
        <v>0.98180000000000012</v>
      </c>
      <c r="R90" s="617">
        <v>0.98199999999999998</v>
      </c>
      <c r="S90" s="704">
        <v>271</v>
      </c>
      <c r="T90" s="699">
        <v>271</v>
      </c>
      <c r="U90" s="384">
        <v>45067</v>
      </c>
      <c r="V90" s="384">
        <v>45793</v>
      </c>
      <c r="W90" s="684">
        <v>219.21</v>
      </c>
      <c r="X90" s="756">
        <v>226.7</v>
      </c>
      <c r="Y90" s="472">
        <v>151.74</v>
      </c>
      <c r="Z90" s="472">
        <v>156.69</v>
      </c>
      <c r="AA90" s="499">
        <v>0</v>
      </c>
      <c r="AB90" s="440">
        <v>0</v>
      </c>
      <c r="AC90" s="619">
        <v>0</v>
      </c>
      <c r="AD90" s="441" t="s">
        <v>105</v>
      </c>
      <c r="AE90" s="442" t="s">
        <v>105</v>
      </c>
      <c r="AF90" s="340">
        <v>1432.17</v>
      </c>
      <c r="AG90" s="340">
        <v>276.3</v>
      </c>
      <c r="AH90" s="340">
        <v>0</v>
      </c>
      <c r="AI90" s="340">
        <v>0</v>
      </c>
      <c r="AJ90" s="568">
        <v>1935.17</v>
      </c>
      <c r="AK90" s="609">
        <v>163</v>
      </c>
      <c r="AL90" s="570">
        <v>45793</v>
      </c>
      <c r="AM90" s="609">
        <v>0</v>
      </c>
      <c r="AN90" s="570">
        <v>0</v>
      </c>
      <c r="AO90" s="609">
        <v>101</v>
      </c>
      <c r="AP90" s="569">
        <v>43511</v>
      </c>
      <c r="AQ90" s="571" t="s">
        <v>708</v>
      </c>
      <c r="AR90" s="591" t="s">
        <v>708</v>
      </c>
      <c r="AS90" s="591" t="s">
        <v>708</v>
      </c>
      <c r="AT90" s="591" t="s">
        <v>708</v>
      </c>
      <c r="AU90" s="591" t="s">
        <v>708</v>
      </c>
      <c r="AV90" s="591" t="s">
        <v>708</v>
      </c>
      <c r="AW90" s="591" t="s">
        <v>708</v>
      </c>
      <c r="AX90" s="754" t="s">
        <v>708</v>
      </c>
      <c r="AY90" s="291" t="s">
        <v>708</v>
      </c>
      <c r="AZ90" s="291" t="s">
        <v>708</v>
      </c>
      <c r="BA90" s="291" t="s">
        <v>708</v>
      </c>
      <c r="BB90" s="291" t="s">
        <v>708</v>
      </c>
      <c r="BC90" s="291" t="s">
        <v>708</v>
      </c>
      <c r="BD90" s="291" t="s">
        <v>708</v>
      </c>
      <c r="BE90" s="755" t="s">
        <v>708</v>
      </c>
      <c r="BF90" s="591" t="s">
        <v>708</v>
      </c>
      <c r="BG90" s="591" t="s">
        <v>708</v>
      </c>
      <c r="BH90" s="591" t="s">
        <v>708</v>
      </c>
      <c r="BI90" s="591" t="s">
        <v>708</v>
      </c>
      <c r="BJ90" s="591" t="s">
        <v>708</v>
      </c>
      <c r="BK90" s="591" t="s">
        <v>708</v>
      </c>
      <c r="BL90" s="754" t="s">
        <v>708</v>
      </c>
      <c r="BM90" s="291" t="s">
        <v>708</v>
      </c>
      <c r="BN90" s="291" t="s">
        <v>708</v>
      </c>
      <c r="BO90" s="291" t="s">
        <v>708</v>
      </c>
      <c r="BP90" s="291" t="s">
        <v>708</v>
      </c>
      <c r="BQ90" s="291" t="s">
        <v>708</v>
      </c>
      <c r="BR90" s="291" t="s">
        <v>708</v>
      </c>
      <c r="BS90" s="755" t="s">
        <v>708</v>
      </c>
      <c r="BT90" s="591" t="s">
        <v>708</v>
      </c>
      <c r="BU90" s="591" t="s">
        <v>708</v>
      </c>
      <c r="BV90" s="591" t="s">
        <v>708</v>
      </c>
      <c r="BW90" s="591" t="s">
        <v>708</v>
      </c>
      <c r="BX90" s="591" t="s">
        <v>708</v>
      </c>
      <c r="BY90" s="591" t="s">
        <v>708</v>
      </c>
      <c r="BZ90" s="754" t="s">
        <v>708</v>
      </c>
      <c r="CA90" s="291" t="s">
        <v>708</v>
      </c>
      <c r="CB90" s="291" t="s">
        <v>708</v>
      </c>
      <c r="CC90" s="291" t="s">
        <v>708</v>
      </c>
      <c r="CD90" s="291" t="s">
        <v>708</v>
      </c>
      <c r="CE90" s="291" t="s">
        <v>708</v>
      </c>
      <c r="CF90" s="291" t="s">
        <v>708</v>
      </c>
      <c r="CG90" s="291" t="s">
        <v>708</v>
      </c>
      <c r="CH90" s="439" t="s">
        <v>843</v>
      </c>
      <c r="CI90" s="290"/>
      <c r="CJ90" s="290"/>
      <c r="CK90" s="290"/>
      <c r="CL90" s="290"/>
      <c r="CM90" s="290"/>
      <c r="CN90" s="290"/>
      <c r="CO90" s="290"/>
      <c r="CP90" s="290"/>
      <c r="CQ90" s="290"/>
      <c r="CR90" s="290"/>
      <c r="CS90" s="290"/>
      <c r="CT90" s="290"/>
      <c r="CU90" s="290"/>
      <c r="CV90" s="290"/>
      <c r="CW90" s="290"/>
      <c r="CX90" s="290"/>
      <c r="CY90" s="290"/>
      <c r="CZ90" s="290"/>
      <c r="DA90" s="290"/>
      <c r="DB90" s="290"/>
      <c r="DC90" s="290"/>
      <c r="DD90" s="290"/>
      <c r="DE90" s="290"/>
      <c r="DF90" s="290"/>
      <c r="DG90" s="290"/>
      <c r="DH90" s="290"/>
      <c r="DI90" s="290"/>
      <c r="DJ90" s="290"/>
      <c r="DK90" s="290"/>
      <c r="DL90" s="290"/>
      <c r="DM90" s="290"/>
      <c r="DN90" s="290"/>
      <c r="DO90" s="290"/>
      <c r="DP90" s="290"/>
      <c r="DQ90" s="290"/>
      <c r="DR90" s="290"/>
      <c r="DS90" s="290"/>
      <c r="DT90" s="290"/>
      <c r="DU90" s="290"/>
      <c r="DV90" s="290"/>
      <c r="DW90" s="290"/>
      <c r="DX90" s="290"/>
      <c r="DY90" s="290"/>
      <c r="DZ90" s="290"/>
      <c r="EA90" s="290"/>
      <c r="EB90" s="290"/>
      <c r="EC90" s="290"/>
      <c r="ED90" s="290"/>
      <c r="EE90" s="290"/>
      <c r="EF90" s="290"/>
      <c r="EG90" s="290"/>
      <c r="EH90" s="290"/>
      <c r="EI90" s="290"/>
      <c r="EJ90" s="290"/>
      <c r="EK90" s="290"/>
      <c r="EL90" s="290"/>
      <c r="EM90" s="290"/>
      <c r="EN90" s="290"/>
      <c r="EO90" s="290"/>
      <c r="EP90" s="290"/>
      <c r="EQ90" s="290"/>
      <c r="ER90" s="290"/>
      <c r="ES90" s="290"/>
      <c r="ET90" s="290"/>
      <c r="EU90" s="290"/>
      <c r="EV90" s="290"/>
      <c r="EW90" s="290"/>
      <c r="EX90" s="290"/>
      <c r="EY90" s="290"/>
    </row>
    <row r="91" spans="1:155" s="237" customFormat="1" ht="15" customHeight="1" x14ac:dyDescent="0.35">
      <c r="A91" s="292" t="s">
        <v>221</v>
      </c>
      <c r="B91" s="293" t="s">
        <v>222</v>
      </c>
      <c r="C91" s="293" t="s">
        <v>128</v>
      </c>
      <c r="D91" s="290"/>
      <c r="E91" s="398">
        <v>189274621.25</v>
      </c>
      <c r="F91" s="699">
        <v>202821497</v>
      </c>
      <c r="G91" s="289">
        <v>461664.47</v>
      </c>
      <c r="H91" s="699">
        <v>481826.24</v>
      </c>
      <c r="I91" s="289">
        <v>6418775</v>
      </c>
      <c r="J91" s="289">
        <v>6869274.7300000004</v>
      </c>
      <c r="K91" s="398">
        <v>182855846.25</v>
      </c>
      <c r="L91" s="699">
        <v>195952222.30000001</v>
      </c>
      <c r="M91" s="289">
        <v>2197450.0699999998</v>
      </c>
      <c r="N91" s="699">
        <v>2322800</v>
      </c>
      <c r="O91" s="405">
        <v>120851.5</v>
      </c>
      <c r="P91" s="752">
        <v>123273.8</v>
      </c>
      <c r="Q91" s="616">
        <v>0.96997549999999999</v>
      </c>
      <c r="R91" s="617">
        <v>0.98</v>
      </c>
      <c r="S91" s="704">
        <v>90.4</v>
      </c>
      <c r="T91" s="699">
        <v>92</v>
      </c>
      <c r="U91" s="384">
        <v>117313.4</v>
      </c>
      <c r="V91" s="384">
        <v>120900.3</v>
      </c>
      <c r="W91" s="684">
        <v>1613.41</v>
      </c>
      <c r="X91" s="756">
        <v>1677.59</v>
      </c>
      <c r="Y91" s="472">
        <v>1558.7</v>
      </c>
      <c r="Z91" s="472">
        <v>1620.78</v>
      </c>
      <c r="AA91" s="499">
        <v>3759999.33</v>
      </c>
      <c r="AB91" s="440">
        <v>31.1</v>
      </c>
      <c r="AC91" s="619">
        <v>1.9952499999999998E-2</v>
      </c>
      <c r="AD91" s="441" t="s">
        <v>105</v>
      </c>
      <c r="AE91" s="442" t="s">
        <v>105</v>
      </c>
      <c r="AF91" s="340">
        <v>0</v>
      </c>
      <c r="AG91" s="340">
        <v>253.2</v>
      </c>
      <c r="AH91" s="340">
        <v>90.11</v>
      </c>
      <c r="AI91" s="340">
        <v>0</v>
      </c>
      <c r="AJ91" s="568">
        <v>2020.9</v>
      </c>
      <c r="AK91" s="609">
        <v>172</v>
      </c>
      <c r="AL91" s="570">
        <v>120900.3</v>
      </c>
      <c r="AM91" s="609">
        <v>0</v>
      </c>
      <c r="AN91" s="570">
        <v>0</v>
      </c>
      <c r="AO91" s="609">
        <v>164</v>
      </c>
      <c r="AP91" s="569">
        <v>120545.4</v>
      </c>
      <c r="AQ91" s="571" t="s">
        <v>708</v>
      </c>
      <c r="AR91" s="591" t="s">
        <v>708</v>
      </c>
      <c r="AS91" s="591" t="s">
        <v>708</v>
      </c>
      <c r="AT91" s="591" t="s">
        <v>708</v>
      </c>
      <c r="AU91" s="591" t="s">
        <v>708</v>
      </c>
      <c r="AV91" s="591" t="s">
        <v>708</v>
      </c>
      <c r="AW91" s="591" t="s">
        <v>708</v>
      </c>
      <c r="AX91" s="754" t="s">
        <v>708</v>
      </c>
      <c r="AY91" s="291" t="s">
        <v>708</v>
      </c>
      <c r="AZ91" s="291" t="s">
        <v>708</v>
      </c>
      <c r="BA91" s="291" t="s">
        <v>708</v>
      </c>
      <c r="BB91" s="291" t="s">
        <v>708</v>
      </c>
      <c r="BC91" s="291" t="s">
        <v>708</v>
      </c>
      <c r="BD91" s="291" t="s">
        <v>708</v>
      </c>
      <c r="BE91" s="755" t="s">
        <v>708</v>
      </c>
      <c r="BF91" s="591" t="s">
        <v>708</v>
      </c>
      <c r="BG91" s="591" t="s">
        <v>708</v>
      </c>
      <c r="BH91" s="591" t="s">
        <v>708</v>
      </c>
      <c r="BI91" s="591" t="s">
        <v>708</v>
      </c>
      <c r="BJ91" s="591" t="s">
        <v>708</v>
      </c>
      <c r="BK91" s="591" t="s">
        <v>708</v>
      </c>
      <c r="BL91" s="754" t="s">
        <v>708</v>
      </c>
      <c r="BM91" s="291" t="s">
        <v>708</v>
      </c>
      <c r="BN91" s="291" t="s">
        <v>708</v>
      </c>
      <c r="BO91" s="291" t="s">
        <v>708</v>
      </c>
      <c r="BP91" s="291" t="s">
        <v>708</v>
      </c>
      <c r="BQ91" s="291" t="s">
        <v>708</v>
      </c>
      <c r="BR91" s="291" t="s">
        <v>708</v>
      </c>
      <c r="BS91" s="755" t="s">
        <v>708</v>
      </c>
      <c r="BT91" s="591" t="s">
        <v>708</v>
      </c>
      <c r="BU91" s="591" t="s">
        <v>708</v>
      </c>
      <c r="BV91" s="591" t="s">
        <v>708</v>
      </c>
      <c r="BW91" s="591" t="s">
        <v>708</v>
      </c>
      <c r="BX91" s="591" t="s">
        <v>708</v>
      </c>
      <c r="BY91" s="591" t="s">
        <v>708</v>
      </c>
      <c r="BZ91" s="754" t="s">
        <v>708</v>
      </c>
      <c r="CA91" s="291" t="s">
        <v>708</v>
      </c>
      <c r="CB91" s="291" t="s">
        <v>708</v>
      </c>
      <c r="CC91" s="291" t="s">
        <v>708</v>
      </c>
      <c r="CD91" s="291" t="s">
        <v>708</v>
      </c>
      <c r="CE91" s="291" t="s">
        <v>708</v>
      </c>
      <c r="CF91" s="291" t="s">
        <v>708</v>
      </c>
      <c r="CG91" s="291" t="s">
        <v>708</v>
      </c>
      <c r="CH91" s="439" t="s">
        <v>844</v>
      </c>
      <c r="CI91" s="290"/>
      <c r="CJ91" s="290"/>
      <c r="CK91" s="290"/>
      <c r="CL91" s="290"/>
      <c r="CM91" s="290"/>
      <c r="CN91" s="290"/>
      <c r="CO91" s="290"/>
      <c r="CP91" s="290"/>
      <c r="CQ91" s="290"/>
      <c r="CR91" s="290"/>
      <c r="CS91" s="290"/>
      <c r="CT91" s="290"/>
      <c r="CU91" s="290"/>
      <c r="CV91" s="290"/>
      <c r="CW91" s="290"/>
      <c r="CX91" s="290"/>
      <c r="CY91" s="290"/>
      <c r="CZ91" s="290"/>
      <c r="DA91" s="290"/>
      <c r="DB91" s="290"/>
      <c r="DC91" s="290"/>
      <c r="DD91" s="290"/>
      <c r="DE91" s="290"/>
      <c r="DF91" s="290"/>
      <c r="DG91" s="290"/>
      <c r="DH91" s="290"/>
      <c r="DI91" s="290"/>
      <c r="DJ91" s="290"/>
      <c r="DK91" s="290"/>
      <c r="DL91" s="290"/>
      <c r="DM91" s="290"/>
      <c r="DN91" s="290"/>
      <c r="DO91" s="290"/>
      <c r="DP91" s="290"/>
      <c r="DQ91" s="290"/>
      <c r="DR91" s="290"/>
      <c r="DS91" s="290"/>
      <c r="DT91" s="290"/>
      <c r="DU91" s="290"/>
      <c r="DV91" s="290"/>
      <c r="DW91" s="290"/>
      <c r="DX91" s="290"/>
      <c r="DY91" s="290"/>
      <c r="DZ91" s="290"/>
      <c r="EA91" s="290"/>
      <c r="EB91" s="290"/>
      <c r="EC91" s="290"/>
      <c r="ED91" s="290"/>
      <c r="EE91" s="290"/>
      <c r="EF91" s="290"/>
      <c r="EG91" s="290"/>
      <c r="EH91" s="290"/>
      <c r="EI91" s="290"/>
      <c r="EJ91" s="290"/>
      <c r="EK91" s="290"/>
      <c r="EL91" s="290"/>
      <c r="EM91" s="290"/>
      <c r="EN91" s="290"/>
      <c r="EO91" s="290"/>
      <c r="EP91" s="290"/>
      <c r="EQ91" s="290"/>
      <c r="ER91" s="290"/>
      <c r="ES91" s="290"/>
      <c r="ET91" s="290"/>
      <c r="EU91" s="290"/>
      <c r="EV91" s="290"/>
      <c r="EW91" s="290"/>
      <c r="EX91" s="290"/>
      <c r="EY91" s="290"/>
    </row>
    <row r="92" spans="1:155" s="237" customFormat="1" ht="15" customHeight="1" x14ac:dyDescent="0.35">
      <c r="A92" s="292" t="s">
        <v>339</v>
      </c>
      <c r="B92" s="293" t="s">
        <v>845</v>
      </c>
      <c r="C92" s="293" t="s">
        <v>710</v>
      </c>
      <c r="D92" s="290"/>
      <c r="E92" s="398">
        <v>8567833</v>
      </c>
      <c r="F92" s="699">
        <v>9064966</v>
      </c>
      <c r="G92" s="289">
        <v>440684</v>
      </c>
      <c r="H92" s="699">
        <v>439431</v>
      </c>
      <c r="I92" s="289">
        <v>1222536</v>
      </c>
      <c r="J92" s="289">
        <v>1309747</v>
      </c>
      <c r="K92" s="398">
        <v>7345297</v>
      </c>
      <c r="L92" s="699">
        <v>7755219</v>
      </c>
      <c r="M92" s="289">
        <v>0</v>
      </c>
      <c r="N92" s="699">
        <v>0</v>
      </c>
      <c r="O92" s="405">
        <v>38846.129999999997</v>
      </c>
      <c r="P92" s="752">
        <v>39856.300000000003</v>
      </c>
      <c r="Q92" s="616">
        <v>0.97499999999999998</v>
      </c>
      <c r="R92" s="617">
        <v>0.98</v>
      </c>
      <c r="S92" s="704">
        <v>0</v>
      </c>
      <c r="T92" s="699">
        <v>0</v>
      </c>
      <c r="U92" s="384">
        <v>37875</v>
      </c>
      <c r="V92" s="384">
        <v>39059.199999999997</v>
      </c>
      <c r="W92" s="684">
        <v>226.21</v>
      </c>
      <c r="X92" s="756">
        <v>232.08</v>
      </c>
      <c r="Y92" s="472">
        <v>193.94</v>
      </c>
      <c r="Z92" s="472">
        <v>198.55</v>
      </c>
      <c r="AA92" s="499">
        <v>0</v>
      </c>
      <c r="AB92" s="440">
        <v>0</v>
      </c>
      <c r="AC92" s="619">
        <v>0</v>
      </c>
      <c r="AD92" s="441" t="s">
        <v>105</v>
      </c>
      <c r="AE92" s="442" t="s">
        <v>105</v>
      </c>
      <c r="AF92" s="340">
        <v>1401.3</v>
      </c>
      <c r="AG92" s="340">
        <v>248.57</v>
      </c>
      <c r="AH92" s="340">
        <v>80.349999999999994</v>
      </c>
      <c r="AI92" s="340">
        <v>0</v>
      </c>
      <c r="AJ92" s="568">
        <v>1962.3</v>
      </c>
      <c r="AK92" s="609">
        <v>38</v>
      </c>
      <c r="AL92" s="570">
        <v>39059.199999999997</v>
      </c>
      <c r="AM92" s="609">
        <v>0</v>
      </c>
      <c r="AN92" s="570">
        <v>0</v>
      </c>
      <c r="AO92" s="609">
        <v>35</v>
      </c>
      <c r="AP92" s="569">
        <v>38950.199999999997</v>
      </c>
      <c r="AQ92" s="571" t="s">
        <v>708</v>
      </c>
      <c r="AR92" s="591" t="s">
        <v>708</v>
      </c>
      <c r="AS92" s="591" t="s">
        <v>708</v>
      </c>
      <c r="AT92" s="591" t="s">
        <v>708</v>
      </c>
      <c r="AU92" s="591" t="s">
        <v>708</v>
      </c>
      <c r="AV92" s="591" t="s">
        <v>708</v>
      </c>
      <c r="AW92" s="591" t="s">
        <v>708</v>
      </c>
      <c r="AX92" s="754" t="s">
        <v>708</v>
      </c>
      <c r="AY92" s="291" t="s">
        <v>708</v>
      </c>
      <c r="AZ92" s="291" t="s">
        <v>708</v>
      </c>
      <c r="BA92" s="291" t="s">
        <v>708</v>
      </c>
      <c r="BB92" s="291" t="s">
        <v>708</v>
      </c>
      <c r="BC92" s="291" t="s">
        <v>708</v>
      </c>
      <c r="BD92" s="291" t="s">
        <v>708</v>
      </c>
      <c r="BE92" s="755" t="s">
        <v>708</v>
      </c>
      <c r="BF92" s="591" t="s">
        <v>708</v>
      </c>
      <c r="BG92" s="591" t="s">
        <v>708</v>
      </c>
      <c r="BH92" s="591" t="s">
        <v>708</v>
      </c>
      <c r="BI92" s="591" t="s">
        <v>708</v>
      </c>
      <c r="BJ92" s="591" t="s">
        <v>708</v>
      </c>
      <c r="BK92" s="591" t="s">
        <v>708</v>
      </c>
      <c r="BL92" s="754" t="s">
        <v>708</v>
      </c>
      <c r="BM92" s="291" t="s">
        <v>708</v>
      </c>
      <c r="BN92" s="291" t="s">
        <v>708</v>
      </c>
      <c r="BO92" s="291" t="s">
        <v>708</v>
      </c>
      <c r="BP92" s="291" t="s">
        <v>708</v>
      </c>
      <c r="BQ92" s="291" t="s">
        <v>708</v>
      </c>
      <c r="BR92" s="291" t="s">
        <v>708</v>
      </c>
      <c r="BS92" s="755" t="s">
        <v>708</v>
      </c>
      <c r="BT92" s="591" t="s">
        <v>708</v>
      </c>
      <c r="BU92" s="591" t="s">
        <v>708</v>
      </c>
      <c r="BV92" s="591" t="s">
        <v>708</v>
      </c>
      <c r="BW92" s="591" t="s">
        <v>708</v>
      </c>
      <c r="BX92" s="591" t="s">
        <v>708</v>
      </c>
      <c r="BY92" s="591" t="s">
        <v>708</v>
      </c>
      <c r="BZ92" s="754" t="s">
        <v>708</v>
      </c>
      <c r="CA92" s="291" t="s">
        <v>708</v>
      </c>
      <c r="CB92" s="291" t="s">
        <v>708</v>
      </c>
      <c r="CC92" s="291" t="s">
        <v>708</v>
      </c>
      <c r="CD92" s="291" t="s">
        <v>708</v>
      </c>
      <c r="CE92" s="291" t="s">
        <v>708</v>
      </c>
      <c r="CF92" s="291" t="s">
        <v>708</v>
      </c>
      <c r="CG92" s="291" t="s">
        <v>708</v>
      </c>
      <c r="CH92" s="439" t="s">
        <v>846</v>
      </c>
      <c r="CI92" s="290"/>
      <c r="CJ92" s="290"/>
      <c r="CK92" s="290"/>
      <c r="CL92" s="290"/>
      <c r="CM92" s="290"/>
      <c r="CN92" s="290"/>
      <c r="CO92" s="290"/>
      <c r="CP92" s="290"/>
      <c r="CQ92" s="290"/>
      <c r="CR92" s="290"/>
      <c r="CS92" s="290"/>
      <c r="CT92" s="290"/>
      <c r="CU92" s="290"/>
      <c r="CV92" s="290"/>
      <c r="CW92" s="290"/>
      <c r="CX92" s="290"/>
      <c r="CY92" s="290"/>
      <c r="CZ92" s="290"/>
      <c r="DA92" s="290"/>
      <c r="DB92" s="290"/>
      <c r="DC92" s="290"/>
      <c r="DD92" s="290"/>
      <c r="DE92" s="290"/>
      <c r="DF92" s="290"/>
      <c r="DG92" s="290"/>
      <c r="DH92" s="290"/>
      <c r="DI92" s="290"/>
      <c r="DJ92" s="290"/>
      <c r="DK92" s="290"/>
      <c r="DL92" s="290"/>
      <c r="DM92" s="290"/>
      <c r="DN92" s="290"/>
      <c r="DO92" s="290"/>
      <c r="DP92" s="290"/>
      <c r="DQ92" s="290"/>
      <c r="DR92" s="290"/>
      <c r="DS92" s="290"/>
      <c r="DT92" s="290"/>
      <c r="DU92" s="290"/>
      <c r="DV92" s="290"/>
      <c r="DW92" s="290"/>
      <c r="DX92" s="290"/>
      <c r="DY92" s="290"/>
      <c r="DZ92" s="290"/>
      <c r="EA92" s="290"/>
      <c r="EB92" s="290"/>
      <c r="EC92" s="290"/>
      <c r="ED92" s="290"/>
      <c r="EE92" s="290"/>
      <c r="EF92" s="290"/>
      <c r="EG92" s="290"/>
      <c r="EH92" s="290"/>
      <c r="EI92" s="290"/>
      <c r="EJ92" s="290"/>
      <c r="EK92" s="290"/>
      <c r="EL92" s="290"/>
      <c r="EM92" s="290"/>
      <c r="EN92" s="290"/>
      <c r="EO92" s="290"/>
      <c r="EP92" s="290"/>
      <c r="EQ92" s="290"/>
      <c r="ER92" s="290"/>
      <c r="ES92" s="290"/>
      <c r="ET92" s="290"/>
      <c r="EU92" s="290"/>
      <c r="EV92" s="290"/>
      <c r="EW92" s="290"/>
      <c r="EX92" s="290"/>
      <c r="EY92" s="290"/>
    </row>
    <row r="93" spans="1:155" s="237" customFormat="1" ht="15" customHeight="1" x14ac:dyDescent="0.35">
      <c r="A93" s="292" t="s">
        <v>342</v>
      </c>
      <c r="B93" s="293" t="s">
        <v>847</v>
      </c>
      <c r="C93" s="293" t="s">
        <v>710</v>
      </c>
      <c r="D93" s="290"/>
      <c r="E93" s="398">
        <v>21356211</v>
      </c>
      <c r="F93" s="699">
        <v>22436238</v>
      </c>
      <c r="G93" s="289">
        <v>0</v>
      </c>
      <c r="H93" s="699">
        <v>0</v>
      </c>
      <c r="I93" s="289">
        <v>6397587</v>
      </c>
      <c r="J93" s="289">
        <v>6748529</v>
      </c>
      <c r="K93" s="398">
        <v>14958624</v>
      </c>
      <c r="L93" s="699">
        <v>15687709</v>
      </c>
      <c r="M93" s="289">
        <v>146000</v>
      </c>
      <c r="N93" s="699">
        <v>146000</v>
      </c>
      <c r="O93" s="405">
        <v>88217.86</v>
      </c>
      <c r="P93" s="752">
        <v>89691.3</v>
      </c>
      <c r="Q93" s="616">
        <v>0.98750000000000004</v>
      </c>
      <c r="R93" s="617">
        <v>0.99</v>
      </c>
      <c r="S93" s="704">
        <v>224.3</v>
      </c>
      <c r="T93" s="699">
        <v>229</v>
      </c>
      <c r="U93" s="384">
        <v>87339.4</v>
      </c>
      <c r="V93" s="384">
        <v>89023.4</v>
      </c>
      <c r="W93" s="684">
        <v>244.52</v>
      </c>
      <c r="X93" s="756">
        <v>252.03</v>
      </c>
      <c r="Y93" s="472">
        <v>171.27</v>
      </c>
      <c r="Z93" s="472">
        <v>176.22</v>
      </c>
      <c r="AA93" s="439">
        <v>0</v>
      </c>
      <c r="AB93" s="439">
        <v>0</v>
      </c>
      <c r="AC93" s="619">
        <v>0</v>
      </c>
      <c r="AD93" s="441" t="s">
        <v>105</v>
      </c>
      <c r="AE93" s="442" t="s">
        <v>105</v>
      </c>
      <c r="AF93" s="340">
        <v>1438.92</v>
      </c>
      <c r="AG93" s="340">
        <v>247.68</v>
      </c>
      <c r="AH93" s="340">
        <v>0</v>
      </c>
      <c r="AI93" s="340">
        <v>0</v>
      </c>
      <c r="AJ93" s="568">
        <v>1938.63</v>
      </c>
      <c r="AK93" s="609">
        <v>177</v>
      </c>
      <c r="AL93" s="570">
        <v>89023.4</v>
      </c>
      <c r="AM93" s="609">
        <v>0</v>
      </c>
      <c r="AN93" s="570">
        <v>0</v>
      </c>
      <c r="AO93" s="609">
        <v>134</v>
      </c>
      <c r="AP93" s="569">
        <v>88498.2</v>
      </c>
      <c r="AQ93" s="571" t="s">
        <v>708</v>
      </c>
      <c r="AR93" s="591" t="s">
        <v>708</v>
      </c>
      <c r="AS93" s="591" t="s">
        <v>708</v>
      </c>
      <c r="AT93" s="591" t="s">
        <v>708</v>
      </c>
      <c r="AU93" s="591" t="s">
        <v>708</v>
      </c>
      <c r="AV93" s="591" t="s">
        <v>708</v>
      </c>
      <c r="AW93" s="591" t="s">
        <v>708</v>
      </c>
      <c r="AX93" s="754" t="s">
        <v>708</v>
      </c>
      <c r="AY93" s="291" t="s">
        <v>708</v>
      </c>
      <c r="AZ93" s="291" t="s">
        <v>708</v>
      </c>
      <c r="BA93" s="291" t="s">
        <v>708</v>
      </c>
      <c r="BB93" s="291" t="s">
        <v>708</v>
      </c>
      <c r="BC93" s="291" t="s">
        <v>708</v>
      </c>
      <c r="BD93" s="291" t="s">
        <v>708</v>
      </c>
      <c r="BE93" s="755" t="s">
        <v>708</v>
      </c>
      <c r="BF93" s="591" t="s">
        <v>708</v>
      </c>
      <c r="BG93" s="591" t="s">
        <v>708</v>
      </c>
      <c r="BH93" s="591" t="s">
        <v>708</v>
      </c>
      <c r="BI93" s="591" t="s">
        <v>708</v>
      </c>
      <c r="BJ93" s="591" t="s">
        <v>708</v>
      </c>
      <c r="BK93" s="591" t="s">
        <v>708</v>
      </c>
      <c r="BL93" s="754" t="s">
        <v>708</v>
      </c>
      <c r="BM93" s="291" t="s">
        <v>708</v>
      </c>
      <c r="BN93" s="291" t="s">
        <v>708</v>
      </c>
      <c r="BO93" s="291" t="s">
        <v>708</v>
      </c>
      <c r="BP93" s="291" t="s">
        <v>708</v>
      </c>
      <c r="BQ93" s="291" t="s">
        <v>708</v>
      </c>
      <c r="BR93" s="291" t="s">
        <v>708</v>
      </c>
      <c r="BS93" s="755" t="s">
        <v>708</v>
      </c>
      <c r="BT93" s="591" t="s">
        <v>708</v>
      </c>
      <c r="BU93" s="591" t="s">
        <v>708</v>
      </c>
      <c r="BV93" s="591" t="s">
        <v>708</v>
      </c>
      <c r="BW93" s="591" t="s">
        <v>708</v>
      </c>
      <c r="BX93" s="591" t="s">
        <v>708</v>
      </c>
      <c r="BY93" s="591" t="s">
        <v>708</v>
      </c>
      <c r="BZ93" s="754" t="s">
        <v>708</v>
      </c>
      <c r="CA93" s="291" t="s">
        <v>708</v>
      </c>
      <c r="CB93" s="291" t="s">
        <v>708</v>
      </c>
      <c r="CC93" s="291" t="s">
        <v>708</v>
      </c>
      <c r="CD93" s="291" t="s">
        <v>708</v>
      </c>
      <c r="CE93" s="291" t="s">
        <v>708</v>
      </c>
      <c r="CF93" s="291" t="s">
        <v>708</v>
      </c>
      <c r="CG93" s="291" t="s">
        <v>708</v>
      </c>
      <c r="CH93" s="439" t="s">
        <v>848</v>
      </c>
      <c r="CI93" s="290"/>
      <c r="CJ93" s="290"/>
      <c r="CK93" s="290"/>
      <c r="CL93" s="290"/>
      <c r="CM93" s="290"/>
      <c r="CN93" s="290"/>
      <c r="CO93" s="290"/>
      <c r="CP93" s="290"/>
      <c r="CQ93" s="290"/>
      <c r="CR93" s="290"/>
      <c r="CS93" s="290"/>
      <c r="CT93" s="290"/>
      <c r="CU93" s="290"/>
      <c r="CV93" s="290"/>
      <c r="CW93" s="290"/>
      <c r="CX93" s="290"/>
      <c r="CY93" s="290"/>
      <c r="CZ93" s="290"/>
      <c r="DA93" s="290"/>
      <c r="DB93" s="290"/>
      <c r="DC93" s="290"/>
      <c r="DD93" s="290"/>
      <c r="DE93" s="290"/>
      <c r="DF93" s="290"/>
      <c r="DG93" s="290"/>
      <c r="DH93" s="290"/>
      <c r="DI93" s="290"/>
      <c r="DJ93" s="290"/>
      <c r="DK93" s="290"/>
      <c r="DL93" s="290"/>
      <c r="DM93" s="290"/>
      <c r="DN93" s="290"/>
      <c r="DO93" s="290"/>
      <c r="DP93" s="290"/>
      <c r="DQ93" s="290"/>
      <c r="DR93" s="290"/>
      <c r="DS93" s="290"/>
      <c r="DT93" s="290"/>
      <c r="DU93" s="290"/>
      <c r="DV93" s="290"/>
      <c r="DW93" s="290"/>
      <c r="DX93" s="290"/>
      <c r="DY93" s="290"/>
      <c r="DZ93" s="290"/>
      <c r="EA93" s="290"/>
      <c r="EB93" s="290"/>
      <c r="EC93" s="290"/>
      <c r="ED93" s="290"/>
      <c r="EE93" s="290"/>
      <c r="EF93" s="290"/>
      <c r="EG93" s="290"/>
      <c r="EH93" s="290"/>
      <c r="EI93" s="290"/>
      <c r="EJ93" s="290"/>
      <c r="EK93" s="290"/>
      <c r="EL93" s="290"/>
      <c r="EM93" s="290"/>
      <c r="EN93" s="290"/>
      <c r="EO93" s="290"/>
      <c r="EP93" s="290"/>
      <c r="EQ93" s="290"/>
      <c r="ER93" s="290"/>
      <c r="ES93" s="290"/>
      <c r="ET93" s="290"/>
      <c r="EU93" s="290"/>
      <c r="EV93" s="290"/>
      <c r="EW93" s="290"/>
      <c r="EX93" s="290"/>
      <c r="EY93" s="290"/>
    </row>
    <row r="94" spans="1:155" s="237" customFormat="1" ht="15" customHeight="1" x14ac:dyDescent="0.35">
      <c r="A94" s="292" t="s">
        <v>345</v>
      </c>
      <c r="B94" s="293" t="s">
        <v>849</v>
      </c>
      <c r="C94" s="293" t="s">
        <v>710</v>
      </c>
      <c r="D94" s="290"/>
      <c r="E94" s="398">
        <v>8865797</v>
      </c>
      <c r="F94" s="699">
        <v>9100335</v>
      </c>
      <c r="G94" s="289">
        <v>0</v>
      </c>
      <c r="H94" s="699">
        <v>0</v>
      </c>
      <c r="I94" s="289">
        <v>0</v>
      </c>
      <c r="J94" s="289">
        <v>0</v>
      </c>
      <c r="K94" s="398">
        <v>8865797</v>
      </c>
      <c r="L94" s="699">
        <v>9100335</v>
      </c>
      <c r="M94" s="289">
        <v>228950</v>
      </c>
      <c r="N94" s="699">
        <v>237450</v>
      </c>
      <c r="O94" s="405">
        <v>35777.300000000003</v>
      </c>
      <c r="P94" s="752">
        <v>36179.5</v>
      </c>
      <c r="Q94" s="616">
        <v>0.96519999999999995</v>
      </c>
      <c r="R94" s="617">
        <v>0.96060000000000001</v>
      </c>
      <c r="S94" s="383">
        <v>0</v>
      </c>
      <c r="T94" s="699">
        <v>0</v>
      </c>
      <c r="U94" s="384">
        <v>34532.199999999997</v>
      </c>
      <c r="V94" s="384">
        <v>34754</v>
      </c>
      <c r="W94" s="684">
        <v>256.74</v>
      </c>
      <c r="X94" s="756">
        <v>261.85000000000002</v>
      </c>
      <c r="Y94" s="472">
        <v>256.74</v>
      </c>
      <c r="Z94" s="472">
        <v>261.85000000000002</v>
      </c>
      <c r="AA94" s="499">
        <v>0</v>
      </c>
      <c r="AB94" s="440">
        <v>0</v>
      </c>
      <c r="AC94" s="619">
        <v>0</v>
      </c>
      <c r="AD94" s="441" t="s">
        <v>105</v>
      </c>
      <c r="AE94" s="442" t="s">
        <v>105</v>
      </c>
      <c r="AF94" s="340">
        <v>1613.34</v>
      </c>
      <c r="AG94" s="340">
        <v>224.91</v>
      </c>
      <c r="AH94" s="340">
        <v>99.37</v>
      </c>
      <c r="AI94" s="340">
        <v>0</v>
      </c>
      <c r="AJ94" s="568">
        <v>2199.4699999999998</v>
      </c>
      <c r="AK94" s="609">
        <v>0</v>
      </c>
      <c r="AL94" s="570" t="s">
        <v>130</v>
      </c>
      <c r="AM94" s="723">
        <v>0</v>
      </c>
      <c r="AN94" s="724">
        <v>0</v>
      </c>
      <c r="AO94" s="723">
        <v>0</v>
      </c>
      <c r="AP94" s="726">
        <v>0</v>
      </c>
      <c r="AQ94" s="571" t="s">
        <v>708</v>
      </c>
      <c r="AR94" s="591" t="s">
        <v>708</v>
      </c>
      <c r="AS94" s="591" t="s">
        <v>708</v>
      </c>
      <c r="AT94" s="591" t="s">
        <v>708</v>
      </c>
      <c r="AU94" s="591" t="s">
        <v>708</v>
      </c>
      <c r="AV94" s="591" t="s">
        <v>708</v>
      </c>
      <c r="AW94" s="591" t="s">
        <v>708</v>
      </c>
      <c r="AX94" s="754" t="s">
        <v>708</v>
      </c>
      <c r="AY94" s="291" t="s">
        <v>708</v>
      </c>
      <c r="AZ94" s="291" t="s">
        <v>708</v>
      </c>
      <c r="BA94" s="291" t="s">
        <v>708</v>
      </c>
      <c r="BB94" s="291" t="s">
        <v>708</v>
      </c>
      <c r="BC94" s="291" t="s">
        <v>708</v>
      </c>
      <c r="BD94" s="291" t="s">
        <v>708</v>
      </c>
      <c r="BE94" s="755" t="s">
        <v>708</v>
      </c>
      <c r="BF94" s="591" t="s">
        <v>708</v>
      </c>
      <c r="BG94" s="591" t="s">
        <v>708</v>
      </c>
      <c r="BH94" s="591" t="s">
        <v>708</v>
      </c>
      <c r="BI94" s="591" t="s">
        <v>708</v>
      </c>
      <c r="BJ94" s="591" t="s">
        <v>708</v>
      </c>
      <c r="BK94" s="591" t="s">
        <v>708</v>
      </c>
      <c r="BL94" s="754" t="s">
        <v>708</v>
      </c>
      <c r="BM94" s="291" t="s">
        <v>708</v>
      </c>
      <c r="BN94" s="291" t="s">
        <v>708</v>
      </c>
      <c r="BO94" s="291" t="s">
        <v>708</v>
      </c>
      <c r="BP94" s="291" t="s">
        <v>708</v>
      </c>
      <c r="BQ94" s="291" t="s">
        <v>708</v>
      </c>
      <c r="BR94" s="291" t="s">
        <v>708</v>
      </c>
      <c r="BS94" s="755" t="s">
        <v>708</v>
      </c>
      <c r="BT94" s="591" t="s">
        <v>708</v>
      </c>
      <c r="BU94" s="591" t="s">
        <v>708</v>
      </c>
      <c r="BV94" s="591" t="s">
        <v>708</v>
      </c>
      <c r="BW94" s="591" t="s">
        <v>708</v>
      </c>
      <c r="BX94" s="591" t="s">
        <v>708</v>
      </c>
      <c r="BY94" s="591" t="s">
        <v>708</v>
      </c>
      <c r="BZ94" s="754" t="s">
        <v>708</v>
      </c>
      <c r="CA94" s="291" t="s">
        <v>708</v>
      </c>
      <c r="CB94" s="291" t="s">
        <v>708</v>
      </c>
      <c r="CC94" s="291" t="s">
        <v>708</v>
      </c>
      <c r="CD94" s="291" t="s">
        <v>708</v>
      </c>
      <c r="CE94" s="291" t="s">
        <v>708</v>
      </c>
      <c r="CF94" s="291" t="s">
        <v>708</v>
      </c>
      <c r="CG94" s="291" t="s">
        <v>708</v>
      </c>
      <c r="CH94" s="439" t="s">
        <v>850</v>
      </c>
      <c r="CI94" s="290"/>
      <c r="CJ94" s="290"/>
      <c r="CK94" s="290"/>
      <c r="CL94" s="290"/>
      <c r="CM94" s="290"/>
      <c r="CN94" s="290"/>
      <c r="CO94" s="290"/>
      <c r="CP94" s="290"/>
      <c r="CQ94" s="290"/>
      <c r="CR94" s="290"/>
      <c r="CS94" s="290"/>
      <c r="CT94" s="290"/>
      <c r="CU94" s="290"/>
      <c r="CV94" s="290"/>
      <c r="CW94" s="290"/>
      <c r="CX94" s="290"/>
      <c r="CY94" s="290"/>
      <c r="CZ94" s="290"/>
      <c r="DA94" s="290"/>
      <c r="DB94" s="290"/>
      <c r="DC94" s="290"/>
      <c r="DD94" s="290"/>
      <c r="DE94" s="290"/>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0"/>
      <c r="EB94" s="290"/>
      <c r="EC94" s="290"/>
      <c r="ED94" s="290"/>
      <c r="EE94" s="290"/>
      <c r="EF94" s="290"/>
      <c r="EG94" s="290"/>
      <c r="EH94" s="290"/>
      <c r="EI94" s="290"/>
      <c r="EJ94" s="290"/>
      <c r="EK94" s="290"/>
      <c r="EL94" s="290"/>
      <c r="EM94" s="290"/>
      <c r="EN94" s="290"/>
      <c r="EO94" s="290"/>
      <c r="EP94" s="290"/>
      <c r="EQ94" s="290"/>
      <c r="ER94" s="290"/>
      <c r="ES94" s="290"/>
      <c r="ET94" s="290"/>
      <c r="EU94" s="290"/>
      <c r="EV94" s="290"/>
      <c r="EW94" s="290"/>
      <c r="EX94" s="290"/>
      <c r="EY94" s="290"/>
    </row>
    <row r="95" spans="1:155" s="237" customFormat="1" ht="15" customHeight="1" x14ac:dyDescent="0.35">
      <c r="A95" s="292" t="s">
        <v>348</v>
      </c>
      <c r="B95" s="293" t="s">
        <v>851</v>
      </c>
      <c r="C95" s="293" t="s">
        <v>710</v>
      </c>
      <c r="D95" s="290"/>
      <c r="E95" s="398">
        <v>9657967.6400000006</v>
      </c>
      <c r="F95" s="699">
        <v>10077463.84</v>
      </c>
      <c r="G95" s="289">
        <v>1268110.74</v>
      </c>
      <c r="H95" s="699">
        <v>1309910.1000000001</v>
      </c>
      <c r="I95" s="289">
        <v>3476263</v>
      </c>
      <c r="J95" s="289">
        <v>3693673.06</v>
      </c>
      <c r="K95" s="398">
        <v>6181704.6399999997</v>
      </c>
      <c r="L95" s="699">
        <v>6383790.7800000003</v>
      </c>
      <c r="M95" s="289">
        <v>0</v>
      </c>
      <c r="N95" s="699">
        <v>0</v>
      </c>
      <c r="O95" s="405">
        <v>48501.9</v>
      </c>
      <c r="P95" s="752">
        <v>49110</v>
      </c>
      <c r="Q95" s="616">
        <v>0.98499999999999999</v>
      </c>
      <c r="R95" s="617">
        <v>0.98499999999999999</v>
      </c>
      <c r="S95" s="704">
        <v>0</v>
      </c>
      <c r="T95" s="699">
        <v>0</v>
      </c>
      <c r="U95" s="384">
        <v>47774.400000000001</v>
      </c>
      <c r="V95" s="384">
        <v>48373.4</v>
      </c>
      <c r="W95" s="684">
        <v>202.16</v>
      </c>
      <c r="X95" s="756">
        <v>208.33</v>
      </c>
      <c r="Y95" s="472">
        <v>129.38999999999999</v>
      </c>
      <c r="Z95" s="472">
        <v>131.97</v>
      </c>
      <c r="AA95" s="499">
        <v>0</v>
      </c>
      <c r="AB95" s="440">
        <v>0</v>
      </c>
      <c r="AC95" s="619">
        <v>0</v>
      </c>
      <c r="AD95" s="441" t="s">
        <v>105</v>
      </c>
      <c r="AE95" s="442" t="s">
        <v>105</v>
      </c>
      <c r="AF95" s="340">
        <v>1390.86</v>
      </c>
      <c r="AG95" s="340">
        <v>236.46</v>
      </c>
      <c r="AH95" s="340">
        <v>75.430000000000007</v>
      </c>
      <c r="AI95" s="340">
        <v>0</v>
      </c>
      <c r="AJ95" s="568">
        <v>1911.08</v>
      </c>
      <c r="AK95" s="609">
        <v>10</v>
      </c>
      <c r="AL95" s="570">
        <v>40271.82</v>
      </c>
      <c r="AM95" s="609">
        <v>0</v>
      </c>
      <c r="AN95" s="570">
        <v>0</v>
      </c>
      <c r="AO95" s="609">
        <v>10</v>
      </c>
      <c r="AP95" s="569">
        <v>40271.800000000003</v>
      </c>
      <c r="AQ95" s="571" t="s">
        <v>708</v>
      </c>
      <c r="AR95" s="591" t="s">
        <v>708</v>
      </c>
      <c r="AS95" s="591" t="s">
        <v>708</v>
      </c>
      <c r="AT95" s="591" t="s">
        <v>708</v>
      </c>
      <c r="AU95" s="591" t="s">
        <v>708</v>
      </c>
      <c r="AV95" s="591" t="s">
        <v>708</v>
      </c>
      <c r="AW95" s="591" t="s">
        <v>708</v>
      </c>
      <c r="AX95" s="754" t="s">
        <v>708</v>
      </c>
      <c r="AY95" s="291" t="s">
        <v>708</v>
      </c>
      <c r="AZ95" s="291" t="s">
        <v>708</v>
      </c>
      <c r="BA95" s="291" t="s">
        <v>708</v>
      </c>
      <c r="BB95" s="291" t="s">
        <v>708</v>
      </c>
      <c r="BC95" s="291" t="s">
        <v>708</v>
      </c>
      <c r="BD95" s="291" t="s">
        <v>708</v>
      </c>
      <c r="BE95" s="755" t="s">
        <v>708</v>
      </c>
      <c r="BF95" s="591" t="s">
        <v>708</v>
      </c>
      <c r="BG95" s="591" t="s">
        <v>708</v>
      </c>
      <c r="BH95" s="591" t="s">
        <v>708</v>
      </c>
      <c r="BI95" s="591" t="s">
        <v>708</v>
      </c>
      <c r="BJ95" s="591" t="s">
        <v>708</v>
      </c>
      <c r="BK95" s="591" t="s">
        <v>708</v>
      </c>
      <c r="BL95" s="754" t="s">
        <v>708</v>
      </c>
      <c r="BM95" s="291" t="s">
        <v>708</v>
      </c>
      <c r="BN95" s="291" t="s">
        <v>708</v>
      </c>
      <c r="BO95" s="291" t="s">
        <v>708</v>
      </c>
      <c r="BP95" s="291" t="s">
        <v>708</v>
      </c>
      <c r="BQ95" s="291" t="s">
        <v>708</v>
      </c>
      <c r="BR95" s="291" t="s">
        <v>708</v>
      </c>
      <c r="BS95" s="755" t="s">
        <v>708</v>
      </c>
      <c r="BT95" s="591" t="s">
        <v>708</v>
      </c>
      <c r="BU95" s="591" t="s">
        <v>708</v>
      </c>
      <c r="BV95" s="591" t="s">
        <v>708</v>
      </c>
      <c r="BW95" s="591" t="s">
        <v>708</v>
      </c>
      <c r="BX95" s="591" t="s">
        <v>708</v>
      </c>
      <c r="BY95" s="591" t="s">
        <v>708</v>
      </c>
      <c r="BZ95" s="754" t="s">
        <v>708</v>
      </c>
      <c r="CA95" s="291" t="s">
        <v>708</v>
      </c>
      <c r="CB95" s="291" t="s">
        <v>708</v>
      </c>
      <c r="CC95" s="291" t="s">
        <v>708</v>
      </c>
      <c r="CD95" s="291" t="s">
        <v>708</v>
      </c>
      <c r="CE95" s="291" t="s">
        <v>708</v>
      </c>
      <c r="CF95" s="291" t="s">
        <v>708</v>
      </c>
      <c r="CG95" s="291" t="s">
        <v>708</v>
      </c>
      <c r="CH95" s="439" t="s">
        <v>852</v>
      </c>
      <c r="CI95" s="290"/>
      <c r="CJ95" s="290"/>
      <c r="CK95" s="290"/>
      <c r="CL95" s="290"/>
      <c r="CM95" s="290"/>
      <c r="CN95" s="290"/>
      <c r="CO95" s="290"/>
      <c r="CP95" s="290"/>
      <c r="CQ95" s="290"/>
      <c r="CR95" s="290"/>
      <c r="CS95" s="290"/>
      <c r="CT95" s="290"/>
      <c r="CU95" s="290"/>
      <c r="CV95" s="290"/>
      <c r="CW95" s="290"/>
      <c r="CX95" s="290"/>
      <c r="CY95" s="290"/>
      <c r="CZ95" s="290"/>
      <c r="DA95" s="290"/>
      <c r="DB95" s="290"/>
      <c r="DC95" s="290"/>
      <c r="DD95" s="290"/>
      <c r="DE95" s="290"/>
      <c r="DF95" s="290"/>
      <c r="DG95" s="290"/>
      <c r="DH95" s="290"/>
      <c r="DI95" s="290"/>
      <c r="DJ95" s="290"/>
      <c r="DK95" s="290"/>
      <c r="DL95" s="290"/>
      <c r="DM95" s="290"/>
      <c r="DN95" s="290"/>
      <c r="DO95" s="290"/>
      <c r="DP95" s="290"/>
      <c r="DQ95" s="290"/>
      <c r="DR95" s="290"/>
      <c r="DS95" s="290"/>
      <c r="DT95" s="290"/>
      <c r="DU95" s="290"/>
      <c r="DV95" s="290"/>
      <c r="DW95" s="290"/>
      <c r="DX95" s="290"/>
      <c r="DY95" s="290"/>
      <c r="DZ95" s="290"/>
      <c r="EA95" s="290"/>
      <c r="EB95" s="290"/>
      <c r="EC95" s="290"/>
      <c r="ED95" s="290"/>
      <c r="EE95" s="290"/>
      <c r="EF95" s="290"/>
      <c r="EG95" s="290"/>
      <c r="EH95" s="290"/>
      <c r="EI95" s="290"/>
      <c r="EJ95" s="290"/>
      <c r="EK95" s="290"/>
      <c r="EL95" s="290"/>
      <c r="EM95" s="290"/>
      <c r="EN95" s="290"/>
      <c r="EO95" s="290"/>
      <c r="EP95" s="290"/>
      <c r="EQ95" s="290"/>
      <c r="ER95" s="290"/>
      <c r="ES95" s="290"/>
      <c r="ET95" s="290"/>
      <c r="EU95" s="290"/>
      <c r="EV95" s="290"/>
      <c r="EW95" s="290"/>
      <c r="EX95" s="290"/>
      <c r="EY95" s="290"/>
    </row>
    <row r="96" spans="1:155" s="237" customFormat="1" ht="15" customHeight="1" x14ac:dyDescent="0.35">
      <c r="A96" s="292" t="s">
        <v>351</v>
      </c>
      <c r="B96" s="293" t="s">
        <v>853</v>
      </c>
      <c r="C96" s="293" t="s">
        <v>710</v>
      </c>
      <c r="D96" s="290"/>
      <c r="E96" s="398">
        <v>5351161</v>
      </c>
      <c r="F96" s="699">
        <v>5386752</v>
      </c>
      <c r="G96" s="289">
        <v>0</v>
      </c>
      <c r="H96" s="699">
        <v>0</v>
      </c>
      <c r="I96" s="289">
        <v>1187315</v>
      </c>
      <c r="J96" s="289">
        <v>1204640</v>
      </c>
      <c r="K96" s="398">
        <v>4163846</v>
      </c>
      <c r="L96" s="699">
        <v>4182112</v>
      </c>
      <c r="M96" s="289">
        <v>0</v>
      </c>
      <c r="N96" s="699">
        <v>0</v>
      </c>
      <c r="O96" s="405">
        <v>20949</v>
      </c>
      <c r="P96" s="752">
        <v>21040.84</v>
      </c>
      <c r="Q96" s="616">
        <v>0.99</v>
      </c>
      <c r="R96" s="617">
        <v>0.99</v>
      </c>
      <c r="S96" s="704">
        <v>2</v>
      </c>
      <c r="T96" s="699">
        <v>2</v>
      </c>
      <c r="U96" s="384">
        <v>20741.5</v>
      </c>
      <c r="V96" s="384">
        <v>20832.400000000001</v>
      </c>
      <c r="W96" s="684">
        <v>257.99</v>
      </c>
      <c r="X96" s="756">
        <v>258.58</v>
      </c>
      <c r="Y96" s="472">
        <v>200.75</v>
      </c>
      <c r="Z96" s="472">
        <v>200.75</v>
      </c>
      <c r="AA96" s="499">
        <v>0</v>
      </c>
      <c r="AB96" s="440">
        <v>0</v>
      </c>
      <c r="AC96" s="619">
        <v>0</v>
      </c>
      <c r="AD96" s="441" t="s">
        <v>105</v>
      </c>
      <c r="AE96" s="442" t="s">
        <v>105</v>
      </c>
      <c r="AF96" s="340">
        <v>1528</v>
      </c>
      <c r="AG96" s="340">
        <v>282.14999999999998</v>
      </c>
      <c r="AH96" s="340">
        <v>0</v>
      </c>
      <c r="AI96" s="340">
        <v>0</v>
      </c>
      <c r="AJ96" s="568">
        <v>2068.73</v>
      </c>
      <c r="AK96" s="609">
        <v>72</v>
      </c>
      <c r="AL96" s="570">
        <v>20832.400000000001</v>
      </c>
      <c r="AM96" s="609">
        <v>0</v>
      </c>
      <c r="AN96" s="570">
        <v>0</v>
      </c>
      <c r="AO96" s="609">
        <v>66</v>
      </c>
      <c r="AP96" s="569">
        <v>20535.3</v>
      </c>
      <c r="AQ96" s="571" t="s">
        <v>708</v>
      </c>
      <c r="AR96" s="591" t="s">
        <v>708</v>
      </c>
      <c r="AS96" s="591" t="s">
        <v>708</v>
      </c>
      <c r="AT96" s="591" t="s">
        <v>708</v>
      </c>
      <c r="AU96" s="591" t="s">
        <v>708</v>
      </c>
      <c r="AV96" s="591" t="s">
        <v>708</v>
      </c>
      <c r="AW96" s="591" t="s">
        <v>708</v>
      </c>
      <c r="AX96" s="754" t="s">
        <v>708</v>
      </c>
      <c r="AY96" s="291" t="s">
        <v>708</v>
      </c>
      <c r="AZ96" s="291" t="s">
        <v>708</v>
      </c>
      <c r="BA96" s="291" t="s">
        <v>708</v>
      </c>
      <c r="BB96" s="291" t="s">
        <v>708</v>
      </c>
      <c r="BC96" s="291" t="s">
        <v>708</v>
      </c>
      <c r="BD96" s="291" t="s">
        <v>708</v>
      </c>
      <c r="BE96" s="755" t="s">
        <v>708</v>
      </c>
      <c r="BF96" s="591" t="s">
        <v>708</v>
      </c>
      <c r="BG96" s="591" t="s">
        <v>708</v>
      </c>
      <c r="BH96" s="591" t="s">
        <v>708</v>
      </c>
      <c r="BI96" s="591" t="s">
        <v>708</v>
      </c>
      <c r="BJ96" s="591" t="s">
        <v>708</v>
      </c>
      <c r="BK96" s="591" t="s">
        <v>708</v>
      </c>
      <c r="BL96" s="754" t="s">
        <v>708</v>
      </c>
      <c r="BM96" s="291" t="s">
        <v>708</v>
      </c>
      <c r="BN96" s="291" t="s">
        <v>708</v>
      </c>
      <c r="BO96" s="291" t="s">
        <v>708</v>
      </c>
      <c r="BP96" s="291" t="s">
        <v>708</v>
      </c>
      <c r="BQ96" s="291" t="s">
        <v>708</v>
      </c>
      <c r="BR96" s="291" t="s">
        <v>708</v>
      </c>
      <c r="BS96" s="755" t="s">
        <v>708</v>
      </c>
      <c r="BT96" s="591" t="s">
        <v>708</v>
      </c>
      <c r="BU96" s="591" t="s">
        <v>708</v>
      </c>
      <c r="BV96" s="591" t="s">
        <v>708</v>
      </c>
      <c r="BW96" s="591" t="s">
        <v>708</v>
      </c>
      <c r="BX96" s="591" t="s">
        <v>708</v>
      </c>
      <c r="BY96" s="591" t="s">
        <v>708</v>
      </c>
      <c r="BZ96" s="754" t="s">
        <v>708</v>
      </c>
      <c r="CA96" s="291" t="s">
        <v>708</v>
      </c>
      <c r="CB96" s="291" t="s">
        <v>708</v>
      </c>
      <c r="CC96" s="291" t="s">
        <v>708</v>
      </c>
      <c r="CD96" s="291" t="s">
        <v>708</v>
      </c>
      <c r="CE96" s="291" t="s">
        <v>708</v>
      </c>
      <c r="CF96" s="291" t="s">
        <v>708</v>
      </c>
      <c r="CG96" s="291" t="s">
        <v>708</v>
      </c>
      <c r="CH96" s="439" t="s">
        <v>854</v>
      </c>
      <c r="CI96" s="290"/>
      <c r="CJ96" s="290"/>
      <c r="CK96" s="290"/>
      <c r="CL96" s="290"/>
      <c r="CM96" s="290"/>
      <c r="CN96" s="290"/>
      <c r="CO96" s="290"/>
      <c r="CP96" s="290"/>
      <c r="CQ96" s="290"/>
      <c r="CR96" s="290"/>
      <c r="CS96" s="290"/>
      <c r="CT96" s="290"/>
      <c r="CU96" s="290"/>
      <c r="CV96" s="290"/>
      <c r="CW96" s="290"/>
      <c r="CX96" s="290"/>
      <c r="CY96" s="290"/>
      <c r="CZ96" s="290"/>
      <c r="DA96" s="290"/>
      <c r="DB96" s="290"/>
      <c r="DC96" s="290"/>
      <c r="DD96" s="290"/>
      <c r="DE96" s="290"/>
      <c r="DF96" s="290"/>
      <c r="DG96" s="290"/>
      <c r="DH96" s="290"/>
      <c r="DI96" s="290"/>
      <c r="DJ96" s="290"/>
      <c r="DK96" s="290"/>
      <c r="DL96" s="290"/>
      <c r="DM96" s="290"/>
      <c r="DN96" s="290"/>
      <c r="DO96" s="290"/>
      <c r="DP96" s="290"/>
      <c r="DQ96" s="290"/>
      <c r="DR96" s="290"/>
      <c r="DS96" s="290"/>
      <c r="DT96" s="290"/>
      <c r="DU96" s="290"/>
      <c r="DV96" s="290"/>
      <c r="DW96" s="290"/>
      <c r="DX96" s="290"/>
      <c r="DY96" s="290"/>
      <c r="DZ96" s="290"/>
      <c r="EA96" s="290"/>
      <c r="EB96" s="290"/>
      <c r="EC96" s="290"/>
      <c r="ED96" s="290"/>
      <c r="EE96" s="290"/>
      <c r="EF96" s="290"/>
      <c r="EG96" s="290"/>
      <c r="EH96" s="290"/>
      <c r="EI96" s="290"/>
      <c r="EJ96" s="290"/>
      <c r="EK96" s="290"/>
      <c r="EL96" s="290"/>
      <c r="EM96" s="290"/>
      <c r="EN96" s="290"/>
      <c r="EO96" s="290"/>
      <c r="EP96" s="290"/>
      <c r="EQ96" s="290"/>
      <c r="ER96" s="290"/>
      <c r="ES96" s="290"/>
      <c r="ET96" s="290"/>
      <c r="EU96" s="290"/>
      <c r="EV96" s="290"/>
      <c r="EW96" s="290"/>
      <c r="EX96" s="290"/>
      <c r="EY96" s="290"/>
    </row>
    <row r="97" spans="1:155" s="237" customFormat="1" ht="15" customHeight="1" x14ac:dyDescent="0.35">
      <c r="A97" s="292" t="s">
        <v>354</v>
      </c>
      <c r="B97" s="293" t="s">
        <v>855</v>
      </c>
      <c r="C97" s="293" t="s">
        <v>710</v>
      </c>
      <c r="D97" s="290"/>
      <c r="E97" s="398">
        <v>14972090</v>
      </c>
      <c r="F97" s="699">
        <v>15544653</v>
      </c>
      <c r="G97" s="289">
        <v>0</v>
      </c>
      <c r="H97" s="699">
        <v>0</v>
      </c>
      <c r="I97" s="289">
        <v>49073</v>
      </c>
      <c r="J97" s="289">
        <v>50445</v>
      </c>
      <c r="K97" s="398">
        <v>14923017</v>
      </c>
      <c r="L97" s="699">
        <v>15494208</v>
      </c>
      <c r="M97" s="289">
        <v>0</v>
      </c>
      <c r="N97" s="699">
        <v>0</v>
      </c>
      <c r="O97" s="405">
        <v>65500.5</v>
      </c>
      <c r="P97" s="752">
        <v>66231.3</v>
      </c>
      <c r="Q97" s="616">
        <v>0.98499999999999999</v>
      </c>
      <c r="R97" s="617">
        <v>0.99</v>
      </c>
      <c r="S97" s="383">
        <v>0</v>
      </c>
      <c r="T97" s="699">
        <v>0</v>
      </c>
      <c r="U97" s="384">
        <v>64518</v>
      </c>
      <c r="V97" s="384">
        <v>65568.986999999994</v>
      </c>
      <c r="W97" s="684">
        <v>232.06</v>
      </c>
      <c r="X97" s="756">
        <v>237.07325</v>
      </c>
      <c r="Y97" s="472">
        <v>231.3</v>
      </c>
      <c r="Z97" s="472">
        <v>236.30391</v>
      </c>
      <c r="AA97" s="499">
        <v>0</v>
      </c>
      <c r="AB97" s="440">
        <v>0</v>
      </c>
      <c r="AC97" s="619">
        <v>0</v>
      </c>
      <c r="AD97" s="441" t="s">
        <v>105</v>
      </c>
      <c r="AE97" s="442" t="s">
        <v>105</v>
      </c>
      <c r="AF97" s="340">
        <v>1626.39032</v>
      </c>
      <c r="AG97" s="340">
        <v>295.57004999999998</v>
      </c>
      <c r="AH97" s="340">
        <v>0</v>
      </c>
      <c r="AI97" s="340">
        <v>0</v>
      </c>
      <c r="AJ97" s="568">
        <v>2159.0300000000002</v>
      </c>
      <c r="AK97" s="609">
        <v>1</v>
      </c>
      <c r="AL97" s="570">
        <v>3565</v>
      </c>
      <c r="AM97" s="609">
        <v>0</v>
      </c>
      <c r="AN97" s="570">
        <v>0</v>
      </c>
      <c r="AO97" s="609">
        <v>1</v>
      </c>
      <c r="AP97" s="569">
        <v>3565</v>
      </c>
      <c r="AQ97" s="571" t="s">
        <v>708</v>
      </c>
      <c r="AR97" s="591" t="s">
        <v>708</v>
      </c>
      <c r="AS97" s="591" t="s">
        <v>708</v>
      </c>
      <c r="AT97" s="591" t="s">
        <v>708</v>
      </c>
      <c r="AU97" s="591" t="s">
        <v>708</v>
      </c>
      <c r="AV97" s="591" t="s">
        <v>708</v>
      </c>
      <c r="AW97" s="591" t="s">
        <v>708</v>
      </c>
      <c r="AX97" s="754" t="s">
        <v>708</v>
      </c>
      <c r="AY97" s="291" t="s">
        <v>708</v>
      </c>
      <c r="AZ97" s="291" t="s">
        <v>708</v>
      </c>
      <c r="BA97" s="291" t="s">
        <v>708</v>
      </c>
      <c r="BB97" s="291" t="s">
        <v>708</v>
      </c>
      <c r="BC97" s="291" t="s">
        <v>708</v>
      </c>
      <c r="BD97" s="291" t="s">
        <v>708</v>
      </c>
      <c r="BE97" s="755" t="s">
        <v>708</v>
      </c>
      <c r="BF97" s="591" t="s">
        <v>708</v>
      </c>
      <c r="BG97" s="591" t="s">
        <v>708</v>
      </c>
      <c r="BH97" s="591" t="s">
        <v>708</v>
      </c>
      <c r="BI97" s="591" t="s">
        <v>708</v>
      </c>
      <c r="BJ97" s="591" t="s">
        <v>708</v>
      </c>
      <c r="BK97" s="591" t="s">
        <v>708</v>
      </c>
      <c r="BL97" s="754" t="s">
        <v>708</v>
      </c>
      <c r="BM97" s="291" t="s">
        <v>708</v>
      </c>
      <c r="BN97" s="291" t="s">
        <v>708</v>
      </c>
      <c r="BO97" s="291" t="s">
        <v>708</v>
      </c>
      <c r="BP97" s="291" t="s">
        <v>708</v>
      </c>
      <c r="BQ97" s="291" t="s">
        <v>708</v>
      </c>
      <c r="BR97" s="291" t="s">
        <v>708</v>
      </c>
      <c r="BS97" s="755" t="s">
        <v>708</v>
      </c>
      <c r="BT97" s="591" t="s">
        <v>708</v>
      </c>
      <c r="BU97" s="591" t="s">
        <v>708</v>
      </c>
      <c r="BV97" s="591" t="s">
        <v>708</v>
      </c>
      <c r="BW97" s="591" t="s">
        <v>708</v>
      </c>
      <c r="BX97" s="591" t="s">
        <v>708</v>
      </c>
      <c r="BY97" s="591" t="s">
        <v>708</v>
      </c>
      <c r="BZ97" s="754" t="s">
        <v>708</v>
      </c>
      <c r="CA97" s="291" t="s">
        <v>708</v>
      </c>
      <c r="CB97" s="291" t="s">
        <v>708</v>
      </c>
      <c r="CC97" s="291" t="s">
        <v>708</v>
      </c>
      <c r="CD97" s="291" t="s">
        <v>708</v>
      </c>
      <c r="CE97" s="291" t="s">
        <v>708</v>
      </c>
      <c r="CF97" s="291" t="s">
        <v>708</v>
      </c>
      <c r="CG97" s="291" t="s">
        <v>708</v>
      </c>
      <c r="CH97" s="439" t="s">
        <v>856</v>
      </c>
      <c r="CI97" s="290"/>
      <c r="CJ97" s="290"/>
      <c r="CK97" s="290"/>
      <c r="CL97" s="290"/>
      <c r="CM97" s="290"/>
      <c r="CN97" s="290"/>
      <c r="CO97" s="290"/>
      <c r="CP97" s="290"/>
      <c r="CQ97" s="290"/>
      <c r="CR97" s="290"/>
      <c r="CS97" s="290"/>
      <c r="CT97" s="290"/>
      <c r="CU97" s="290"/>
      <c r="CV97" s="290"/>
      <c r="CW97" s="290"/>
      <c r="CX97" s="290"/>
      <c r="CY97" s="290"/>
      <c r="CZ97" s="290"/>
      <c r="DA97" s="290"/>
      <c r="DB97" s="290"/>
      <c r="DC97" s="290"/>
      <c r="DD97" s="290"/>
      <c r="DE97" s="290"/>
      <c r="DF97" s="290"/>
      <c r="DG97" s="290"/>
      <c r="DH97" s="290"/>
      <c r="DI97" s="290"/>
      <c r="DJ97" s="290"/>
      <c r="DK97" s="290"/>
      <c r="DL97" s="290"/>
      <c r="DM97" s="290"/>
      <c r="DN97" s="290"/>
      <c r="DO97" s="290"/>
      <c r="DP97" s="290"/>
      <c r="DQ97" s="290"/>
      <c r="DR97" s="290"/>
      <c r="DS97" s="290"/>
      <c r="DT97" s="290"/>
      <c r="DU97" s="290"/>
      <c r="DV97" s="290"/>
      <c r="DW97" s="290"/>
      <c r="DX97" s="290"/>
      <c r="DY97" s="290"/>
      <c r="DZ97" s="290"/>
      <c r="EA97" s="290"/>
      <c r="EB97" s="290"/>
      <c r="EC97" s="290"/>
      <c r="ED97" s="290"/>
      <c r="EE97" s="290"/>
      <c r="EF97" s="290"/>
      <c r="EG97" s="290"/>
      <c r="EH97" s="290"/>
      <c r="EI97" s="290"/>
      <c r="EJ97" s="290"/>
      <c r="EK97" s="290"/>
      <c r="EL97" s="290"/>
      <c r="EM97" s="290"/>
      <c r="EN97" s="290"/>
      <c r="EO97" s="290"/>
      <c r="EP97" s="290"/>
      <c r="EQ97" s="290"/>
      <c r="ER97" s="290"/>
      <c r="ES97" s="290"/>
      <c r="ET97" s="290"/>
      <c r="EU97" s="290"/>
      <c r="EV97" s="290"/>
      <c r="EW97" s="290"/>
      <c r="EX97" s="290"/>
      <c r="EY97" s="290"/>
    </row>
    <row r="98" spans="1:155" s="237" customFormat="1" ht="15" customHeight="1" x14ac:dyDescent="0.35">
      <c r="A98" s="292" t="s">
        <v>225</v>
      </c>
      <c r="B98" s="293" t="s">
        <v>226</v>
      </c>
      <c r="C98" s="293" t="s">
        <v>117</v>
      </c>
      <c r="D98" s="290"/>
      <c r="E98" s="398">
        <v>133108000</v>
      </c>
      <c r="F98" s="699">
        <v>139361000</v>
      </c>
      <c r="G98" s="289">
        <v>0</v>
      </c>
      <c r="H98" s="699">
        <v>0</v>
      </c>
      <c r="I98" s="289">
        <v>0</v>
      </c>
      <c r="J98" s="289">
        <v>0</v>
      </c>
      <c r="K98" s="398">
        <v>133108000</v>
      </c>
      <c r="L98" s="699">
        <v>139361000</v>
      </c>
      <c r="M98" s="289">
        <v>9113847</v>
      </c>
      <c r="N98" s="699">
        <v>8801637</v>
      </c>
      <c r="O98" s="405">
        <v>96838.5</v>
      </c>
      <c r="P98" s="752">
        <v>99452</v>
      </c>
      <c r="Q98" s="616">
        <v>0.96</v>
      </c>
      <c r="R98" s="617">
        <v>0.96900000000000008</v>
      </c>
      <c r="S98" s="704">
        <v>0</v>
      </c>
      <c r="T98" s="699">
        <v>0</v>
      </c>
      <c r="U98" s="384">
        <v>92965</v>
      </c>
      <c r="V98" s="384">
        <v>96369</v>
      </c>
      <c r="W98" s="684">
        <v>1431.81</v>
      </c>
      <c r="X98" s="756">
        <v>1446.12</v>
      </c>
      <c r="Y98" s="472">
        <v>1431.81</v>
      </c>
      <c r="Z98" s="472">
        <v>1446.12</v>
      </c>
      <c r="AA98" s="499">
        <v>1379040</v>
      </c>
      <c r="AB98" s="440">
        <v>14.31</v>
      </c>
      <c r="AC98" s="619">
        <v>9.9943000000000011E-3</v>
      </c>
      <c r="AD98" s="441" t="s">
        <v>105</v>
      </c>
      <c r="AE98" s="442" t="s">
        <v>105</v>
      </c>
      <c r="AF98" s="340">
        <v>395.59</v>
      </c>
      <c r="AG98" s="340">
        <v>0</v>
      </c>
      <c r="AH98" s="340">
        <v>0</v>
      </c>
      <c r="AI98" s="340">
        <v>0</v>
      </c>
      <c r="AJ98" s="568">
        <v>1841.71</v>
      </c>
      <c r="AK98" s="609">
        <v>0</v>
      </c>
      <c r="AL98" s="570">
        <v>0</v>
      </c>
      <c r="AM98" s="609">
        <v>0</v>
      </c>
      <c r="AN98" s="570">
        <v>0</v>
      </c>
      <c r="AO98" s="609">
        <v>0</v>
      </c>
      <c r="AP98" s="569">
        <v>0</v>
      </c>
      <c r="AQ98" s="571" t="s">
        <v>708</v>
      </c>
      <c r="AR98" s="591" t="s">
        <v>708</v>
      </c>
      <c r="AS98" s="591" t="s">
        <v>708</v>
      </c>
      <c r="AT98" s="591" t="s">
        <v>708</v>
      </c>
      <c r="AU98" s="591" t="s">
        <v>708</v>
      </c>
      <c r="AV98" s="591" t="s">
        <v>708</v>
      </c>
      <c r="AW98" s="591" t="s">
        <v>708</v>
      </c>
      <c r="AX98" s="754" t="s">
        <v>708</v>
      </c>
      <c r="AY98" s="291" t="s">
        <v>708</v>
      </c>
      <c r="AZ98" s="291" t="s">
        <v>708</v>
      </c>
      <c r="BA98" s="291" t="s">
        <v>708</v>
      </c>
      <c r="BB98" s="291" t="s">
        <v>708</v>
      </c>
      <c r="BC98" s="291" t="s">
        <v>708</v>
      </c>
      <c r="BD98" s="291" t="s">
        <v>708</v>
      </c>
      <c r="BE98" s="755" t="s">
        <v>708</v>
      </c>
      <c r="BF98" s="591" t="s">
        <v>708</v>
      </c>
      <c r="BG98" s="591" t="s">
        <v>708</v>
      </c>
      <c r="BH98" s="591" t="s">
        <v>708</v>
      </c>
      <c r="BI98" s="591" t="s">
        <v>708</v>
      </c>
      <c r="BJ98" s="591" t="s">
        <v>708</v>
      </c>
      <c r="BK98" s="591" t="s">
        <v>708</v>
      </c>
      <c r="BL98" s="754" t="s">
        <v>708</v>
      </c>
      <c r="BM98" s="291" t="s">
        <v>708</v>
      </c>
      <c r="BN98" s="291" t="s">
        <v>708</v>
      </c>
      <c r="BO98" s="291" t="s">
        <v>708</v>
      </c>
      <c r="BP98" s="291" t="s">
        <v>708</v>
      </c>
      <c r="BQ98" s="291" t="s">
        <v>708</v>
      </c>
      <c r="BR98" s="291" t="s">
        <v>708</v>
      </c>
      <c r="BS98" s="755" t="s">
        <v>708</v>
      </c>
      <c r="BT98" s="591" t="s">
        <v>708</v>
      </c>
      <c r="BU98" s="591" t="s">
        <v>708</v>
      </c>
      <c r="BV98" s="591" t="s">
        <v>708</v>
      </c>
      <c r="BW98" s="591" t="s">
        <v>708</v>
      </c>
      <c r="BX98" s="591" t="s">
        <v>708</v>
      </c>
      <c r="BY98" s="591" t="s">
        <v>708</v>
      </c>
      <c r="BZ98" s="754" t="s">
        <v>708</v>
      </c>
      <c r="CA98" s="291" t="s">
        <v>708</v>
      </c>
      <c r="CB98" s="291" t="s">
        <v>708</v>
      </c>
      <c r="CC98" s="291" t="s">
        <v>708</v>
      </c>
      <c r="CD98" s="291" t="s">
        <v>708</v>
      </c>
      <c r="CE98" s="291" t="s">
        <v>708</v>
      </c>
      <c r="CF98" s="291" t="s">
        <v>708</v>
      </c>
      <c r="CG98" s="291" t="s">
        <v>708</v>
      </c>
      <c r="CH98" s="439" t="s">
        <v>857</v>
      </c>
      <c r="CI98" s="290"/>
      <c r="CJ98" s="290"/>
      <c r="CK98" s="290"/>
      <c r="CL98" s="290"/>
      <c r="CM98" s="290"/>
      <c r="CN98" s="290"/>
      <c r="CO98" s="290"/>
      <c r="CP98" s="290"/>
      <c r="CQ98" s="290"/>
      <c r="CR98" s="290"/>
      <c r="CS98" s="290"/>
      <c r="CT98" s="290"/>
      <c r="CU98" s="290"/>
      <c r="CV98" s="290"/>
      <c r="CW98" s="290"/>
      <c r="CX98" s="290"/>
      <c r="CY98" s="290"/>
      <c r="CZ98" s="290"/>
      <c r="DA98" s="290"/>
      <c r="DB98" s="290"/>
      <c r="DC98" s="290"/>
      <c r="DD98" s="290"/>
      <c r="DE98" s="290"/>
      <c r="DF98" s="290"/>
      <c r="DG98" s="290"/>
      <c r="DH98" s="290"/>
      <c r="DI98" s="290"/>
      <c r="DJ98" s="290"/>
      <c r="DK98" s="290"/>
      <c r="DL98" s="290"/>
      <c r="DM98" s="290"/>
      <c r="DN98" s="290"/>
      <c r="DO98" s="290"/>
      <c r="DP98" s="290"/>
      <c r="DQ98" s="290"/>
      <c r="DR98" s="290"/>
      <c r="DS98" s="290"/>
      <c r="DT98" s="290"/>
      <c r="DU98" s="290"/>
      <c r="DV98" s="290"/>
      <c r="DW98" s="290"/>
      <c r="DX98" s="290"/>
      <c r="DY98" s="290"/>
      <c r="DZ98" s="290"/>
      <c r="EA98" s="290"/>
      <c r="EB98" s="290"/>
      <c r="EC98" s="290"/>
      <c r="ED98" s="290"/>
      <c r="EE98" s="290"/>
      <c r="EF98" s="290"/>
      <c r="EG98" s="290"/>
      <c r="EH98" s="290"/>
      <c r="EI98" s="290"/>
      <c r="EJ98" s="290"/>
      <c r="EK98" s="290"/>
      <c r="EL98" s="290"/>
      <c r="EM98" s="290"/>
      <c r="EN98" s="290"/>
      <c r="EO98" s="290"/>
      <c r="EP98" s="290"/>
      <c r="EQ98" s="290"/>
      <c r="ER98" s="290"/>
      <c r="ES98" s="290"/>
      <c r="ET98" s="290"/>
      <c r="EU98" s="290"/>
      <c r="EV98" s="290"/>
      <c r="EW98" s="290"/>
      <c r="EX98" s="290"/>
      <c r="EY98" s="290"/>
    </row>
    <row r="99" spans="1:155" s="237" customFormat="1" ht="15" customHeight="1" x14ac:dyDescent="0.35">
      <c r="A99" s="292" t="s">
        <v>359</v>
      </c>
      <c r="B99" s="293" t="s">
        <v>858</v>
      </c>
      <c r="C99" s="293" t="s">
        <v>710</v>
      </c>
      <c r="D99" s="290"/>
      <c r="E99" s="398">
        <v>11999763</v>
      </c>
      <c r="F99" s="699">
        <v>12526276</v>
      </c>
      <c r="G99" s="289">
        <v>0</v>
      </c>
      <c r="H99" s="699">
        <v>0</v>
      </c>
      <c r="I99" s="289">
        <v>3764075</v>
      </c>
      <c r="J99" s="289">
        <v>3887186</v>
      </c>
      <c r="K99" s="398">
        <v>8235688</v>
      </c>
      <c r="L99" s="699">
        <v>8639090</v>
      </c>
      <c r="M99" s="289">
        <v>0</v>
      </c>
      <c r="N99" s="699">
        <v>0</v>
      </c>
      <c r="O99" s="405">
        <v>55403.8</v>
      </c>
      <c r="P99" s="752">
        <v>55985</v>
      </c>
      <c r="Q99" s="616">
        <v>0.97499999999999998</v>
      </c>
      <c r="R99" s="617">
        <v>0.98</v>
      </c>
      <c r="S99" s="704">
        <v>0</v>
      </c>
      <c r="T99" s="699">
        <v>0</v>
      </c>
      <c r="U99" s="384">
        <v>54018.7</v>
      </c>
      <c r="V99" s="384">
        <v>54865.3</v>
      </c>
      <c r="W99" s="684">
        <v>222.14</v>
      </c>
      <c r="X99" s="756">
        <v>228.31</v>
      </c>
      <c r="Y99" s="472">
        <v>152.46</v>
      </c>
      <c r="Z99" s="472">
        <v>157.46</v>
      </c>
      <c r="AA99" s="499">
        <v>0</v>
      </c>
      <c r="AB99" s="440">
        <v>0</v>
      </c>
      <c r="AC99" s="619">
        <v>0</v>
      </c>
      <c r="AD99" s="441" t="s">
        <v>105</v>
      </c>
      <c r="AE99" s="442" t="s">
        <v>105</v>
      </c>
      <c r="AF99" s="340">
        <v>1401.12</v>
      </c>
      <c r="AG99" s="340">
        <v>218.52</v>
      </c>
      <c r="AH99" s="340">
        <v>75.33</v>
      </c>
      <c r="AI99" s="340">
        <v>0</v>
      </c>
      <c r="AJ99" s="568">
        <v>1923.28</v>
      </c>
      <c r="AK99" s="609">
        <v>24</v>
      </c>
      <c r="AL99" s="570">
        <v>54865.3</v>
      </c>
      <c r="AM99" s="609">
        <v>0</v>
      </c>
      <c r="AN99" s="570">
        <v>0</v>
      </c>
      <c r="AO99" s="609">
        <v>24</v>
      </c>
      <c r="AP99" s="569">
        <v>54865.3</v>
      </c>
      <c r="AQ99" s="571" t="s">
        <v>708</v>
      </c>
      <c r="AR99" s="591" t="s">
        <v>708</v>
      </c>
      <c r="AS99" s="591" t="s">
        <v>708</v>
      </c>
      <c r="AT99" s="591" t="s">
        <v>708</v>
      </c>
      <c r="AU99" s="591" t="s">
        <v>708</v>
      </c>
      <c r="AV99" s="591" t="s">
        <v>708</v>
      </c>
      <c r="AW99" s="591" t="s">
        <v>708</v>
      </c>
      <c r="AX99" s="754" t="s">
        <v>708</v>
      </c>
      <c r="AY99" s="291" t="s">
        <v>708</v>
      </c>
      <c r="AZ99" s="291" t="s">
        <v>708</v>
      </c>
      <c r="BA99" s="291" t="s">
        <v>708</v>
      </c>
      <c r="BB99" s="291" t="s">
        <v>708</v>
      </c>
      <c r="BC99" s="291" t="s">
        <v>708</v>
      </c>
      <c r="BD99" s="291" t="s">
        <v>708</v>
      </c>
      <c r="BE99" s="755" t="s">
        <v>708</v>
      </c>
      <c r="BF99" s="591" t="s">
        <v>708</v>
      </c>
      <c r="BG99" s="591" t="s">
        <v>708</v>
      </c>
      <c r="BH99" s="591" t="s">
        <v>708</v>
      </c>
      <c r="BI99" s="591" t="s">
        <v>708</v>
      </c>
      <c r="BJ99" s="591" t="s">
        <v>708</v>
      </c>
      <c r="BK99" s="591" t="s">
        <v>708</v>
      </c>
      <c r="BL99" s="754" t="s">
        <v>708</v>
      </c>
      <c r="BM99" s="291" t="s">
        <v>708</v>
      </c>
      <c r="BN99" s="291" t="s">
        <v>708</v>
      </c>
      <c r="BO99" s="291" t="s">
        <v>708</v>
      </c>
      <c r="BP99" s="291" t="s">
        <v>708</v>
      </c>
      <c r="BQ99" s="291" t="s">
        <v>708</v>
      </c>
      <c r="BR99" s="291" t="s">
        <v>708</v>
      </c>
      <c r="BS99" s="755" t="s">
        <v>708</v>
      </c>
      <c r="BT99" s="591" t="s">
        <v>708</v>
      </c>
      <c r="BU99" s="591" t="s">
        <v>708</v>
      </c>
      <c r="BV99" s="591" t="s">
        <v>708</v>
      </c>
      <c r="BW99" s="591" t="s">
        <v>708</v>
      </c>
      <c r="BX99" s="591" t="s">
        <v>708</v>
      </c>
      <c r="BY99" s="591" t="s">
        <v>708</v>
      </c>
      <c r="BZ99" s="754" t="s">
        <v>708</v>
      </c>
      <c r="CA99" s="291" t="s">
        <v>708</v>
      </c>
      <c r="CB99" s="291" t="s">
        <v>708</v>
      </c>
      <c r="CC99" s="291" t="s">
        <v>708</v>
      </c>
      <c r="CD99" s="291" t="s">
        <v>708</v>
      </c>
      <c r="CE99" s="291" t="s">
        <v>708</v>
      </c>
      <c r="CF99" s="291" t="s">
        <v>708</v>
      </c>
      <c r="CG99" s="291" t="s">
        <v>708</v>
      </c>
      <c r="CH99" s="439" t="s">
        <v>859</v>
      </c>
      <c r="CI99" s="290"/>
      <c r="CJ99" s="290"/>
      <c r="CK99" s="290"/>
      <c r="CL99" s="290"/>
      <c r="CM99" s="290"/>
      <c r="CN99" s="290"/>
      <c r="CO99" s="290"/>
      <c r="CP99" s="290"/>
      <c r="CQ99" s="290"/>
      <c r="CR99" s="290"/>
      <c r="CS99" s="290"/>
      <c r="CT99" s="290"/>
      <c r="CU99" s="290"/>
      <c r="CV99" s="290"/>
      <c r="CW99" s="290"/>
      <c r="CX99" s="290"/>
      <c r="CY99" s="290"/>
      <c r="CZ99" s="290"/>
      <c r="DA99" s="290"/>
      <c r="DB99" s="290"/>
      <c r="DC99" s="290"/>
      <c r="DD99" s="290"/>
      <c r="DE99" s="290"/>
      <c r="DF99" s="290"/>
      <c r="DG99" s="290"/>
      <c r="DH99" s="290"/>
      <c r="DI99" s="290"/>
      <c r="DJ99" s="290"/>
      <c r="DK99" s="290"/>
      <c r="DL99" s="290"/>
      <c r="DM99" s="290"/>
      <c r="DN99" s="290"/>
      <c r="DO99" s="290"/>
      <c r="DP99" s="290"/>
      <c r="DQ99" s="290"/>
      <c r="DR99" s="290"/>
      <c r="DS99" s="290"/>
      <c r="DT99" s="290"/>
      <c r="DU99" s="290"/>
      <c r="DV99" s="290"/>
      <c r="DW99" s="290"/>
      <c r="DX99" s="290"/>
      <c r="DY99" s="290"/>
      <c r="DZ99" s="290"/>
      <c r="EA99" s="290"/>
      <c r="EB99" s="290"/>
      <c r="EC99" s="290"/>
      <c r="ED99" s="290"/>
      <c r="EE99" s="290"/>
      <c r="EF99" s="290"/>
      <c r="EG99" s="290"/>
      <c r="EH99" s="290"/>
      <c r="EI99" s="290"/>
      <c r="EJ99" s="290"/>
      <c r="EK99" s="290"/>
      <c r="EL99" s="290"/>
      <c r="EM99" s="290"/>
      <c r="EN99" s="290"/>
      <c r="EO99" s="290"/>
      <c r="EP99" s="290"/>
      <c r="EQ99" s="290"/>
      <c r="ER99" s="290"/>
      <c r="ES99" s="290"/>
      <c r="ET99" s="290"/>
      <c r="EU99" s="290"/>
      <c r="EV99" s="290"/>
      <c r="EW99" s="290"/>
      <c r="EX99" s="290"/>
      <c r="EY99" s="290"/>
    </row>
    <row r="100" spans="1:155" s="237" customFormat="1" ht="15" customHeight="1" x14ac:dyDescent="0.35">
      <c r="A100" s="292" t="s">
        <v>362</v>
      </c>
      <c r="B100" s="293" t="s">
        <v>860</v>
      </c>
      <c r="C100" s="293" t="s">
        <v>710</v>
      </c>
      <c r="D100" s="290"/>
      <c r="E100" s="398">
        <v>6903742</v>
      </c>
      <c r="F100" s="699">
        <v>7089537</v>
      </c>
      <c r="G100" s="289">
        <v>0</v>
      </c>
      <c r="H100" s="699">
        <v>0</v>
      </c>
      <c r="I100" s="289">
        <v>0</v>
      </c>
      <c r="J100" s="289">
        <v>0</v>
      </c>
      <c r="K100" s="398">
        <v>6903742</v>
      </c>
      <c r="L100" s="699">
        <v>7089537</v>
      </c>
      <c r="M100" s="289">
        <v>0</v>
      </c>
      <c r="N100" s="699">
        <v>0</v>
      </c>
      <c r="O100" s="405">
        <v>33688.65</v>
      </c>
      <c r="P100" s="752">
        <v>33792.1</v>
      </c>
      <c r="Q100" s="616">
        <v>0.9840000000000001</v>
      </c>
      <c r="R100" s="617">
        <v>0.9840000000000001</v>
      </c>
      <c r="S100" s="704">
        <v>0</v>
      </c>
      <c r="T100" s="699">
        <v>0</v>
      </c>
      <c r="U100" s="384">
        <v>33149.599999999999</v>
      </c>
      <c r="V100" s="384">
        <v>33251.426399999997</v>
      </c>
      <c r="W100" s="684">
        <v>208.26</v>
      </c>
      <c r="X100" s="756">
        <v>213.21001000000001</v>
      </c>
      <c r="Y100" s="472">
        <v>208.26</v>
      </c>
      <c r="Z100" s="472">
        <v>213.21001000000001</v>
      </c>
      <c r="AA100" s="499">
        <v>0</v>
      </c>
      <c r="AB100" s="440">
        <v>0</v>
      </c>
      <c r="AC100" s="619">
        <v>0</v>
      </c>
      <c r="AD100" s="441" t="s">
        <v>105</v>
      </c>
      <c r="AE100" s="442" t="s">
        <v>105</v>
      </c>
      <c r="AF100" s="340">
        <v>1626.3902</v>
      </c>
      <c r="AG100" s="340">
        <v>295.57002999999997</v>
      </c>
      <c r="AH100" s="340">
        <v>0</v>
      </c>
      <c r="AI100" s="340">
        <v>0</v>
      </c>
      <c r="AJ100" s="568">
        <v>2135.17</v>
      </c>
      <c r="AK100" s="609">
        <v>0</v>
      </c>
      <c r="AL100" s="570">
        <v>0</v>
      </c>
      <c r="AM100" s="609">
        <v>0</v>
      </c>
      <c r="AN100" s="570">
        <v>0</v>
      </c>
      <c r="AO100" s="609">
        <v>0</v>
      </c>
      <c r="AP100" s="569">
        <v>0</v>
      </c>
      <c r="AQ100" s="571" t="s">
        <v>708</v>
      </c>
      <c r="AR100" s="591" t="s">
        <v>708</v>
      </c>
      <c r="AS100" s="591" t="s">
        <v>708</v>
      </c>
      <c r="AT100" s="591" t="s">
        <v>708</v>
      </c>
      <c r="AU100" s="591" t="s">
        <v>708</v>
      </c>
      <c r="AV100" s="591" t="s">
        <v>708</v>
      </c>
      <c r="AW100" s="591" t="s">
        <v>708</v>
      </c>
      <c r="AX100" s="754" t="s">
        <v>708</v>
      </c>
      <c r="AY100" s="291" t="s">
        <v>708</v>
      </c>
      <c r="AZ100" s="291" t="s">
        <v>708</v>
      </c>
      <c r="BA100" s="291" t="s">
        <v>708</v>
      </c>
      <c r="BB100" s="291" t="s">
        <v>708</v>
      </c>
      <c r="BC100" s="291" t="s">
        <v>708</v>
      </c>
      <c r="BD100" s="291" t="s">
        <v>708</v>
      </c>
      <c r="BE100" s="755" t="s">
        <v>708</v>
      </c>
      <c r="BF100" s="591" t="s">
        <v>708</v>
      </c>
      <c r="BG100" s="591" t="s">
        <v>708</v>
      </c>
      <c r="BH100" s="591" t="s">
        <v>708</v>
      </c>
      <c r="BI100" s="591" t="s">
        <v>708</v>
      </c>
      <c r="BJ100" s="591" t="s">
        <v>708</v>
      </c>
      <c r="BK100" s="591" t="s">
        <v>708</v>
      </c>
      <c r="BL100" s="754" t="s">
        <v>708</v>
      </c>
      <c r="BM100" s="291" t="s">
        <v>708</v>
      </c>
      <c r="BN100" s="291" t="s">
        <v>708</v>
      </c>
      <c r="BO100" s="291" t="s">
        <v>708</v>
      </c>
      <c r="BP100" s="291" t="s">
        <v>708</v>
      </c>
      <c r="BQ100" s="291" t="s">
        <v>708</v>
      </c>
      <c r="BR100" s="291" t="s">
        <v>708</v>
      </c>
      <c r="BS100" s="755" t="s">
        <v>708</v>
      </c>
      <c r="BT100" s="591" t="s">
        <v>708</v>
      </c>
      <c r="BU100" s="591" t="s">
        <v>708</v>
      </c>
      <c r="BV100" s="591" t="s">
        <v>708</v>
      </c>
      <c r="BW100" s="591" t="s">
        <v>708</v>
      </c>
      <c r="BX100" s="591" t="s">
        <v>708</v>
      </c>
      <c r="BY100" s="591" t="s">
        <v>708</v>
      </c>
      <c r="BZ100" s="754" t="s">
        <v>708</v>
      </c>
      <c r="CA100" s="291" t="s">
        <v>708</v>
      </c>
      <c r="CB100" s="291" t="s">
        <v>708</v>
      </c>
      <c r="CC100" s="291" t="s">
        <v>708</v>
      </c>
      <c r="CD100" s="291" t="s">
        <v>708</v>
      </c>
      <c r="CE100" s="291" t="s">
        <v>708</v>
      </c>
      <c r="CF100" s="291" t="s">
        <v>708</v>
      </c>
      <c r="CG100" s="291" t="s">
        <v>708</v>
      </c>
      <c r="CH100" s="439" t="s">
        <v>861</v>
      </c>
      <c r="CI100" s="290"/>
      <c r="CJ100" s="290"/>
      <c r="CK100" s="290"/>
      <c r="CL100" s="290"/>
      <c r="CM100" s="290"/>
      <c r="CN100" s="290"/>
      <c r="CO100" s="290"/>
      <c r="CP100" s="290"/>
      <c r="CQ100" s="290"/>
      <c r="CR100" s="290"/>
      <c r="CS100" s="290"/>
      <c r="CT100" s="290"/>
      <c r="CU100" s="290"/>
      <c r="CV100" s="290"/>
      <c r="CW100" s="290"/>
      <c r="CX100" s="290"/>
      <c r="CY100" s="290"/>
      <c r="CZ100" s="290"/>
      <c r="DA100" s="290"/>
      <c r="DB100" s="290"/>
      <c r="DC100" s="290"/>
      <c r="DD100" s="290"/>
      <c r="DE100" s="290"/>
      <c r="DF100" s="290"/>
      <c r="DG100" s="290"/>
      <c r="DH100" s="290"/>
      <c r="DI100" s="290"/>
      <c r="DJ100" s="290"/>
      <c r="DK100" s="290"/>
      <c r="DL100" s="290"/>
      <c r="DM100" s="290"/>
      <c r="DN100" s="290"/>
      <c r="DO100" s="290"/>
      <c r="DP100" s="290"/>
      <c r="DQ100" s="290"/>
      <c r="DR100" s="290"/>
      <c r="DS100" s="290"/>
      <c r="DT100" s="290"/>
      <c r="DU100" s="290"/>
      <c r="DV100" s="290"/>
      <c r="DW100" s="290"/>
      <c r="DX100" s="290"/>
      <c r="DY100" s="290"/>
      <c r="DZ100" s="290"/>
      <c r="EA100" s="290"/>
      <c r="EB100" s="290"/>
      <c r="EC100" s="290"/>
      <c r="ED100" s="290"/>
      <c r="EE100" s="290"/>
      <c r="EF100" s="290"/>
      <c r="EG100" s="290"/>
      <c r="EH100" s="290"/>
      <c r="EI100" s="290"/>
      <c r="EJ100" s="290"/>
      <c r="EK100" s="290"/>
      <c r="EL100" s="290"/>
      <c r="EM100" s="290"/>
      <c r="EN100" s="290"/>
      <c r="EO100" s="290"/>
      <c r="EP100" s="290"/>
      <c r="EQ100" s="290"/>
      <c r="ER100" s="290"/>
      <c r="ES100" s="290"/>
      <c r="ET100" s="290"/>
      <c r="EU100" s="290"/>
      <c r="EV100" s="290"/>
      <c r="EW100" s="290"/>
      <c r="EX100" s="290"/>
      <c r="EY100" s="290"/>
    </row>
    <row r="101" spans="1:155" s="237" customFormat="1" ht="15" customHeight="1" x14ac:dyDescent="0.35">
      <c r="A101" s="292" t="s">
        <v>365</v>
      </c>
      <c r="B101" s="293" t="s">
        <v>862</v>
      </c>
      <c r="C101" s="293" t="s">
        <v>710</v>
      </c>
      <c r="D101" s="290"/>
      <c r="E101" s="398">
        <v>7041457</v>
      </c>
      <c r="F101" s="699">
        <v>7282430</v>
      </c>
      <c r="G101" s="289">
        <v>0</v>
      </c>
      <c r="H101" s="699">
        <v>0</v>
      </c>
      <c r="I101" s="289">
        <v>414057</v>
      </c>
      <c r="J101" s="289">
        <v>463450</v>
      </c>
      <c r="K101" s="398">
        <v>6627400</v>
      </c>
      <c r="L101" s="699">
        <v>6818980</v>
      </c>
      <c r="M101" s="289">
        <v>0</v>
      </c>
      <c r="N101" s="699">
        <v>0</v>
      </c>
      <c r="O101" s="405">
        <v>34225.199999999997</v>
      </c>
      <c r="P101" s="752">
        <v>34341.5</v>
      </c>
      <c r="Q101" s="616">
        <v>0.98499999999999999</v>
      </c>
      <c r="R101" s="617">
        <v>0.98499999999999999</v>
      </c>
      <c r="S101" s="704">
        <v>0</v>
      </c>
      <c r="T101" s="699">
        <v>0</v>
      </c>
      <c r="U101" s="384">
        <v>33711.800000000003</v>
      </c>
      <c r="V101" s="384">
        <v>33826.400000000001</v>
      </c>
      <c r="W101" s="684">
        <v>208.87</v>
      </c>
      <c r="X101" s="756">
        <v>215.29</v>
      </c>
      <c r="Y101" s="472">
        <v>196.59</v>
      </c>
      <c r="Z101" s="472">
        <v>201.59</v>
      </c>
      <c r="AA101" s="499">
        <v>0</v>
      </c>
      <c r="AB101" s="440">
        <v>0</v>
      </c>
      <c r="AC101" s="619">
        <v>0</v>
      </c>
      <c r="AD101" s="441" t="s">
        <v>105</v>
      </c>
      <c r="AE101" s="442" t="s">
        <v>105</v>
      </c>
      <c r="AF101" s="340">
        <v>1424.56</v>
      </c>
      <c r="AG101" s="340">
        <v>251.6</v>
      </c>
      <c r="AH101" s="340">
        <v>80.84</v>
      </c>
      <c r="AI101" s="340">
        <v>0</v>
      </c>
      <c r="AJ101" s="568">
        <v>1972.29</v>
      </c>
      <c r="AK101" s="609">
        <v>13</v>
      </c>
      <c r="AL101" s="570">
        <v>14319.6</v>
      </c>
      <c r="AM101" s="609">
        <v>0</v>
      </c>
      <c r="AN101" s="570">
        <v>0</v>
      </c>
      <c r="AO101" s="609">
        <v>13</v>
      </c>
      <c r="AP101" s="569">
        <v>14319.6</v>
      </c>
      <c r="AQ101" s="571" t="s">
        <v>708</v>
      </c>
      <c r="AR101" s="591" t="s">
        <v>708</v>
      </c>
      <c r="AS101" s="591" t="s">
        <v>708</v>
      </c>
      <c r="AT101" s="591" t="s">
        <v>708</v>
      </c>
      <c r="AU101" s="591" t="s">
        <v>708</v>
      </c>
      <c r="AV101" s="591" t="s">
        <v>708</v>
      </c>
      <c r="AW101" s="591" t="s">
        <v>708</v>
      </c>
      <c r="AX101" s="754" t="s">
        <v>708</v>
      </c>
      <c r="AY101" s="291" t="s">
        <v>708</v>
      </c>
      <c r="AZ101" s="291" t="s">
        <v>708</v>
      </c>
      <c r="BA101" s="291" t="s">
        <v>708</v>
      </c>
      <c r="BB101" s="291" t="s">
        <v>708</v>
      </c>
      <c r="BC101" s="291" t="s">
        <v>708</v>
      </c>
      <c r="BD101" s="291" t="s">
        <v>708</v>
      </c>
      <c r="BE101" s="755" t="s">
        <v>708</v>
      </c>
      <c r="BF101" s="591" t="s">
        <v>708</v>
      </c>
      <c r="BG101" s="591" t="s">
        <v>708</v>
      </c>
      <c r="BH101" s="591" t="s">
        <v>708</v>
      </c>
      <c r="BI101" s="591" t="s">
        <v>708</v>
      </c>
      <c r="BJ101" s="591" t="s">
        <v>708</v>
      </c>
      <c r="BK101" s="591" t="s">
        <v>708</v>
      </c>
      <c r="BL101" s="754" t="s">
        <v>708</v>
      </c>
      <c r="BM101" s="291" t="s">
        <v>708</v>
      </c>
      <c r="BN101" s="291" t="s">
        <v>708</v>
      </c>
      <c r="BO101" s="291" t="s">
        <v>708</v>
      </c>
      <c r="BP101" s="291" t="s">
        <v>708</v>
      </c>
      <c r="BQ101" s="291" t="s">
        <v>708</v>
      </c>
      <c r="BR101" s="291" t="s">
        <v>708</v>
      </c>
      <c r="BS101" s="755" t="s">
        <v>708</v>
      </c>
      <c r="BT101" s="591" t="s">
        <v>708</v>
      </c>
      <c r="BU101" s="591" t="s">
        <v>708</v>
      </c>
      <c r="BV101" s="591" t="s">
        <v>708</v>
      </c>
      <c r="BW101" s="591" t="s">
        <v>708</v>
      </c>
      <c r="BX101" s="591" t="s">
        <v>708</v>
      </c>
      <c r="BY101" s="591" t="s">
        <v>708</v>
      </c>
      <c r="BZ101" s="754" t="s">
        <v>708</v>
      </c>
      <c r="CA101" s="291" t="s">
        <v>708</v>
      </c>
      <c r="CB101" s="291" t="s">
        <v>708</v>
      </c>
      <c r="CC101" s="291" t="s">
        <v>708</v>
      </c>
      <c r="CD101" s="291" t="s">
        <v>708</v>
      </c>
      <c r="CE101" s="291" t="s">
        <v>708</v>
      </c>
      <c r="CF101" s="291" t="s">
        <v>708</v>
      </c>
      <c r="CG101" s="291" t="s">
        <v>708</v>
      </c>
      <c r="CH101" s="439" t="s">
        <v>863</v>
      </c>
      <c r="CI101" s="290"/>
      <c r="CJ101" s="290"/>
      <c r="CK101" s="290"/>
      <c r="CL101" s="290"/>
      <c r="CM101" s="290"/>
      <c r="CN101" s="290"/>
      <c r="CO101" s="290"/>
      <c r="CP101" s="290"/>
      <c r="CQ101" s="290"/>
      <c r="CR101" s="290"/>
      <c r="CS101" s="290"/>
      <c r="CT101" s="290"/>
      <c r="CU101" s="290"/>
      <c r="CV101" s="290"/>
      <c r="CW101" s="290"/>
      <c r="CX101" s="290"/>
      <c r="CY101" s="290"/>
      <c r="CZ101" s="290"/>
      <c r="DA101" s="290"/>
      <c r="DB101" s="290"/>
      <c r="DC101" s="290"/>
      <c r="DD101" s="290"/>
      <c r="DE101" s="290"/>
      <c r="DF101" s="290"/>
      <c r="DG101" s="290"/>
      <c r="DH101" s="290"/>
      <c r="DI101" s="290"/>
      <c r="DJ101" s="290"/>
      <c r="DK101" s="290"/>
      <c r="DL101" s="290"/>
      <c r="DM101" s="290"/>
      <c r="DN101" s="290"/>
      <c r="DO101" s="290"/>
      <c r="DP101" s="290"/>
      <c r="DQ101" s="290"/>
      <c r="DR101" s="290"/>
      <c r="DS101" s="290"/>
      <c r="DT101" s="290"/>
      <c r="DU101" s="290"/>
      <c r="DV101" s="290"/>
      <c r="DW101" s="290"/>
      <c r="DX101" s="290"/>
      <c r="DY101" s="290"/>
      <c r="DZ101" s="290"/>
      <c r="EA101" s="290"/>
      <c r="EB101" s="290"/>
      <c r="EC101" s="290"/>
      <c r="ED101" s="290"/>
      <c r="EE101" s="290"/>
      <c r="EF101" s="290"/>
      <c r="EG101" s="290"/>
      <c r="EH101" s="290"/>
      <c r="EI101" s="290"/>
      <c r="EJ101" s="290"/>
      <c r="EK101" s="290"/>
      <c r="EL101" s="290"/>
      <c r="EM101" s="290"/>
      <c r="EN101" s="290"/>
      <c r="EO101" s="290"/>
      <c r="EP101" s="290"/>
      <c r="EQ101" s="290"/>
      <c r="ER101" s="290"/>
      <c r="ES101" s="290"/>
      <c r="ET101" s="290"/>
      <c r="EU101" s="290"/>
      <c r="EV101" s="290"/>
      <c r="EW101" s="290"/>
      <c r="EX101" s="290"/>
      <c r="EY101" s="290"/>
    </row>
    <row r="102" spans="1:155" s="237" customFormat="1" ht="15" customHeight="1" x14ac:dyDescent="0.35">
      <c r="A102" s="292" t="s">
        <v>368</v>
      </c>
      <c r="B102" s="293" t="s">
        <v>864</v>
      </c>
      <c r="C102" s="293" t="s">
        <v>710</v>
      </c>
      <c r="D102" s="290"/>
      <c r="E102" s="398">
        <v>6169075</v>
      </c>
      <c r="F102" s="699">
        <v>6405118</v>
      </c>
      <c r="G102" s="289">
        <v>0</v>
      </c>
      <c r="H102" s="699">
        <v>0</v>
      </c>
      <c r="I102" s="289">
        <v>0</v>
      </c>
      <c r="J102" s="289">
        <v>0</v>
      </c>
      <c r="K102" s="398">
        <v>6169075</v>
      </c>
      <c r="L102" s="699">
        <v>6405118</v>
      </c>
      <c r="M102" s="289">
        <v>0</v>
      </c>
      <c r="N102" s="699">
        <v>0</v>
      </c>
      <c r="O102" s="405">
        <v>38533</v>
      </c>
      <c r="P102" s="752">
        <v>38830.9</v>
      </c>
      <c r="Q102" s="616">
        <v>0.97</v>
      </c>
      <c r="R102" s="617">
        <v>0.97</v>
      </c>
      <c r="S102" s="704">
        <v>0</v>
      </c>
      <c r="T102" s="699">
        <v>0</v>
      </c>
      <c r="U102" s="384">
        <v>37377</v>
      </c>
      <c r="V102" s="384">
        <v>37665.972999999998</v>
      </c>
      <c r="W102" s="684">
        <v>165.05</v>
      </c>
      <c r="X102" s="756">
        <v>170.05051</v>
      </c>
      <c r="Y102" s="472">
        <v>165.05</v>
      </c>
      <c r="Z102" s="472">
        <v>170.05051</v>
      </c>
      <c r="AA102" s="499">
        <v>0</v>
      </c>
      <c r="AB102" s="440">
        <v>0</v>
      </c>
      <c r="AC102" s="619">
        <v>0</v>
      </c>
      <c r="AD102" s="441" t="s">
        <v>105</v>
      </c>
      <c r="AE102" s="442" t="s">
        <v>105</v>
      </c>
      <c r="AF102" s="340">
        <v>1556.46111</v>
      </c>
      <c r="AG102" s="340">
        <v>246.56018</v>
      </c>
      <c r="AH102" s="340">
        <v>91.790059999999997</v>
      </c>
      <c r="AI102" s="340">
        <v>0</v>
      </c>
      <c r="AJ102" s="568">
        <v>2064.86</v>
      </c>
      <c r="AK102" s="609">
        <v>0</v>
      </c>
      <c r="AL102" s="570">
        <v>0</v>
      </c>
      <c r="AM102" s="609">
        <v>0</v>
      </c>
      <c r="AN102" s="570">
        <v>0</v>
      </c>
      <c r="AO102" s="609">
        <v>0</v>
      </c>
      <c r="AP102" s="569">
        <v>0</v>
      </c>
      <c r="AQ102" s="571" t="s">
        <v>708</v>
      </c>
      <c r="AR102" s="591" t="s">
        <v>708</v>
      </c>
      <c r="AS102" s="591" t="s">
        <v>708</v>
      </c>
      <c r="AT102" s="591" t="s">
        <v>708</v>
      </c>
      <c r="AU102" s="591" t="s">
        <v>708</v>
      </c>
      <c r="AV102" s="591" t="s">
        <v>708</v>
      </c>
      <c r="AW102" s="591" t="s">
        <v>708</v>
      </c>
      <c r="AX102" s="754" t="s">
        <v>708</v>
      </c>
      <c r="AY102" s="291" t="s">
        <v>708</v>
      </c>
      <c r="AZ102" s="291" t="s">
        <v>708</v>
      </c>
      <c r="BA102" s="291" t="s">
        <v>708</v>
      </c>
      <c r="BB102" s="291" t="s">
        <v>708</v>
      </c>
      <c r="BC102" s="291" t="s">
        <v>708</v>
      </c>
      <c r="BD102" s="291" t="s">
        <v>708</v>
      </c>
      <c r="BE102" s="755" t="s">
        <v>708</v>
      </c>
      <c r="BF102" s="591" t="s">
        <v>708</v>
      </c>
      <c r="BG102" s="591" t="s">
        <v>708</v>
      </c>
      <c r="BH102" s="591" t="s">
        <v>708</v>
      </c>
      <c r="BI102" s="591" t="s">
        <v>708</v>
      </c>
      <c r="BJ102" s="591" t="s">
        <v>708</v>
      </c>
      <c r="BK102" s="591" t="s">
        <v>708</v>
      </c>
      <c r="BL102" s="754" t="s">
        <v>708</v>
      </c>
      <c r="BM102" s="291" t="s">
        <v>708</v>
      </c>
      <c r="BN102" s="291" t="s">
        <v>708</v>
      </c>
      <c r="BO102" s="291" t="s">
        <v>708</v>
      </c>
      <c r="BP102" s="291" t="s">
        <v>708</v>
      </c>
      <c r="BQ102" s="291" t="s">
        <v>708</v>
      </c>
      <c r="BR102" s="291" t="s">
        <v>708</v>
      </c>
      <c r="BS102" s="755" t="s">
        <v>708</v>
      </c>
      <c r="BT102" s="591" t="s">
        <v>708</v>
      </c>
      <c r="BU102" s="591" t="s">
        <v>708</v>
      </c>
      <c r="BV102" s="591" t="s">
        <v>708</v>
      </c>
      <c r="BW102" s="591" t="s">
        <v>708</v>
      </c>
      <c r="BX102" s="591" t="s">
        <v>708</v>
      </c>
      <c r="BY102" s="591" t="s">
        <v>708</v>
      </c>
      <c r="BZ102" s="754" t="s">
        <v>708</v>
      </c>
      <c r="CA102" s="291" t="s">
        <v>708</v>
      </c>
      <c r="CB102" s="291" t="s">
        <v>708</v>
      </c>
      <c r="CC102" s="291" t="s">
        <v>708</v>
      </c>
      <c r="CD102" s="291" t="s">
        <v>708</v>
      </c>
      <c r="CE102" s="291" t="s">
        <v>708</v>
      </c>
      <c r="CF102" s="291" t="s">
        <v>708</v>
      </c>
      <c r="CG102" s="291" t="s">
        <v>708</v>
      </c>
      <c r="CH102" s="439" t="s">
        <v>865</v>
      </c>
      <c r="CI102" s="290"/>
      <c r="CJ102" s="290"/>
      <c r="CK102" s="290"/>
      <c r="CL102" s="290"/>
      <c r="CM102" s="290"/>
      <c r="CN102" s="290"/>
      <c r="CO102" s="290"/>
      <c r="CP102" s="290"/>
      <c r="CQ102" s="290"/>
      <c r="CR102" s="290"/>
      <c r="CS102" s="290"/>
      <c r="CT102" s="290"/>
      <c r="CU102" s="290"/>
      <c r="CV102" s="290"/>
      <c r="CW102" s="290"/>
      <c r="CX102" s="290"/>
      <c r="CY102" s="290"/>
      <c r="CZ102" s="290"/>
      <c r="DA102" s="290"/>
      <c r="DB102" s="290"/>
      <c r="DC102" s="290"/>
      <c r="DD102" s="290"/>
      <c r="DE102" s="290"/>
      <c r="DF102" s="290"/>
      <c r="DG102" s="290"/>
      <c r="DH102" s="290"/>
      <c r="DI102" s="290"/>
      <c r="DJ102" s="290"/>
      <c r="DK102" s="290"/>
      <c r="DL102" s="290"/>
      <c r="DM102" s="290"/>
      <c r="DN102" s="290"/>
      <c r="DO102" s="290"/>
      <c r="DP102" s="290"/>
      <c r="DQ102" s="290"/>
      <c r="DR102" s="290"/>
      <c r="DS102" s="290"/>
      <c r="DT102" s="290"/>
      <c r="DU102" s="290"/>
      <c r="DV102" s="290"/>
      <c r="DW102" s="290"/>
      <c r="DX102" s="290"/>
      <c r="DY102" s="290"/>
      <c r="DZ102" s="290"/>
      <c r="EA102" s="290"/>
      <c r="EB102" s="290"/>
      <c r="EC102" s="290"/>
      <c r="ED102" s="290"/>
      <c r="EE102" s="290"/>
      <c r="EF102" s="290"/>
      <c r="EG102" s="290"/>
      <c r="EH102" s="290"/>
      <c r="EI102" s="290"/>
      <c r="EJ102" s="290"/>
      <c r="EK102" s="290"/>
      <c r="EL102" s="290"/>
      <c r="EM102" s="290"/>
      <c r="EN102" s="290"/>
      <c r="EO102" s="290"/>
      <c r="EP102" s="290"/>
      <c r="EQ102" s="290"/>
      <c r="ER102" s="290"/>
      <c r="ES102" s="290"/>
      <c r="ET102" s="290"/>
      <c r="EU102" s="290"/>
      <c r="EV102" s="290"/>
      <c r="EW102" s="290"/>
      <c r="EX102" s="290"/>
      <c r="EY102" s="290"/>
    </row>
    <row r="103" spans="1:155" s="237" customFormat="1" ht="15" customHeight="1" x14ac:dyDescent="0.35">
      <c r="A103" s="292" t="s">
        <v>371</v>
      </c>
      <c r="B103" s="293" t="s">
        <v>866</v>
      </c>
      <c r="C103" s="293" t="s">
        <v>710</v>
      </c>
      <c r="D103" s="290"/>
      <c r="E103" s="398">
        <v>7456402</v>
      </c>
      <c r="F103" s="699">
        <v>7710136</v>
      </c>
      <c r="G103" s="289">
        <v>0</v>
      </c>
      <c r="H103" s="699">
        <v>0</v>
      </c>
      <c r="I103" s="289">
        <v>0</v>
      </c>
      <c r="J103" s="289">
        <v>0</v>
      </c>
      <c r="K103" s="398">
        <v>7456402</v>
      </c>
      <c r="L103" s="699">
        <v>7710136</v>
      </c>
      <c r="M103" s="289">
        <v>0</v>
      </c>
      <c r="N103" s="699">
        <v>0</v>
      </c>
      <c r="O103" s="405">
        <v>43877.3</v>
      </c>
      <c r="P103" s="752">
        <v>44076.46</v>
      </c>
      <c r="Q103" s="616">
        <v>0.99</v>
      </c>
      <c r="R103" s="617">
        <v>0.99</v>
      </c>
      <c r="S103" s="704">
        <v>366</v>
      </c>
      <c r="T103" s="699">
        <v>366.9</v>
      </c>
      <c r="U103" s="384">
        <v>43804.5</v>
      </c>
      <c r="V103" s="384">
        <v>44002.6</v>
      </c>
      <c r="W103" s="684">
        <v>170.22</v>
      </c>
      <c r="X103" s="756">
        <v>175.22</v>
      </c>
      <c r="Y103" s="472">
        <v>170.22</v>
      </c>
      <c r="Z103" s="472">
        <v>175.22</v>
      </c>
      <c r="AA103" s="499">
        <v>0</v>
      </c>
      <c r="AB103" s="440">
        <v>0</v>
      </c>
      <c r="AC103" s="619">
        <v>0</v>
      </c>
      <c r="AD103" s="441" t="s">
        <v>105</v>
      </c>
      <c r="AE103" s="442" t="s">
        <v>105</v>
      </c>
      <c r="AF103" s="340">
        <v>1390.86</v>
      </c>
      <c r="AG103" s="340">
        <v>236.46</v>
      </c>
      <c r="AH103" s="340">
        <v>75.430000000000007</v>
      </c>
      <c r="AI103" s="340">
        <v>0</v>
      </c>
      <c r="AJ103" s="568">
        <v>1877.97</v>
      </c>
      <c r="AK103" s="609">
        <v>0</v>
      </c>
      <c r="AL103" s="570">
        <v>0</v>
      </c>
      <c r="AM103" s="609">
        <v>0</v>
      </c>
      <c r="AN103" s="570">
        <v>0</v>
      </c>
      <c r="AO103" s="609">
        <v>0</v>
      </c>
      <c r="AP103" s="569">
        <v>0</v>
      </c>
      <c r="AQ103" s="571" t="s">
        <v>708</v>
      </c>
      <c r="AR103" s="591" t="s">
        <v>708</v>
      </c>
      <c r="AS103" s="591" t="s">
        <v>708</v>
      </c>
      <c r="AT103" s="591" t="s">
        <v>708</v>
      </c>
      <c r="AU103" s="591" t="s">
        <v>708</v>
      </c>
      <c r="AV103" s="591" t="s">
        <v>708</v>
      </c>
      <c r="AW103" s="591" t="s">
        <v>708</v>
      </c>
      <c r="AX103" s="754" t="s">
        <v>708</v>
      </c>
      <c r="AY103" s="291" t="s">
        <v>708</v>
      </c>
      <c r="AZ103" s="291" t="s">
        <v>708</v>
      </c>
      <c r="BA103" s="291" t="s">
        <v>708</v>
      </c>
      <c r="BB103" s="291" t="s">
        <v>708</v>
      </c>
      <c r="BC103" s="291" t="s">
        <v>708</v>
      </c>
      <c r="BD103" s="291" t="s">
        <v>708</v>
      </c>
      <c r="BE103" s="755" t="s">
        <v>708</v>
      </c>
      <c r="BF103" s="591" t="s">
        <v>708</v>
      </c>
      <c r="BG103" s="591" t="s">
        <v>708</v>
      </c>
      <c r="BH103" s="591" t="s">
        <v>708</v>
      </c>
      <c r="BI103" s="591" t="s">
        <v>708</v>
      </c>
      <c r="BJ103" s="591" t="s">
        <v>708</v>
      </c>
      <c r="BK103" s="591" t="s">
        <v>708</v>
      </c>
      <c r="BL103" s="754" t="s">
        <v>708</v>
      </c>
      <c r="BM103" s="291" t="s">
        <v>708</v>
      </c>
      <c r="BN103" s="291" t="s">
        <v>708</v>
      </c>
      <c r="BO103" s="291" t="s">
        <v>708</v>
      </c>
      <c r="BP103" s="291" t="s">
        <v>708</v>
      </c>
      <c r="BQ103" s="291" t="s">
        <v>708</v>
      </c>
      <c r="BR103" s="291" t="s">
        <v>708</v>
      </c>
      <c r="BS103" s="755" t="s">
        <v>708</v>
      </c>
      <c r="BT103" s="591" t="s">
        <v>708</v>
      </c>
      <c r="BU103" s="591" t="s">
        <v>708</v>
      </c>
      <c r="BV103" s="591" t="s">
        <v>708</v>
      </c>
      <c r="BW103" s="591" t="s">
        <v>708</v>
      </c>
      <c r="BX103" s="591" t="s">
        <v>708</v>
      </c>
      <c r="BY103" s="591" t="s">
        <v>708</v>
      </c>
      <c r="BZ103" s="754" t="s">
        <v>708</v>
      </c>
      <c r="CA103" s="291" t="s">
        <v>708</v>
      </c>
      <c r="CB103" s="291" t="s">
        <v>708</v>
      </c>
      <c r="CC103" s="291" t="s">
        <v>708</v>
      </c>
      <c r="CD103" s="291" t="s">
        <v>708</v>
      </c>
      <c r="CE103" s="291" t="s">
        <v>708</v>
      </c>
      <c r="CF103" s="291" t="s">
        <v>708</v>
      </c>
      <c r="CG103" s="291" t="s">
        <v>708</v>
      </c>
      <c r="CH103" s="439" t="s">
        <v>867</v>
      </c>
      <c r="CI103" s="290"/>
      <c r="CJ103" s="290"/>
      <c r="CK103" s="290"/>
      <c r="CL103" s="290"/>
      <c r="CM103" s="290"/>
      <c r="CN103" s="290"/>
      <c r="CO103" s="290"/>
      <c r="CP103" s="290"/>
      <c r="CQ103" s="290"/>
      <c r="CR103" s="290"/>
      <c r="CS103" s="290"/>
      <c r="CT103" s="290"/>
      <c r="CU103" s="290"/>
      <c r="CV103" s="290"/>
      <c r="CW103" s="290"/>
      <c r="CX103" s="290"/>
      <c r="CY103" s="290"/>
      <c r="CZ103" s="290"/>
      <c r="DA103" s="290"/>
      <c r="DB103" s="290"/>
      <c r="DC103" s="290"/>
      <c r="DD103" s="290"/>
      <c r="DE103" s="290"/>
      <c r="DF103" s="290"/>
      <c r="DG103" s="290"/>
      <c r="DH103" s="290"/>
      <c r="DI103" s="290"/>
      <c r="DJ103" s="290"/>
      <c r="DK103" s="290"/>
      <c r="DL103" s="290"/>
      <c r="DM103" s="290"/>
      <c r="DN103" s="290"/>
      <c r="DO103" s="290"/>
      <c r="DP103" s="290"/>
      <c r="DQ103" s="290"/>
      <c r="DR103" s="290"/>
      <c r="DS103" s="290"/>
      <c r="DT103" s="290"/>
      <c r="DU103" s="290"/>
      <c r="DV103" s="290"/>
      <c r="DW103" s="290"/>
      <c r="DX103" s="290"/>
      <c r="DY103" s="290"/>
      <c r="DZ103" s="290"/>
      <c r="EA103" s="290"/>
      <c r="EB103" s="290"/>
      <c r="EC103" s="290"/>
      <c r="ED103" s="290"/>
      <c r="EE103" s="290"/>
      <c r="EF103" s="290"/>
      <c r="EG103" s="290"/>
      <c r="EH103" s="290"/>
      <c r="EI103" s="290"/>
      <c r="EJ103" s="290"/>
      <c r="EK103" s="290"/>
      <c r="EL103" s="290"/>
      <c r="EM103" s="290"/>
      <c r="EN103" s="290"/>
      <c r="EO103" s="290"/>
      <c r="EP103" s="290"/>
      <c r="EQ103" s="290"/>
      <c r="ER103" s="290"/>
      <c r="ES103" s="290"/>
      <c r="ET103" s="290"/>
      <c r="EU103" s="290"/>
      <c r="EV103" s="290"/>
      <c r="EW103" s="290"/>
      <c r="EX103" s="290"/>
      <c r="EY103" s="290"/>
    </row>
    <row r="104" spans="1:155" s="237" customFormat="1" ht="15" customHeight="1" x14ac:dyDescent="0.35">
      <c r="A104" s="292" t="s">
        <v>374</v>
      </c>
      <c r="B104" s="293" t="s">
        <v>868</v>
      </c>
      <c r="C104" s="293" t="s">
        <v>710</v>
      </c>
      <c r="D104" s="290"/>
      <c r="E104" s="398">
        <v>9299530</v>
      </c>
      <c r="F104" s="699">
        <v>9473190</v>
      </c>
      <c r="G104" s="289">
        <v>0</v>
      </c>
      <c r="H104" s="699">
        <v>0</v>
      </c>
      <c r="I104" s="289">
        <v>1448488</v>
      </c>
      <c r="J104" s="289">
        <v>1486449</v>
      </c>
      <c r="K104" s="398">
        <v>7851042</v>
      </c>
      <c r="L104" s="699">
        <v>7986741</v>
      </c>
      <c r="M104" s="289">
        <v>1539950</v>
      </c>
      <c r="N104" s="699">
        <v>1721530</v>
      </c>
      <c r="O104" s="405">
        <v>30509.1</v>
      </c>
      <c r="P104" s="752">
        <v>31036.400000000001</v>
      </c>
      <c r="Q104" s="616">
        <v>0.98799999999999999</v>
      </c>
      <c r="R104" s="617">
        <v>0.98799999999999999</v>
      </c>
      <c r="S104" s="704">
        <v>0</v>
      </c>
      <c r="T104" s="699">
        <v>0</v>
      </c>
      <c r="U104" s="384">
        <v>30143</v>
      </c>
      <c r="V104" s="384">
        <v>30663.963199999998</v>
      </c>
      <c r="W104" s="684">
        <v>308.51</v>
      </c>
      <c r="X104" s="756">
        <v>308.93560000000002</v>
      </c>
      <c r="Y104" s="472">
        <v>260.45999999999998</v>
      </c>
      <c r="Z104" s="472">
        <v>260.46017000000001</v>
      </c>
      <c r="AA104" s="499">
        <v>0</v>
      </c>
      <c r="AB104" s="440">
        <v>0</v>
      </c>
      <c r="AC104" s="619">
        <v>0</v>
      </c>
      <c r="AD104" s="441" t="s">
        <v>105</v>
      </c>
      <c r="AE104" s="442" t="s">
        <v>105</v>
      </c>
      <c r="AF104" s="340">
        <v>1469.61176</v>
      </c>
      <c r="AG104" s="340">
        <v>257.58031</v>
      </c>
      <c r="AH104" s="340">
        <v>74.970089999999999</v>
      </c>
      <c r="AI104" s="340">
        <v>0</v>
      </c>
      <c r="AJ104" s="568">
        <v>2111.1</v>
      </c>
      <c r="AK104" s="609">
        <v>16</v>
      </c>
      <c r="AL104" s="570">
        <v>30664</v>
      </c>
      <c r="AM104" s="609">
        <v>0</v>
      </c>
      <c r="AN104" s="570">
        <v>0</v>
      </c>
      <c r="AO104" s="609">
        <v>16</v>
      </c>
      <c r="AP104" s="569">
        <v>30664</v>
      </c>
      <c r="AQ104" s="571" t="s">
        <v>708</v>
      </c>
      <c r="AR104" s="591" t="s">
        <v>708</v>
      </c>
      <c r="AS104" s="591" t="s">
        <v>708</v>
      </c>
      <c r="AT104" s="591" t="s">
        <v>708</v>
      </c>
      <c r="AU104" s="591" t="s">
        <v>708</v>
      </c>
      <c r="AV104" s="591" t="s">
        <v>708</v>
      </c>
      <c r="AW104" s="591" t="s">
        <v>708</v>
      </c>
      <c r="AX104" s="754" t="s">
        <v>708</v>
      </c>
      <c r="AY104" s="291" t="s">
        <v>708</v>
      </c>
      <c r="AZ104" s="291" t="s">
        <v>708</v>
      </c>
      <c r="BA104" s="291" t="s">
        <v>708</v>
      </c>
      <c r="BB104" s="291" t="s">
        <v>708</v>
      </c>
      <c r="BC104" s="291" t="s">
        <v>708</v>
      </c>
      <c r="BD104" s="291" t="s">
        <v>708</v>
      </c>
      <c r="BE104" s="755" t="s">
        <v>708</v>
      </c>
      <c r="BF104" s="591" t="s">
        <v>708</v>
      </c>
      <c r="BG104" s="591" t="s">
        <v>708</v>
      </c>
      <c r="BH104" s="591" t="s">
        <v>708</v>
      </c>
      <c r="BI104" s="591" t="s">
        <v>708</v>
      </c>
      <c r="BJ104" s="591" t="s">
        <v>708</v>
      </c>
      <c r="BK104" s="591" t="s">
        <v>708</v>
      </c>
      <c r="BL104" s="754" t="s">
        <v>708</v>
      </c>
      <c r="BM104" s="291" t="s">
        <v>708</v>
      </c>
      <c r="BN104" s="291" t="s">
        <v>708</v>
      </c>
      <c r="BO104" s="291" t="s">
        <v>708</v>
      </c>
      <c r="BP104" s="291" t="s">
        <v>708</v>
      </c>
      <c r="BQ104" s="291" t="s">
        <v>708</v>
      </c>
      <c r="BR104" s="291" t="s">
        <v>708</v>
      </c>
      <c r="BS104" s="755" t="s">
        <v>708</v>
      </c>
      <c r="BT104" s="591" t="s">
        <v>708</v>
      </c>
      <c r="BU104" s="591" t="s">
        <v>708</v>
      </c>
      <c r="BV104" s="591" t="s">
        <v>708</v>
      </c>
      <c r="BW104" s="591" t="s">
        <v>708</v>
      </c>
      <c r="BX104" s="591" t="s">
        <v>708</v>
      </c>
      <c r="BY104" s="591" t="s">
        <v>708</v>
      </c>
      <c r="BZ104" s="754" t="s">
        <v>708</v>
      </c>
      <c r="CA104" s="291" t="s">
        <v>708</v>
      </c>
      <c r="CB104" s="291" t="s">
        <v>708</v>
      </c>
      <c r="CC104" s="291" t="s">
        <v>708</v>
      </c>
      <c r="CD104" s="291" t="s">
        <v>708</v>
      </c>
      <c r="CE104" s="291" t="s">
        <v>708</v>
      </c>
      <c r="CF104" s="291" t="s">
        <v>708</v>
      </c>
      <c r="CG104" s="291" t="s">
        <v>708</v>
      </c>
      <c r="CH104" s="439" t="s">
        <v>869</v>
      </c>
      <c r="CI104" s="290"/>
      <c r="CJ104" s="290"/>
      <c r="CK104" s="290"/>
      <c r="CL104" s="290"/>
      <c r="CM104" s="290"/>
      <c r="CN104" s="290"/>
      <c r="CO104" s="290"/>
      <c r="CP104" s="290"/>
      <c r="CQ104" s="290"/>
      <c r="CR104" s="290"/>
      <c r="CS104" s="290"/>
      <c r="CT104" s="290"/>
      <c r="CU104" s="290"/>
      <c r="CV104" s="290"/>
      <c r="CW104" s="290"/>
      <c r="CX104" s="290"/>
      <c r="CY104" s="290"/>
      <c r="CZ104" s="290"/>
      <c r="DA104" s="290"/>
      <c r="DB104" s="290"/>
      <c r="DC104" s="290"/>
      <c r="DD104" s="290"/>
      <c r="DE104" s="290"/>
      <c r="DF104" s="290"/>
      <c r="DG104" s="290"/>
      <c r="DH104" s="290"/>
      <c r="DI104" s="290"/>
      <c r="DJ104" s="290"/>
      <c r="DK104" s="290"/>
      <c r="DL104" s="290"/>
      <c r="DM104" s="290"/>
      <c r="DN104" s="290"/>
      <c r="DO104" s="290"/>
      <c r="DP104" s="290"/>
      <c r="DQ104" s="290"/>
      <c r="DR104" s="290"/>
      <c r="DS104" s="290"/>
      <c r="DT104" s="290"/>
      <c r="DU104" s="290"/>
      <c r="DV104" s="290"/>
      <c r="DW104" s="290"/>
      <c r="DX104" s="290"/>
      <c r="DY104" s="290"/>
      <c r="DZ104" s="290"/>
      <c r="EA104" s="290"/>
      <c r="EB104" s="290"/>
      <c r="EC104" s="290"/>
      <c r="ED104" s="290"/>
      <c r="EE104" s="290"/>
      <c r="EF104" s="290"/>
      <c r="EG104" s="290"/>
      <c r="EH104" s="290"/>
      <c r="EI104" s="290"/>
      <c r="EJ104" s="290"/>
      <c r="EK104" s="290"/>
      <c r="EL104" s="290"/>
      <c r="EM104" s="290"/>
      <c r="EN104" s="290"/>
      <c r="EO104" s="290"/>
      <c r="EP104" s="290"/>
      <c r="EQ104" s="290"/>
      <c r="ER104" s="290"/>
      <c r="ES104" s="290"/>
      <c r="ET104" s="290"/>
      <c r="EU104" s="290"/>
      <c r="EV104" s="290"/>
      <c r="EW104" s="290"/>
      <c r="EX104" s="290"/>
      <c r="EY104" s="290"/>
    </row>
    <row r="105" spans="1:155" s="237" customFormat="1" ht="15" customHeight="1" x14ac:dyDescent="0.35">
      <c r="A105" s="292" t="s">
        <v>377</v>
      </c>
      <c r="B105" s="293" t="s">
        <v>870</v>
      </c>
      <c r="C105" s="293" t="s">
        <v>710</v>
      </c>
      <c r="D105" s="290"/>
      <c r="E105" s="398">
        <v>13128209</v>
      </c>
      <c r="F105" s="699">
        <v>13591730</v>
      </c>
      <c r="G105" s="289">
        <v>558730</v>
      </c>
      <c r="H105" s="699">
        <v>581530</v>
      </c>
      <c r="I105" s="289">
        <v>2594247</v>
      </c>
      <c r="J105" s="289">
        <v>2659325</v>
      </c>
      <c r="K105" s="398">
        <v>10533962</v>
      </c>
      <c r="L105" s="699">
        <v>10932405</v>
      </c>
      <c r="M105" s="289">
        <v>483570</v>
      </c>
      <c r="N105" s="699">
        <v>493241</v>
      </c>
      <c r="O105" s="405">
        <v>39765.65</v>
      </c>
      <c r="P105" s="752">
        <v>40286.1</v>
      </c>
      <c r="Q105" s="616">
        <v>0.96</v>
      </c>
      <c r="R105" s="617">
        <v>0.96499999999999997</v>
      </c>
      <c r="S105" s="704">
        <v>309.67</v>
      </c>
      <c r="T105" s="699">
        <v>296.20999999999998</v>
      </c>
      <c r="U105" s="384">
        <v>38484.699999999997</v>
      </c>
      <c r="V105" s="384">
        <v>39172.296499999997</v>
      </c>
      <c r="W105" s="684">
        <v>341.13</v>
      </c>
      <c r="X105" s="756">
        <v>346.97302000000002</v>
      </c>
      <c r="Y105" s="472">
        <v>273.72000000000003</v>
      </c>
      <c r="Z105" s="472">
        <v>279.08512000000002</v>
      </c>
      <c r="AA105" s="499">
        <v>0</v>
      </c>
      <c r="AB105" s="440">
        <v>0</v>
      </c>
      <c r="AC105" s="619">
        <v>0</v>
      </c>
      <c r="AD105" s="441" t="s">
        <v>105</v>
      </c>
      <c r="AE105" s="442" t="s">
        <v>105</v>
      </c>
      <c r="AF105" s="340">
        <v>1461.23828</v>
      </c>
      <c r="AG105" s="340">
        <v>228.14973000000001</v>
      </c>
      <c r="AH105" s="340">
        <v>82.349879999999999</v>
      </c>
      <c r="AI105" s="340">
        <v>0</v>
      </c>
      <c r="AJ105" s="568">
        <v>2118.71</v>
      </c>
      <c r="AK105" s="609">
        <v>30</v>
      </c>
      <c r="AL105" s="570">
        <v>39172.25</v>
      </c>
      <c r="AM105" s="609">
        <v>0</v>
      </c>
      <c r="AN105" s="570">
        <v>0</v>
      </c>
      <c r="AO105" s="609">
        <v>28</v>
      </c>
      <c r="AP105" s="569">
        <v>39035.1</v>
      </c>
      <c r="AQ105" s="571" t="s">
        <v>708</v>
      </c>
      <c r="AR105" s="591" t="s">
        <v>708</v>
      </c>
      <c r="AS105" s="591" t="s">
        <v>708</v>
      </c>
      <c r="AT105" s="591" t="s">
        <v>708</v>
      </c>
      <c r="AU105" s="591" t="s">
        <v>708</v>
      </c>
      <c r="AV105" s="591" t="s">
        <v>708</v>
      </c>
      <c r="AW105" s="591" t="s">
        <v>708</v>
      </c>
      <c r="AX105" s="754" t="s">
        <v>708</v>
      </c>
      <c r="AY105" s="291" t="s">
        <v>708</v>
      </c>
      <c r="AZ105" s="291" t="s">
        <v>708</v>
      </c>
      <c r="BA105" s="291" t="s">
        <v>708</v>
      </c>
      <c r="BB105" s="291" t="s">
        <v>708</v>
      </c>
      <c r="BC105" s="291" t="s">
        <v>708</v>
      </c>
      <c r="BD105" s="291" t="s">
        <v>708</v>
      </c>
      <c r="BE105" s="755" t="s">
        <v>708</v>
      </c>
      <c r="BF105" s="591" t="s">
        <v>708</v>
      </c>
      <c r="BG105" s="591" t="s">
        <v>708</v>
      </c>
      <c r="BH105" s="591" t="s">
        <v>708</v>
      </c>
      <c r="BI105" s="591" t="s">
        <v>708</v>
      </c>
      <c r="BJ105" s="591" t="s">
        <v>708</v>
      </c>
      <c r="BK105" s="591" t="s">
        <v>708</v>
      </c>
      <c r="BL105" s="754" t="s">
        <v>708</v>
      </c>
      <c r="BM105" s="291" t="s">
        <v>708</v>
      </c>
      <c r="BN105" s="291" t="s">
        <v>708</v>
      </c>
      <c r="BO105" s="291" t="s">
        <v>708</v>
      </c>
      <c r="BP105" s="291" t="s">
        <v>708</v>
      </c>
      <c r="BQ105" s="291" t="s">
        <v>708</v>
      </c>
      <c r="BR105" s="291" t="s">
        <v>708</v>
      </c>
      <c r="BS105" s="755" t="s">
        <v>708</v>
      </c>
      <c r="BT105" s="591" t="s">
        <v>708</v>
      </c>
      <c r="BU105" s="591" t="s">
        <v>708</v>
      </c>
      <c r="BV105" s="591" t="s">
        <v>708</v>
      </c>
      <c r="BW105" s="591" t="s">
        <v>708</v>
      </c>
      <c r="BX105" s="591" t="s">
        <v>708</v>
      </c>
      <c r="BY105" s="591" t="s">
        <v>708</v>
      </c>
      <c r="BZ105" s="754" t="s">
        <v>708</v>
      </c>
      <c r="CA105" s="291" t="s">
        <v>708</v>
      </c>
      <c r="CB105" s="291" t="s">
        <v>708</v>
      </c>
      <c r="CC105" s="291" t="s">
        <v>708</v>
      </c>
      <c r="CD105" s="291" t="s">
        <v>708</v>
      </c>
      <c r="CE105" s="291" t="s">
        <v>708</v>
      </c>
      <c r="CF105" s="291" t="s">
        <v>708</v>
      </c>
      <c r="CG105" s="291" t="s">
        <v>708</v>
      </c>
      <c r="CH105" s="439" t="s">
        <v>871</v>
      </c>
      <c r="CI105" s="290"/>
      <c r="CJ105" s="290"/>
      <c r="CK105" s="290"/>
      <c r="CL105" s="290"/>
      <c r="CM105" s="290"/>
      <c r="CN105" s="290"/>
      <c r="CO105" s="290"/>
      <c r="CP105" s="290"/>
      <c r="CQ105" s="290"/>
      <c r="CR105" s="290"/>
      <c r="CS105" s="290"/>
      <c r="CT105" s="290"/>
      <c r="CU105" s="290"/>
      <c r="CV105" s="290"/>
      <c r="CW105" s="290"/>
      <c r="CX105" s="290"/>
      <c r="CY105" s="290"/>
      <c r="CZ105" s="290"/>
      <c r="DA105" s="290"/>
      <c r="DB105" s="290"/>
      <c r="DC105" s="290"/>
      <c r="DD105" s="290"/>
      <c r="DE105" s="290"/>
      <c r="DF105" s="290"/>
      <c r="DG105" s="290"/>
      <c r="DH105" s="290"/>
      <c r="DI105" s="290"/>
      <c r="DJ105" s="290"/>
      <c r="DK105" s="290"/>
      <c r="DL105" s="290"/>
      <c r="DM105" s="290"/>
      <c r="DN105" s="290"/>
      <c r="DO105" s="290"/>
      <c r="DP105" s="290"/>
      <c r="DQ105" s="290"/>
      <c r="DR105" s="290"/>
      <c r="DS105" s="290"/>
      <c r="DT105" s="290"/>
      <c r="DU105" s="290"/>
      <c r="DV105" s="290"/>
      <c r="DW105" s="290"/>
      <c r="DX105" s="290"/>
      <c r="DY105" s="290"/>
      <c r="DZ105" s="290"/>
      <c r="EA105" s="290"/>
      <c r="EB105" s="290"/>
      <c r="EC105" s="290"/>
      <c r="ED105" s="290"/>
      <c r="EE105" s="290"/>
      <c r="EF105" s="290"/>
      <c r="EG105" s="290"/>
      <c r="EH105" s="290"/>
      <c r="EI105" s="290"/>
      <c r="EJ105" s="290"/>
      <c r="EK105" s="290"/>
      <c r="EL105" s="290"/>
      <c r="EM105" s="290"/>
      <c r="EN105" s="290"/>
      <c r="EO105" s="290"/>
      <c r="EP105" s="290"/>
      <c r="EQ105" s="290"/>
      <c r="ER105" s="290"/>
      <c r="ES105" s="290"/>
      <c r="ET105" s="290"/>
      <c r="EU105" s="290"/>
      <c r="EV105" s="290"/>
      <c r="EW105" s="290"/>
      <c r="EX105" s="290"/>
      <c r="EY105" s="290"/>
    </row>
    <row r="106" spans="1:155" s="237" customFormat="1" ht="15" customHeight="1" x14ac:dyDescent="0.35">
      <c r="A106" s="292" t="s">
        <v>380</v>
      </c>
      <c r="B106" s="293" t="s">
        <v>872</v>
      </c>
      <c r="C106" s="293" t="s">
        <v>710</v>
      </c>
      <c r="D106" s="290"/>
      <c r="E106" s="398">
        <v>8198849</v>
      </c>
      <c r="F106" s="699">
        <v>8600981</v>
      </c>
      <c r="G106" s="289">
        <v>5900</v>
      </c>
      <c r="H106" s="699">
        <v>5660</v>
      </c>
      <c r="I106" s="289">
        <v>2577529</v>
      </c>
      <c r="J106" s="289">
        <v>2745121</v>
      </c>
      <c r="K106" s="398">
        <v>5621320</v>
      </c>
      <c r="L106" s="699">
        <v>5855860</v>
      </c>
      <c r="M106" s="289">
        <v>0</v>
      </c>
      <c r="N106" s="699">
        <v>0</v>
      </c>
      <c r="O106" s="405">
        <v>30017.64</v>
      </c>
      <c r="P106" s="752">
        <v>30466.84</v>
      </c>
      <c r="Q106" s="616">
        <v>0.98499999999999999</v>
      </c>
      <c r="R106" s="617">
        <v>0.98499999999999999</v>
      </c>
      <c r="S106" s="704">
        <v>170.34</v>
      </c>
      <c r="T106" s="699">
        <v>170.34</v>
      </c>
      <c r="U106" s="384">
        <v>29737.7</v>
      </c>
      <c r="V106" s="384">
        <v>30180.1774</v>
      </c>
      <c r="W106" s="684">
        <v>275.70999999999998</v>
      </c>
      <c r="X106" s="756">
        <v>284.98775000000001</v>
      </c>
      <c r="Y106" s="472">
        <v>189.03</v>
      </c>
      <c r="Z106" s="472">
        <v>194.03001</v>
      </c>
      <c r="AA106" s="439">
        <v>0</v>
      </c>
      <c r="AB106" s="439">
        <v>0</v>
      </c>
      <c r="AC106" s="619">
        <v>0</v>
      </c>
      <c r="AD106" s="441" t="s">
        <v>105</v>
      </c>
      <c r="AE106" s="442" t="s">
        <v>105</v>
      </c>
      <c r="AF106" s="340">
        <v>1451.3571099999999</v>
      </c>
      <c r="AG106" s="340">
        <v>280.08003000000002</v>
      </c>
      <c r="AH106" s="340">
        <v>0</v>
      </c>
      <c r="AI106" s="340">
        <v>0</v>
      </c>
      <c r="AJ106" s="568">
        <v>2016.42</v>
      </c>
      <c r="AK106" s="609">
        <v>41</v>
      </c>
      <c r="AL106" s="570">
        <v>30009.8</v>
      </c>
      <c r="AM106" s="609">
        <v>0</v>
      </c>
      <c r="AN106" s="570">
        <v>0</v>
      </c>
      <c r="AO106" s="609">
        <v>40</v>
      </c>
      <c r="AP106" s="569">
        <v>29913.5</v>
      </c>
      <c r="AQ106" s="571" t="s">
        <v>708</v>
      </c>
      <c r="AR106" s="591" t="s">
        <v>708</v>
      </c>
      <c r="AS106" s="591" t="s">
        <v>708</v>
      </c>
      <c r="AT106" s="591" t="s">
        <v>708</v>
      </c>
      <c r="AU106" s="591" t="s">
        <v>708</v>
      </c>
      <c r="AV106" s="591" t="s">
        <v>708</v>
      </c>
      <c r="AW106" s="591" t="s">
        <v>708</v>
      </c>
      <c r="AX106" s="754" t="s">
        <v>708</v>
      </c>
      <c r="AY106" s="291" t="s">
        <v>708</v>
      </c>
      <c r="AZ106" s="291" t="s">
        <v>708</v>
      </c>
      <c r="BA106" s="291" t="s">
        <v>708</v>
      </c>
      <c r="BB106" s="291" t="s">
        <v>708</v>
      </c>
      <c r="BC106" s="291" t="s">
        <v>708</v>
      </c>
      <c r="BD106" s="291" t="s">
        <v>708</v>
      </c>
      <c r="BE106" s="755" t="s">
        <v>708</v>
      </c>
      <c r="BF106" s="591" t="s">
        <v>708</v>
      </c>
      <c r="BG106" s="591" t="s">
        <v>708</v>
      </c>
      <c r="BH106" s="591" t="s">
        <v>708</v>
      </c>
      <c r="BI106" s="591" t="s">
        <v>708</v>
      </c>
      <c r="BJ106" s="591" t="s">
        <v>708</v>
      </c>
      <c r="BK106" s="591" t="s">
        <v>708</v>
      </c>
      <c r="BL106" s="754" t="s">
        <v>708</v>
      </c>
      <c r="BM106" s="291" t="s">
        <v>708</v>
      </c>
      <c r="BN106" s="291" t="s">
        <v>708</v>
      </c>
      <c r="BO106" s="291" t="s">
        <v>708</v>
      </c>
      <c r="BP106" s="291" t="s">
        <v>708</v>
      </c>
      <c r="BQ106" s="291" t="s">
        <v>708</v>
      </c>
      <c r="BR106" s="291" t="s">
        <v>708</v>
      </c>
      <c r="BS106" s="755" t="s">
        <v>708</v>
      </c>
      <c r="BT106" s="591" t="s">
        <v>708</v>
      </c>
      <c r="BU106" s="591" t="s">
        <v>708</v>
      </c>
      <c r="BV106" s="591" t="s">
        <v>708</v>
      </c>
      <c r="BW106" s="591" t="s">
        <v>708</v>
      </c>
      <c r="BX106" s="591" t="s">
        <v>708</v>
      </c>
      <c r="BY106" s="591" t="s">
        <v>708</v>
      </c>
      <c r="BZ106" s="754" t="s">
        <v>708</v>
      </c>
      <c r="CA106" s="291" t="s">
        <v>708</v>
      </c>
      <c r="CB106" s="291" t="s">
        <v>708</v>
      </c>
      <c r="CC106" s="291" t="s">
        <v>708</v>
      </c>
      <c r="CD106" s="291" t="s">
        <v>708</v>
      </c>
      <c r="CE106" s="291" t="s">
        <v>708</v>
      </c>
      <c r="CF106" s="291" t="s">
        <v>708</v>
      </c>
      <c r="CG106" s="291" t="s">
        <v>708</v>
      </c>
      <c r="CH106" s="439" t="s">
        <v>873</v>
      </c>
      <c r="CI106" s="290"/>
      <c r="CJ106" s="290"/>
      <c r="CK106" s="290"/>
      <c r="CL106" s="290"/>
      <c r="CM106" s="290"/>
      <c r="CN106" s="290"/>
      <c r="CO106" s="290"/>
      <c r="CP106" s="290"/>
      <c r="CQ106" s="290"/>
      <c r="CR106" s="290"/>
      <c r="CS106" s="290"/>
      <c r="CT106" s="290"/>
      <c r="CU106" s="290"/>
      <c r="CV106" s="290"/>
      <c r="CW106" s="290"/>
      <c r="CX106" s="290"/>
      <c r="CY106" s="290"/>
      <c r="CZ106" s="290"/>
      <c r="DA106" s="290"/>
      <c r="DB106" s="290"/>
      <c r="DC106" s="290"/>
      <c r="DD106" s="290"/>
      <c r="DE106" s="290"/>
      <c r="DF106" s="290"/>
      <c r="DG106" s="290"/>
      <c r="DH106" s="290"/>
      <c r="DI106" s="290"/>
      <c r="DJ106" s="290"/>
      <c r="DK106" s="290"/>
      <c r="DL106" s="290"/>
      <c r="DM106" s="290"/>
      <c r="DN106" s="290"/>
      <c r="DO106" s="290"/>
      <c r="DP106" s="290"/>
      <c r="DQ106" s="290"/>
      <c r="DR106" s="290"/>
      <c r="DS106" s="290"/>
      <c r="DT106" s="290"/>
      <c r="DU106" s="290"/>
      <c r="DV106" s="290"/>
      <c r="DW106" s="290"/>
      <c r="DX106" s="290"/>
      <c r="DY106" s="290"/>
      <c r="DZ106" s="290"/>
      <c r="EA106" s="290"/>
      <c r="EB106" s="290"/>
      <c r="EC106" s="290"/>
      <c r="ED106" s="290"/>
      <c r="EE106" s="290"/>
      <c r="EF106" s="290"/>
      <c r="EG106" s="290"/>
      <c r="EH106" s="290"/>
      <c r="EI106" s="290"/>
      <c r="EJ106" s="290"/>
      <c r="EK106" s="290"/>
      <c r="EL106" s="290"/>
      <c r="EM106" s="290"/>
      <c r="EN106" s="290"/>
      <c r="EO106" s="290"/>
      <c r="EP106" s="290"/>
      <c r="EQ106" s="290"/>
      <c r="ER106" s="290"/>
      <c r="ES106" s="290"/>
      <c r="ET106" s="290"/>
      <c r="EU106" s="290"/>
      <c r="EV106" s="290"/>
      <c r="EW106" s="290"/>
      <c r="EX106" s="290"/>
      <c r="EY106" s="290"/>
    </row>
    <row r="107" spans="1:155" s="237" customFormat="1" ht="15" customHeight="1" x14ac:dyDescent="0.35">
      <c r="A107" s="292" t="s">
        <v>383</v>
      </c>
      <c r="B107" s="293" t="s">
        <v>874</v>
      </c>
      <c r="C107" s="293" t="s">
        <v>710</v>
      </c>
      <c r="D107" s="290"/>
      <c r="E107" s="398">
        <v>7748494</v>
      </c>
      <c r="F107" s="699">
        <v>8029012</v>
      </c>
      <c r="G107" s="289">
        <v>1427365</v>
      </c>
      <c r="H107" s="699">
        <v>1466594</v>
      </c>
      <c r="I107" s="289">
        <v>1091657</v>
      </c>
      <c r="J107" s="289">
        <v>1148200</v>
      </c>
      <c r="K107" s="398">
        <v>6656837</v>
      </c>
      <c r="L107" s="699">
        <v>6880812</v>
      </c>
      <c r="M107" s="289">
        <v>0</v>
      </c>
      <c r="N107" s="699">
        <v>0</v>
      </c>
      <c r="O107" s="405">
        <v>31377.200000000001</v>
      </c>
      <c r="P107" s="752">
        <v>31784.9</v>
      </c>
      <c r="Q107" s="616">
        <v>0.98250000000000004</v>
      </c>
      <c r="R107" s="617">
        <v>0.98250000000000004</v>
      </c>
      <c r="S107" s="704">
        <v>146.9</v>
      </c>
      <c r="T107" s="699">
        <v>163.33000000000001</v>
      </c>
      <c r="U107" s="384">
        <v>30975</v>
      </c>
      <c r="V107" s="384">
        <v>31392</v>
      </c>
      <c r="W107" s="684">
        <v>250.15</v>
      </c>
      <c r="X107" s="756">
        <v>255.77</v>
      </c>
      <c r="Y107" s="472">
        <v>214.91</v>
      </c>
      <c r="Z107" s="472">
        <v>219.19</v>
      </c>
      <c r="AA107" s="439">
        <v>0</v>
      </c>
      <c r="AB107" s="439">
        <v>0</v>
      </c>
      <c r="AC107" s="619">
        <v>0</v>
      </c>
      <c r="AD107" s="441" t="s">
        <v>105</v>
      </c>
      <c r="AE107" s="442" t="s">
        <v>105</v>
      </c>
      <c r="AF107" s="340">
        <v>1514.29</v>
      </c>
      <c r="AG107" s="340">
        <v>236.45</v>
      </c>
      <c r="AH107" s="340">
        <v>77.27</v>
      </c>
      <c r="AI107" s="340">
        <v>0</v>
      </c>
      <c r="AJ107" s="568">
        <v>2083.7800000000002</v>
      </c>
      <c r="AK107" s="609">
        <v>15</v>
      </c>
      <c r="AL107" s="570">
        <v>23729</v>
      </c>
      <c r="AM107" s="609">
        <v>0</v>
      </c>
      <c r="AN107" s="570">
        <v>0</v>
      </c>
      <c r="AO107" s="609">
        <v>15</v>
      </c>
      <c r="AP107" s="569">
        <v>23729</v>
      </c>
      <c r="AQ107" s="571" t="s">
        <v>708</v>
      </c>
      <c r="AR107" s="591" t="s">
        <v>708</v>
      </c>
      <c r="AS107" s="591" t="s">
        <v>708</v>
      </c>
      <c r="AT107" s="591" t="s">
        <v>708</v>
      </c>
      <c r="AU107" s="591" t="s">
        <v>708</v>
      </c>
      <c r="AV107" s="591" t="s">
        <v>708</v>
      </c>
      <c r="AW107" s="591" t="s">
        <v>708</v>
      </c>
      <c r="AX107" s="754" t="s">
        <v>708</v>
      </c>
      <c r="AY107" s="291" t="s">
        <v>708</v>
      </c>
      <c r="AZ107" s="291" t="s">
        <v>708</v>
      </c>
      <c r="BA107" s="291" t="s">
        <v>708</v>
      </c>
      <c r="BB107" s="291" t="s">
        <v>708</v>
      </c>
      <c r="BC107" s="291" t="s">
        <v>708</v>
      </c>
      <c r="BD107" s="291" t="s">
        <v>708</v>
      </c>
      <c r="BE107" s="755" t="s">
        <v>708</v>
      </c>
      <c r="BF107" s="591" t="s">
        <v>708</v>
      </c>
      <c r="BG107" s="591" t="s">
        <v>708</v>
      </c>
      <c r="BH107" s="591" t="s">
        <v>708</v>
      </c>
      <c r="BI107" s="591" t="s">
        <v>708</v>
      </c>
      <c r="BJ107" s="591" t="s">
        <v>708</v>
      </c>
      <c r="BK107" s="591" t="s">
        <v>708</v>
      </c>
      <c r="BL107" s="754" t="s">
        <v>708</v>
      </c>
      <c r="BM107" s="291" t="s">
        <v>708</v>
      </c>
      <c r="BN107" s="291" t="s">
        <v>708</v>
      </c>
      <c r="BO107" s="291" t="s">
        <v>708</v>
      </c>
      <c r="BP107" s="291" t="s">
        <v>708</v>
      </c>
      <c r="BQ107" s="291" t="s">
        <v>708</v>
      </c>
      <c r="BR107" s="291" t="s">
        <v>708</v>
      </c>
      <c r="BS107" s="755" t="s">
        <v>708</v>
      </c>
      <c r="BT107" s="591" t="s">
        <v>708</v>
      </c>
      <c r="BU107" s="591" t="s">
        <v>708</v>
      </c>
      <c r="BV107" s="591" t="s">
        <v>708</v>
      </c>
      <c r="BW107" s="591" t="s">
        <v>708</v>
      </c>
      <c r="BX107" s="591" t="s">
        <v>708</v>
      </c>
      <c r="BY107" s="591" t="s">
        <v>708</v>
      </c>
      <c r="BZ107" s="754" t="s">
        <v>708</v>
      </c>
      <c r="CA107" s="291" t="s">
        <v>708</v>
      </c>
      <c r="CB107" s="291" t="s">
        <v>708</v>
      </c>
      <c r="CC107" s="291" t="s">
        <v>708</v>
      </c>
      <c r="CD107" s="291" t="s">
        <v>708</v>
      </c>
      <c r="CE107" s="291" t="s">
        <v>708</v>
      </c>
      <c r="CF107" s="291" t="s">
        <v>708</v>
      </c>
      <c r="CG107" s="291" t="s">
        <v>708</v>
      </c>
      <c r="CH107" s="439" t="s">
        <v>875</v>
      </c>
      <c r="CI107" s="290"/>
      <c r="CJ107" s="290"/>
      <c r="CK107" s="290"/>
      <c r="CL107" s="290"/>
      <c r="CM107" s="290"/>
      <c r="CN107" s="290"/>
      <c r="CO107" s="290"/>
      <c r="CP107" s="290"/>
      <c r="CQ107" s="290"/>
      <c r="CR107" s="290"/>
      <c r="CS107" s="290"/>
      <c r="CT107" s="290"/>
      <c r="CU107" s="290"/>
      <c r="CV107" s="290"/>
      <c r="CW107" s="290"/>
      <c r="CX107" s="290"/>
      <c r="CY107" s="290"/>
      <c r="CZ107" s="290"/>
      <c r="DA107" s="290"/>
      <c r="DB107" s="290"/>
      <c r="DC107" s="290"/>
      <c r="DD107" s="290"/>
      <c r="DE107" s="290"/>
      <c r="DF107" s="290"/>
      <c r="DG107" s="290"/>
      <c r="DH107" s="290"/>
      <c r="DI107" s="290"/>
      <c r="DJ107" s="290"/>
      <c r="DK107" s="290"/>
      <c r="DL107" s="290"/>
      <c r="DM107" s="290"/>
      <c r="DN107" s="290"/>
      <c r="DO107" s="290"/>
      <c r="DP107" s="290"/>
      <c r="DQ107" s="290"/>
      <c r="DR107" s="290"/>
      <c r="DS107" s="290"/>
      <c r="DT107" s="290"/>
      <c r="DU107" s="290"/>
      <c r="DV107" s="290"/>
      <c r="DW107" s="290"/>
      <c r="DX107" s="290"/>
      <c r="DY107" s="290"/>
      <c r="DZ107" s="290"/>
      <c r="EA107" s="290"/>
      <c r="EB107" s="290"/>
      <c r="EC107" s="290"/>
      <c r="ED107" s="290"/>
      <c r="EE107" s="290"/>
      <c r="EF107" s="290"/>
      <c r="EG107" s="290"/>
      <c r="EH107" s="290"/>
      <c r="EI107" s="290"/>
      <c r="EJ107" s="290"/>
      <c r="EK107" s="290"/>
      <c r="EL107" s="290"/>
      <c r="EM107" s="290"/>
      <c r="EN107" s="290"/>
      <c r="EO107" s="290"/>
      <c r="EP107" s="290"/>
      <c r="EQ107" s="290"/>
      <c r="ER107" s="290"/>
      <c r="ES107" s="290"/>
      <c r="ET107" s="290"/>
      <c r="EU107" s="290"/>
      <c r="EV107" s="290"/>
      <c r="EW107" s="290"/>
      <c r="EX107" s="290"/>
      <c r="EY107" s="290"/>
    </row>
    <row r="108" spans="1:155" s="237" customFormat="1" ht="15" customHeight="1" x14ac:dyDescent="0.35">
      <c r="A108" s="292" t="s">
        <v>230</v>
      </c>
      <c r="B108" s="293" t="s">
        <v>231</v>
      </c>
      <c r="C108" s="293" t="s">
        <v>124</v>
      </c>
      <c r="D108" s="290"/>
      <c r="E108" s="398">
        <v>100514796</v>
      </c>
      <c r="F108" s="699">
        <v>103868834</v>
      </c>
      <c r="G108" s="289">
        <v>0</v>
      </c>
      <c r="H108" s="722">
        <v>0</v>
      </c>
      <c r="I108" s="289">
        <v>12105</v>
      </c>
      <c r="J108" s="289">
        <v>12467</v>
      </c>
      <c r="K108" s="398">
        <v>100502691</v>
      </c>
      <c r="L108" s="699">
        <v>103856367</v>
      </c>
      <c r="M108" s="289">
        <v>10989549</v>
      </c>
      <c r="N108" s="699">
        <v>11663287</v>
      </c>
      <c r="O108" s="405">
        <v>53692</v>
      </c>
      <c r="P108" s="752">
        <v>53873</v>
      </c>
      <c r="Q108" s="616">
        <v>0.97750000000000004</v>
      </c>
      <c r="R108" s="617">
        <v>0.97750000000000004</v>
      </c>
      <c r="S108" s="704">
        <v>0</v>
      </c>
      <c r="T108" s="699">
        <v>0</v>
      </c>
      <c r="U108" s="384">
        <v>52483.9</v>
      </c>
      <c r="V108" s="384">
        <v>52660.9</v>
      </c>
      <c r="W108" s="684">
        <v>1915.15</v>
      </c>
      <c r="X108" s="756">
        <v>1972.41</v>
      </c>
      <c r="Y108" s="472">
        <v>1914.92</v>
      </c>
      <c r="Z108" s="472">
        <v>1972.17</v>
      </c>
      <c r="AA108" s="499">
        <v>1008414</v>
      </c>
      <c r="AB108" s="440">
        <v>19.149999999999999</v>
      </c>
      <c r="AC108" s="619">
        <v>1.00004E-2</v>
      </c>
      <c r="AD108" s="441" t="s">
        <v>105</v>
      </c>
      <c r="AE108" s="442" t="s">
        <v>105</v>
      </c>
      <c r="AF108" s="340">
        <v>0</v>
      </c>
      <c r="AG108" s="340">
        <v>153.84</v>
      </c>
      <c r="AH108" s="340">
        <v>87.35</v>
      </c>
      <c r="AI108" s="340">
        <v>0</v>
      </c>
      <c r="AJ108" s="568">
        <v>2213.6</v>
      </c>
      <c r="AK108" s="609">
        <v>1</v>
      </c>
      <c r="AL108" s="570">
        <v>1214.0999999999999</v>
      </c>
      <c r="AM108" s="609">
        <v>0</v>
      </c>
      <c r="AN108" s="570">
        <v>0</v>
      </c>
      <c r="AO108" s="609">
        <v>1</v>
      </c>
      <c r="AP108" s="569">
        <v>1214.0999999999999</v>
      </c>
      <c r="AQ108" s="571" t="s">
        <v>708</v>
      </c>
      <c r="AR108" s="591" t="s">
        <v>708</v>
      </c>
      <c r="AS108" s="591" t="s">
        <v>708</v>
      </c>
      <c r="AT108" s="591" t="s">
        <v>708</v>
      </c>
      <c r="AU108" s="591" t="s">
        <v>708</v>
      </c>
      <c r="AV108" s="591" t="s">
        <v>708</v>
      </c>
      <c r="AW108" s="591" t="s">
        <v>708</v>
      </c>
      <c r="AX108" s="754" t="s">
        <v>708</v>
      </c>
      <c r="AY108" s="291" t="s">
        <v>708</v>
      </c>
      <c r="AZ108" s="291" t="s">
        <v>708</v>
      </c>
      <c r="BA108" s="291" t="s">
        <v>708</v>
      </c>
      <c r="BB108" s="291" t="s">
        <v>708</v>
      </c>
      <c r="BC108" s="291" t="s">
        <v>708</v>
      </c>
      <c r="BD108" s="291" t="s">
        <v>708</v>
      </c>
      <c r="BE108" s="755" t="s">
        <v>708</v>
      </c>
      <c r="BF108" s="591" t="s">
        <v>708</v>
      </c>
      <c r="BG108" s="591" t="s">
        <v>708</v>
      </c>
      <c r="BH108" s="591" t="s">
        <v>708</v>
      </c>
      <c r="BI108" s="591" t="s">
        <v>708</v>
      </c>
      <c r="BJ108" s="591" t="s">
        <v>708</v>
      </c>
      <c r="BK108" s="591" t="s">
        <v>708</v>
      </c>
      <c r="BL108" s="754" t="s">
        <v>708</v>
      </c>
      <c r="BM108" s="291" t="s">
        <v>708</v>
      </c>
      <c r="BN108" s="291" t="s">
        <v>708</v>
      </c>
      <c r="BO108" s="291" t="s">
        <v>708</v>
      </c>
      <c r="BP108" s="291" t="s">
        <v>708</v>
      </c>
      <c r="BQ108" s="291" t="s">
        <v>708</v>
      </c>
      <c r="BR108" s="291" t="s">
        <v>708</v>
      </c>
      <c r="BS108" s="755" t="s">
        <v>708</v>
      </c>
      <c r="BT108" s="591" t="s">
        <v>708</v>
      </c>
      <c r="BU108" s="591" t="s">
        <v>708</v>
      </c>
      <c r="BV108" s="591" t="s">
        <v>708</v>
      </c>
      <c r="BW108" s="591" t="s">
        <v>708</v>
      </c>
      <c r="BX108" s="591" t="s">
        <v>708</v>
      </c>
      <c r="BY108" s="591" t="s">
        <v>708</v>
      </c>
      <c r="BZ108" s="754" t="s">
        <v>708</v>
      </c>
      <c r="CA108" s="291" t="s">
        <v>708</v>
      </c>
      <c r="CB108" s="291" t="s">
        <v>708</v>
      </c>
      <c r="CC108" s="291" t="s">
        <v>708</v>
      </c>
      <c r="CD108" s="291" t="s">
        <v>708</v>
      </c>
      <c r="CE108" s="291" t="s">
        <v>708</v>
      </c>
      <c r="CF108" s="291" t="s">
        <v>708</v>
      </c>
      <c r="CG108" s="291" t="s">
        <v>708</v>
      </c>
      <c r="CH108" s="439" t="s">
        <v>876</v>
      </c>
      <c r="CI108" s="290"/>
      <c r="CJ108" s="290"/>
      <c r="CK108" s="290"/>
      <c r="CL108" s="290"/>
      <c r="CM108" s="290"/>
      <c r="CN108" s="290"/>
      <c r="CO108" s="290"/>
      <c r="CP108" s="290"/>
      <c r="CQ108" s="290"/>
      <c r="CR108" s="290"/>
      <c r="CS108" s="290"/>
      <c r="CT108" s="290"/>
      <c r="CU108" s="290"/>
      <c r="CV108" s="290"/>
      <c r="CW108" s="290"/>
      <c r="CX108" s="290"/>
      <c r="CY108" s="290"/>
      <c r="CZ108" s="290"/>
      <c r="DA108" s="290"/>
      <c r="DB108" s="290"/>
      <c r="DC108" s="290"/>
      <c r="DD108" s="290"/>
      <c r="DE108" s="290"/>
      <c r="DF108" s="290"/>
      <c r="DG108" s="290"/>
      <c r="DH108" s="290"/>
      <c r="DI108" s="290"/>
      <c r="DJ108" s="290"/>
      <c r="DK108" s="290"/>
      <c r="DL108" s="290"/>
      <c r="DM108" s="290"/>
      <c r="DN108" s="290"/>
      <c r="DO108" s="290"/>
      <c r="DP108" s="290"/>
      <c r="DQ108" s="290"/>
      <c r="DR108" s="290"/>
      <c r="DS108" s="290"/>
      <c r="DT108" s="290"/>
      <c r="DU108" s="290"/>
      <c r="DV108" s="290"/>
      <c r="DW108" s="290"/>
      <c r="DX108" s="290"/>
      <c r="DY108" s="290"/>
      <c r="DZ108" s="290"/>
      <c r="EA108" s="290"/>
      <c r="EB108" s="290"/>
      <c r="EC108" s="290"/>
      <c r="ED108" s="290"/>
      <c r="EE108" s="290"/>
      <c r="EF108" s="290"/>
      <c r="EG108" s="290"/>
      <c r="EH108" s="290"/>
      <c r="EI108" s="290"/>
      <c r="EJ108" s="290"/>
      <c r="EK108" s="290"/>
      <c r="EL108" s="290"/>
      <c r="EM108" s="290"/>
      <c r="EN108" s="290"/>
      <c r="EO108" s="290"/>
      <c r="EP108" s="290"/>
      <c r="EQ108" s="290"/>
      <c r="ER108" s="290"/>
      <c r="ES108" s="290"/>
      <c r="ET108" s="290"/>
      <c r="EU108" s="290"/>
      <c r="EV108" s="290"/>
      <c r="EW108" s="290"/>
      <c r="EX108" s="290"/>
      <c r="EY108" s="290"/>
    </row>
    <row r="109" spans="1:155" s="237" customFormat="1" ht="15" customHeight="1" x14ac:dyDescent="0.35">
      <c r="A109" s="292" t="s">
        <v>388</v>
      </c>
      <c r="B109" s="293" t="s">
        <v>877</v>
      </c>
      <c r="C109" s="293" t="s">
        <v>710</v>
      </c>
      <c r="D109" s="290"/>
      <c r="E109" s="398">
        <v>7222402</v>
      </c>
      <c r="F109" s="699">
        <v>7511853</v>
      </c>
      <c r="G109" s="289">
        <v>0</v>
      </c>
      <c r="H109" s="699">
        <v>0</v>
      </c>
      <c r="I109" s="289">
        <v>751302</v>
      </c>
      <c r="J109" s="289">
        <v>785053</v>
      </c>
      <c r="K109" s="398">
        <v>6471100</v>
      </c>
      <c r="L109" s="699">
        <v>6726800</v>
      </c>
      <c r="M109" s="289">
        <v>20437</v>
      </c>
      <c r="N109" s="699">
        <v>27497</v>
      </c>
      <c r="O109" s="405">
        <v>37841.4</v>
      </c>
      <c r="P109" s="752">
        <v>38232.699999999997</v>
      </c>
      <c r="Q109" s="616">
        <v>0.98750000000000004</v>
      </c>
      <c r="R109" s="617">
        <v>0.98750000000000004</v>
      </c>
      <c r="S109" s="704">
        <v>21.6</v>
      </c>
      <c r="T109" s="699">
        <v>21.6</v>
      </c>
      <c r="U109" s="384">
        <v>37390</v>
      </c>
      <c r="V109" s="384">
        <v>37776.400000000001</v>
      </c>
      <c r="W109" s="684">
        <v>193.16</v>
      </c>
      <c r="X109" s="756">
        <v>198.85</v>
      </c>
      <c r="Y109" s="472">
        <v>173.07</v>
      </c>
      <c r="Z109" s="472">
        <v>178.07</v>
      </c>
      <c r="AA109" s="499">
        <v>0</v>
      </c>
      <c r="AB109" s="440">
        <v>0</v>
      </c>
      <c r="AC109" s="619">
        <v>0</v>
      </c>
      <c r="AD109" s="441" t="s">
        <v>105</v>
      </c>
      <c r="AE109" s="442" t="s">
        <v>105</v>
      </c>
      <c r="AF109" s="340">
        <v>1644.09</v>
      </c>
      <c r="AG109" s="340">
        <v>254.25</v>
      </c>
      <c r="AH109" s="340">
        <v>84.57</v>
      </c>
      <c r="AI109" s="340">
        <v>0</v>
      </c>
      <c r="AJ109" s="568">
        <v>2181.7600000000002</v>
      </c>
      <c r="AK109" s="609">
        <v>12</v>
      </c>
      <c r="AL109" s="570">
        <v>11690</v>
      </c>
      <c r="AM109" s="609">
        <v>0</v>
      </c>
      <c r="AN109" s="570">
        <v>0</v>
      </c>
      <c r="AO109" s="609">
        <v>12</v>
      </c>
      <c r="AP109" s="569">
        <v>11690</v>
      </c>
      <c r="AQ109" s="571" t="s">
        <v>708</v>
      </c>
      <c r="AR109" s="591" t="s">
        <v>708</v>
      </c>
      <c r="AS109" s="591" t="s">
        <v>708</v>
      </c>
      <c r="AT109" s="591" t="s">
        <v>708</v>
      </c>
      <c r="AU109" s="591" t="s">
        <v>708</v>
      </c>
      <c r="AV109" s="591" t="s">
        <v>708</v>
      </c>
      <c r="AW109" s="591" t="s">
        <v>708</v>
      </c>
      <c r="AX109" s="754" t="s">
        <v>708</v>
      </c>
      <c r="AY109" s="291" t="s">
        <v>708</v>
      </c>
      <c r="AZ109" s="291" t="s">
        <v>708</v>
      </c>
      <c r="BA109" s="291" t="s">
        <v>708</v>
      </c>
      <c r="BB109" s="291" t="s">
        <v>708</v>
      </c>
      <c r="BC109" s="291" t="s">
        <v>708</v>
      </c>
      <c r="BD109" s="291" t="s">
        <v>708</v>
      </c>
      <c r="BE109" s="755" t="s">
        <v>708</v>
      </c>
      <c r="BF109" s="591" t="s">
        <v>708</v>
      </c>
      <c r="BG109" s="591" t="s">
        <v>708</v>
      </c>
      <c r="BH109" s="591" t="s">
        <v>708</v>
      </c>
      <c r="BI109" s="591" t="s">
        <v>708</v>
      </c>
      <c r="BJ109" s="591" t="s">
        <v>708</v>
      </c>
      <c r="BK109" s="591" t="s">
        <v>708</v>
      </c>
      <c r="BL109" s="754" t="s">
        <v>708</v>
      </c>
      <c r="BM109" s="291" t="s">
        <v>708</v>
      </c>
      <c r="BN109" s="291" t="s">
        <v>708</v>
      </c>
      <c r="BO109" s="291" t="s">
        <v>708</v>
      </c>
      <c r="BP109" s="291" t="s">
        <v>708</v>
      </c>
      <c r="BQ109" s="291" t="s">
        <v>708</v>
      </c>
      <c r="BR109" s="291" t="s">
        <v>708</v>
      </c>
      <c r="BS109" s="755" t="s">
        <v>708</v>
      </c>
      <c r="BT109" s="591" t="s">
        <v>708</v>
      </c>
      <c r="BU109" s="591" t="s">
        <v>708</v>
      </c>
      <c r="BV109" s="591" t="s">
        <v>708</v>
      </c>
      <c r="BW109" s="591" t="s">
        <v>708</v>
      </c>
      <c r="BX109" s="591" t="s">
        <v>708</v>
      </c>
      <c r="BY109" s="591" t="s">
        <v>708</v>
      </c>
      <c r="BZ109" s="754" t="s">
        <v>708</v>
      </c>
      <c r="CA109" s="291" t="s">
        <v>708</v>
      </c>
      <c r="CB109" s="291" t="s">
        <v>708</v>
      </c>
      <c r="CC109" s="291" t="s">
        <v>708</v>
      </c>
      <c r="CD109" s="291" t="s">
        <v>708</v>
      </c>
      <c r="CE109" s="291" t="s">
        <v>708</v>
      </c>
      <c r="CF109" s="291" t="s">
        <v>708</v>
      </c>
      <c r="CG109" s="291" t="s">
        <v>708</v>
      </c>
      <c r="CH109" s="439" t="s">
        <v>878</v>
      </c>
      <c r="CI109" s="290"/>
      <c r="CJ109" s="290"/>
      <c r="CK109" s="290"/>
      <c r="CL109" s="290"/>
      <c r="CM109" s="290"/>
      <c r="CN109" s="290"/>
      <c r="CO109" s="290"/>
      <c r="CP109" s="290"/>
      <c r="CQ109" s="290"/>
      <c r="CR109" s="290"/>
      <c r="CS109" s="290"/>
      <c r="CT109" s="290"/>
      <c r="CU109" s="290"/>
      <c r="CV109" s="290"/>
      <c r="CW109" s="290"/>
      <c r="CX109" s="290"/>
      <c r="CY109" s="290"/>
      <c r="CZ109" s="290"/>
      <c r="DA109" s="290"/>
      <c r="DB109" s="290"/>
      <c r="DC109" s="290"/>
      <c r="DD109" s="290"/>
      <c r="DE109" s="290"/>
      <c r="DF109" s="290"/>
      <c r="DG109" s="290"/>
      <c r="DH109" s="290"/>
      <c r="DI109" s="290"/>
      <c r="DJ109" s="290"/>
      <c r="DK109" s="290"/>
      <c r="DL109" s="290"/>
      <c r="DM109" s="290"/>
      <c r="DN109" s="290"/>
      <c r="DO109" s="290"/>
      <c r="DP109" s="290"/>
      <c r="DQ109" s="290"/>
      <c r="DR109" s="290"/>
      <c r="DS109" s="290"/>
      <c r="DT109" s="290"/>
      <c r="DU109" s="290"/>
      <c r="DV109" s="290"/>
      <c r="DW109" s="290"/>
      <c r="DX109" s="290"/>
      <c r="DY109" s="290"/>
      <c r="DZ109" s="290"/>
      <c r="EA109" s="290"/>
      <c r="EB109" s="290"/>
      <c r="EC109" s="290"/>
      <c r="ED109" s="290"/>
      <c r="EE109" s="290"/>
      <c r="EF109" s="290"/>
      <c r="EG109" s="290"/>
      <c r="EH109" s="290"/>
      <c r="EI109" s="290"/>
      <c r="EJ109" s="290"/>
      <c r="EK109" s="290"/>
      <c r="EL109" s="290"/>
      <c r="EM109" s="290"/>
      <c r="EN109" s="290"/>
      <c r="EO109" s="290"/>
      <c r="EP109" s="290"/>
      <c r="EQ109" s="290"/>
      <c r="ER109" s="290"/>
      <c r="ES109" s="290"/>
      <c r="ET109" s="290"/>
      <c r="EU109" s="290"/>
      <c r="EV109" s="290"/>
      <c r="EW109" s="290"/>
      <c r="EX109" s="290"/>
      <c r="EY109" s="290"/>
    </row>
    <row r="110" spans="1:155" s="237" customFormat="1" ht="15" customHeight="1" x14ac:dyDescent="0.35">
      <c r="A110" s="292" t="s">
        <v>391</v>
      </c>
      <c r="B110" s="293" t="s">
        <v>879</v>
      </c>
      <c r="C110" s="293" t="s">
        <v>710</v>
      </c>
      <c r="D110" s="290"/>
      <c r="E110" s="398">
        <v>8328778</v>
      </c>
      <c r="F110" s="699">
        <v>8602007</v>
      </c>
      <c r="G110" s="289">
        <v>0</v>
      </c>
      <c r="H110" s="699">
        <v>0</v>
      </c>
      <c r="I110" s="289">
        <v>247762</v>
      </c>
      <c r="J110" s="289">
        <v>257917</v>
      </c>
      <c r="K110" s="398">
        <v>8081016</v>
      </c>
      <c r="L110" s="699">
        <v>8344090</v>
      </c>
      <c r="M110" s="289">
        <v>0</v>
      </c>
      <c r="N110" s="699">
        <v>0</v>
      </c>
      <c r="O110" s="405">
        <v>38551.1</v>
      </c>
      <c r="P110" s="752">
        <v>38901.300000000003</v>
      </c>
      <c r="Q110" s="616">
        <v>0.98750000000000004</v>
      </c>
      <c r="R110" s="617">
        <v>0.98750000000000004</v>
      </c>
      <c r="S110" s="704">
        <v>50.6</v>
      </c>
      <c r="T110" s="699">
        <v>38.799999999999997</v>
      </c>
      <c r="U110" s="384">
        <v>38119.800000000003</v>
      </c>
      <c r="V110" s="384">
        <v>38453.833749999998</v>
      </c>
      <c r="W110" s="684">
        <v>218.49</v>
      </c>
      <c r="X110" s="756">
        <v>223.69699</v>
      </c>
      <c r="Y110" s="472">
        <v>211.99</v>
      </c>
      <c r="Z110" s="472">
        <v>216.98981000000001</v>
      </c>
      <c r="AA110" s="499">
        <v>0</v>
      </c>
      <c r="AB110" s="440">
        <v>0</v>
      </c>
      <c r="AC110" s="619">
        <v>0</v>
      </c>
      <c r="AD110" s="441" t="s">
        <v>105</v>
      </c>
      <c r="AE110" s="442" t="s">
        <v>105</v>
      </c>
      <c r="AF110" s="340">
        <v>1451.35571</v>
      </c>
      <c r="AG110" s="340">
        <v>280.07974999999999</v>
      </c>
      <c r="AH110" s="340">
        <v>0</v>
      </c>
      <c r="AI110" s="340">
        <v>0</v>
      </c>
      <c r="AJ110" s="568">
        <v>1955.13</v>
      </c>
      <c r="AK110" s="609">
        <v>1</v>
      </c>
      <c r="AL110" s="570">
        <v>6562.7</v>
      </c>
      <c r="AM110" s="609">
        <v>0</v>
      </c>
      <c r="AN110" s="570">
        <v>0</v>
      </c>
      <c r="AO110" s="609">
        <v>1</v>
      </c>
      <c r="AP110" s="569">
        <v>6562.7</v>
      </c>
      <c r="AQ110" s="571" t="s">
        <v>708</v>
      </c>
      <c r="AR110" s="591" t="s">
        <v>708</v>
      </c>
      <c r="AS110" s="591" t="s">
        <v>708</v>
      </c>
      <c r="AT110" s="591" t="s">
        <v>708</v>
      </c>
      <c r="AU110" s="591" t="s">
        <v>708</v>
      </c>
      <c r="AV110" s="591" t="s">
        <v>708</v>
      </c>
      <c r="AW110" s="591" t="s">
        <v>708</v>
      </c>
      <c r="AX110" s="754" t="s">
        <v>708</v>
      </c>
      <c r="AY110" s="291" t="s">
        <v>708</v>
      </c>
      <c r="AZ110" s="291" t="s">
        <v>708</v>
      </c>
      <c r="BA110" s="291" t="s">
        <v>708</v>
      </c>
      <c r="BB110" s="291" t="s">
        <v>708</v>
      </c>
      <c r="BC110" s="291" t="s">
        <v>708</v>
      </c>
      <c r="BD110" s="291" t="s">
        <v>708</v>
      </c>
      <c r="BE110" s="755" t="s">
        <v>708</v>
      </c>
      <c r="BF110" s="591" t="s">
        <v>708</v>
      </c>
      <c r="BG110" s="591" t="s">
        <v>708</v>
      </c>
      <c r="BH110" s="591" t="s">
        <v>708</v>
      </c>
      <c r="BI110" s="591" t="s">
        <v>708</v>
      </c>
      <c r="BJ110" s="591" t="s">
        <v>708</v>
      </c>
      <c r="BK110" s="591" t="s">
        <v>708</v>
      </c>
      <c r="BL110" s="754" t="s">
        <v>708</v>
      </c>
      <c r="BM110" s="291" t="s">
        <v>708</v>
      </c>
      <c r="BN110" s="291" t="s">
        <v>708</v>
      </c>
      <c r="BO110" s="291" t="s">
        <v>708</v>
      </c>
      <c r="BP110" s="291" t="s">
        <v>708</v>
      </c>
      <c r="BQ110" s="291" t="s">
        <v>708</v>
      </c>
      <c r="BR110" s="291" t="s">
        <v>708</v>
      </c>
      <c r="BS110" s="755" t="s">
        <v>708</v>
      </c>
      <c r="BT110" s="591" t="s">
        <v>708</v>
      </c>
      <c r="BU110" s="591" t="s">
        <v>708</v>
      </c>
      <c r="BV110" s="591" t="s">
        <v>708</v>
      </c>
      <c r="BW110" s="591" t="s">
        <v>708</v>
      </c>
      <c r="BX110" s="591" t="s">
        <v>708</v>
      </c>
      <c r="BY110" s="591" t="s">
        <v>708</v>
      </c>
      <c r="BZ110" s="754" t="s">
        <v>708</v>
      </c>
      <c r="CA110" s="291" t="s">
        <v>708</v>
      </c>
      <c r="CB110" s="291" t="s">
        <v>708</v>
      </c>
      <c r="CC110" s="291" t="s">
        <v>708</v>
      </c>
      <c r="CD110" s="291" t="s">
        <v>708</v>
      </c>
      <c r="CE110" s="291" t="s">
        <v>708</v>
      </c>
      <c r="CF110" s="291" t="s">
        <v>708</v>
      </c>
      <c r="CG110" s="291" t="s">
        <v>708</v>
      </c>
      <c r="CH110" s="439" t="s">
        <v>880</v>
      </c>
      <c r="CI110" s="290"/>
      <c r="CJ110" s="290"/>
      <c r="CK110" s="290"/>
      <c r="CL110" s="290"/>
      <c r="CM110" s="290"/>
      <c r="CN110" s="290"/>
      <c r="CO110" s="290"/>
      <c r="CP110" s="290"/>
      <c r="CQ110" s="290"/>
      <c r="CR110" s="290"/>
      <c r="CS110" s="290"/>
      <c r="CT110" s="290"/>
      <c r="CU110" s="290"/>
      <c r="CV110" s="290"/>
      <c r="CW110" s="290"/>
      <c r="CX110" s="290"/>
      <c r="CY110" s="290"/>
      <c r="CZ110" s="290"/>
      <c r="DA110" s="290"/>
      <c r="DB110" s="290"/>
      <c r="DC110" s="290"/>
      <c r="DD110" s="290"/>
      <c r="DE110" s="290"/>
      <c r="DF110" s="290"/>
      <c r="DG110" s="290"/>
      <c r="DH110" s="290"/>
      <c r="DI110" s="290"/>
      <c r="DJ110" s="290"/>
      <c r="DK110" s="290"/>
      <c r="DL110" s="290"/>
      <c r="DM110" s="290"/>
      <c r="DN110" s="290"/>
      <c r="DO110" s="290"/>
      <c r="DP110" s="290"/>
      <c r="DQ110" s="290"/>
      <c r="DR110" s="290"/>
      <c r="DS110" s="290"/>
      <c r="DT110" s="290"/>
      <c r="DU110" s="290"/>
      <c r="DV110" s="290"/>
      <c r="DW110" s="290"/>
      <c r="DX110" s="290"/>
      <c r="DY110" s="290"/>
      <c r="DZ110" s="290"/>
      <c r="EA110" s="290"/>
      <c r="EB110" s="290"/>
      <c r="EC110" s="290"/>
      <c r="ED110" s="290"/>
      <c r="EE110" s="290"/>
      <c r="EF110" s="290"/>
      <c r="EG110" s="290"/>
      <c r="EH110" s="290"/>
      <c r="EI110" s="290"/>
      <c r="EJ110" s="290"/>
      <c r="EK110" s="290"/>
      <c r="EL110" s="290"/>
      <c r="EM110" s="290"/>
      <c r="EN110" s="290"/>
      <c r="EO110" s="290"/>
      <c r="EP110" s="290"/>
      <c r="EQ110" s="290"/>
      <c r="ER110" s="290"/>
      <c r="ES110" s="290"/>
      <c r="ET110" s="290"/>
      <c r="EU110" s="290"/>
      <c r="EV110" s="290"/>
      <c r="EW110" s="290"/>
      <c r="EX110" s="290"/>
      <c r="EY110" s="290"/>
    </row>
    <row r="111" spans="1:155" s="237" customFormat="1" ht="15" customHeight="1" x14ac:dyDescent="0.35">
      <c r="A111" s="292" t="s">
        <v>394</v>
      </c>
      <c r="B111" s="293" t="s">
        <v>881</v>
      </c>
      <c r="C111" s="293" t="s">
        <v>710</v>
      </c>
      <c r="D111" s="290"/>
      <c r="E111" s="398">
        <v>6299900</v>
      </c>
      <c r="F111" s="699">
        <v>6537374</v>
      </c>
      <c r="G111" s="289">
        <v>0</v>
      </c>
      <c r="H111" s="699">
        <v>0</v>
      </c>
      <c r="I111" s="289">
        <v>0</v>
      </c>
      <c r="J111" s="289">
        <v>0</v>
      </c>
      <c r="K111" s="398">
        <v>6299900</v>
      </c>
      <c r="L111" s="699">
        <v>6537374</v>
      </c>
      <c r="M111" s="289">
        <v>0</v>
      </c>
      <c r="N111" s="699">
        <v>0</v>
      </c>
      <c r="O111" s="405">
        <v>26340.21</v>
      </c>
      <c r="P111" s="752">
        <v>26722.9</v>
      </c>
      <c r="Q111" s="616">
        <v>0.98499999999999999</v>
      </c>
      <c r="R111" s="617">
        <v>0.98750000000000004</v>
      </c>
      <c r="S111" s="704">
        <v>777.7</v>
      </c>
      <c r="T111" s="699">
        <v>765.3</v>
      </c>
      <c r="U111" s="384">
        <v>26722.799999999999</v>
      </c>
      <c r="V111" s="384">
        <v>27154.16375</v>
      </c>
      <c r="W111" s="684">
        <v>235.75</v>
      </c>
      <c r="X111" s="756">
        <v>240.75032999999999</v>
      </c>
      <c r="Y111" s="472">
        <v>235.75</v>
      </c>
      <c r="Z111" s="472">
        <v>240.75032999999999</v>
      </c>
      <c r="AA111" s="499">
        <v>0</v>
      </c>
      <c r="AB111" s="440">
        <v>0</v>
      </c>
      <c r="AC111" s="619">
        <v>0</v>
      </c>
      <c r="AD111" s="441" t="s">
        <v>105</v>
      </c>
      <c r="AE111" s="442" t="s">
        <v>105</v>
      </c>
      <c r="AF111" s="340">
        <v>1390.86187</v>
      </c>
      <c r="AG111" s="340">
        <v>236.46030999999999</v>
      </c>
      <c r="AH111" s="340">
        <v>75.430090000000007</v>
      </c>
      <c r="AI111" s="340">
        <v>0</v>
      </c>
      <c r="AJ111" s="568">
        <v>1943.5</v>
      </c>
      <c r="AK111" s="609">
        <v>0</v>
      </c>
      <c r="AL111" s="570">
        <v>0</v>
      </c>
      <c r="AM111" s="609">
        <v>0</v>
      </c>
      <c r="AN111" s="570">
        <v>0</v>
      </c>
      <c r="AO111" s="609">
        <v>0</v>
      </c>
      <c r="AP111" s="569">
        <v>0</v>
      </c>
      <c r="AQ111" s="571" t="s">
        <v>708</v>
      </c>
      <c r="AR111" s="591" t="s">
        <v>708</v>
      </c>
      <c r="AS111" s="591" t="s">
        <v>708</v>
      </c>
      <c r="AT111" s="591" t="s">
        <v>708</v>
      </c>
      <c r="AU111" s="591" t="s">
        <v>708</v>
      </c>
      <c r="AV111" s="591" t="s">
        <v>708</v>
      </c>
      <c r="AW111" s="591" t="s">
        <v>708</v>
      </c>
      <c r="AX111" s="754" t="s">
        <v>708</v>
      </c>
      <c r="AY111" s="291" t="s">
        <v>708</v>
      </c>
      <c r="AZ111" s="291" t="s">
        <v>708</v>
      </c>
      <c r="BA111" s="291" t="s">
        <v>708</v>
      </c>
      <c r="BB111" s="291" t="s">
        <v>708</v>
      </c>
      <c r="BC111" s="291" t="s">
        <v>708</v>
      </c>
      <c r="BD111" s="291" t="s">
        <v>708</v>
      </c>
      <c r="BE111" s="755" t="s">
        <v>708</v>
      </c>
      <c r="BF111" s="591" t="s">
        <v>708</v>
      </c>
      <c r="BG111" s="591" t="s">
        <v>708</v>
      </c>
      <c r="BH111" s="591" t="s">
        <v>708</v>
      </c>
      <c r="BI111" s="591" t="s">
        <v>708</v>
      </c>
      <c r="BJ111" s="591" t="s">
        <v>708</v>
      </c>
      <c r="BK111" s="591" t="s">
        <v>708</v>
      </c>
      <c r="BL111" s="754" t="s">
        <v>708</v>
      </c>
      <c r="BM111" s="291" t="s">
        <v>708</v>
      </c>
      <c r="BN111" s="291" t="s">
        <v>708</v>
      </c>
      <c r="BO111" s="291" t="s">
        <v>708</v>
      </c>
      <c r="BP111" s="291" t="s">
        <v>708</v>
      </c>
      <c r="BQ111" s="291" t="s">
        <v>708</v>
      </c>
      <c r="BR111" s="291" t="s">
        <v>708</v>
      </c>
      <c r="BS111" s="755" t="s">
        <v>708</v>
      </c>
      <c r="BT111" s="591" t="s">
        <v>708</v>
      </c>
      <c r="BU111" s="591" t="s">
        <v>708</v>
      </c>
      <c r="BV111" s="591" t="s">
        <v>708</v>
      </c>
      <c r="BW111" s="591" t="s">
        <v>708</v>
      </c>
      <c r="BX111" s="591" t="s">
        <v>708</v>
      </c>
      <c r="BY111" s="591" t="s">
        <v>708</v>
      </c>
      <c r="BZ111" s="754" t="s">
        <v>708</v>
      </c>
      <c r="CA111" s="291" t="s">
        <v>708</v>
      </c>
      <c r="CB111" s="291" t="s">
        <v>708</v>
      </c>
      <c r="CC111" s="291" t="s">
        <v>708</v>
      </c>
      <c r="CD111" s="291" t="s">
        <v>708</v>
      </c>
      <c r="CE111" s="291" t="s">
        <v>708</v>
      </c>
      <c r="CF111" s="291" t="s">
        <v>708</v>
      </c>
      <c r="CG111" s="291" t="s">
        <v>708</v>
      </c>
      <c r="CH111" s="439" t="s">
        <v>882</v>
      </c>
      <c r="CI111" s="290"/>
      <c r="CJ111" s="290"/>
      <c r="CK111" s="290"/>
      <c r="CL111" s="290"/>
      <c r="CM111" s="290"/>
      <c r="CN111" s="290"/>
      <c r="CO111" s="290"/>
      <c r="CP111" s="290"/>
      <c r="CQ111" s="290"/>
      <c r="CR111" s="290"/>
      <c r="CS111" s="290"/>
      <c r="CT111" s="290"/>
      <c r="CU111" s="290"/>
      <c r="CV111" s="290"/>
      <c r="CW111" s="290"/>
      <c r="CX111" s="290"/>
      <c r="CY111" s="290"/>
      <c r="CZ111" s="290"/>
      <c r="DA111" s="290"/>
      <c r="DB111" s="290"/>
      <c r="DC111" s="290"/>
      <c r="DD111" s="290"/>
      <c r="DE111" s="290"/>
      <c r="DF111" s="290"/>
      <c r="DG111" s="290"/>
      <c r="DH111" s="290"/>
      <c r="DI111" s="290"/>
      <c r="DJ111" s="290"/>
      <c r="DK111" s="290"/>
      <c r="DL111" s="290"/>
      <c r="DM111" s="290"/>
      <c r="DN111" s="290"/>
      <c r="DO111" s="290"/>
      <c r="DP111" s="290"/>
      <c r="DQ111" s="290"/>
      <c r="DR111" s="290"/>
      <c r="DS111" s="290"/>
      <c r="DT111" s="290"/>
      <c r="DU111" s="290"/>
      <c r="DV111" s="290"/>
      <c r="DW111" s="290"/>
      <c r="DX111" s="290"/>
      <c r="DY111" s="290"/>
      <c r="DZ111" s="290"/>
      <c r="EA111" s="290"/>
      <c r="EB111" s="290"/>
      <c r="EC111" s="290"/>
      <c r="ED111" s="290"/>
      <c r="EE111" s="290"/>
      <c r="EF111" s="290"/>
      <c r="EG111" s="290"/>
      <c r="EH111" s="290"/>
      <c r="EI111" s="290"/>
      <c r="EJ111" s="290"/>
      <c r="EK111" s="290"/>
      <c r="EL111" s="290"/>
      <c r="EM111" s="290"/>
      <c r="EN111" s="290"/>
      <c r="EO111" s="290"/>
      <c r="EP111" s="290"/>
      <c r="EQ111" s="290"/>
      <c r="ER111" s="290"/>
      <c r="ES111" s="290"/>
      <c r="ET111" s="290"/>
      <c r="EU111" s="290"/>
      <c r="EV111" s="290"/>
      <c r="EW111" s="290"/>
      <c r="EX111" s="290"/>
      <c r="EY111" s="290"/>
    </row>
    <row r="112" spans="1:155" s="237" customFormat="1" ht="15" customHeight="1" x14ac:dyDescent="0.35">
      <c r="A112" s="292" t="s">
        <v>397</v>
      </c>
      <c r="B112" s="293" t="s">
        <v>883</v>
      </c>
      <c r="C112" s="293" t="s">
        <v>710</v>
      </c>
      <c r="D112" s="290"/>
      <c r="E112" s="398">
        <v>7736740</v>
      </c>
      <c r="F112" s="699">
        <v>8064030</v>
      </c>
      <c r="G112" s="289">
        <v>0</v>
      </c>
      <c r="H112" s="699">
        <v>0</v>
      </c>
      <c r="I112" s="289">
        <v>403160</v>
      </c>
      <c r="J112" s="289">
        <v>471860</v>
      </c>
      <c r="K112" s="398">
        <v>7333580</v>
      </c>
      <c r="L112" s="699">
        <v>7592170</v>
      </c>
      <c r="M112" s="289">
        <v>42130</v>
      </c>
      <c r="N112" s="699">
        <v>42130</v>
      </c>
      <c r="O112" s="405">
        <v>34860.86</v>
      </c>
      <c r="P112" s="752">
        <v>35270.5</v>
      </c>
      <c r="Q112" s="616">
        <v>0.98750000000000004</v>
      </c>
      <c r="R112" s="617">
        <v>0.98750000000000004</v>
      </c>
      <c r="S112" s="704">
        <v>0</v>
      </c>
      <c r="T112" s="699">
        <v>0</v>
      </c>
      <c r="U112" s="384">
        <v>34425.1</v>
      </c>
      <c r="V112" s="384">
        <v>34829.618750000001</v>
      </c>
      <c r="W112" s="684">
        <v>224.74</v>
      </c>
      <c r="X112" s="756">
        <v>231.52794</v>
      </c>
      <c r="Y112" s="472">
        <v>213.03</v>
      </c>
      <c r="Z112" s="472">
        <v>217.98027999999999</v>
      </c>
      <c r="AA112" s="499">
        <v>0</v>
      </c>
      <c r="AB112" s="440">
        <v>0</v>
      </c>
      <c r="AC112" s="619">
        <v>0</v>
      </c>
      <c r="AD112" s="441" t="s">
        <v>105</v>
      </c>
      <c r="AE112" s="442" t="s">
        <v>105</v>
      </c>
      <c r="AF112" s="340">
        <v>1461.24172</v>
      </c>
      <c r="AG112" s="340">
        <v>228.15027000000001</v>
      </c>
      <c r="AH112" s="340">
        <v>82.350110000000001</v>
      </c>
      <c r="AI112" s="340">
        <v>0</v>
      </c>
      <c r="AJ112" s="568">
        <v>2003.27</v>
      </c>
      <c r="AK112" s="609">
        <v>6</v>
      </c>
      <c r="AL112" s="570">
        <v>7302</v>
      </c>
      <c r="AM112" s="609">
        <v>0</v>
      </c>
      <c r="AN112" s="570">
        <v>0</v>
      </c>
      <c r="AO112" s="609">
        <v>6</v>
      </c>
      <c r="AP112" s="569">
        <v>7302</v>
      </c>
      <c r="AQ112" s="571" t="s">
        <v>708</v>
      </c>
      <c r="AR112" s="591" t="s">
        <v>708</v>
      </c>
      <c r="AS112" s="591" t="s">
        <v>708</v>
      </c>
      <c r="AT112" s="591" t="s">
        <v>708</v>
      </c>
      <c r="AU112" s="591" t="s">
        <v>708</v>
      </c>
      <c r="AV112" s="591" t="s">
        <v>708</v>
      </c>
      <c r="AW112" s="591" t="s">
        <v>708</v>
      </c>
      <c r="AX112" s="754" t="s">
        <v>708</v>
      </c>
      <c r="AY112" s="291" t="s">
        <v>708</v>
      </c>
      <c r="AZ112" s="291" t="s">
        <v>708</v>
      </c>
      <c r="BA112" s="291" t="s">
        <v>708</v>
      </c>
      <c r="BB112" s="291" t="s">
        <v>708</v>
      </c>
      <c r="BC112" s="291" t="s">
        <v>708</v>
      </c>
      <c r="BD112" s="291" t="s">
        <v>708</v>
      </c>
      <c r="BE112" s="755" t="s">
        <v>708</v>
      </c>
      <c r="BF112" s="591" t="s">
        <v>708</v>
      </c>
      <c r="BG112" s="591" t="s">
        <v>708</v>
      </c>
      <c r="BH112" s="591" t="s">
        <v>708</v>
      </c>
      <c r="BI112" s="591" t="s">
        <v>708</v>
      </c>
      <c r="BJ112" s="591" t="s">
        <v>708</v>
      </c>
      <c r="BK112" s="591" t="s">
        <v>708</v>
      </c>
      <c r="BL112" s="754" t="s">
        <v>708</v>
      </c>
      <c r="BM112" s="291" t="s">
        <v>708</v>
      </c>
      <c r="BN112" s="291" t="s">
        <v>708</v>
      </c>
      <c r="BO112" s="291" t="s">
        <v>708</v>
      </c>
      <c r="BP112" s="291" t="s">
        <v>708</v>
      </c>
      <c r="BQ112" s="291" t="s">
        <v>708</v>
      </c>
      <c r="BR112" s="291" t="s">
        <v>708</v>
      </c>
      <c r="BS112" s="755" t="s">
        <v>708</v>
      </c>
      <c r="BT112" s="591" t="s">
        <v>708</v>
      </c>
      <c r="BU112" s="591" t="s">
        <v>708</v>
      </c>
      <c r="BV112" s="591" t="s">
        <v>708</v>
      </c>
      <c r="BW112" s="591" t="s">
        <v>708</v>
      </c>
      <c r="BX112" s="591" t="s">
        <v>708</v>
      </c>
      <c r="BY112" s="591" t="s">
        <v>708</v>
      </c>
      <c r="BZ112" s="754" t="s">
        <v>708</v>
      </c>
      <c r="CA112" s="291" t="s">
        <v>708</v>
      </c>
      <c r="CB112" s="291" t="s">
        <v>708</v>
      </c>
      <c r="CC112" s="291" t="s">
        <v>708</v>
      </c>
      <c r="CD112" s="291" t="s">
        <v>708</v>
      </c>
      <c r="CE112" s="291" t="s">
        <v>708</v>
      </c>
      <c r="CF112" s="291" t="s">
        <v>708</v>
      </c>
      <c r="CG112" s="291" t="s">
        <v>708</v>
      </c>
      <c r="CH112" s="439" t="s">
        <v>884</v>
      </c>
      <c r="CI112" s="290"/>
      <c r="CJ112" s="290"/>
      <c r="CK112" s="290"/>
      <c r="CL112" s="290"/>
      <c r="CM112" s="290"/>
      <c r="CN112" s="290"/>
      <c r="CO112" s="290"/>
      <c r="CP112" s="290"/>
      <c r="CQ112" s="290"/>
      <c r="CR112" s="290"/>
      <c r="CS112" s="290"/>
      <c r="CT112" s="290"/>
      <c r="CU112" s="290"/>
      <c r="CV112" s="290"/>
      <c r="CW112" s="290"/>
      <c r="CX112" s="290"/>
      <c r="CY112" s="290"/>
      <c r="CZ112" s="290"/>
      <c r="DA112" s="290"/>
      <c r="DB112" s="290"/>
      <c r="DC112" s="290"/>
      <c r="DD112" s="290"/>
      <c r="DE112" s="290"/>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0"/>
      <c r="EB112" s="290"/>
      <c r="EC112" s="290"/>
      <c r="ED112" s="290"/>
      <c r="EE112" s="290"/>
      <c r="EF112" s="290"/>
      <c r="EG112" s="290"/>
      <c r="EH112" s="290"/>
      <c r="EI112" s="290"/>
      <c r="EJ112" s="290"/>
      <c r="EK112" s="290"/>
      <c r="EL112" s="290"/>
      <c r="EM112" s="290"/>
      <c r="EN112" s="290"/>
      <c r="EO112" s="290"/>
      <c r="EP112" s="290"/>
      <c r="EQ112" s="290"/>
      <c r="ER112" s="290"/>
      <c r="ES112" s="290"/>
      <c r="ET112" s="290"/>
      <c r="EU112" s="290"/>
      <c r="EV112" s="290"/>
      <c r="EW112" s="290"/>
      <c r="EX112" s="290"/>
      <c r="EY112" s="290"/>
    </row>
    <row r="113" spans="1:155" s="237" customFormat="1" ht="15" customHeight="1" x14ac:dyDescent="0.35">
      <c r="A113" s="292" t="s">
        <v>400</v>
      </c>
      <c r="B113" s="293" t="s">
        <v>885</v>
      </c>
      <c r="C113" s="293" t="s">
        <v>710</v>
      </c>
      <c r="D113" s="290"/>
      <c r="E113" s="398">
        <v>5476993</v>
      </c>
      <c r="F113" s="699">
        <v>5774659</v>
      </c>
      <c r="G113" s="289">
        <v>0</v>
      </c>
      <c r="H113" s="699">
        <v>0</v>
      </c>
      <c r="I113" s="289">
        <v>519506</v>
      </c>
      <c r="J113" s="289">
        <v>596030</v>
      </c>
      <c r="K113" s="398">
        <v>4957487</v>
      </c>
      <c r="L113" s="699">
        <v>5178629</v>
      </c>
      <c r="M113" s="289">
        <v>255562</v>
      </c>
      <c r="N113" s="699">
        <v>274677</v>
      </c>
      <c r="O113" s="405">
        <v>29651.3</v>
      </c>
      <c r="P113" s="752">
        <v>29973</v>
      </c>
      <c r="Q113" s="616">
        <v>0.97499999999999998</v>
      </c>
      <c r="R113" s="617">
        <v>0.97900000000000009</v>
      </c>
      <c r="S113" s="704">
        <v>0</v>
      </c>
      <c r="T113" s="699">
        <v>0</v>
      </c>
      <c r="U113" s="384">
        <v>28910</v>
      </c>
      <c r="V113" s="384">
        <v>29343.566999999999</v>
      </c>
      <c r="W113" s="684">
        <v>189.45</v>
      </c>
      <c r="X113" s="756">
        <v>196.79472000000001</v>
      </c>
      <c r="Y113" s="472">
        <v>171.48</v>
      </c>
      <c r="Z113" s="472">
        <v>176.48259999999999</v>
      </c>
      <c r="AA113" s="499">
        <v>0</v>
      </c>
      <c r="AB113" s="440">
        <v>0</v>
      </c>
      <c r="AC113" s="619">
        <v>0</v>
      </c>
      <c r="AD113" s="441" t="s">
        <v>105</v>
      </c>
      <c r="AE113" s="442" t="s">
        <v>105</v>
      </c>
      <c r="AF113" s="340">
        <v>1516.95</v>
      </c>
      <c r="AG113" s="340">
        <v>288.00425000000001</v>
      </c>
      <c r="AH113" s="340">
        <v>0</v>
      </c>
      <c r="AI113" s="340">
        <v>0</v>
      </c>
      <c r="AJ113" s="568">
        <v>2001.75</v>
      </c>
      <c r="AK113" s="609">
        <v>21</v>
      </c>
      <c r="AL113" s="570">
        <v>16468</v>
      </c>
      <c r="AM113" s="609">
        <v>0</v>
      </c>
      <c r="AN113" s="570">
        <v>0</v>
      </c>
      <c r="AO113" s="609">
        <v>19</v>
      </c>
      <c r="AP113" s="569">
        <v>16371</v>
      </c>
      <c r="AQ113" s="571" t="s">
        <v>708</v>
      </c>
      <c r="AR113" s="591" t="s">
        <v>708</v>
      </c>
      <c r="AS113" s="591" t="s">
        <v>708</v>
      </c>
      <c r="AT113" s="591" t="s">
        <v>708</v>
      </c>
      <c r="AU113" s="591" t="s">
        <v>708</v>
      </c>
      <c r="AV113" s="591" t="s">
        <v>708</v>
      </c>
      <c r="AW113" s="591" t="s">
        <v>708</v>
      </c>
      <c r="AX113" s="754" t="s">
        <v>708</v>
      </c>
      <c r="AY113" s="291" t="s">
        <v>708</v>
      </c>
      <c r="AZ113" s="291" t="s">
        <v>708</v>
      </c>
      <c r="BA113" s="291" t="s">
        <v>708</v>
      </c>
      <c r="BB113" s="291" t="s">
        <v>708</v>
      </c>
      <c r="BC113" s="291" t="s">
        <v>708</v>
      </c>
      <c r="BD113" s="291" t="s">
        <v>708</v>
      </c>
      <c r="BE113" s="755" t="s">
        <v>708</v>
      </c>
      <c r="BF113" s="591" t="s">
        <v>708</v>
      </c>
      <c r="BG113" s="591" t="s">
        <v>708</v>
      </c>
      <c r="BH113" s="591" t="s">
        <v>708</v>
      </c>
      <c r="BI113" s="591" t="s">
        <v>708</v>
      </c>
      <c r="BJ113" s="591" t="s">
        <v>708</v>
      </c>
      <c r="BK113" s="591" t="s">
        <v>708</v>
      </c>
      <c r="BL113" s="754" t="s">
        <v>708</v>
      </c>
      <c r="BM113" s="291" t="s">
        <v>708</v>
      </c>
      <c r="BN113" s="291" t="s">
        <v>708</v>
      </c>
      <c r="BO113" s="291" t="s">
        <v>708</v>
      </c>
      <c r="BP113" s="291" t="s">
        <v>708</v>
      </c>
      <c r="BQ113" s="291" t="s">
        <v>708</v>
      </c>
      <c r="BR113" s="291" t="s">
        <v>708</v>
      </c>
      <c r="BS113" s="755" t="s">
        <v>708</v>
      </c>
      <c r="BT113" s="591" t="s">
        <v>708</v>
      </c>
      <c r="BU113" s="591" t="s">
        <v>708</v>
      </c>
      <c r="BV113" s="591" t="s">
        <v>708</v>
      </c>
      <c r="BW113" s="591" t="s">
        <v>708</v>
      </c>
      <c r="BX113" s="591" t="s">
        <v>708</v>
      </c>
      <c r="BY113" s="591" t="s">
        <v>708</v>
      </c>
      <c r="BZ113" s="754" t="s">
        <v>708</v>
      </c>
      <c r="CA113" s="291" t="s">
        <v>708</v>
      </c>
      <c r="CB113" s="291" t="s">
        <v>708</v>
      </c>
      <c r="CC113" s="291" t="s">
        <v>708</v>
      </c>
      <c r="CD113" s="291" t="s">
        <v>708</v>
      </c>
      <c r="CE113" s="291" t="s">
        <v>708</v>
      </c>
      <c r="CF113" s="291" t="s">
        <v>708</v>
      </c>
      <c r="CG113" s="291" t="s">
        <v>708</v>
      </c>
      <c r="CH113" s="439" t="s">
        <v>886</v>
      </c>
      <c r="CI113" s="290"/>
      <c r="CJ113" s="290"/>
      <c r="CK113" s="290"/>
      <c r="CL113" s="290"/>
      <c r="CM113" s="290"/>
      <c r="CN113" s="290"/>
      <c r="CO113" s="290"/>
      <c r="CP113" s="290"/>
      <c r="CQ113" s="290"/>
      <c r="CR113" s="290"/>
      <c r="CS113" s="290"/>
      <c r="CT113" s="290"/>
      <c r="CU113" s="290"/>
      <c r="CV113" s="290"/>
      <c r="CW113" s="290"/>
      <c r="CX113" s="290"/>
      <c r="CY113" s="290"/>
      <c r="CZ113" s="290"/>
      <c r="DA113" s="290"/>
      <c r="DB113" s="290"/>
      <c r="DC113" s="290"/>
      <c r="DD113" s="290"/>
      <c r="DE113" s="290"/>
      <c r="DF113" s="290"/>
      <c r="DG113" s="290"/>
      <c r="DH113" s="290"/>
      <c r="DI113" s="290"/>
      <c r="DJ113" s="290"/>
      <c r="DK113" s="290"/>
      <c r="DL113" s="290"/>
      <c r="DM113" s="290"/>
      <c r="DN113" s="290"/>
      <c r="DO113" s="290"/>
      <c r="DP113" s="290"/>
      <c r="DQ113" s="290"/>
      <c r="DR113" s="290"/>
      <c r="DS113" s="290"/>
      <c r="DT113" s="290"/>
      <c r="DU113" s="290"/>
      <c r="DV113" s="290"/>
      <c r="DW113" s="290"/>
      <c r="DX113" s="290"/>
      <c r="DY113" s="290"/>
      <c r="DZ113" s="290"/>
      <c r="EA113" s="290"/>
      <c r="EB113" s="290"/>
      <c r="EC113" s="290"/>
      <c r="ED113" s="290"/>
      <c r="EE113" s="290"/>
      <c r="EF113" s="290"/>
      <c r="EG113" s="290"/>
      <c r="EH113" s="290"/>
      <c r="EI113" s="290"/>
      <c r="EJ113" s="290"/>
      <c r="EK113" s="290"/>
      <c r="EL113" s="290"/>
      <c r="EM113" s="290"/>
      <c r="EN113" s="290"/>
      <c r="EO113" s="290"/>
      <c r="EP113" s="290"/>
      <c r="EQ113" s="290"/>
      <c r="ER113" s="290"/>
      <c r="ES113" s="290"/>
      <c r="ET113" s="290"/>
      <c r="EU113" s="290"/>
      <c r="EV113" s="290"/>
      <c r="EW113" s="290"/>
      <c r="EX113" s="290"/>
      <c r="EY113" s="290"/>
    </row>
    <row r="114" spans="1:155" s="237" customFormat="1" ht="15" customHeight="1" x14ac:dyDescent="0.35">
      <c r="A114" s="292" t="s">
        <v>235</v>
      </c>
      <c r="B114" s="293" t="s">
        <v>236</v>
      </c>
      <c r="C114" s="293" t="s">
        <v>176</v>
      </c>
      <c r="D114" s="290"/>
      <c r="E114" s="398">
        <v>105767730</v>
      </c>
      <c r="F114" s="699">
        <v>110030860</v>
      </c>
      <c r="G114" s="289">
        <v>0</v>
      </c>
      <c r="H114" s="699">
        <v>0</v>
      </c>
      <c r="I114" s="289">
        <v>0</v>
      </c>
      <c r="J114" s="289">
        <v>0</v>
      </c>
      <c r="K114" s="398">
        <v>105767730</v>
      </c>
      <c r="L114" s="699">
        <v>110030860</v>
      </c>
      <c r="M114" s="289">
        <v>1559510</v>
      </c>
      <c r="N114" s="699">
        <v>1571190</v>
      </c>
      <c r="O114" s="405">
        <v>87647.4</v>
      </c>
      <c r="P114" s="752">
        <v>88534.2</v>
      </c>
      <c r="Q114" s="616">
        <v>0.9425</v>
      </c>
      <c r="R114" s="617">
        <v>0.9425</v>
      </c>
      <c r="S114" s="704">
        <v>251</v>
      </c>
      <c r="T114" s="699">
        <v>252.1</v>
      </c>
      <c r="U114" s="384">
        <v>82858.7</v>
      </c>
      <c r="V114" s="384">
        <v>83695.583499999993</v>
      </c>
      <c r="W114" s="684">
        <v>1276.48</v>
      </c>
      <c r="X114" s="756">
        <v>1314.65551</v>
      </c>
      <c r="Y114" s="472">
        <v>1276.48</v>
      </c>
      <c r="Z114" s="472">
        <v>1314.65551</v>
      </c>
      <c r="AA114" s="499">
        <v>1067960</v>
      </c>
      <c r="AB114" s="440">
        <v>12.76</v>
      </c>
      <c r="AC114" s="619">
        <v>9.9962000000000002E-3</v>
      </c>
      <c r="AD114" s="441" t="s">
        <v>105</v>
      </c>
      <c r="AE114" s="442" t="s">
        <v>105</v>
      </c>
      <c r="AF114" s="340">
        <v>395.59008</v>
      </c>
      <c r="AG114" s="340">
        <v>0</v>
      </c>
      <c r="AH114" s="340">
        <v>0</v>
      </c>
      <c r="AI114" s="340">
        <v>0</v>
      </c>
      <c r="AJ114" s="568">
        <v>1710.25</v>
      </c>
      <c r="AK114" s="609">
        <v>0</v>
      </c>
      <c r="AL114" s="570">
        <v>0</v>
      </c>
      <c r="AM114" s="609">
        <v>0</v>
      </c>
      <c r="AN114" s="570">
        <v>0</v>
      </c>
      <c r="AO114" s="609">
        <v>0</v>
      </c>
      <c r="AP114" s="569">
        <v>0</v>
      </c>
      <c r="AQ114" s="571" t="s">
        <v>708</v>
      </c>
      <c r="AR114" s="591" t="s">
        <v>708</v>
      </c>
      <c r="AS114" s="591" t="s">
        <v>708</v>
      </c>
      <c r="AT114" s="591" t="s">
        <v>708</v>
      </c>
      <c r="AU114" s="591" t="s">
        <v>708</v>
      </c>
      <c r="AV114" s="591" t="s">
        <v>708</v>
      </c>
      <c r="AW114" s="591" t="s">
        <v>708</v>
      </c>
      <c r="AX114" s="754" t="s">
        <v>708</v>
      </c>
      <c r="AY114" s="291" t="s">
        <v>708</v>
      </c>
      <c r="AZ114" s="291" t="s">
        <v>708</v>
      </c>
      <c r="BA114" s="291" t="s">
        <v>708</v>
      </c>
      <c r="BB114" s="291" t="s">
        <v>708</v>
      </c>
      <c r="BC114" s="291" t="s">
        <v>708</v>
      </c>
      <c r="BD114" s="291" t="s">
        <v>708</v>
      </c>
      <c r="BE114" s="755" t="s">
        <v>708</v>
      </c>
      <c r="BF114" s="591" t="s">
        <v>708</v>
      </c>
      <c r="BG114" s="591" t="s">
        <v>708</v>
      </c>
      <c r="BH114" s="591" t="s">
        <v>708</v>
      </c>
      <c r="BI114" s="591" t="s">
        <v>708</v>
      </c>
      <c r="BJ114" s="591" t="s">
        <v>708</v>
      </c>
      <c r="BK114" s="591" t="s">
        <v>708</v>
      </c>
      <c r="BL114" s="754" t="s">
        <v>708</v>
      </c>
      <c r="BM114" s="291" t="s">
        <v>708</v>
      </c>
      <c r="BN114" s="291" t="s">
        <v>708</v>
      </c>
      <c r="BO114" s="291" t="s">
        <v>708</v>
      </c>
      <c r="BP114" s="291" t="s">
        <v>708</v>
      </c>
      <c r="BQ114" s="291" t="s">
        <v>708</v>
      </c>
      <c r="BR114" s="291" t="s">
        <v>708</v>
      </c>
      <c r="BS114" s="755" t="s">
        <v>708</v>
      </c>
      <c r="BT114" s="591" t="s">
        <v>708</v>
      </c>
      <c r="BU114" s="591" t="s">
        <v>708</v>
      </c>
      <c r="BV114" s="591" t="s">
        <v>708</v>
      </c>
      <c r="BW114" s="591" t="s">
        <v>708</v>
      </c>
      <c r="BX114" s="591" t="s">
        <v>708</v>
      </c>
      <c r="BY114" s="591" t="s">
        <v>708</v>
      </c>
      <c r="BZ114" s="754" t="s">
        <v>708</v>
      </c>
      <c r="CA114" s="291" t="s">
        <v>708</v>
      </c>
      <c r="CB114" s="291" t="s">
        <v>708</v>
      </c>
      <c r="CC114" s="291" t="s">
        <v>708</v>
      </c>
      <c r="CD114" s="291" t="s">
        <v>708</v>
      </c>
      <c r="CE114" s="291" t="s">
        <v>708</v>
      </c>
      <c r="CF114" s="291" t="s">
        <v>708</v>
      </c>
      <c r="CG114" s="291" t="s">
        <v>708</v>
      </c>
      <c r="CH114" s="439" t="s">
        <v>887</v>
      </c>
      <c r="CI114" s="290"/>
      <c r="CJ114" s="290"/>
      <c r="CK114" s="290"/>
      <c r="CL114" s="290"/>
      <c r="CM114" s="290"/>
      <c r="CN114" s="290"/>
      <c r="CO114" s="290"/>
      <c r="CP114" s="290"/>
      <c r="CQ114" s="290"/>
      <c r="CR114" s="290"/>
      <c r="CS114" s="290"/>
      <c r="CT114" s="290"/>
      <c r="CU114" s="290"/>
      <c r="CV114" s="290"/>
      <c r="CW114" s="290"/>
      <c r="CX114" s="290"/>
      <c r="CY114" s="290"/>
      <c r="CZ114" s="290"/>
      <c r="DA114" s="290"/>
      <c r="DB114" s="290"/>
      <c r="DC114" s="290"/>
      <c r="DD114" s="290"/>
      <c r="DE114" s="290"/>
      <c r="DF114" s="290"/>
      <c r="DG114" s="290"/>
      <c r="DH114" s="290"/>
      <c r="DI114" s="290"/>
      <c r="DJ114" s="290"/>
      <c r="DK114" s="290"/>
      <c r="DL114" s="290"/>
      <c r="DM114" s="290"/>
      <c r="DN114" s="290"/>
      <c r="DO114" s="290"/>
      <c r="DP114" s="290"/>
      <c r="DQ114" s="290"/>
      <c r="DR114" s="290"/>
      <c r="DS114" s="290"/>
      <c r="DT114" s="290"/>
      <c r="DU114" s="290"/>
      <c r="DV114" s="290"/>
      <c r="DW114" s="290"/>
      <c r="DX114" s="290"/>
      <c r="DY114" s="290"/>
      <c r="DZ114" s="290"/>
      <c r="EA114" s="290"/>
      <c r="EB114" s="290"/>
      <c r="EC114" s="290"/>
      <c r="ED114" s="290"/>
      <c r="EE114" s="290"/>
      <c r="EF114" s="290"/>
      <c r="EG114" s="290"/>
      <c r="EH114" s="290"/>
      <c r="EI114" s="290"/>
      <c r="EJ114" s="290"/>
      <c r="EK114" s="290"/>
      <c r="EL114" s="290"/>
      <c r="EM114" s="290"/>
      <c r="EN114" s="290"/>
      <c r="EO114" s="290"/>
      <c r="EP114" s="290"/>
      <c r="EQ114" s="290"/>
      <c r="ER114" s="290"/>
      <c r="ES114" s="290"/>
      <c r="ET114" s="290"/>
      <c r="EU114" s="290"/>
      <c r="EV114" s="290"/>
      <c r="EW114" s="290"/>
      <c r="EX114" s="290"/>
      <c r="EY114" s="290"/>
    </row>
    <row r="115" spans="1:155" s="237" customFormat="1" ht="15" customHeight="1" x14ac:dyDescent="0.35">
      <c r="A115" s="292" t="s">
        <v>405</v>
      </c>
      <c r="B115" s="293" t="s">
        <v>888</v>
      </c>
      <c r="C115" s="293" t="s">
        <v>710</v>
      </c>
      <c r="D115" s="290"/>
      <c r="E115" s="398">
        <v>12327945</v>
      </c>
      <c r="F115" s="699">
        <v>12927564</v>
      </c>
      <c r="G115" s="289">
        <v>0</v>
      </c>
      <c r="H115" s="699">
        <v>0</v>
      </c>
      <c r="I115" s="289">
        <v>1935225</v>
      </c>
      <c r="J115" s="289">
        <v>2029250</v>
      </c>
      <c r="K115" s="398">
        <v>10392720</v>
      </c>
      <c r="L115" s="699">
        <v>10898314</v>
      </c>
      <c r="M115" s="289">
        <v>0</v>
      </c>
      <c r="N115" s="699">
        <v>0</v>
      </c>
      <c r="O115" s="405">
        <v>58217.8</v>
      </c>
      <c r="P115" s="752">
        <v>59130</v>
      </c>
      <c r="Q115" s="616">
        <v>0.97499999999999998</v>
      </c>
      <c r="R115" s="617">
        <v>0.98</v>
      </c>
      <c r="S115" s="704">
        <v>397</v>
      </c>
      <c r="T115" s="699">
        <v>388.5</v>
      </c>
      <c r="U115" s="384">
        <v>57159.4</v>
      </c>
      <c r="V115" s="384">
        <v>58335.9</v>
      </c>
      <c r="W115" s="684">
        <v>215.68</v>
      </c>
      <c r="X115" s="756">
        <v>221.60562999999999</v>
      </c>
      <c r="Y115" s="472">
        <v>181.82</v>
      </c>
      <c r="Z115" s="472">
        <v>186.82002</v>
      </c>
      <c r="AA115" s="439">
        <v>0</v>
      </c>
      <c r="AB115" s="439">
        <v>0</v>
      </c>
      <c r="AC115" s="619">
        <v>0</v>
      </c>
      <c r="AD115" s="441" t="s">
        <v>105</v>
      </c>
      <c r="AE115" s="442" t="s">
        <v>105</v>
      </c>
      <c r="AF115" s="340">
        <v>1626.39029</v>
      </c>
      <c r="AG115" s="340">
        <v>295.57004999999998</v>
      </c>
      <c r="AH115" s="340">
        <v>0</v>
      </c>
      <c r="AI115" s="340">
        <v>0</v>
      </c>
      <c r="AJ115" s="568">
        <v>2143.5700000000002</v>
      </c>
      <c r="AK115" s="609">
        <v>24</v>
      </c>
      <c r="AL115" s="570">
        <v>30608</v>
      </c>
      <c r="AM115" s="723">
        <v>0</v>
      </c>
      <c r="AN115" s="570">
        <v>0</v>
      </c>
      <c r="AO115" s="609">
        <v>23</v>
      </c>
      <c r="AP115" s="569">
        <v>30504.799999999999</v>
      </c>
      <c r="AQ115" s="571" t="s">
        <v>708</v>
      </c>
      <c r="AR115" s="591" t="s">
        <v>708</v>
      </c>
      <c r="AS115" s="591" t="s">
        <v>708</v>
      </c>
      <c r="AT115" s="591" t="s">
        <v>708</v>
      </c>
      <c r="AU115" s="591" t="s">
        <v>708</v>
      </c>
      <c r="AV115" s="591" t="s">
        <v>708</v>
      </c>
      <c r="AW115" s="591" t="s">
        <v>708</v>
      </c>
      <c r="AX115" s="754" t="s">
        <v>708</v>
      </c>
      <c r="AY115" s="291" t="s">
        <v>708</v>
      </c>
      <c r="AZ115" s="291" t="s">
        <v>708</v>
      </c>
      <c r="BA115" s="291" t="s">
        <v>708</v>
      </c>
      <c r="BB115" s="291" t="s">
        <v>708</v>
      </c>
      <c r="BC115" s="291" t="s">
        <v>708</v>
      </c>
      <c r="BD115" s="291" t="s">
        <v>708</v>
      </c>
      <c r="BE115" s="755" t="s">
        <v>708</v>
      </c>
      <c r="BF115" s="591" t="s">
        <v>708</v>
      </c>
      <c r="BG115" s="591" t="s">
        <v>708</v>
      </c>
      <c r="BH115" s="591" t="s">
        <v>708</v>
      </c>
      <c r="BI115" s="591" t="s">
        <v>708</v>
      </c>
      <c r="BJ115" s="591" t="s">
        <v>708</v>
      </c>
      <c r="BK115" s="591" t="s">
        <v>708</v>
      </c>
      <c r="BL115" s="754" t="s">
        <v>708</v>
      </c>
      <c r="BM115" s="291" t="s">
        <v>708</v>
      </c>
      <c r="BN115" s="291" t="s">
        <v>708</v>
      </c>
      <c r="BO115" s="291" t="s">
        <v>708</v>
      </c>
      <c r="BP115" s="291" t="s">
        <v>708</v>
      </c>
      <c r="BQ115" s="291" t="s">
        <v>708</v>
      </c>
      <c r="BR115" s="291" t="s">
        <v>708</v>
      </c>
      <c r="BS115" s="755" t="s">
        <v>708</v>
      </c>
      <c r="BT115" s="591" t="s">
        <v>708</v>
      </c>
      <c r="BU115" s="591" t="s">
        <v>708</v>
      </c>
      <c r="BV115" s="591" t="s">
        <v>708</v>
      </c>
      <c r="BW115" s="591" t="s">
        <v>708</v>
      </c>
      <c r="BX115" s="591" t="s">
        <v>708</v>
      </c>
      <c r="BY115" s="591" t="s">
        <v>708</v>
      </c>
      <c r="BZ115" s="754" t="s">
        <v>708</v>
      </c>
      <c r="CA115" s="291" t="s">
        <v>708</v>
      </c>
      <c r="CB115" s="291" t="s">
        <v>708</v>
      </c>
      <c r="CC115" s="291" t="s">
        <v>708</v>
      </c>
      <c r="CD115" s="291" t="s">
        <v>708</v>
      </c>
      <c r="CE115" s="291" t="s">
        <v>708</v>
      </c>
      <c r="CF115" s="291" t="s">
        <v>708</v>
      </c>
      <c r="CG115" s="291" t="s">
        <v>708</v>
      </c>
      <c r="CH115" s="439" t="s">
        <v>889</v>
      </c>
      <c r="CI115" s="290"/>
      <c r="CJ115" s="290"/>
      <c r="CK115" s="290"/>
      <c r="CL115" s="290"/>
      <c r="CM115" s="290"/>
      <c r="CN115" s="290"/>
      <c r="CO115" s="290"/>
      <c r="CP115" s="290"/>
      <c r="CQ115" s="290"/>
      <c r="CR115" s="290"/>
      <c r="CS115" s="290"/>
      <c r="CT115" s="290"/>
      <c r="CU115" s="290"/>
      <c r="CV115" s="290"/>
      <c r="CW115" s="290"/>
      <c r="CX115" s="290"/>
      <c r="CY115" s="290"/>
      <c r="CZ115" s="290"/>
      <c r="DA115" s="290"/>
      <c r="DB115" s="290"/>
      <c r="DC115" s="290"/>
      <c r="DD115" s="290"/>
      <c r="DE115" s="290"/>
      <c r="DF115" s="290"/>
      <c r="DG115" s="290"/>
      <c r="DH115" s="290"/>
      <c r="DI115" s="290"/>
      <c r="DJ115" s="290"/>
      <c r="DK115" s="290"/>
      <c r="DL115" s="290"/>
      <c r="DM115" s="290"/>
      <c r="DN115" s="290"/>
      <c r="DO115" s="290"/>
      <c r="DP115" s="290"/>
      <c r="DQ115" s="290"/>
      <c r="DR115" s="290"/>
      <c r="DS115" s="290"/>
      <c r="DT115" s="290"/>
      <c r="DU115" s="290"/>
      <c r="DV115" s="290"/>
      <c r="DW115" s="290"/>
      <c r="DX115" s="290"/>
      <c r="DY115" s="290"/>
      <c r="DZ115" s="290"/>
      <c r="EA115" s="290"/>
      <c r="EB115" s="290"/>
      <c r="EC115" s="290"/>
      <c r="ED115" s="290"/>
      <c r="EE115" s="290"/>
      <c r="EF115" s="290"/>
      <c r="EG115" s="290"/>
      <c r="EH115" s="290"/>
      <c r="EI115" s="290"/>
      <c r="EJ115" s="290"/>
      <c r="EK115" s="290"/>
      <c r="EL115" s="290"/>
      <c r="EM115" s="290"/>
      <c r="EN115" s="290"/>
      <c r="EO115" s="290"/>
      <c r="EP115" s="290"/>
      <c r="EQ115" s="290"/>
      <c r="ER115" s="290"/>
      <c r="ES115" s="290"/>
      <c r="ET115" s="290"/>
      <c r="EU115" s="290"/>
      <c r="EV115" s="290"/>
      <c r="EW115" s="290"/>
      <c r="EX115" s="290"/>
      <c r="EY115" s="290"/>
    </row>
    <row r="116" spans="1:155" s="237" customFormat="1" ht="15" customHeight="1" x14ac:dyDescent="0.35">
      <c r="A116" s="292" t="s">
        <v>238</v>
      </c>
      <c r="B116" s="293" t="s">
        <v>239</v>
      </c>
      <c r="C116" s="293" t="s">
        <v>176</v>
      </c>
      <c r="D116" s="290"/>
      <c r="E116" s="398">
        <v>89218695</v>
      </c>
      <c r="F116" s="699">
        <v>94362766</v>
      </c>
      <c r="G116" s="289">
        <v>0</v>
      </c>
      <c r="H116" s="699">
        <v>0</v>
      </c>
      <c r="I116" s="289">
        <v>0</v>
      </c>
      <c r="J116" s="289">
        <v>0</v>
      </c>
      <c r="K116" s="398">
        <v>89218695</v>
      </c>
      <c r="L116" s="699">
        <v>94362766</v>
      </c>
      <c r="M116" s="289">
        <v>9177789</v>
      </c>
      <c r="N116" s="699">
        <v>8821473</v>
      </c>
      <c r="O116" s="405">
        <v>76637.53</v>
      </c>
      <c r="P116" s="752">
        <v>79549.5</v>
      </c>
      <c r="Q116" s="616">
        <v>0.94</v>
      </c>
      <c r="R116" s="617">
        <v>0.93</v>
      </c>
      <c r="S116" s="704">
        <v>0</v>
      </c>
      <c r="T116" s="699">
        <v>0</v>
      </c>
      <c r="U116" s="384">
        <v>72039.3</v>
      </c>
      <c r="V116" s="384">
        <v>73981</v>
      </c>
      <c r="W116" s="684">
        <v>1238.47</v>
      </c>
      <c r="X116" s="756">
        <v>1275.5</v>
      </c>
      <c r="Y116" s="472">
        <v>1238.47</v>
      </c>
      <c r="Z116" s="472">
        <v>1275.5</v>
      </c>
      <c r="AA116" s="499">
        <v>916232.49</v>
      </c>
      <c r="AB116" s="440">
        <v>12.38</v>
      </c>
      <c r="AC116" s="619">
        <v>9.9962000000000002E-3</v>
      </c>
      <c r="AD116" s="441" t="s">
        <v>105</v>
      </c>
      <c r="AE116" s="442" t="s">
        <v>105</v>
      </c>
      <c r="AF116" s="340">
        <v>395.59</v>
      </c>
      <c r="AG116" s="340">
        <v>0</v>
      </c>
      <c r="AH116" s="340">
        <v>0</v>
      </c>
      <c r="AI116" s="340">
        <v>0</v>
      </c>
      <c r="AJ116" s="568">
        <v>1671.09</v>
      </c>
      <c r="AK116" s="609">
        <v>0</v>
      </c>
      <c r="AL116" s="570">
        <v>0</v>
      </c>
      <c r="AM116" s="609">
        <v>0</v>
      </c>
      <c r="AN116" s="570">
        <v>0</v>
      </c>
      <c r="AO116" s="609">
        <v>0</v>
      </c>
      <c r="AP116" s="569">
        <v>0</v>
      </c>
      <c r="AQ116" s="571" t="s">
        <v>708</v>
      </c>
      <c r="AR116" s="591" t="s">
        <v>708</v>
      </c>
      <c r="AS116" s="591" t="s">
        <v>708</v>
      </c>
      <c r="AT116" s="591" t="s">
        <v>708</v>
      </c>
      <c r="AU116" s="591" t="s">
        <v>708</v>
      </c>
      <c r="AV116" s="591" t="s">
        <v>708</v>
      </c>
      <c r="AW116" s="591" t="s">
        <v>708</v>
      </c>
      <c r="AX116" s="754" t="s">
        <v>708</v>
      </c>
      <c r="AY116" s="291" t="s">
        <v>708</v>
      </c>
      <c r="AZ116" s="291" t="s">
        <v>708</v>
      </c>
      <c r="BA116" s="291" t="s">
        <v>708</v>
      </c>
      <c r="BB116" s="291" t="s">
        <v>708</v>
      </c>
      <c r="BC116" s="291" t="s">
        <v>708</v>
      </c>
      <c r="BD116" s="291" t="s">
        <v>708</v>
      </c>
      <c r="BE116" s="755" t="s">
        <v>708</v>
      </c>
      <c r="BF116" s="591" t="s">
        <v>708</v>
      </c>
      <c r="BG116" s="591" t="s">
        <v>708</v>
      </c>
      <c r="BH116" s="591" t="s">
        <v>708</v>
      </c>
      <c r="BI116" s="591" t="s">
        <v>708</v>
      </c>
      <c r="BJ116" s="591" t="s">
        <v>708</v>
      </c>
      <c r="BK116" s="591" t="s">
        <v>708</v>
      </c>
      <c r="BL116" s="754" t="s">
        <v>708</v>
      </c>
      <c r="BM116" s="291" t="s">
        <v>708</v>
      </c>
      <c r="BN116" s="291" t="s">
        <v>708</v>
      </c>
      <c r="BO116" s="291" t="s">
        <v>708</v>
      </c>
      <c r="BP116" s="291" t="s">
        <v>708</v>
      </c>
      <c r="BQ116" s="291" t="s">
        <v>708</v>
      </c>
      <c r="BR116" s="291" t="s">
        <v>708</v>
      </c>
      <c r="BS116" s="755" t="s">
        <v>708</v>
      </c>
      <c r="BT116" s="591" t="s">
        <v>708</v>
      </c>
      <c r="BU116" s="591" t="s">
        <v>708</v>
      </c>
      <c r="BV116" s="591" t="s">
        <v>708</v>
      </c>
      <c r="BW116" s="591" t="s">
        <v>708</v>
      </c>
      <c r="BX116" s="591" t="s">
        <v>708</v>
      </c>
      <c r="BY116" s="591" t="s">
        <v>708</v>
      </c>
      <c r="BZ116" s="754" t="s">
        <v>708</v>
      </c>
      <c r="CA116" s="291" t="s">
        <v>708</v>
      </c>
      <c r="CB116" s="291" t="s">
        <v>708</v>
      </c>
      <c r="CC116" s="291" t="s">
        <v>708</v>
      </c>
      <c r="CD116" s="291" t="s">
        <v>708</v>
      </c>
      <c r="CE116" s="291" t="s">
        <v>708</v>
      </c>
      <c r="CF116" s="291" t="s">
        <v>708</v>
      </c>
      <c r="CG116" s="291" t="s">
        <v>708</v>
      </c>
      <c r="CH116" s="439" t="s">
        <v>890</v>
      </c>
      <c r="CI116" s="290"/>
      <c r="CJ116" s="290"/>
      <c r="CK116" s="290"/>
      <c r="CL116" s="290"/>
      <c r="CM116" s="290"/>
      <c r="CN116" s="290"/>
      <c r="CO116" s="290"/>
      <c r="CP116" s="290"/>
      <c r="CQ116" s="290"/>
      <c r="CR116" s="290"/>
      <c r="CS116" s="290"/>
      <c r="CT116" s="290"/>
      <c r="CU116" s="290"/>
      <c r="CV116" s="290"/>
      <c r="CW116" s="290"/>
      <c r="CX116" s="290"/>
      <c r="CY116" s="290"/>
      <c r="CZ116" s="290"/>
      <c r="DA116" s="290"/>
      <c r="DB116" s="290"/>
      <c r="DC116" s="290"/>
      <c r="DD116" s="290"/>
      <c r="DE116" s="290"/>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0"/>
      <c r="EB116" s="290"/>
      <c r="EC116" s="290"/>
      <c r="ED116" s="290"/>
      <c r="EE116" s="290"/>
      <c r="EF116" s="290"/>
      <c r="EG116" s="290"/>
      <c r="EH116" s="290"/>
      <c r="EI116" s="290"/>
      <c r="EJ116" s="290"/>
      <c r="EK116" s="290"/>
      <c r="EL116" s="290"/>
      <c r="EM116" s="290"/>
      <c r="EN116" s="290"/>
      <c r="EO116" s="290"/>
      <c r="EP116" s="290"/>
      <c r="EQ116" s="290"/>
      <c r="ER116" s="290"/>
      <c r="ES116" s="290"/>
      <c r="ET116" s="290"/>
      <c r="EU116" s="290"/>
      <c r="EV116" s="290"/>
      <c r="EW116" s="290"/>
      <c r="EX116" s="290"/>
      <c r="EY116" s="290"/>
    </row>
    <row r="117" spans="1:155" s="237" customFormat="1" ht="15" customHeight="1" x14ac:dyDescent="0.35">
      <c r="A117" s="292" t="s">
        <v>241</v>
      </c>
      <c r="B117" s="293" t="s">
        <v>242</v>
      </c>
      <c r="C117" s="293" t="s">
        <v>128</v>
      </c>
      <c r="D117" s="290"/>
      <c r="E117" s="398">
        <v>54655587</v>
      </c>
      <c r="F117" s="699">
        <v>57335091</v>
      </c>
      <c r="G117" s="289">
        <v>0</v>
      </c>
      <c r="H117" s="699">
        <v>0</v>
      </c>
      <c r="I117" s="289">
        <v>146707</v>
      </c>
      <c r="J117" s="289">
        <v>160639</v>
      </c>
      <c r="K117" s="398">
        <v>54508880</v>
      </c>
      <c r="L117" s="699">
        <v>57174452</v>
      </c>
      <c r="M117" s="289">
        <v>3437650</v>
      </c>
      <c r="N117" s="699">
        <v>3564352</v>
      </c>
      <c r="O117" s="405">
        <v>36647.9</v>
      </c>
      <c r="P117" s="752">
        <v>36939.199999999997</v>
      </c>
      <c r="Q117" s="616">
        <v>0.96</v>
      </c>
      <c r="R117" s="617">
        <v>0.97</v>
      </c>
      <c r="S117" s="704">
        <v>0</v>
      </c>
      <c r="T117" s="699">
        <v>0</v>
      </c>
      <c r="U117" s="384">
        <v>35182</v>
      </c>
      <c r="V117" s="384">
        <v>35831</v>
      </c>
      <c r="W117" s="684">
        <v>1553.51</v>
      </c>
      <c r="X117" s="756">
        <v>1600.15</v>
      </c>
      <c r="Y117" s="472">
        <v>1549.34</v>
      </c>
      <c r="Z117" s="472">
        <v>1595.67</v>
      </c>
      <c r="AA117" s="499">
        <v>555022</v>
      </c>
      <c r="AB117" s="440">
        <v>15.49</v>
      </c>
      <c r="AC117" s="619">
        <v>9.9977999999999994E-3</v>
      </c>
      <c r="AD117" s="441" t="s">
        <v>105</v>
      </c>
      <c r="AE117" s="442" t="s">
        <v>105</v>
      </c>
      <c r="AF117" s="340">
        <v>0</v>
      </c>
      <c r="AG117" s="340">
        <v>235.44</v>
      </c>
      <c r="AH117" s="340">
        <v>82.48</v>
      </c>
      <c r="AI117" s="340">
        <v>19</v>
      </c>
      <c r="AJ117" s="568">
        <v>1937.07</v>
      </c>
      <c r="AK117" s="609">
        <v>6</v>
      </c>
      <c r="AL117" s="570">
        <v>3494</v>
      </c>
      <c r="AM117" s="609">
        <v>0</v>
      </c>
      <c r="AN117" s="570">
        <v>0</v>
      </c>
      <c r="AO117" s="609">
        <v>6</v>
      </c>
      <c r="AP117" s="569">
        <v>3494</v>
      </c>
      <c r="AQ117" s="571" t="s">
        <v>708</v>
      </c>
      <c r="AR117" s="591" t="s">
        <v>708</v>
      </c>
      <c r="AS117" s="591" t="s">
        <v>708</v>
      </c>
      <c r="AT117" s="591" t="s">
        <v>708</v>
      </c>
      <c r="AU117" s="591" t="s">
        <v>708</v>
      </c>
      <c r="AV117" s="591" t="s">
        <v>708</v>
      </c>
      <c r="AW117" s="591" t="s">
        <v>708</v>
      </c>
      <c r="AX117" s="754" t="s">
        <v>708</v>
      </c>
      <c r="AY117" s="291" t="s">
        <v>708</v>
      </c>
      <c r="AZ117" s="291" t="s">
        <v>708</v>
      </c>
      <c r="BA117" s="291" t="s">
        <v>708</v>
      </c>
      <c r="BB117" s="291" t="s">
        <v>708</v>
      </c>
      <c r="BC117" s="291" t="s">
        <v>708</v>
      </c>
      <c r="BD117" s="291" t="s">
        <v>708</v>
      </c>
      <c r="BE117" s="755" t="s">
        <v>708</v>
      </c>
      <c r="BF117" s="591" t="s">
        <v>708</v>
      </c>
      <c r="BG117" s="591" t="s">
        <v>708</v>
      </c>
      <c r="BH117" s="591" t="s">
        <v>708</v>
      </c>
      <c r="BI117" s="591" t="s">
        <v>708</v>
      </c>
      <c r="BJ117" s="591" t="s">
        <v>708</v>
      </c>
      <c r="BK117" s="591" t="s">
        <v>708</v>
      </c>
      <c r="BL117" s="754" t="s">
        <v>708</v>
      </c>
      <c r="BM117" s="291" t="s">
        <v>708</v>
      </c>
      <c r="BN117" s="291" t="s">
        <v>708</v>
      </c>
      <c r="BO117" s="291" t="s">
        <v>708</v>
      </c>
      <c r="BP117" s="291" t="s">
        <v>708</v>
      </c>
      <c r="BQ117" s="291" t="s">
        <v>708</v>
      </c>
      <c r="BR117" s="291" t="s">
        <v>708</v>
      </c>
      <c r="BS117" s="755" t="s">
        <v>708</v>
      </c>
      <c r="BT117" s="591" t="s">
        <v>708</v>
      </c>
      <c r="BU117" s="591" t="s">
        <v>708</v>
      </c>
      <c r="BV117" s="591" t="s">
        <v>708</v>
      </c>
      <c r="BW117" s="591" t="s">
        <v>708</v>
      </c>
      <c r="BX117" s="591" t="s">
        <v>708</v>
      </c>
      <c r="BY117" s="591" t="s">
        <v>708</v>
      </c>
      <c r="BZ117" s="754" t="s">
        <v>708</v>
      </c>
      <c r="CA117" s="291" t="s">
        <v>708</v>
      </c>
      <c r="CB117" s="291" t="s">
        <v>708</v>
      </c>
      <c r="CC117" s="291" t="s">
        <v>708</v>
      </c>
      <c r="CD117" s="291" t="s">
        <v>708</v>
      </c>
      <c r="CE117" s="291" t="s">
        <v>708</v>
      </c>
      <c r="CF117" s="291" t="s">
        <v>708</v>
      </c>
      <c r="CG117" s="291" t="s">
        <v>708</v>
      </c>
      <c r="CH117" s="439" t="s">
        <v>891</v>
      </c>
      <c r="CI117" s="290"/>
      <c r="CJ117" s="290"/>
      <c r="CK117" s="290"/>
      <c r="CL117" s="290"/>
      <c r="CM117" s="290"/>
      <c r="CN117" s="290"/>
      <c r="CO117" s="290"/>
      <c r="CP117" s="290"/>
      <c r="CQ117" s="290"/>
      <c r="CR117" s="290"/>
      <c r="CS117" s="290"/>
      <c r="CT117" s="290"/>
      <c r="CU117" s="290"/>
      <c r="CV117" s="290"/>
      <c r="CW117" s="290"/>
      <c r="CX117" s="290"/>
      <c r="CY117" s="290"/>
      <c r="CZ117" s="290"/>
      <c r="DA117" s="290"/>
      <c r="DB117" s="290"/>
      <c r="DC117" s="290"/>
      <c r="DD117" s="290"/>
      <c r="DE117" s="290"/>
      <c r="DF117" s="290"/>
      <c r="DG117" s="290"/>
      <c r="DH117" s="290"/>
      <c r="DI117" s="290"/>
      <c r="DJ117" s="290"/>
      <c r="DK117" s="290"/>
      <c r="DL117" s="290"/>
      <c r="DM117" s="290"/>
      <c r="DN117" s="290"/>
      <c r="DO117" s="290"/>
      <c r="DP117" s="290"/>
      <c r="DQ117" s="290"/>
      <c r="DR117" s="290"/>
      <c r="DS117" s="290"/>
      <c r="DT117" s="290"/>
      <c r="DU117" s="290"/>
      <c r="DV117" s="290"/>
      <c r="DW117" s="290"/>
      <c r="DX117" s="290"/>
      <c r="DY117" s="290"/>
      <c r="DZ117" s="290"/>
      <c r="EA117" s="290"/>
      <c r="EB117" s="290"/>
      <c r="EC117" s="290"/>
      <c r="ED117" s="290"/>
      <c r="EE117" s="290"/>
      <c r="EF117" s="290"/>
      <c r="EG117" s="290"/>
      <c r="EH117" s="290"/>
      <c r="EI117" s="290"/>
      <c r="EJ117" s="290"/>
      <c r="EK117" s="290"/>
      <c r="EL117" s="290"/>
      <c r="EM117" s="290"/>
      <c r="EN117" s="290"/>
      <c r="EO117" s="290"/>
      <c r="EP117" s="290"/>
      <c r="EQ117" s="290"/>
      <c r="ER117" s="290"/>
      <c r="ES117" s="290"/>
      <c r="ET117" s="290"/>
      <c r="EU117" s="290"/>
      <c r="EV117" s="290"/>
      <c r="EW117" s="290"/>
      <c r="EX117" s="290"/>
      <c r="EY117" s="290"/>
    </row>
    <row r="118" spans="1:155" s="237" customFormat="1" ht="15" customHeight="1" x14ac:dyDescent="0.35">
      <c r="A118" s="292" t="s">
        <v>412</v>
      </c>
      <c r="B118" s="293" t="s">
        <v>892</v>
      </c>
      <c r="C118" s="293" t="s">
        <v>710</v>
      </c>
      <c r="D118" s="290"/>
      <c r="E118" s="398">
        <v>5877912.9400000004</v>
      </c>
      <c r="F118" s="699">
        <v>6281018.9199999999</v>
      </c>
      <c r="G118" s="289">
        <v>0</v>
      </c>
      <c r="H118" s="699">
        <v>0</v>
      </c>
      <c r="I118" s="289">
        <v>1602899</v>
      </c>
      <c r="J118" s="289">
        <v>1751842.77</v>
      </c>
      <c r="K118" s="398">
        <v>4275013.9400000004</v>
      </c>
      <c r="L118" s="699">
        <v>4529176.1500000004</v>
      </c>
      <c r="M118" s="289">
        <v>129330</v>
      </c>
      <c r="N118" s="699">
        <v>129330</v>
      </c>
      <c r="O118" s="405">
        <v>37317</v>
      </c>
      <c r="P118" s="752">
        <v>38083.5</v>
      </c>
      <c r="Q118" s="616">
        <v>0.98499999999999999</v>
      </c>
      <c r="R118" s="617">
        <v>0.98</v>
      </c>
      <c r="S118" s="704">
        <v>585.64499999999998</v>
      </c>
      <c r="T118" s="699">
        <v>585.6</v>
      </c>
      <c r="U118" s="384">
        <v>37342.9</v>
      </c>
      <c r="V118" s="384">
        <v>37907.4</v>
      </c>
      <c r="W118" s="684">
        <v>157.4</v>
      </c>
      <c r="X118" s="756">
        <v>165.69</v>
      </c>
      <c r="Y118" s="472">
        <v>114.48</v>
      </c>
      <c r="Z118" s="472">
        <v>119.48</v>
      </c>
      <c r="AA118" s="499">
        <v>0</v>
      </c>
      <c r="AB118" s="440">
        <v>0</v>
      </c>
      <c r="AC118" s="619">
        <v>0</v>
      </c>
      <c r="AD118" s="441" t="s">
        <v>105</v>
      </c>
      <c r="AE118" s="442" t="s">
        <v>105</v>
      </c>
      <c r="AF118" s="340">
        <v>1467.35</v>
      </c>
      <c r="AG118" s="340">
        <v>281.06</v>
      </c>
      <c r="AH118" s="340">
        <v>75.61</v>
      </c>
      <c r="AI118" s="340">
        <v>0</v>
      </c>
      <c r="AJ118" s="568">
        <v>1989.71</v>
      </c>
      <c r="AK118" s="609">
        <v>178</v>
      </c>
      <c r="AL118" s="570">
        <v>37907.4</v>
      </c>
      <c r="AM118" s="609">
        <v>0</v>
      </c>
      <c r="AN118" s="570">
        <v>0</v>
      </c>
      <c r="AO118" s="609">
        <v>135</v>
      </c>
      <c r="AP118" s="569">
        <v>36750</v>
      </c>
      <c r="AQ118" s="571" t="s">
        <v>708</v>
      </c>
      <c r="AR118" s="591" t="s">
        <v>708</v>
      </c>
      <c r="AS118" s="591" t="s">
        <v>708</v>
      </c>
      <c r="AT118" s="591" t="s">
        <v>708</v>
      </c>
      <c r="AU118" s="591" t="s">
        <v>708</v>
      </c>
      <c r="AV118" s="591" t="s">
        <v>708</v>
      </c>
      <c r="AW118" s="591" t="s">
        <v>708</v>
      </c>
      <c r="AX118" s="754" t="s">
        <v>708</v>
      </c>
      <c r="AY118" s="291" t="s">
        <v>708</v>
      </c>
      <c r="AZ118" s="291" t="s">
        <v>708</v>
      </c>
      <c r="BA118" s="291" t="s">
        <v>708</v>
      </c>
      <c r="BB118" s="291" t="s">
        <v>708</v>
      </c>
      <c r="BC118" s="291" t="s">
        <v>708</v>
      </c>
      <c r="BD118" s="291" t="s">
        <v>708</v>
      </c>
      <c r="BE118" s="755" t="s">
        <v>708</v>
      </c>
      <c r="BF118" s="591" t="s">
        <v>708</v>
      </c>
      <c r="BG118" s="591" t="s">
        <v>708</v>
      </c>
      <c r="BH118" s="591" t="s">
        <v>708</v>
      </c>
      <c r="BI118" s="591" t="s">
        <v>708</v>
      </c>
      <c r="BJ118" s="591" t="s">
        <v>708</v>
      </c>
      <c r="BK118" s="591" t="s">
        <v>708</v>
      </c>
      <c r="BL118" s="754" t="s">
        <v>708</v>
      </c>
      <c r="BM118" s="291" t="s">
        <v>708</v>
      </c>
      <c r="BN118" s="291" t="s">
        <v>708</v>
      </c>
      <c r="BO118" s="291" t="s">
        <v>708</v>
      </c>
      <c r="BP118" s="291" t="s">
        <v>708</v>
      </c>
      <c r="BQ118" s="291" t="s">
        <v>708</v>
      </c>
      <c r="BR118" s="291" t="s">
        <v>708</v>
      </c>
      <c r="BS118" s="755" t="s">
        <v>708</v>
      </c>
      <c r="BT118" s="591" t="s">
        <v>708</v>
      </c>
      <c r="BU118" s="591" t="s">
        <v>708</v>
      </c>
      <c r="BV118" s="591" t="s">
        <v>708</v>
      </c>
      <c r="BW118" s="591" t="s">
        <v>708</v>
      </c>
      <c r="BX118" s="591" t="s">
        <v>708</v>
      </c>
      <c r="BY118" s="591" t="s">
        <v>708</v>
      </c>
      <c r="BZ118" s="754" t="s">
        <v>708</v>
      </c>
      <c r="CA118" s="291" t="s">
        <v>708</v>
      </c>
      <c r="CB118" s="291" t="s">
        <v>708</v>
      </c>
      <c r="CC118" s="291" t="s">
        <v>708</v>
      </c>
      <c r="CD118" s="291" t="s">
        <v>708</v>
      </c>
      <c r="CE118" s="291" t="s">
        <v>708</v>
      </c>
      <c r="CF118" s="291" t="s">
        <v>708</v>
      </c>
      <c r="CG118" s="291" t="s">
        <v>708</v>
      </c>
      <c r="CH118" s="439" t="s">
        <v>893</v>
      </c>
      <c r="CI118" s="290"/>
      <c r="CJ118" s="290"/>
      <c r="CK118" s="290"/>
      <c r="CL118" s="290"/>
      <c r="CM118" s="290"/>
      <c r="CN118" s="290"/>
      <c r="CO118" s="290"/>
      <c r="CP118" s="290"/>
      <c r="CQ118" s="290"/>
      <c r="CR118" s="290"/>
      <c r="CS118" s="290"/>
      <c r="CT118" s="290"/>
      <c r="CU118" s="290"/>
      <c r="CV118" s="290"/>
      <c r="CW118" s="290"/>
      <c r="CX118" s="290"/>
      <c r="CY118" s="290"/>
      <c r="CZ118" s="290"/>
      <c r="DA118" s="290"/>
      <c r="DB118" s="290"/>
      <c r="DC118" s="290"/>
      <c r="DD118" s="290"/>
      <c r="DE118" s="290"/>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0"/>
      <c r="EB118" s="290"/>
      <c r="EC118" s="290"/>
      <c r="ED118" s="290"/>
      <c r="EE118" s="290"/>
      <c r="EF118" s="290"/>
      <c r="EG118" s="290"/>
      <c r="EH118" s="290"/>
      <c r="EI118" s="290"/>
      <c r="EJ118" s="290"/>
      <c r="EK118" s="290"/>
      <c r="EL118" s="290"/>
      <c r="EM118" s="290"/>
      <c r="EN118" s="290"/>
      <c r="EO118" s="290"/>
      <c r="EP118" s="290"/>
      <c r="EQ118" s="290"/>
      <c r="ER118" s="290"/>
      <c r="ES118" s="290"/>
      <c r="ET118" s="290"/>
      <c r="EU118" s="290"/>
      <c r="EV118" s="290"/>
      <c r="EW118" s="290"/>
      <c r="EX118" s="290"/>
      <c r="EY118" s="290"/>
    </row>
    <row r="119" spans="1:155" s="237" customFormat="1" ht="15" customHeight="1" x14ac:dyDescent="0.35">
      <c r="A119" s="292" t="s">
        <v>244</v>
      </c>
      <c r="B119" s="293" t="s">
        <v>245</v>
      </c>
      <c r="C119" s="293" t="s">
        <v>176</v>
      </c>
      <c r="D119" s="290"/>
      <c r="E119" s="398">
        <v>67330523</v>
      </c>
      <c r="F119" s="699">
        <v>68439525</v>
      </c>
      <c r="G119" s="289">
        <v>0</v>
      </c>
      <c r="H119" s="699">
        <v>0</v>
      </c>
      <c r="I119" s="289">
        <v>0</v>
      </c>
      <c r="J119" s="289">
        <v>0</v>
      </c>
      <c r="K119" s="398">
        <v>67330523</v>
      </c>
      <c r="L119" s="699">
        <v>68439525</v>
      </c>
      <c r="M119" s="289">
        <v>11822962</v>
      </c>
      <c r="N119" s="699">
        <v>12174824</v>
      </c>
      <c r="O119" s="405">
        <v>83433</v>
      </c>
      <c r="P119" s="752">
        <v>84807.2</v>
      </c>
      <c r="Q119" s="616">
        <v>0.97</v>
      </c>
      <c r="R119" s="617">
        <v>0.97</v>
      </c>
      <c r="S119" s="704">
        <v>0</v>
      </c>
      <c r="T119" s="699">
        <v>0</v>
      </c>
      <c r="U119" s="384">
        <v>80930</v>
      </c>
      <c r="V119" s="384">
        <v>82262.983999999997</v>
      </c>
      <c r="W119" s="684">
        <v>831.96</v>
      </c>
      <c r="X119" s="756">
        <v>831.96015999999997</v>
      </c>
      <c r="Y119" s="472">
        <v>831.96</v>
      </c>
      <c r="Z119" s="472">
        <v>831.96015999999997</v>
      </c>
      <c r="AA119" s="499">
        <v>0</v>
      </c>
      <c r="AB119" s="440">
        <v>0</v>
      </c>
      <c r="AC119" s="619">
        <v>0</v>
      </c>
      <c r="AD119" s="441" t="s">
        <v>105</v>
      </c>
      <c r="AE119" s="442" t="s">
        <v>105</v>
      </c>
      <c r="AF119" s="340">
        <v>395.59007000000003</v>
      </c>
      <c r="AG119" s="340">
        <v>0</v>
      </c>
      <c r="AH119" s="340">
        <v>0</v>
      </c>
      <c r="AI119" s="340">
        <v>0</v>
      </c>
      <c r="AJ119" s="568">
        <v>1227.55</v>
      </c>
      <c r="AK119" s="609">
        <v>0</v>
      </c>
      <c r="AL119" s="570">
        <v>0</v>
      </c>
      <c r="AM119" s="609">
        <v>0</v>
      </c>
      <c r="AN119" s="570">
        <v>0</v>
      </c>
      <c r="AO119" s="609">
        <v>0</v>
      </c>
      <c r="AP119" s="569">
        <v>0</v>
      </c>
      <c r="AQ119" s="571" t="s">
        <v>708</v>
      </c>
      <c r="AR119" s="591" t="s">
        <v>708</v>
      </c>
      <c r="AS119" s="591" t="s">
        <v>708</v>
      </c>
      <c r="AT119" s="591" t="s">
        <v>708</v>
      </c>
      <c r="AU119" s="591" t="s">
        <v>708</v>
      </c>
      <c r="AV119" s="591" t="s">
        <v>708</v>
      </c>
      <c r="AW119" s="591" t="s">
        <v>708</v>
      </c>
      <c r="AX119" s="754" t="s">
        <v>708</v>
      </c>
      <c r="AY119" s="291" t="s">
        <v>708</v>
      </c>
      <c r="AZ119" s="291" t="s">
        <v>708</v>
      </c>
      <c r="BA119" s="291" t="s">
        <v>708</v>
      </c>
      <c r="BB119" s="291" t="s">
        <v>708</v>
      </c>
      <c r="BC119" s="291" t="s">
        <v>708</v>
      </c>
      <c r="BD119" s="291" t="s">
        <v>708</v>
      </c>
      <c r="BE119" s="755" t="s">
        <v>708</v>
      </c>
      <c r="BF119" s="591" t="s">
        <v>708</v>
      </c>
      <c r="BG119" s="591" t="s">
        <v>708</v>
      </c>
      <c r="BH119" s="591" t="s">
        <v>708</v>
      </c>
      <c r="BI119" s="591" t="s">
        <v>708</v>
      </c>
      <c r="BJ119" s="591" t="s">
        <v>708</v>
      </c>
      <c r="BK119" s="591" t="s">
        <v>708</v>
      </c>
      <c r="BL119" s="754" t="s">
        <v>708</v>
      </c>
      <c r="BM119" s="291" t="s">
        <v>708</v>
      </c>
      <c r="BN119" s="291" t="s">
        <v>708</v>
      </c>
      <c r="BO119" s="291" t="s">
        <v>708</v>
      </c>
      <c r="BP119" s="291" t="s">
        <v>708</v>
      </c>
      <c r="BQ119" s="291" t="s">
        <v>708</v>
      </c>
      <c r="BR119" s="291" t="s">
        <v>708</v>
      </c>
      <c r="BS119" s="755" t="s">
        <v>708</v>
      </c>
      <c r="BT119" s="591" t="s">
        <v>708</v>
      </c>
      <c r="BU119" s="591" t="s">
        <v>708</v>
      </c>
      <c r="BV119" s="591" t="s">
        <v>708</v>
      </c>
      <c r="BW119" s="591" t="s">
        <v>708</v>
      </c>
      <c r="BX119" s="591" t="s">
        <v>708</v>
      </c>
      <c r="BY119" s="591" t="s">
        <v>708</v>
      </c>
      <c r="BZ119" s="754" t="s">
        <v>708</v>
      </c>
      <c r="CA119" s="291" t="s">
        <v>708</v>
      </c>
      <c r="CB119" s="291" t="s">
        <v>708</v>
      </c>
      <c r="CC119" s="291" t="s">
        <v>708</v>
      </c>
      <c r="CD119" s="291" t="s">
        <v>708</v>
      </c>
      <c r="CE119" s="291" t="s">
        <v>708</v>
      </c>
      <c r="CF119" s="291" t="s">
        <v>708</v>
      </c>
      <c r="CG119" s="291" t="s">
        <v>708</v>
      </c>
      <c r="CH119" s="439" t="s">
        <v>894</v>
      </c>
      <c r="CI119" s="290"/>
      <c r="CJ119" s="290"/>
      <c r="CK119" s="290"/>
      <c r="CL119" s="290"/>
      <c r="CM119" s="290"/>
      <c r="CN119" s="290"/>
      <c r="CO119" s="290"/>
      <c r="CP119" s="290"/>
      <c r="CQ119" s="290"/>
      <c r="CR119" s="290"/>
      <c r="CS119" s="290"/>
      <c r="CT119" s="290"/>
      <c r="CU119" s="290"/>
      <c r="CV119" s="290"/>
      <c r="CW119" s="290"/>
      <c r="CX119" s="290"/>
      <c r="CY119" s="290"/>
      <c r="CZ119" s="290"/>
      <c r="DA119" s="290"/>
      <c r="DB119" s="290"/>
      <c r="DC119" s="290"/>
      <c r="DD119" s="290"/>
      <c r="DE119" s="290"/>
      <c r="DF119" s="290"/>
      <c r="DG119" s="290"/>
      <c r="DH119" s="290"/>
      <c r="DI119" s="290"/>
      <c r="DJ119" s="290"/>
      <c r="DK119" s="290"/>
      <c r="DL119" s="290"/>
      <c r="DM119" s="290"/>
      <c r="DN119" s="290"/>
      <c r="DO119" s="290"/>
      <c r="DP119" s="290"/>
      <c r="DQ119" s="290"/>
      <c r="DR119" s="290"/>
      <c r="DS119" s="290"/>
      <c r="DT119" s="290"/>
      <c r="DU119" s="290"/>
      <c r="DV119" s="290"/>
      <c r="DW119" s="290"/>
      <c r="DX119" s="290"/>
      <c r="DY119" s="290"/>
      <c r="DZ119" s="290"/>
      <c r="EA119" s="290"/>
      <c r="EB119" s="290"/>
      <c r="EC119" s="290"/>
      <c r="ED119" s="290"/>
      <c r="EE119" s="290"/>
      <c r="EF119" s="290"/>
      <c r="EG119" s="290"/>
      <c r="EH119" s="290"/>
      <c r="EI119" s="290"/>
      <c r="EJ119" s="290"/>
      <c r="EK119" s="290"/>
      <c r="EL119" s="290"/>
      <c r="EM119" s="290"/>
      <c r="EN119" s="290"/>
      <c r="EO119" s="290"/>
      <c r="EP119" s="290"/>
      <c r="EQ119" s="290"/>
      <c r="ER119" s="290"/>
      <c r="ES119" s="290"/>
      <c r="ET119" s="290"/>
      <c r="EU119" s="290"/>
      <c r="EV119" s="290"/>
      <c r="EW119" s="290"/>
      <c r="EX119" s="290"/>
      <c r="EY119" s="290"/>
    </row>
    <row r="120" spans="1:155" s="237" customFormat="1" ht="15" customHeight="1" x14ac:dyDescent="0.35">
      <c r="A120" s="292" t="s">
        <v>417</v>
      </c>
      <c r="B120" s="293" t="s">
        <v>895</v>
      </c>
      <c r="C120" s="293" t="s">
        <v>710</v>
      </c>
      <c r="D120" s="290"/>
      <c r="E120" s="398">
        <v>8327674</v>
      </c>
      <c r="F120" s="699">
        <v>8768519</v>
      </c>
      <c r="G120" s="289">
        <v>570750</v>
      </c>
      <c r="H120" s="699">
        <v>584039</v>
      </c>
      <c r="I120" s="289">
        <v>2039159</v>
      </c>
      <c r="J120" s="289">
        <v>2114327</v>
      </c>
      <c r="K120" s="398">
        <v>6288515</v>
      </c>
      <c r="L120" s="699">
        <v>6654192</v>
      </c>
      <c r="M120" s="289">
        <v>0</v>
      </c>
      <c r="N120" s="699">
        <v>0</v>
      </c>
      <c r="O120" s="405">
        <v>37098.1</v>
      </c>
      <c r="P120" s="752">
        <v>38152.400000000001</v>
      </c>
      <c r="Q120" s="616">
        <v>0.98</v>
      </c>
      <c r="R120" s="617">
        <v>0.98</v>
      </c>
      <c r="S120" s="704">
        <v>0</v>
      </c>
      <c r="T120" s="699">
        <v>0</v>
      </c>
      <c r="U120" s="384">
        <v>36356.1</v>
      </c>
      <c r="V120" s="384">
        <v>37389.4</v>
      </c>
      <c r="W120" s="684">
        <v>229.06</v>
      </c>
      <c r="X120" s="756">
        <v>234.52</v>
      </c>
      <c r="Y120" s="472">
        <v>172.97</v>
      </c>
      <c r="Z120" s="472">
        <v>177.97</v>
      </c>
      <c r="AA120" s="499">
        <v>0</v>
      </c>
      <c r="AB120" s="440">
        <v>0</v>
      </c>
      <c r="AC120" s="619">
        <v>0</v>
      </c>
      <c r="AD120" s="441" t="s">
        <v>105</v>
      </c>
      <c r="AE120" s="442" t="s">
        <v>105</v>
      </c>
      <c r="AF120" s="340">
        <v>1452.96</v>
      </c>
      <c r="AG120" s="340">
        <v>258.23</v>
      </c>
      <c r="AH120" s="340">
        <v>74.290000000000006</v>
      </c>
      <c r="AI120" s="340">
        <v>0</v>
      </c>
      <c r="AJ120" s="568">
        <v>2020</v>
      </c>
      <c r="AK120" s="609">
        <v>91</v>
      </c>
      <c r="AL120" s="570">
        <v>28508.9</v>
      </c>
      <c r="AM120" s="609">
        <v>0</v>
      </c>
      <c r="AN120" s="570">
        <v>0</v>
      </c>
      <c r="AO120" s="609">
        <v>62</v>
      </c>
      <c r="AP120" s="569">
        <v>27394</v>
      </c>
      <c r="AQ120" s="571" t="s">
        <v>708</v>
      </c>
      <c r="AR120" s="591" t="s">
        <v>708</v>
      </c>
      <c r="AS120" s="591" t="s">
        <v>708</v>
      </c>
      <c r="AT120" s="591" t="s">
        <v>708</v>
      </c>
      <c r="AU120" s="591" t="s">
        <v>708</v>
      </c>
      <c r="AV120" s="591" t="s">
        <v>708</v>
      </c>
      <c r="AW120" s="591" t="s">
        <v>708</v>
      </c>
      <c r="AX120" s="754" t="s">
        <v>708</v>
      </c>
      <c r="AY120" s="291" t="s">
        <v>708</v>
      </c>
      <c r="AZ120" s="291" t="s">
        <v>708</v>
      </c>
      <c r="BA120" s="291" t="s">
        <v>708</v>
      </c>
      <c r="BB120" s="291" t="s">
        <v>708</v>
      </c>
      <c r="BC120" s="291" t="s">
        <v>708</v>
      </c>
      <c r="BD120" s="291" t="s">
        <v>708</v>
      </c>
      <c r="BE120" s="755" t="s">
        <v>708</v>
      </c>
      <c r="BF120" s="591" t="s">
        <v>708</v>
      </c>
      <c r="BG120" s="591" t="s">
        <v>708</v>
      </c>
      <c r="BH120" s="591" t="s">
        <v>708</v>
      </c>
      <c r="BI120" s="591" t="s">
        <v>708</v>
      </c>
      <c r="BJ120" s="591" t="s">
        <v>708</v>
      </c>
      <c r="BK120" s="591" t="s">
        <v>708</v>
      </c>
      <c r="BL120" s="754" t="s">
        <v>708</v>
      </c>
      <c r="BM120" s="291" t="s">
        <v>708</v>
      </c>
      <c r="BN120" s="291" t="s">
        <v>708</v>
      </c>
      <c r="BO120" s="291" t="s">
        <v>708</v>
      </c>
      <c r="BP120" s="291" t="s">
        <v>708</v>
      </c>
      <c r="BQ120" s="291" t="s">
        <v>708</v>
      </c>
      <c r="BR120" s="291" t="s">
        <v>708</v>
      </c>
      <c r="BS120" s="755" t="s">
        <v>708</v>
      </c>
      <c r="BT120" s="591" t="s">
        <v>708</v>
      </c>
      <c r="BU120" s="591" t="s">
        <v>708</v>
      </c>
      <c r="BV120" s="591" t="s">
        <v>708</v>
      </c>
      <c r="BW120" s="591" t="s">
        <v>708</v>
      </c>
      <c r="BX120" s="591" t="s">
        <v>708</v>
      </c>
      <c r="BY120" s="591" t="s">
        <v>708</v>
      </c>
      <c r="BZ120" s="754" t="s">
        <v>708</v>
      </c>
      <c r="CA120" s="291" t="s">
        <v>708</v>
      </c>
      <c r="CB120" s="291" t="s">
        <v>708</v>
      </c>
      <c r="CC120" s="291" t="s">
        <v>708</v>
      </c>
      <c r="CD120" s="291" t="s">
        <v>708</v>
      </c>
      <c r="CE120" s="291" t="s">
        <v>708</v>
      </c>
      <c r="CF120" s="291" t="s">
        <v>708</v>
      </c>
      <c r="CG120" s="291" t="s">
        <v>708</v>
      </c>
      <c r="CH120" s="439" t="s">
        <v>896</v>
      </c>
      <c r="CI120" s="290"/>
      <c r="CJ120" s="290"/>
      <c r="CK120" s="290"/>
      <c r="CL120" s="290"/>
      <c r="CM120" s="290"/>
      <c r="CN120" s="290"/>
      <c r="CO120" s="290"/>
      <c r="CP120" s="290"/>
      <c r="CQ120" s="290"/>
      <c r="CR120" s="290"/>
      <c r="CS120" s="290"/>
      <c r="CT120" s="290"/>
      <c r="CU120" s="290"/>
      <c r="CV120" s="290"/>
      <c r="CW120" s="290"/>
      <c r="CX120" s="290"/>
      <c r="CY120" s="290"/>
      <c r="CZ120" s="290"/>
      <c r="DA120" s="290"/>
      <c r="DB120" s="290"/>
      <c r="DC120" s="290"/>
      <c r="DD120" s="290"/>
      <c r="DE120" s="290"/>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0"/>
      <c r="EB120" s="290"/>
      <c r="EC120" s="290"/>
      <c r="ED120" s="290"/>
      <c r="EE120" s="290"/>
      <c r="EF120" s="290"/>
      <c r="EG120" s="290"/>
      <c r="EH120" s="290"/>
      <c r="EI120" s="290"/>
      <c r="EJ120" s="290"/>
      <c r="EK120" s="290"/>
      <c r="EL120" s="290"/>
      <c r="EM120" s="290"/>
      <c r="EN120" s="290"/>
      <c r="EO120" s="290"/>
      <c r="EP120" s="290"/>
      <c r="EQ120" s="290"/>
      <c r="ER120" s="290"/>
      <c r="ES120" s="290"/>
      <c r="ET120" s="290"/>
      <c r="EU120" s="290"/>
      <c r="EV120" s="290"/>
      <c r="EW120" s="290"/>
      <c r="EX120" s="290"/>
      <c r="EY120" s="290"/>
    </row>
    <row r="121" spans="1:155" s="237" customFormat="1" ht="15" customHeight="1" x14ac:dyDescent="0.35">
      <c r="A121" s="292" t="s">
        <v>249</v>
      </c>
      <c r="B121" s="293" t="s">
        <v>250</v>
      </c>
      <c r="C121" s="293" t="s">
        <v>117</v>
      </c>
      <c r="D121" s="290"/>
      <c r="E121" s="398">
        <v>110303004.34987999</v>
      </c>
      <c r="F121" s="699">
        <v>117695960</v>
      </c>
      <c r="G121" s="289">
        <v>0</v>
      </c>
      <c r="H121" s="699">
        <v>0</v>
      </c>
      <c r="I121" s="289">
        <v>0</v>
      </c>
      <c r="J121" s="289">
        <v>0</v>
      </c>
      <c r="K121" s="398">
        <v>110303004.34987999</v>
      </c>
      <c r="L121" s="699">
        <v>117695960</v>
      </c>
      <c r="M121" s="289">
        <v>9825348.7400000002</v>
      </c>
      <c r="N121" s="699">
        <v>8694430</v>
      </c>
      <c r="O121" s="405">
        <v>80150.771999999997</v>
      </c>
      <c r="P121" s="752">
        <v>82823</v>
      </c>
      <c r="Q121" s="616">
        <v>0.95499999999999996</v>
      </c>
      <c r="R121" s="617">
        <v>0.95750000000000002</v>
      </c>
      <c r="S121" s="704">
        <v>0</v>
      </c>
      <c r="T121" s="699">
        <v>0</v>
      </c>
      <c r="U121" s="384">
        <v>76544</v>
      </c>
      <c r="V121" s="384">
        <v>79303</v>
      </c>
      <c r="W121" s="684">
        <v>1441.04</v>
      </c>
      <c r="X121" s="756">
        <v>1484.13</v>
      </c>
      <c r="Y121" s="472">
        <v>1441.04</v>
      </c>
      <c r="Z121" s="472">
        <v>1484.13</v>
      </c>
      <c r="AA121" s="499">
        <v>1142757</v>
      </c>
      <c r="AB121" s="440">
        <v>14.41</v>
      </c>
      <c r="AC121" s="619">
        <v>9.9997000000000003E-3</v>
      </c>
      <c r="AD121" s="441" t="s">
        <v>105</v>
      </c>
      <c r="AE121" s="442" t="s">
        <v>105</v>
      </c>
      <c r="AF121" s="340">
        <v>395.59</v>
      </c>
      <c r="AG121" s="340">
        <v>0</v>
      </c>
      <c r="AH121" s="340">
        <v>0</v>
      </c>
      <c r="AI121" s="340">
        <v>0</v>
      </c>
      <c r="AJ121" s="568">
        <v>1879.72</v>
      </c>
      <c r="AK121" s="609">
        <v>0</v>
      </c>
      <c r="AL121" s="570">
        <v>0</v>
      </c>
      <c r="AM121" s="609">
        <v>0</v>
      </c>
      <c r="AN121" s="570">
        <v>0</v>
      </c>
      <c r="AO121" s="609">
        <v>0</v>
      </c>
      <c r="AP121" s="569">
        <v>0</v>
      </c>
      <c r="AQ121" s="571" t="s">
        <v>708</v>
      </c>
      <c r="AR121" s="591" t="s">
        <v>708</v>
      </c>
      <c r="AS121" s="591" t="s">
        <v>708</v>
      </c>
      <c r="AT121" s="591" t="s">
        <v>708</v>
      </c>
      <c r="AU121" s="591" t="s">
        <v>708</v>
      </c>
      <c r="AV121" s="591" t="s">
        <v>708</v>
      </c>
      <c r="AW121" s="591" t="s">
        <v>708</v>
      </c>
      <c r="AX121" s="754" t="s">
        <v>708</v>
      </c>
      <c r="AY121" s="291" t="s">
        <v>708</v>
      </c>
      <c r="AZ121" s="291" t="s">
        <v>708</v>
      </c>
      <c r="BA121" s="291" t="s">
        <v>708</v>
      </c>
      <c r="BB121" s="291" t="s">
        <v>708</v>
      </c>
      <c r="BC121" s="291" t="s">
        <v>708</v>
      </c>
      <c r="BD121" s="291" t="s">
        <v>708</v>
      </c>
      <c r="BE121" s="755" t="s">
        <v>708</v>
      </c>
      <c r="BF121" s="591" t="s">
        <v>708</v>
      </c>
      <c r="BG121" s="591" t="s">
        <v>708</v>
      </c>
      <c r="BH121" s="591" t="s">
        <v>708</v>
      </c>
      <c r="BI121" s="591" t="s">
        <v>708</v>
      </c>
      <c r="BJ121" s="591" t="s">
        <v>708</v>
      </c>
      <c r="BK121" s="591" t="s">
        <v>708</v>
      </c>
      <c r="BL121" s="754" t="s">
        <v>708</v>
      </c>
      <c r="BM121" s="291" t="s">
        <v>708</v>
      </c>
      <c r="BN121" s="291" t="s">
        <v>708</v>
      </c>
      <c r="BO121" s="291" t="s">
        <v>708</v>
      </c>
      <c r="BP121" s="291" t="s">
        <v>708</v>
      </c>
      <c r="BQ121" s="291" t="s">
        <v>708</v>
      </c>
      <c r="BR121" s="291" t="s">
        <v>708</v>
      </c>
      <c r="BS121" s="755" t="s">
        <v>708</v>
      </c>
      <c r="BT121" s="591" t="s">
        <v>708</v>
      </c>
      <c r="BU121" s="591" t="s">
        <v>708</v>
      </c>
      <c r="BV121" s="591" t="s">
        <v>708</v>
      </c>
      <c r="BW121" s="591" t="s">
        <v>708</v>
      </c>
      <c r="BX121" s="591" t="s">
        <v>708</v>
      </c>
      <c r="BY121" s="591" t="s">
        <v>708</v>
      </c>
      <c r="BZ121" s="754" t="s">
        <v>708</v>
      </c>
      <c r="CA121" s="291" t="s">
        <v>708</v>
      </c>
      <c r="CB121" s="291" t="s">
        <v>708</v>
      </c>
      <c r="CC121" s="291" t="s">
        <v>708</v>
      </c>
      <c r="CD121" s="291" t="s">
        <v>708</v>
      </c>
      <c r="CE121" s="291" t="s">
        <v>708</v>
      </c>
      <c r="CF121" s="291" t="s">
        <v>708</v>
      </c>
      <c r="CG121" s="291" t="s">
        <v>708</v>
      </c>
      <c r="CH121" s="439" t="s">
        <v>897</v>
      </c>
      <c r="CI121" s="290"/>
      <c r="CJ121" s="290"/>
      <c r="CK121" s="290"/>
      <c r="CL121" s="290"/>
      <c r="CM121" s="290"/>
      <c r="CN121" s="290"/>
      <c r="CO121" s="290"/>
      <c r="CP121" s="290"/>
      <c r="CQ121" s="290"/>
      <c r="CR121" s="290"/>
      <c r="CS121" s="290"/>
      <c r="CT121" s="290"/>
      <c r="CU121" s="290"/>
      <c r="CV121" s="290"/>
      <c r="CW121" s="290"/>
      <c r="CX121" s="290"/>
      <c r="CY121" s="290"/>
      <c r="CZ121" s="290"/>
      <c r="DA121" s="290"/>
      <c r="DB121" s="290"/>
      <c r="DC121" s="290"/>
      <c r="DD121" s="290"/>
      <c r="DE121" s="290"/>
      <c r="DF121" s="290"/>
      <c r="DG121" s="290"/>
      <c r="DH121" s="290"/>
      <c r="DI121" s="290"/>
      <c r="DJ121" s="290"/>
      <c r="DK121" s="290"/>
      <c r="DL121" s="290"/>
      <c r="DM121" s="290"/>
      <c r="DN121" s="290"/>
      <c r="DO121" s="290"/>
      <c r="DP121" s="290"/>
      <c r="DQ121" s="290"/>
      <c r="DR121" s="290"/>
      <c r="DS121" s="290"/>
      <c r="DT121" s="290"/>
      <c r="DU121" s="290"/>
      <c r="DV121" s="290"/>
      <c r="DW121" s="290"/>
      <c r="DX121" s="290"/>
      <c r="DY121" s="290"/>
      <c r="DZ121" s="290"/>
      <c r="EA121" s="290"/>
      <c r="EB121" s="290"/>
      <c r="EC121" s="290"/>
      <c r="ED121" s="290"/>
      <c r="EE121" s="290"/>
      <c r="EF121" s="290"/>
      <c r="EG121" s="290"/>
      <c r="EH121" s="290"/>
      <c r="EI121" s="290"/>
      <c r="EJ121" s="290"/>
      <c r="EK121" s="290"/>
      <c r="EL121" s="290"/>
      <c r="EM121" s="290"/>
      <c r="EN121" s="290"/>
      <c r="EO121" s="290"/>
      <c r="EP121" s="290"/>
      <c r="EQ121" s="290"/>
      <c r="ER121" s="290"/>
      <c r="ES121" s="290"/>
      <c r="ET121" s="290"/>
      <c r="EU121" s="290"/>
      <c r="EV121" s="290"/>
      <c r="EW121" s="290"/>
      <c r="EX121" s="290"/>
      <c r="EY121" s="290"/>
    </row>
    <row r="122" spans="1:155" s="237" customFormat="1" ht="15" customHeight="1" x14ac:dyDescent="0.35">
      <c r="A122" s="292" t="s">
        <v>422</v>
      </c>
      <c r="B122" s="293" t="s">
        <v>898</v>
      </c>
      <c r="C122" s="293" t="s">
        <v>710</v>
      </c>
      <c r="D122" s="290"/>
      <c r="E122" s="398">
        <v>7911815</v>
      </c>
      <c r="F122" s="699">
        <v>8074755</v>
      </c>
      <c r="G122" s="289">
        <v>0</v>
      </c>
      <c r="H122" s="699">
        <v>0</v>
      </c>
      <c r="I122" s="289">
        <v>0</v>
      </c>
      <c r="J122" s="289">
        <v>0</v>
      </c>
      <c r="K122" s="398">
        <v>7911815</v>
      </c>
      <c r="L122" s="699">
        <v>8074755</v>
      </c>
      <c r="M122" s="289">
        <v>0</v>
      </c>
      <c r="N122" s="699">
        <v>0</v>
      </c>
      <c r="O122" s="405">
        <v>28233</v>
      </c>
      <c r="P122" s="752">
        <v>28814.42</v>
      </c>
      <c r="Q122" s="616">
        <v>0.97</v>
      </c>
      <c r="R122" s="617">
        <v>0.97</v>
      </c>
      <c r="S122" s="704">
        <v>0</v>
      </c>
      <c r="T122" s="699">
        <v>0</v>
      </c>
      <c r="U122" s="384">
        <v>27386</v>
      </c>
      <c r="V122" s="384">
        <v>27950</v>
      </c>
      <c r="W122" s="684">
        <v>288.89999999999998</v>
      </c>
      <c r="X122" s="756">
        <v>288.89999999999998</v>
      </c>
      <c r="Y122" s="472">
        <v>288.89999999999998</v>
      </c>
      <c r="Z122" s="472">
        <v>288.89999999999998</v>
      </c>
      <c r="AA122" s="499">
        <v>0</v>
      </c>
      <c r="AB122" s="440">
        <v>0</v>
      </c>
      <c r="AC122" s="619">
        <v>0</v>
      </c>
      <c r="AD122" s="441" t="s">
        <v>105</v>
      </c>
      <c r="AE122" s="442" t="s">
        <v>105</v>
      </c>
      <c r="AF122" s="340">
        <v>1401.12</v>
      </c>
      <c r="AG122" s="340">
        <v>218.52</v>
      </c>
      <c r="AH122" s="340">
        <v>75.33</v>
      </c>
      <c r="AI122" s="340">
        <v>0</v>
      </c>
      <c r="AJ122" s="568">
        <v>1983.87</v>
      </c>
      <c r="AK122" s="609">
        <v>0</v>
      </c>
      <c r="AL122" s="570">
        <v>0</v>
      </c>
      <c r="AM122" s="609">
        <v>0</v>
      </c>
      <c r="AN122" s="570">
        <v>0</v>
      </c>
      <c r="AO122" s="609">
        <v>0</v>
      </c>
      <c r="AP122" s="569">
        <v>0</v>
      </c>
      <c r="AQ122" s="571" t="s">
        <v>708</v>
      </c>
      <c r="AR122" s="591" t="s">
        <v>708</v>
      </c>
      <c r="AS122" s="591" t="s">
        <v>708</v>
      </c>
      <c r="AT122" s="591" t="s">
        <v>708</v>
      </c>
      <c r="AU122" s="591" t="s">
        <v>708</v>
      </c>
      <c r="AV122" s="591" t="s">
        <v>708</v>
      </c>
      <c r="AW122" s="591" t="s">
        <v>708</v>
      </c>
      <c r="AX122" s="754" t="s">
        <v>708</v>
      </c>
      <c r="AY122" s="291" t="s">
        <v>708</v>
      </c>
      <c r="AZ122" s="291" t="s">
        <v>708</v>
      </c>
      <c r="BA122" s="291" t="s">
        <v>708</v>
      </c>
      <c r="BB122" s="291" t="s">
        <v>708</v>
      </c>
      <c r="BC122" s="291" t="s">
        <v>708</v>
      </c>
      <c r="BD122" s="291" t="s">
        <v>708</v>
      </c>
      <c r="BE122" s="755" t="s">
        <v>708</v>
      </c>
      <c r="BF122" s="591" t="s">
        <v>708</v>
      </c>
      <c r="BG122" s="591" t="s">
        <v>708</v>
      </c>
      <c r="BH122" s="591" t="s">
        <v>708</v>
      </c>
      <c r="BI122" s="591" t="s">
        <v>708</v>
      </c>
      <c r="BJ122" s="591" t="s">
        <v>708</v>
      </c>
      <c r="BK122" s="591" t="s">
        <v>708</v>
      </c>
      <c r="BL122" s="754" t="s">
        <v>708</v>
      </c>
      <c r="BM122" s="291" t="s">
        <v>708</v>
      </c>
      <c r="BN122" s="291" t="s">
        <v>708</v>
      </c>
      <c r="BO122" s="291" t="s">
        <v>708</v>
      </c>
      <c r="BP122" s="291" t="s">
        <v>708</v>
      </c>
      <c r="BQ122" s="291" t="s">
        <v>708</v>
      </c>
      <c r="BR122" s="291" t="s">
        <v>708</v>
      </c>
      <c r="BS122" s="755" t="s">
        <v>708</v>
      </c>
      <c r="BT122" s="591" t="s">
        <v>708</v>
      </c>
      <c r="BU122" s="591" t="s">
        <v>708</v>
      </c>
      <c r="BV122" s="591" t="s">
        <v>708</v>
      </c>
      <c r="BW122" s="591" t="s">
        <v>708</v>
      </c>
      <c r="BX122" s="591" t="s">
        <v>708</v>
      </c>
      <c r="BY122" s="591" t="s">
        <v>708</v>
      </c>
      <c r="BZ122" s="754" t="s">
        <v>708</v>
      </c>
      <c r="CA122" s="291" t="s">
        <v>708</v>
      </c>
      <c r="CB122" s="291" t="s">
        <v>708</v>
      </c>
      <c r="CC122" s="291" t="s">
        <v>708</v>
      </c>
      <c r="CD122" s="291" t="s">
        <v>708</v>
      </c>
      <c r="CE122" s="291" t="s">
        <v>708</v>
      </c>
      <c r="CF122" s="291" t="s">
        <v>708</v>
      </c>
      <c r="CG122" s="291" t="s">
        <v>708</v>
      </c>
      <c r="CH122" s="439" t="s">
        <v>899</v>
      </c>
      <c r="CI122" s="290"/>
      <c r="CJ122" s="290"/>
      <c r="CK122" s="290"/>
      <c r="CL122" s="290"/>
      <c r="CM122" s="290"/>
      <c r="CN122" s="290"/>
      <c r="CO122" s="290"/>
      <c r="CP122" s="290"/>
      <c r="CQ122" s="290"/>
      <c r="CR122" s="290"/>
      <c r="CS122" s="290"/>
      <c r="CT122" s="290"/>
      <c r="CU122" s="290"/>
      <c r="CV122" s="290"/>
      <c r="CW122" s="290"/>
      <c r="CX122" s="290"/>
      <c r="CY122" s="290"/>
      <c r="CZ122" s="290"/>
      <c r="DA122" s="290"/>
      <c r="DB122" s="290"/>
      <c r="DC122" s="290"/>
      <c r="DD122" s="290"/>
      <c r="DE122" s="290"/>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0"/>
      <c r="EB122" s="290"/>
      <c r="EC122" s="290"/>
      <c r="ED122" s="290"/>
      <c r="EE122" s="290"/>
      <c r="EF122" s="290"/>
      <c r="EG122" s="290"/>
      <c r="EH122" s="290"/>
      <c r="EI122" s="290"/>
      <c r="EJ122" s="290"/>
      <c r="EK122" s="290"/>
      <c r="EL122" s="290"/>
      <c r="EM122" s="290"/>
      <c r="EN122" s="290"/>
      <c r="EO122" s="290"/>
      <c r="EP122" s="290"/>
      <c r="EQ122" s="290"/>
      <c r="ER122" s="290"/>
      <c r="ES122" s="290"/>
      <c r="ET122" s="290"/>
      <c r="EU122" s="290"/>
      <c r="EV122" s="290"/>
      <c r="EW122" s="290"/>
      <c r="EX122" s="290"/>
      <c r="EY122" s="290"/>
    </row>
    <row r="123" spans="1:155" s="237" customFormat="1" ht="15" customHeight="1" x14ac:dyDescent="0.35">
      <c r="A123" s="292" t="s">
        <v>425</v>
      </c>
      <c r="B123" s="293" t="s">
        <v>900</v>
      </c>
      <c r="C123" s="293" t="s">
        <v>710</v>
      </c>
      <c r="D123" s="290"/>
      <c r="E123" s="398">
        <v>17217539</v>
      </c>
      <c r="F123" s="699">
        <v>17890145</v>
      </c>
      <c r="G123" s="289">
        <v>0</v>
      </c>
      <c r="H123" s="699">
        <v>0</v>
      </c>
      <c r="I123" s="289">
        <v>1162450</v>
      </c>
      <c r="J123" s="289">
        <v>1223416</v>
      </c>
      <c r="K123" s="398">
        <v>16055089</v>
      </c>
      <c r="L123" s="699">
        <v>16666729</v>
      </c>
      <c r="M123" s="289">
        <v>121630</v>
      </c>
      <c r="N123" s="699">
        <v>134630</v>
      </c>
      <c r="O123" s="405">
        <v>64210</v>
      </c>
      <c r="P123" s="752">
        <v>65376.2</v>
      </c>
      <c r="Q123" s="616">
        <v>0.9890000000000001</v>
      </c>
      <c r="R123" s="617">
        <v>0.9890000000000001</v>
      </c>
      <c r="S123" s="704">
        <v>481.2</v>
      </c>
      <c r="T123" s="699">
        <v>467.6</v>
      </c>
      <c r="U123" s="384">
        <v>63984.9</v>
      </c>
      <c r="V123" s="384">
        <v>65124.7</v>
      </c>
      <c r="W123" s="684">
        <v>269.08999999999997</v>
      </c>
      <c r="X123" s="756">
        <v>274.70999999999998</v>
      </c>
      <c r="Y123" s="472">
        <v>250.92</v>
      </c>
      <c r="Z123" s="472">
        <v>255.92</v>
      </c>
      <c r="AA123" s="499">
        <v>0</v>
      </c>
      <c r="AB123" s="440">
        <v>0</v>
      </c>
      <c r="AC123" s="619">
        <v>0</v>
      </c>
      <c r="AD123" s="441" t="s">
        <v>105</v>
      </c>
      <c r="AE123" s="442" t="s">
        <v>105</v>
      </c>
      <c r="AF123" s="340">
        <v>1467.35</v>
      </c>
      <c r="AG123" s="340">
        <v>281.06</v>
      </c>
      <c r="AH123" s="340">
        <v>75.61</v>
      </c>
      <c r="AI123" s="340">
        <v>0</v>
      </c>
      <c r="AJ123" s="568">
        <v>2098.73</v>
      </c>
      <c r="AK123" s="609">
        <v>88</v>
      </c>
      <c r="AL123" s="570">
        <v>37830.800000000003</v>
      </c>
      <c r="AM123" s="609">
        <v>0</v>
      </c>
      <c r="AN123" s="570">
        <v>0</v>
      </c>
      <c r="AO123" s="609">
        <v>79</v>
      </c>
      <c r="AP123" s="569">
        <v>36335.699999999997</v>
      </c>
      <c r="AQ123" s="571" t="s">
        <v>708</v>
      </c>
      <c r="AR123" s="591" t="s">
        <v>708</v>
      </c>
      <c r="AS123" s="591" t="s">
        <v>708</v>
      </c>
      <c r="AT123" s="591" t="s">
        <v>708</v>
      </c>
      <c r="AU123" s="591" t="s">
        <v>708</v>
      </c>
      <c r="AV123" s="591" t="s">
        <v>708</v>
      </c>
      <c r="AW123" s="591" t="s">
        <v>708</v>
      </c>
      <c r="AX123" s="754" t="s">
        <v>708</v>
      </c>
      <c r="AY123" s="291" t="s">
        <v>708</v>
      </c>
      <c r="AZ123" s="291" t="s">
        <v>708</v>
      </c>
      <c r="BA123" s="291" t="s">
        <v>708</v>
      </c>
      <c r="BB123" s="291" t="s">
        <v>708</v>
      </c>
      <c r="BC123" s="291" t="s">
        <v>708</v>
      </c>
      <c r="BD123" s="291" t="s">
        <v>708</v>
      </c>
      <c r="BE123" s="755" t="s">
        <v>708</v>
      </c>
      <c r="BF123" s="591" t="s">
        <v>708</v>
      </c>
      <c r="BG123" s="591" t="s">
        <v>708</v>
      </c>
      <c r="BH123" s="591" t="s">
        <v>708</v>
      </c>
      <c r="BI123" s="591" t="s">
        <v>708</v>
      </c>
      <c r="BJ123" s="591" t="s">
        <v>708</v>
      </c>
      <c r="BK123" s="591" t="s">
        <v>708</v>
      </c>
      <c r="BL123" s="754" t="s">
        <v>708</v>
      </c>
      <c r="BM123" s="291" t="s">
        <v>708</v>
      </c>
      <c r="BN123" s="291" t="s">
        <v>708</v>
      </c>
      <c r="BO123" s="291" t="s">
        <v>708</v>
      </c>
      <c r="BP123" s="291" t="s">
        <v>708</v>
      </c>
      <c r="BQ123" s="291" t="s">
        <v>708</v>
      </c>
      <c r="BR123" s="291" t="s">
        <v>708</v>
      </c>
      <c r="BS123" s="755" t="s">
        <v>708</v>
      </c>
      <c r="BT123" s="591" t="s">
        <v>708</v>
      </c>
      <c r="BU123" s="591" t="s">
        <v>708</v>
      </c>
      <c r="BV123" s="591" t="s">
        <v>708</v>
      </c>
      <c r="BW123" s="591" t="s">
        <v>708</v>
      </c>
      <c r="BX123" s="591" t="s">
        <v>708</v>
      </c>
      <c r="BY123" s="591" t="s">
        <v>708</v>
      </c>
      <c r="BZ123" s="754" t="s">
        <v>708</v>
      </c>
      <c r="CA123" s="291" t="s">
        <v>708</v>
      </c>
      <c r="CB123" s="291" t="s">
        <v>708</v>
      </c>
      <c r="CC123" s="291" t="s">
        <v>708</v>
      </c>
      <c r="CD123" s="291" t="s">
        <v>708</v>
      </c>
      <c r="CE123" s="291" t="s">
        <v>708</v>
      </c>
      <c r="CF123" s="291" t="s">
        <v>708</v>
      </c>
      <c r="CG123" s="291" t="s">
        <v>708</v>
      </c>
      <c r="CH123" s="439" t="s">
        <v>901</v>
      </c>
      <c r="CI123" s="290"/>
      <c r="CJ123" s="290"/>
      <c r="CK123" s="290"/>
      <c r="CL123" s="290"/>
      <c r="CM123" s="290"/>
      <c r="CN123" s="290"/>
      <c r="CO123" s="290"/>
      <c r="CP123" s="290"/>
      <c r="CQ123" s="290"/>
      <c r="CR123" s="290"/>
      <c r="CS123" s="290"/>
      <c r="CT123" s="290"/>
      <c r="CU123" s="290"/>
      <c r="CV123" s="290"/>
      <c r="CW123" s="290"/>
      <c r="CX123" s="290"/>
      <c r="CY123" s="290"/>
      <c r="CZ123" s="290"/>
      <c r="DA123" s="290"/>
      <c r="DB123" s="290"/>
      <c r="DC123" s="290"/>
      <c r="DD123" s="290"/>
      <c r="DE123" s="290"/>
      <c r="DF123" s="290"/>
      <c r="DG123" s="290"/>
      <c r="DH123" s="290"/>
      <c r="DI123" s="290"/>
      <c r="DJ123" s="290"/>
      <c r="DK123" s="290"/>
      <c r="DL123" s="290"/>
      <c r="DM123" s="290"/>
      <c r="DN123" s="290"/>
      <c r="DO123" s="290"/>
      <c r="DP123" s="290"/>
      <c r="DQ123" s="290"/>
      <c r="DR123" s="290"/>
      <c r="DS123" s="290"/>
      <c r="DT123" s="290"/>
      <c r="DU123" s="290"/>
      <c r="DV123" s="290"/>
      <c r="DW123" s="290"/>
      <c r="DX123" s="290"/>
      <c r="DY123" s="290"/>
      <c r="DZ123" s="290"/>
      <c r="EA123" s="290"/>
      <c r="EB123" s="290"/>
      <c r="EC123" s="290"/>
      <c r="ED123" s="290"/>
      <c r="EE123" s="290"/>
      <c r="EF123" s="290"/>
      <c r="EG123" s="290"/>
      <c r="EH123" s="290"/>
      <c r="EI123" s="290"/>
      <c r="EJ123" s="290"/>
      <c r="EK123" s="290"/>
      <c r="EL123" s="290"/>
      <c r="EM123" s="290"/>
      <c r="EN123" s="290"/>
      <c r="EO123" s="290"/>
      <c r="EP123" s="290"/>
      <c r="EQ123" s="290"/>
      <c r="ER123" s="290"/>
      <c r="ES123" s="290"/>
      <c r="ET123" s="290"/>
      <c r="EU123" s="290"/>
      <c r="EV123" s="290"/>
      <c r="EW123" s="290"/>
      <c r="EX123" s="290"/>
      <c r="EY123" s="290"/>
    </row>
    <row r="124" spans="1:155" s="237" customFormat="1" ht="15" customHeight="1" x14ac:dyDescent="0.35">
      <c r="A124" s="292" t="s">
        <v>252</v>
      </c>
      <c r="B124" s="293" t="s">
        <v>253</v>
      </c>
      <c r="C124" s="293" t="s">
        <v>117</v>
      </c>
      <c r="D124" s="290"/>
      <c r="E124" s="398">
        <v>139705596</v>
      </c>
      <c r="F124" s="699">
        <v>146184502</v>
      </c>
      <c r="G124" s="289">
        <v>0</v>
      </c>
      <c r="H124" s="699">
        <v>0</v>
      </c>
      <c r="I124" s="289">
        <v>0</v>
      </c>
      <c r="J124" s="289">
        <v>0</v>
      </c>
      <c r="K124" s="398">
        <v>139705596</v>
      </c>
      <c r="L124" s="699">
        <v>146184502</v>
      </c>
      <c r="M124" s="289">
        <v>3234000</v>
      </c>
      <c r="N124" s="699">
        <v>3304000</v>
      </c>
      <c r="O124" s="405">
        <v>89041.8</v>
      </c>
      <c r="P124" s="752">
        <v>90465.5</v>
      </c>
      <c r="Q124" s="616">
        <v>0.98</v>
      </c>
      <c r="R124" s="617">
        <v>0.98</v>
      </c>
      <c r="S124" s="704">
        <v>126</v>
      </c>
      <c r="T124" s="699">
        <v>128.80000000000001</v>
      </c>
      <c r="U124" s="384">
        <v>87387</v>
      </c>
      <c r="V124" s="384">
        <v>88785</v>
      </c>
      <c r="W124" s="684">
        <v>1598.7</v>
      </c>
      <c r="X124" s="756">
        <v>1646.5</v>
      </c>
      <c r="Y124" s="472">
        <v>1598.7</v>
      </c>
      <c r="Z124" s="472">
        <v>1646.5</v>
      </c>
      <c r="AA124" s="499">
        <v>1418784</v>
      </c>
      <c r="AB124" s="440">
        <v>15.98</v>
      </c>
      <c r="AC124" s="619">
        <v>9.9956000000000003E-3</v>
      </c>
      <c r="AD124" s="441" t="s">
        <v>105</v>
      </c>
      <c r="AE124" s="442" t="s">
        <v>105</v>
      </c>
      <c r="AF124" s="340">
        <v>395.59</v>
      </c>
      <c r="AG124" s="340">
        <v>0</v>
      </c>
      <c r="AH124" s="340">
        <v>0</v>
      </c>
      <c r="AI124" s="340">
        <v>0</v>
      </c>
      <c r="AJ124" s="568">
        <v>2042.09</v>
      </c>
      <c r="AK124" s="609">
        <v>0</v>
      </c>
      <c r="AL124" s="570">
        <v>0</v>
      </c>
      <c r="AM124" s="609">
        <v>0</v>
      </c>
      <c r="AN124" s="570">
        <v>0</v>
      </c>
      <c r="AO124" s="609">
        <v>0</v>
      </c>
      <c r="AP124" s="569">
        <v>0</v>
      </c>
      <c r="AQ124" s="571" t="s">
        <v>708</v>
      </c>
      <c r="AR124" s="591" t="s">
        <v>708</v>
      </c>
      <c r="AS124" s="591" t="s">
        <v>708</v>
      </c>
      <c r="AT124" s="591" t="s">
        <v>708</v>
      </c>
      <c r="AU124" s="591" t="s">
        <v>708</v>
      </c>
      <c r="AV124" s="591" t="s">
        <v>708</v>
      </c>
      <c r="AW124" s="591" t="s">
        <v>708</v>
      </c>
      <c r="AX124" s="754" t="s">
        <v>708</v>
      </c>
      <c r="AY124" s="291" t="s">
        <v>708</v>
      </c>
      <c r="AZ124" s="291" t="s">
        <v>708</v>
      </c>
      <c r="BA124" s="291" t="s">
        <v>708</v>
      </c>
      <c r="BB124" s="291" t="s">
        <v>708</v>
      </c>
      <c r="BC124" s="291" t="s">
        <v>708</v>
      </c>
      <c r="BD124" s="291" t="s">
        <v>708</v>
      </c>
      <c r="BE124" s="755" t="s">
        <v>708</v>
      </c>
      <c r="BF124" s="591" t="s">
        <v>708</v>
      </c>
      <c r="BG124" s="591" t="s">
        <v>708</v>
      </c>
      <c r="BH124" s="591" t="s">
        <v>708</v>
      </c>
      <c r="BI124" s="591" t="s">
        <v>708</v>
      </c>
      <c r="BJ124" s="591" t="s">
        <v>708</v>
      </c>
      <c r="BK124" s="591" t="s">
        <v>708</v>
      </c>
      <c r="BL124" s="754" t="s">
        <v>708</v>
      </c>
      <c r="BM124" s="291" t="s">
        <v>708</v>
      </c>
      <c r="BN124" s="291" t="s">
        <v>708</v>
      </c>
      <c r="BO124" s="291" t="s">
        <v>708</v>
      </c>
      <c r="BP124" s="291" t="s">
        <v>708</v>
      </c>
      <c r="BQ124" s="291" t="s">
        <v>708</v>
      </c>
      <c r="BR124" s="291" t="s">
        <v>708</v>
      </c>
      <c r="BS124" s="755" t="s">
        <v>708</v>
      </c>
      <c r="BT124" s="591" t="s">
        <v>708</v>
      </c>
      <c r="BU124" s="591" t="s">
        <v>708</v>
      </c>
      <c r="BV124" s="591" t="s">
        <v>708</v>
      </c>
      <c r="BW124" s="591" t="s">
        <v>708</v>
      </c>
      <c r="BX124" s="591" t="s">
        <v>708</v>
      </c>
      <c r="BY124" s="591" t="s">
        <v>708</v>
      </c>
      <c r="BZ124" s="754" t="s">
        <v>708</v>
      </c>
      <c r="CA124" s="291" t="s">
        <v>708</v>
      </c>
      <c r="CB124" s="291" t="s">
        <v>708</v>
      </c>
      <c r="CC124" s="291" t="s">
        <v>708</v>
      </c>
      <c r="CD124" s="291" t="s">
        <v>708</v>
      </c>
      <c r="CE124" s="291" t="s">
        <v>708</v>
      </c>
      <c r="CF124" s="291" t="s">
        <v>708</v>
      </c>
      <c r="CG124" s="291" t="s">
        <v>708</v>
      </c>
      <c r="CH124" s="439" t="s">
        <v>902</v>
      </c>
      <c r="CI124" s="290"/>
      <c r="CJ124" s="290"/>
      <c r="CK124" s="290"/>
      <c r="CL124" s="290"/>
      <c r="CM124" s="290"/>
      <c r="CN124" s="290"/>
      <c r="CO124" s="290"/>
      <c r="CP124" s="290"/>
      <c r="CQ124" s="290"/>
      <c r="CR124" s="290"/>
      <c r="CS124" s="290"/>
      <c r="CT124" s="290"/>
      <c r="CU124" s="290"/>
      <c r="CV124" s="290"/>
      <c r="CW124" s="290"/>
      <c r="CX124" s="290"/>
      <c r="CY124" s="290"/>
      <c r="CZ124" s="290"/>
      <c r="DA124" s="290"/>
      <c r="DB124" s="290"/>
      <c r="DC124" s="290"/>
      <c r="DD124" s="290"/>
      <c r="DE124" s="290"/>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0"/>
      <c r="EB124" s="290"/>
      <c r="EC124" s="290"/>
      <c r="ED124" s="290"/>
      <c r="EE124" s="290"/>
      <c r="EF124" s="290"/>
      <c r="EG124" s="290"/>
      <c r="EH124" s="290"/>
      <c r="EI124" s="290"/>
      <c r="EJ124" s="290"/>
      <c r="EK124" s="290"/>
      <c r="EL124" s="290"/>
      <c r="EM124" s="290"/>
      <c r="EN124" s="290"/>
      <c r="EO124" s="290"/>
      <c r="EP124" s="290"/>
      <c r="EQ124" s="290"/>
      <c r="ER124" s="290"/>
      <c r="ES124" s="290"/>
      <c r="ET124" s="290"/>
      <c r="EU124" s="290"/>
      <c r="EV124" s="290"/>
      <c r="EW124" s="290"/>
      <c r="EX124" s="290"/>
      <c r="EY124" s="290"/>
    </row>
    <row r="125" spans="1:155" s="237" customFormat="1" ht="15" customHeight="1" x14ac:dyDescent="0.35">
      <c r="A125" s="292" t="s">
        <v>430</v>
      </c>
      <c r="B125" s="293" t="s">
        <v>903</v>
      </c>
      <c r="C125" s="293" t="s">
        <v>710</v>
      </c>
      <c r="D125" s="290"/>
      <c r="E125" s="398">
        <v>10929249</v>
      </c>
      <c r="F125" s="699">
        <v>11507420</v>
      </c>
      <c r="G125" s="289">
        <v>0</v>
      </c>
      <c r="H125" s="699">
        <v>0</v>
      </c>
      <c r="I125" s="289">
        <v>3463769</v>
      </c>
      <c r="J125" s="289">
        <v>3694545</v>
      </c>
      <c r="K125" s="398">
        <v>7465480</v>
      </c>
      <c r="L125" s="699">
        <v>7812875</v>
      </c>
      <c r="M125" s="289">
        <v>0</v>
      </c>
      <c r="N125" s="699">
        <v>0</v>
      </c>
      <c r="O125" s="405">
        <v>41595.96</v>
      </c>
      <c r="P125" s="752">
        <v>41789.800000000003</v>
      </c>
      <c r="Q125" s="616">
        <v>0.98699999999999999</v>
      </c>
      <c r="R125" s="617">
        <v>0.98699999999999999</v>
      </c>
      <c r="S125" s="704">
        <v>0</v>
      </c>
      <c r="T125" s="699">
        <v>569.4</v>
      </c>
      <c r="U125" s="384">
        <v>41055.199999999997</v>
      </c>
      <c r="V125" s="384">
        <v>41815.9</v>
      </c>
      <c r="W125" s="684">
        <v>266.20999999999998</v>
      </c>
      <c r="X125" s="756">
        <v>275.19</v>
      </c>
      <c r="Y125" s="472">
        <v>181.84</v>
      </c>
      <c r="Z125" s="472">
        <v>186.84</v>
      </c>
      <c r="AA125" s="499">
        <v>0</v>
      </c>
      <c r="AB125" s="440">
        <v>0</v>
      </c>
      <c r="AC125" s="619">
        <v>0</v>
      </c>
      <c r="AD125" s="441" t="s">
        <v>105</v>
      </c>
      <c r="AE125" s="442" t="s">
        <v>105</v>
      </c>
      <c r="AF125" s="340">
        <v>1390.86</v>
      </c>
      <c r="AG125" s="340">
        <v>236.46</v>
      </c>
      <c r="AH125" s="340">
        <v>75.430000000000007</v>
      </c>
      <c r="AI125" s="340">
        <v>0</v>
      </c>
      <c r="AJ125" s="568">
        <v>1977.94</v>
      </c>
      <c r="AK125" s="609">
        <v>21</v>
      </c>
      <c r="AL125" s="570">
        <v>41815.86</v>
      </c>
      <c r="AM125" s="609">
        <v>0</v>
      </c>
      <c r="AN125" s="570">
        <v>0</v>
      </c>
      <c r="AO125" s="609">
        <v>21</v>
      </c>
      <c r="AP125" s="569">
        <v>41815.86</v>
      </c>
      <c r="AQ125" s="571" t="s">
        <v>708</v>
      </c>
      <c r="AR125" s="591" t="s">
        <v>708</v>
      </c>
      <c r="AS125" s="591" t="s">
        <v>708</v>
      </c>
      <c r="AT125" s="591" t="s">
        <v>708</v>
      </c>
      <c r="AU125" s="591" t="s">
        <v>708</v>
      </c>
      <c r="AV125" s="591" t="s">
        <v>708</v>
      </c>
      <c r="AW125" s="591" t="s">
        <v>708</v>
      </c>
      <c r="AX125" s="754" t="s">
        <v>708</v>
      </c>
      <c r="AY125" s="291" t="s">
        <v>708</v>
      </c>
      <c r="AZ125" s="291" t="s">
        <v>708</v>
      </c>
      <c r="BA125" s="291" t="s">
        <v>708</v>
      </c>
      <c r="BB125" s="291" t="s">
        <v>708</v>
      </c>
      <c r="BC125" s="291" t="s">
        <v>708</v>
      </c>
      <c r="BD125" s="291" t="s">
        <v>708</v>
      </c>
      <c r="BE125" s="755" t="s">
        <v>708</v>
      </c>
      <c r="BF125" s="591" t="s">
        <v>708</v>
      </c>
      <c r="BG125" s="591" t="s">
        <v>708</v>
      </c>
      <c r="BH125" s="591" t="s">
        <v>708</v>
      </c>
      <c r="BI125" s="591" t="s">
        <v>708</v>
      </c>
      <c r="BJ125" s="591" t="s">
        <v>708</v>
      </c>
      <c r="BK125" s="591" t="s">
        <v>708</v>
      </c>
      <c r="BL125" s="754" t="s">
        <v>708</v>
      </c>
      <c r="BM125" s="291" t="s">
        <v>708</v>
      </c>
      <c r="BN125" s="291" t="s">
        <v>708</v>
      </c>
      <c r="BO125" s="291" t="s">
        <v>708</v>
      </c>
      <c r="BP125" s="291" t="s">
        <v>708</v>
      </c>
      <c r="BQ125" s="291" t="s">
        <v>708</v>
      </c>
      <c r="BR125" s="291" t="s">
        <v>708</v>
      </c>
      <c r="BS125" s="755" t="s">
        <v>708</v>
      </c>
      <c r="BT125" s="591" t="s">
        <v>708</v>
      </c>
      <c r="BU125" s="591" t="s">
        <v>708</v>
      </c>
      <c r="BV125" s="591" t="s">
        <v>708</v>
      </c>
      <c r="BW125" s="591" t="s">
        <v>708</v>
      </c>
      <c r="BX125" s="591" t="s">
        <v>708</v>
      </c>
      <c r="BY125" s="591" t="s">
        <v>708</v>
      </c>
      <c r="BZ125" s="754" t="s">
        <v>708</v>
      </c>
      <c r="CA125" s="291" t="s">
        <v>708</v>
      </c>
      <c r="CB125" s="291" t="s">
        <v>708</v>
      </c>
      <c r="CC125" s="291" t="s">
        <v>708</v>
      </c>
      <c r="CD125" s="291" t="s">
        <v>708</v>
      </c>
      <c r="CE125" s="291" t="s">
        <v>708</v>
      </c>
      <c r="CF125" s="291" t="s">
        <v>708</v>
      </c>
      <c r="CG125" s="291" t="s">
        <v>708</v>
      </c>
      <c r="CH125" s="439" t="s">
        <v>904</v>
      </c>
      <c r="CI125" s="290"/>
      <c r="CJ125" s="290"/>
      <c r="CK125" s="290"/>
      <c r="CL125" s="290"/>
      <c r="CM125" s="290"/>
      <c r="CN125" s="290"/>
      <c r="CO125" s="290"/>
      <c r="CP125" s="290"/>
      <c r="CQ125" s="290"/>
      <c r="CR125" s="290"/>
      <c r="CS125" s="290"/>
      <c r="CT125" s="290"/>
      <c r="CU125" s="290"/>
      <c r="CV125" s="290"/>
      <c r="CW125" s="290"/>
      <c r="CX125" s="290"/>
      <c r="CY125" s="290"/>
      <c r="CZ125" s="290"/>
      <c r="DA125" s="290"/>
      <c r="DB125" s="290"/>
      <c r="DC125" s="290"/>
      <c r="DD125" s="290"/>
      <c r="DE125" s="290"/>
      <c r="DF125" s="290"/>
      <c r="DG125" s="290"/>
      <c r="DH125" s="290"/>
      <c r="DI125" s="290"/>
      <c r="DJ125" s="290"/>
      <c r="DK125" s="290"/>
      <c r="DL125" s="290"/>
      <c r="DM125" s="290"/>
      <c r="DN125" s="290"/>
      <c r="DO125" s="290"/>
      <c r="DP125" s="290"/>
      <c r="DQ125" s="290"/>
      <c r="DR125" s="290"/>
      <c r="DS125" s="290"/>
      <c r="DT125" s="290"/>
      <c r="DU125" s="290"/>
      <c r="DV125" s="290"/>
      <c r="DW125" s="290"/>
      <c r="DX125" s="290"/>
      <c r="DY125" s="290"/>
      <c r="DZ125" s="290"/>
      <c r="EA125" s="290"/>
      <c r="EB125" s="290"/>
      <c r="EC125" s="290"/>
      <c r="ED125" s="290"/>
      <c r="EE125" s="290"/>
      <c r="EF125" s="290"/>
      <c r="EG125" s="290"/>
      <c r="EH125" s="290"/>
      <c r="EI125" s="290"/>
      <c r="EJ125" s="290"/>
      <c r="EK125" s="290"/>
      <c r="EL125" s="290"/>
      <c r="EM125" s="290"/>
      <c r="EN125" s="290"/>
      <c r="EO125" s="290"/>
      <c r="EP125" s="290"/>
      <c r="EQ125" s="290"/>
      <c r="ER125" s="290"/>
      <c r="ES125" s="290"/>
      <c r="ET125" s="290"/>
      <c r="EU125" s="290"/>
      <c r="EV125" s="290"/>
      <c r="EW125" s="290"/>
      <c r="EX125" s="290"/>
      <c r="EY125" s="290"/>
    </row>
    <row r="126" spans="1:155" s="237" customFormat="1" ht="15" customHeight="1" x14ac:dyDescent="0.35">
      <c r="A126" s="292" t="s">
        <v>255</v>
      </c>
      <c r="B126" s="293" t="s">
        <v>256</v>
      </c>
      <c r="C126" s="293" t="s">
        <v>128</v>
      </c>
      <c r="D126" s="290"/>
      <c r="E126" s="398">
        <v>42736895</v>
      </c>
      <c r="F126" s="699">
        <v>45844675</v>
      </c>
      <c r="G126" s="289">
        <v>0</v>
      </c>
      <c r="H126" s="699">
        <v>0</v>
      </c>
      <c r="I126" s="289">
        <v>40267</v>
      </c>
      <c r="J126" s="289">
        <v>56675</v>
      </c>
      <c r="K126" s="398">
        <v>42696628</v>
      </c>
      <c r="L126" s="699">
        <v>45788000</v>
      </c>
      <c r="M126" s="289">
        <v>123688</v>
      </c>
      <c r="N126" s="699">
        <v>122000</v>
      </c>
      <c r="O126" s="405">
        <v>24755.33</v>
      </c>
      <c r="P126" s="752">
        <v>25179.8</v>
      </c>
      <c r="Q126" s="616">
        <v>0.98499999999999999</v>
      </c>
      <c r="R126" s="617">
        <v>0.99</v>
      </c>
      <c r="S126" s="704">
        <v>0</v>
      </c>
      <c r="T126" s="699">
        <v>0</v>
      </c>
      <c r="U126" s="384">
        <v>24384</v>
      </c>
      <c r="V126" s="384">
        <v>24928</v>
      </c>
      <c r="W126" s="684">
        <v>1752.66</v>
      </c>
      <c r="X126" s="756">
        <v>1839.08</v>
      </c>
      <c r="Y126" s="472">
        <v>1751.01</v>
      </c>
      <c r="Z126" s="472">
        <v>1836.81</v>
      </c>
      <c r="AA126" s="499">
        <v>1309467.8400000001</v>
      </c>
      <c r="AB126" s="440">
        <v>52.53</v>
      </c>
      <c r="AC126" s="619">
        <v>2.99998E-2</v>
      </c>
      <c r="AD126" s="441" t="s">
        <v>105</v>
      </c>
      <c r="AE126" s="442" t="s">
        <v>105</v>
      </c>
      <c r="AF126" s="340">
        <v>0</v>
      </c>
      <c r="AG126" s="340">
        <v>275.73</v>
      </c>
      <c r="AH126" s="340">
        <v>81.86</v>
      </c>
      <c r="AI126" s="340">
        <v>0</v>
      </c>
      <c r="AJ126" s="568">
        <v>2196.67</v>
      </c>
      <c r="AK126" s="609">
        <v>9</v>
      </c>
      <c r="AL126" s="570">
        <v>2784.9</v>
      </c>
      <c r="AM126" s="609">
        <v>0</v>
      </c>
      <c r="AN126" s="570">
        <v>0</v>
      </c>
      <c r="AO126" s="609">
        <v>7</v>
      </c>
      <c r="AP126" s="569">
        <v>2754.5</v>
      </c>
      <c r="AQ126" s="571" t="s">
        <v>708</v>
      </c>
      <c r="AR126" s="591" t="s">
        <v>708</v>
      </c>
      <c r="AS126" s="591" t="s">
        <v>708</v>
      </c>
      <c r="AT126" s="591" t="s">
        <v>708</v>
      </c>
      <c r="AU126" s="591" t="s">
        <v>708</v>
      </c>
      <c r="AV126" s="591" t="s">
        <v>708</v>
      </c>
      <c r="AW126" s="591" t="s">
        <v>708</v>
      </c>
      <c r="AX126" s="754" t="s">
        <v>708</v>
      </c>
      <c r="AY126" s="291" t="s">
        <v>708</v>
      </c>
      <c r="AZ126" s="291" t="s">
        <v>708</v>
      </c>
      <c r="BA126" s="291" t="s">
        <v>708</v>
      </c>
      <c r="BB126" s="291" t="s">
        <v>708</v>
      </c>
      <c r="BC126" s="291" t="s">
        <v>708</v>
      </c>
      <c r="BD126" s="291" t="s">
        <v>708</v>
      </c>
      <c r="BE126" s="755" t="s">
        <v>708</v>
      </c>
      <c r="BF126" s="591" t="s">
        <v>708</v>
      </c>
      <c r="BG126" s="591" t="s">
        <v>708</v>
      </c>
      <c r="BH126" s="591" t="s">
        <v>708</v>
      </c>
      <c r="BI126" s="591" t="s">
        <v>708</v>
      </c>
      <c r="BJ126" s="591" t="s">
        <v>708</v>
      </c>
      <c r="BK126" s="591" t="s">
        <v>708</v>
      </c>
      <c r="BL126" s="754" t="s">
        <v>708</v>
      </c>
      <c r="BM126" s="291" t="s">
        <v>708</v>
      </c>
      <c r="BN126" s="291" t="s">
        <v>708</v>
      </c>
      <c r="BO126" s="291" t="s">
        <v>708</v>
      </c>
      <c r="BP126" s="291" t="s">
        <v>708</v>
      </c>
      <c r="BQ126" s="291" t="s">
        <v>708</v>
      </c>
      <c r="BR126" s="291" t="s">
        <v>708</v>
      </c>
      <c r="BS126" s="755" t="s">
        <v>708</v>
      </c>
      <c r="BT126" s="591" t="s">
        <v>708</v>
      </c>
      <c r="BU126" s="591" t="s">
        <v>708</v>
      </c>
      <c r="BV126" s="591" t="s">
        <v>708</v>
      </c>
      <c r="BW126" s="591" t="s">
        <v>708</v>
      </c>
      <c r="BX126" s="591" t="s">
        <v>708</v>
      </c>
      <c r="BY126" s="591" t="s">
        <v>708</v>
      </c>
      <c r="BZ126" s="754" t="s">
        <v>708</v>
      </c>
      <c r="CA126" s="291" t="s">
        <v>708</v>
      </c>
      <c r="CB126" s="291" t="s">
        <v>708</v>
      </c>
      <c r="CC126" s="291" t="s">
        <v>708</v>
      </c>
      <c r="CD126" s="291" t="s">
        <v>708</v>
      </c>
      <c r="CE126" s="291" t="s">
        <v>708</v>
      </c>
      <c r="CF126" s="291" t="s">
        <v>708</v>
      </c>
      <c r="CG126" s="291" t="s">
        <v>708</v>
      </c>
      <c r="CH126" s="439" t="s">
        <v>905</v>
      </c>
      <c r="CI126" s="290"/>
      <c r="CJ126" s="290"/>
      <c r="CK126" s="290"/>
      <c r="CL126" s="290"/>
      <c r="CM126" s="290"/>
      <c r="CN126" s="290"/>
      <c r="CO126" s="290"/>
      <c r="CP126" s="290"/>
      <c r="CQ126" s="290"/>
      <c r="CR126" s="290"/>
      <c r="CS126" s="290"/>
      <c r="CT126" s="290"/>
      <c r="CU126" s="290"/>
      <c r="CV126" s="290"/>
      <c r="CW126" s="290"/>
      <c r="CX126" s="290"/>
      <c r="CY126" s="290"/>
      <c r="CZ126" s="290"/>
      <c r="DA126" s="290"/>
      <c r="DB126" s="290"/>
      <c r="DC126" s="290"/>
      <c r="DD126" s="290"/>
      <c r="DE126" s="290"/>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0"/>
      <c r="EB126" s="290"/>
      <c r="EC126" s="290"/>
      <c r="ED126" s="290"/>
      <c r="EE126" s="290"/>
      <c r="EF126" s="290"/>
      <c r="EG126" s="290"/>
      <c r="EH126" s="290"/>
      <c r="EI126" s="290"/>
      <c r="EJ126" s="290"/>
      <c r="EK126" s="290"/>
      <c r="EL126" s="290"/>
      <c r="EM126" s="290"/>
      <c r="EN126" s="290"/>
      <c r="EO126" s="290"/>
      <c r="EP126" s="290"/>
      <c r="EQ126" s="290"/>
      <c r="ER126" s="290"/>
      <c r="ES126" s="290"/>
      <c r="ET126" s="290"/>
      <c r="EU126" s="290"/>
      <c r="EV126" s="290"/>
      <c r="EW126" s="290"/>
      <c r="EX126" s="290"/>
      <c r="EY126" s="290"/>
    </row>
    <row r="127" spans="1:155" s="237" customFormat="1" ht="15" customHeight="1" x14ac:dyDescent="0.35">
      <c r="A127" s="292" t="s">
        <v>435</v>
      </c>
      <c r="B127" s="293" t="s">
        <v>906</v>
      </c>
      <c r="C127" s="293" t="s">
        <v>710</v>
      </c>
      <c r="D127" s="290"/>
      <c r="E127" s="398">
        <v>7103644.7400000002</v>
      </c>
      <c r="F127" s="699">
        <v>7390176</v>
      </c>
      <c r="G127" s="289">
        <v>0</v>
      </c>
      <c r="H127" s="699">
        <v>0</v>
      </c>
      <c r="I127" s="289">
        <v>0</v>
      </c>
      <c r="J127" s="289">
        <v>0</v>
      </c>
      <c r="K127" s="398">
        <v>7103644.7400000002</v>
      </c>
      <c r="L127" s="699">
        <v>7390176</v>
      </c>
      <c r="M127" s="289">
        <v>0</v>
      </c>
      <c r="N127" s="699">
        <v>0</v>
      </c>
      <c r="O127" s="405">
        <v>26572.3</v>
      </c>
      <c r="P127" s="752">
        <v>27188.2</v>
      </c>
      <c r="Q127" s="616">
        <v>0.96799999999999997</v>
      </c>
      <c r="R127" s="617">
        <v>0.96501499999999996</v>
      </c>
      <c r="S127" s="704">
        <v>0</v>
      </c>
      <c r="T127" s="699">
        <v>0</v>
      </c>
      <c r="U127" s="384">
        <v>25722</v>
      </c>
      <c r="V127" s="384">
        <v>26237.020820000002</v>
      </c>
      <c r="W127" s="684">
        <v>276.17</v>
      </c>
      <c r="X127" s="756">
        <v>281.66978</v>
      </c>
      <c r="Y127" s="472">
        <v>276.17</v>
      </c>
      <c r="Z127" s="472">
        <v>281.66978</v>
      </c>
      <c r="AA127" s="499">
        <v>0</v>
      </c>
      <c r="AB127" s="440">
        <v>0</v>
      </c>
      <c r="AC127" s="619">
        <v>0</v>
      </c>
      <c r="AD127" s="441" t="s">
        <v>105</v>
      </c>
      <c r="AE127" s="442" t="s">
        <v>105</v>
      </c>
      <c r="AF127" s="340">
        <v>1613.3387399999999</v>
      </c>
      <c r="AG127" s="340">
        <v>224.90982</v>
      </c>
      <c r="AH127" s="340">
        <v>99.369929999999997</v>
      </c>
      <c r="AI127" s="340">
        <v>0</v>
      </c>
      <c r="AJ127" s="568">
        <v>2219.29</v>
      </c>
      <c r="AK127" s="609">
        <v>0</v>
      </c>
      <c r="AL127" s="570">
        <v>0</v>
      </c>
      <c r="AM127" s="609">
        <v>0</v>
      </c>
      <c r="AN127" s="570">
        <v>0</v>
      </c>
      <c r="AO127" s="609">
        <v>0</v>
      </c>
      <c r="AP127" s="569">
        <v>0</v>
      </c>
      <c r="AQ127" s="571" t="s">
        <v>708</v>
      </c>
      <c r="AR127" s="591" t="s">
        <v>708</v>
      </c>
      <c r="AS127" s="591" t="s">
        <v>708</v>
      </c>
      <c r="AT127" s="591" t="s">
        <v>708</v>
      </c>
      <c r="AU127" s="591" t="s">
        <v>708</v>
      </c>
      <c r="AV127" s="591" t="s">
        <v>708</v>
      </c>
      <c r="AW127" s="591" t="s">
        <v>708</v>
      </c>
      <c r="AX127" s="754" t="s">
        <v>708</v>
      </c>
      <c r="AY127" s="291" t="s">
        <v>708</v>
      </c>
      <c r="AZ127" s="291" t="s">
        <v>708</v>
      </c>
      <c r="BA127" s="291" t="s">
        <v>708</v>
      </c>
      <c r="BB127" s="291" t="s">
        <v>708</v>
      </c>
      <c r="BC127" s="291" t="s">
        <v>708</v>
      </c>
      <c r="BD127" s="291" t="s">
        <v>708</v>
      </c>
      <c r="BE127" s="755" t="s">
        <v>708</v>
      </c>
      <c r="BF127" s="591" t="s">
        <v>708</v>
      </c>
      <c r="BG127" s="591" t="s">
        <v>708</v>
      </c>
      <c r="BH127" s="591" t="s">
        <v>708</v>
      </c>
      <c r="BI127" s="591" t="s">
        <v>708</v>
      </c>
      <c r="BJ127" s="591" t="s">
        <v>708</v>
      </c>
      <c r="BK127" s="591" t="s">
        <v>708</v>
      </c>
      <c r="BL127" s="754" t="s">
        <v>708</v>
      </c>
      <c r="BM127" s="291" t="s">
        <v>708</v>
      </c>
      <c r="BN127" s="291" t="s">
        <v>708</v>
      </c>
      <c r="BO127" s="291" t="s">
        <v>708</v>
      </c>
      <c r="BP127" s="291" t="s">
        <v>708</v>
      </c>
      <c r="BQ127" s="291" t="s">
        <v>708</v>
      </c>
      <c r="BR127" s="291" t="s">
        <v>708</v>
      </c>
      <c r="BS127" s="755" t="s">
        <v>708</v>
      </c>
      <c r="BT127" s="591" t="s">
        <v>708</v>
      </c>
      <c r="BU127" s="591" t="s">
        <v>708</v>
      </c>
      <c r="BV127" s="591" t="s">
        <v>708</v>
      </c>
      <c r="BW127" s="591" t="s">
        <v>708</v>
      </c>
      <c r="BX127" s="591" t="s">
        <v>708</v>
      </c>
      <c r="BY127" s="591" t="s">
        <v>708</v>
      </c>
      <c r="BZ127" s="754" t="s">
        <v>708</v>
      </c>
      <c r="CA127" s="291" t="s">
        <v>708</v>
      </c>
      <c r="CB127" s="291" t="s">
        <v>708</v>
      </c>
      <c r="CC127" s="291" t="s">
        <v>708</v>
      </c>
      <c r="CD127" s="291" t="s">
        <v>708</v>
      </c>
      <c r="CE127" s="291" t="s">
        <v>708</v>
      </c>
      <c r="CF127" s="291" t="s">
        <v>708</v>
      </c>
      <c r="CG127" s="291" t="s">
        <v>708</v>
      </c>
      <c r="CH127" s="439" t="s">
        <v>907</v>
      </c>
      <c r="CI127" s="290"/>
      <c r="CJ127" s="290"/>
      <c r="CK127" s="290"/>
      <c r="CL127" s="290"/>
      <c r="CM127" s="290"/>
      <c r="CN127" s="290"/>
      <c r="CO127" s="290"/>
      <c r="CP127" s="290"/>
      <c r="CQ127" s="290"/>
      <c r="CR127" s="290"/>
      <c r="CS127" s="290"/>
      <c r="CT127" s="290"/>
      <c r="CU127" s="290"/>
      <c r="CV127" s="290"/>
      <c r="CW127" s="290"/>
      <c r="CX127" s="290"/>
      <c r="CY127" s="290"/>
      <c r="CZ127" s="290"/>
      <c r="DA127" s="290"/>
      <c r="DB127" s="290"/>
      <c r="DC127" s="290"/>
      <c r="DD127" s="290"/>
      <c r="DE127" s="290"/>
      <c r="DF127" s="290"/>
      <c r="DG127" s="290"/>
      <c r="DH127" s="290"/>
      <c r="DI127" s="290"/>
      <c r="DJ127" s="290"/>
      <c r="DK127" s="290"/>
      <c r="DL127" s="290"/>
      <c r="DM127" s="290"/>
      <c r="DN127" s="290"/>
      <c r="DO127" s="290"/>
      <c r="DP127" s="290"/>
      <c r="DQ127" s="290"/>
      <c r="DR127" s="290"/>
      <c r="DS127" s="290"/>
      <c r="DT127" s="290"/>
      <c r="DU127" s="290"/>
      <c r="DV127" s="290"/>
      <c r="DW127" s="290"/>
      <c r="DX127" s="290"/>
      <c r="DY127" s="290"/>
      <c r="DZ127" s="290"/>
      <c r="EA127" s="290"/>
      <c r="EB127" s="290"/>
      <c r="EC127" s="290"/>
      <c r="ED127" s="290"/>
      <c r="EE127" s="290"/>
      <c r="EF127" s="290"/>
      <c r="EG127" s="290"/>
      <c r="EH127" s="290"/>
      <c r="EI127" s="290"/>
      <c r="EJ127" s="290"/>
      <c r="EK127" s="290"/>
      <c r="EL127" s="290"/>
      <c r="EM127" s="290"/>
      <c r="EN127" s="290"/>
      <c r="EO127" s="290"/>
      <c r="EP127" s="290"/>
      <c r="EQ127" s="290"/>
      <c r="ER127" s="290"/>
      <c r="ES127" s="290"/>
      <c r="ET127" s="290"/>
      <c r="EU127" s="290"/>
      <c r="EV127" s="290"/>
      <c r="EW127" s="290"/>
      <c r="EX127" s="290"/>
      <c r="EY127" s="290"/>
    </row>
    <row r="128" spans="1:155" s="237" customFormat="1" ht="15" customHeight="1" x14ac:dyDescent="0.35">
      <c r="A128" s="292" t="s">
        <v>438</v>
      </c>
      <c r="B128" s="293" t="s">
        <v>908</v>
      </c>
      <c r="C128" s="293" t="s">
        <v>710</v>
      </c>
      <c r="D128" s="290"/>
      <c r="E128" s="398">
        <v>8889619</v>
      </c>
      <c r="F128" s="699">
        <v>9167978</v>
      </c>
      <c r="G128" s="289">
        <v>0</v>
      </c>
      <c r="H128" s="699">
        <v>0</v>
      </c>
      <c r="I128" s="289">
        <v>0</v>
      </c>
      <c r="J128" s="289">
        <v>0</v>
      </c>
      <c r="K128" s="398">
        <v>8889619</v>
      </c>
      <c r="L128" s="699">
        <v>9167978</v>
      </c>
      <c r="M128" s="289">
        <v>0</v>
      </c>
      <c r="N128" s="699">
        <v>0</v>
      </c>
      <c r="O128" s="405">
        <v>41601.33</v>
      </c>
      <c r="P128" s="752">
        <v>42256.17</v>
      </c>
      <c r="Q128" s="616">
        <v>0.995</v>
      </c>
      <c r="R128" s="617">
        <v>0.98750000000000004</v>
      </c>
      <c r="S128" s="704">
        <v>54.7</v>
      </c>
      <c r="T128" s="699">
        <v>43.4</v>
      </c>
      <c r="U128" s="384">
        <v>41448</v>
      </c>
      <c r="V128" s="384">
        <v>41771.4</v>
      </c>
      <c r="W128" s="684">
        <v>214.48</v>
      </c>
      <c r="X128" s="756">
        <v>219.48</v>
      </c>
      <c r="Y128" s="472">
        <v>214.48</v>
      </c>
      <c r="Z128" s="472">
        <v>219.48</v>
      </c>
      <c r="AA128" s="499">
        <v>0</v>
      </c>
      <c r="AB128" s="440">
        <v>0</v>
      </c>
      <c r="AC128" s="619">
        <v>0</v>
      </c>
      <c r="AD128" s="441" t="s">
        <v>105</v>
      </c>
      <c r="AE128" s="442" t="s">
        <v>105</v>
      </c>
      <c r="AF128" s="340">
        <v>1390.86</v>
      </c>
      <c r="AG128" s="340">
        <v>236.46</v>
      </c>
      <c r="AH128" s="340">
        <v>75.430000000000007</v>
      </c>
      <c r="AI128" s="340">
        <v>0</v>
      </c>
      <c r="AJ128" s="568">
        <v>1922.23</v>
      </c>
      <c r="AK128" s="609">
        <v>0</v>
      </c>
      <c r="AL128" s="570">
        <v>0</v>
      </c>
      <c r="AM128" s="609">
        <v>0</v>
      </c>
      <c r="AN128" s="570">
        <v>0</v>
      </c>
      <c r="AO128" s="609">
        <v>0</v>
      </c>
      <c r="AP128" s="569">
        <v>0</v>
      </c>
      <c r="AQ128" s="571" t="s">
        <v>708</v>
      </c>
      <c r="AR128" s="591" t="s">
        <v>708</v>
      </c>
      <c r="AS128" s="591" t="s">
        <v>708</v>
      </c>
      <c r="AT128" s="591" t="s">
        <v>708</v>
      </c>
      <c r="AU128" s="591" t="s">
        <v>708</v>
      </c>
      <c r="AV128" s="591" t="s">
        <v>708</v>
      </c>
      <c r="AW128" s="591" t="s">
        <v>708</v>
      </c>
      <c r="AX128" s="754" t="s">
        <v>708</v>
      </c>
      <c r="AY128" s="291" t="s">
        <v>708</v>
      </c>
      <c r="AZ128" s="291" t="s">
        <v>708</v>
      </c>
      <c r="BA128" s="291" t="s">
        <v>708</v>
      </c>
      <c r="BB128" s="291" t="s">
        <v>708</v>
      </c>
      <c r="BC128" s="291" t="s">
        <v>708</v>
      </c>
      <c r="BD128" s="291" t="s">
        <v>708</v>
      </c>
      <c r="BE128" s="755" t="s">
        <v>708</v>
      </c>
      <c r="BF128" s="591" t="s">
        <v>708</v>
      </c>
      <c r="BG128" s="591" t="s">
        <v>708</v>
      </c>
      <c r="BH128" s="591" t="s">
        <v>708</v>
      </c>
      <c r="BI128" s="591" t="s">
        <v>708</v>
      </c>
      <c r="BJ128" s="591" t="s">
        <v>708</v>
      </c>
      <c r="BK128" s="591" t="s">
        <v>708</v>
      </c>
      <c r="BL128" s="754" t="s">
        <v>708</v>
      </c>
      <c r="BM128" s="291" t="s">
        <v>708</v>
      </c>
      <c r="BN128" s="291" t="s">
        <v>708</v>
      </c>
      <c r="BO128" s="291" t="s">
        <v>708</v>
      </c>
      <c r="BP128" s="291" t="s">
        <v>708</v>
      </c>
      <c r="BQ128" s="291" t="s">
        <v>708</v>
      </c>
      <c r="BR128" s="291" t="s">
        <v>708</v>
      </c>
      <c r="BS128" s="755" t="s">
        <v>708</v>
      </c>
      <c r="BT128" s="591" t="s">
        <v>708</v>
      </c>
      <c r="BU128" s="591" t="s">
        <v>708</v>
      </c>
      <c r="BV128" s="591" t="s">
        <v>708</v>
      </c>
      <c r="BW128" s="591" t="s">
        <v>708</v>
      </c>
      <c r="BX128" s="591" t="s">
        <v>708</v>
      </c>
      <c r="BY128" s="591" t="s">
        <v>708</v>
      </c>
      <c r="BZ128" s="754" t="s">
        <v>708</v>
      </c>
      <c r="CA128" s="291" t="s">
        <v>708</v>
      </c>
      <c r="CB128" s="291" t="s">
        <v>708</v>
      </c>
      <c r="CC128" s="291" t="s">
        <v>708</v>
      </c>
      <c r="CD128" s="291" t="s">
        <v>708</v>
      </c>
      <c r="CE128" s="291" t="s">
        <v>708</v>
      </c>
      <c r="CF128" s="291" t="s">
        <v>708</v>
      </c>
      <c r="CG128" s="291" t="s">
        <v>708</v>
      </c>
      <c r="CH128" s="439" t="s">
        <v>909</v>
      </c>
      <c r="CI128" s="290"/>
      <c r="CJ128" s="290"/>
      <c r="CK128" s="290"/>
      <c r="CL128" s="290"/>
      <c r="CM128" s="290"/>
      <c r="CN128" s="290"/>
      <c r="CO128" s="290"/>
      <c r="CP128" s="290"/>
      <c r="CQ128" s="290"/>
      <c r="CR128" s="290"/>
      <c r="CS128" s="290"/>
      <c r="CT128" s="290"/>
      <c r="CU128" s="290"/>
      <c r="CV128" s="290"/>
      <c r="CW128" s="290"/>
      <c r="CX128" s="290"/>
      <c r="CY128" s="290"/>
      <c r="CZ128" s="290"/>
      <c r="DA128" s="290"/>
      <c r="DB128" s="290"/>
      <c r="DC128" s="290"/>
      <c r="DD128" s="290"/>
      <c r="DE128" s="290"/>
      <c r="DF128" s="290"/>
      <c r="DG128" s="290"/>
      <c r="DH128" s="290"/>
      <c r="DI128" s="290"/>
      <c r="DJ128" s="290"/>
      <c r="DK128" s="290"/>
      <c r="DL128" s="290"/>
      <c r="DM128" s="290"/>
      <c r="DN128" s="290"/>
      <c r="DO128" s="290"/>
      <c r="DP128" s="290"/>
      <c r="DQ128" s="290"/>
      <c r="DR128" s="290"/>
      <c r="DS128" s="290"/>
      <c r="DT128" s="290"/>
      <c r="DU128" s="290"/>
      <c r="DV128" s="290"/>
      <c r="DW128" s="290"/>
      <c r="DX128" s="290"/>
      <c r="DY128" s="290"/>
      <c r="DZ128" s="290"/>
      <c r="EA128" s="290"/>
      <c r="EB128" s="290"/>
      <c r="EC128" s="290"/>
      <c r="ED128" s="290"/>
      <c r="EE128" s="290"/>
      <c r="EF128" s="290"/>
      <c r="EG128" s="290"/>
      <c r="EH128" s="290"/>
      <c r="EI128" s="290"/>
      <c r="EJ128" s="290"/>
      <c r="EK128" s="290"/>
      <c r="EL128" s="290"/>
      <c r="EM128" s="290"/>
      <c r="EN128" s="290"/>
      <c r="EO128" s="290"/>
      <c r="EP128" s="290"/>
      <c r="EQ128" s="290"/>
      <c r="ER128" s="290"/>
      <c r="ES128" s="290"/>
      <c r="ET128" s="290"/>
      <c r="EU128" s="290"/>
      <c r="EV128" s="290"/>
      <c r="EW128" s="290"/>
      <c r="EX128" s="290"/>
      <c r="EY128" s="290"/>
    </row>
    <row r="129" spans="1:155" s="237" customFormat="1" ht="15" customHeight="1" x14ac:dyDescent="0.35">
      <c r="A129" s="292" t="s">
        <v>258</v>
      </c>
      <c r="B129" s="293" t="s">
        <v>259</v>
      </c>
      <c r="C129" s="293" t="s">
        <v>117</v>
      </c>
      <c r="D129" s="290"/>
      <c r="E129" s="398">
        <v>134980023</v>
      </c>
      <c r="F129" s="699">
        <v>140823218</v>
      </c>
      <c r="G129" s="289">
        <v>0</v>
      </c>
      <c r="H129" s="699">
        <v>0</v>
      </c>
      <c r="I129" s="289">
        <v>0</v>
      </c>
      <c r="J129" s="289">
        <v>0</v>
      </c>
      <c r="K129" s="398">
        <v>134980023</v>
      </c>
      <c r="L129" s="699">
        <v>140823218</v>
      </c>
      <c r="M129" s="289">
        <v>12255498</v>
      </c>
      <c r="N129" s="699">
        <v>18747292</v>
      </c>
      <c r="O129" s="405">
        <v>89405.3</v>
      </c>
      <c r="P129" s="752">
        <v>90567.4</v>
      </c>
      <c r="Q129" s="616">
        <v>0.98699999999999999</v>
      </c>
      <c r="R129" s="617">
        <v>0.98699999999999999</v>
      </c>
      <c r="S129" s="704">
        <v>0</v>
      </c>
      <c r="T129" s="699">
        <v>0</v>
      </c>
      <c r="U129" s="384">
        <v>88243</v>
      </c>
      <c r="V129" s="384">
        <v>89390</v>
      </c>
      <c r="W129" s="684">
        <v>1529.64</v>
      </c>
      <c r="X129" s="756">
        <v>1575.38</v>
      </c>
      <c r="Y129" s="472">
        <v>1529.64</v>
      </c>
      <c r="Z129" s="472">
        <v>1575.38</v>
      </c>
      <c r="AA129" s="499">
        <v>1367667</v>
      </c>
      <c r="AB129" s="440">
        <v>15.3</v>
      </c>
      <c r="AC129" s="619">
        <v>1.00024E-2</v>
      </c>
      <c r="AD129" s="441" t="s">
        <v>105</v>
      </c>
      <c r="AE129" s="442" t="s">
        <v>105</v>
      </c>
      <c r="AF129" s="340">
        <v>395.59</v>
      </c>
      <c r="AG129" s="340">
        <v>0</v>
      </c>
      <c r="AH129" s="340">
        <v>0</v>
      </c>
      <c r="AI129" s="340">
        <v>0</v>
      </c>
      <c r="AJ129" s="568">
        <v>1970.97</v>
      </c>
      <c r="AK129" s="609">
        <v>0</v>
      </c>
      <c r="AL129" s="570">
        <v>0</v>
      </c>
      <c r="AM129" s="609">
        <v>0</v>
      </c>
      <c r="AN129" s="570">
        <v>0</v>
      </c>
      <c r="AO129" s="609">
        <v>0</v>
      </c>
      <c r="AP129" s="569">
        <v>0</v>
      </c>
      <c r="AQ129" s="571" t="s">
        <v>708</v>
      </c>
      <c r="AR129" s="591" t="s">
        <v>708</v>
      </c>
      <c r="AS129" s="591" t="s">
        <v>708</v>
      </c>
      <c r="AT129" s="591" t="s">
        <v>708</v>
      </c>
      <c r="AU129" s="591" t="s">
        <v>708</v>
      </c>
      <c r="AV129" s="591" t="s">
        <v>708</v>
      </c>
      <c r="AW129" s="591" t="s">
        <v>708</v>
      </c>
      <c r="AX129" s="754" t="s">
        <v>708</v>
      </c>
      <c r="AY129" s="291" t="s">
        <v>708</v>
      </c>
      <c r="AZ129" s="291" t="s">
        <v>708</v>
      </c>
      <c r="BA129" s="291" t="s">
        <v>708</v>
      </c>
      <c r="BB129" s="291" t="s">
        <v>708</v>
      </c>
      <c r="BC129" s="291" t="s">
        <v>708</v>
      </c>
      <c r="BD129" s="291" t="s">
        <v>708</v>
      </c>
      <c r="BE129" s="755" t="s">
        <v>708</v>
      </c>
      <c r="BF129" s="591" t="s">
        <v>708</v>
      </c>
      <c r="BG129" s="591" t="s">
        <v>708</v>
      </c>
      <c r="BH129" s="591" t="s">
        <v>708</v>
      </c>
      <c r="BI129" s="591" t="s">
        <v>708</v>
      </c>
      <c r="BJ129" s="591" t="s">
        <v>708</v>
      </c>
      <c r="BK129" s="591" t="s">
        <v>708</v>
      </c>
      <c r="BL129" s="754" t="s">
        <v>708</v>
      </c>
      <c r="BM129" s="291" t="s">
        <v>708</v>
      </c>
      <c r="BN129" s="291" t="s">
        <v>708</v>
      </c>
      <c r="BO129" s="291" t="s">
        <v>708</v>
      </c>
      <c r="BP129" s="291" t="s">
        <v>708</v>
      </c>
      <c r="BQ129" s="291" t="s">
        <v>708</v>
      </c>
      <c r="BR129" s="291" t="s">
        <v>708</v>
      </c>
      <c r="BS129" s="755" t="s">
        <v>708</v>
      </c>
      <c r="BT129" s="591" t="s">
        <v>708</v>
      </c>
      <c r="BU129" s="591" t="s">
        <v>708</v>
      </c>
      <c r="BV129" s="591" t="s">
        <v>708</v>
      </c>
      <c r="BW129" s="591" t="s">
        <v>708</v>
      </c>
      <c r="BX129" s="591" t="s">
        <v>708</v>
      </c>
      <c r="BY129" s="591" t="s">
        <v>708</v>
      </c>
      <c r="BZ129" s="754" t="s">
        <v>708</v>
      </c>
      <c r="CA129" s="291" t="s">
        <v>708</v>
      </c>
      <c r="CB129" s="291" t="s">
        <v>708</v>
      </c>
      <c r="CC129" s="291" t="s">
        <v>708</v>
      </c>
      <c r="CD129" s="291" t="s">
        <v>708</v>
      </c>
      <c r="CE129" s="291" t="s">
        <v>708</v>
      </c>
      <c r="CF129" s="291" t="s">
        <v>708</v>
      </c>
      <c r="CG129" s="291" t="s">
        <v>708</v>
      </c>
      <c r="CH129" s="439" t="s">
        <v>910</v>
      </c>
      <c r="CI129" s="290"/>
      <c r="CJ129" s="290"/>
      <c r="CK129" s="290"/>
      <c r="CL129" s="290"/>
      <c r="CM129" s="290"/>
      <c r="CN129" s="290"/>
      <c r="CO129" s="290"/>
      <c r="CP129" s="290"/>
      <c r="CQ129" s="290"/>
      <c r="CR129" s="290"/>
      <c r="CS129" s="290"/>
      <c r="CT129" s="290"/>
      <c r="CU129" s="290"/>
      <c r="CV129" s="290"/>
      <c r="CW129" s="290"/>
      <c r="CX129" s="290"/>
      <c r="CY129" s="290"/>
      <c r="CZ129" s="290"/>
      <c r="DA129" s="290"/>
      <c r="DB129" s="290"/>
      <c r="DC129" s="290"/>
      <c r="DD129" s="290"/>
      <c r="DE129" s="290"/>
      <c r="DF129" s="290"/>
      <c r="DG129" s="290"/>
      <c r="DH129" s="290"/>
      <c r="DI129" s="290"/>
      <c r="DJ129" s="290"/>
      <c r="DK129" s="290"/>
      <c r="DL129" s="290"/>
      <c r="DM129" s="290"/>
      <c r="DN129" s="290"/>
      <c r="DO129" s="290"/>
      <c r="DP129" s="290"/>
      <c r="DQ129" s="290"/>
      <c r="DR129" s="290"/>
      <c r="DS129" s="290"/>
      <c r="DT129" s="290"/>
      <c r="DU129" s="290"/>
      <c r="DV129" s="290"/>
      <c r="DW129" s="290"/>
      <c r="DX129" s="290"/>
      <c r="DY129" s="290"/>
      <c r="DZ129" s="290"/>
      <c r="EA129" s="290"/>
      <c r="EB129" s="290"/>
      <c r="EC129" s="290"/>
      <c r="ED129" s="290"/>
      <c r="EE129" s="290"/>
      <c r="EF129" s="290"/>
      <c r="EG129" s="290"/>
      <c r="EH129" s="290"/>
      <c r="EI129" s="290"/>
      <c r="EJ129" s="290"/>
      <c r="EK129" s="290"/>
      <c r="EL129" s="290"/>
      <c r="EM129" s="290"/>
      <c r="EN129" s="290"/>
      <c r="EO129" s="290"/>
      <c r="EP129" s="290"/>
      <c r="EQ129" s="290"/>
      <c r="ER129" s="290"/>
      <c r="ES129" s="290"/>
      <c r="ET129" s="290"/>
      <c r="EU129" s="290"/>
      <c r="EV129" s="290"/>
      <c r="EW129" s="290"/>
      <c r="EX129" s="290"/>
      <c r="EY129" s="290"/>
    </row>
    <row r="130" spans="1:155" s="237" customFormat="1" ht="17.149999999999999" customHeight="1" x14ac:dyDescent="0.35">
      <c r="A130" s="292" t="s">
        <v>260</v>
      </c>
      <c r="B130" s="293" t="s">
        <v>911</v>
      </c>
      <c r="C130" s="293" t="s">
        <v>128</v>
      </c>
      <c r="D130" s="290"/>
      <c r="E130" s="398">
        <v>117826831</v>
      </c>
      <c r="F130" s="699">
        <v>124686589.40000001</v>
      </c>
      <c r="G130" s="289">
        <v>0</v>
      </c>
      <c r="H130" s="699">
        <v>0</v>
      </c>
      <c r="I130" s="289">
        <v>4883501.41</v>
      </c>
      <c r="J130" s="289">
        <v>5137976.0999999996</v>
      </c>
      <c r="K130" s="398">
        <v>112943329.59</v>
      </c>
      <c r="L130" s="699">
        <v>119548613.3</v>
      </c>
      <c r="M130" s="289">
        <v>233030</v>
      </c>
      <c r="N130" s="699">
        <v>232983.08</v>
      </c>
      <c r="O130" s="405">
        <v>68389.679999999993</v>
      </c>
      <c r="P130" s="752">
        <v>70294.8</v>
      </c>
      <c r="Q130" s="616">
        <v>0.995</v>
      </c>
      <c r="R130" s="617">
        <v>0.995</v>
      </c>
      <c r="S130" s="704">
        <v>307.5</v>
      </c>
      <c r="T130" s="699">
        <v>309.2</v>
      </c>
      <c r="U130" s="384">
        <v>68355.199999999997</v>
      </c>
      <c r="V130" s="384">
        <v>70252.5</v>
      </c>
      <c r="W130" s="684">
        <v>1723.74</v>
      </c>
      <c r="X130" s="756">
        <v>1774.83</v>
      </c>
      <c r="Y130" s="472">
        <v>1652.3</v>
      </c>
      <c r="Z130" s="472">
        <v>1701.7</v>
      </c>
      <c r="AA130" s="499">
        <v>1160571.3</v>
      </c>
      <c r="AB130" s="440">
        <v>16.52</v>
      </c>
      <c r="AC130" s="619">
        <v>9.9982000000000005E-3</v>
      </c>
      <c r="AD130" s="441" t="s">
        <v>105</v>
      </c>
      <c r="AE130" s="442" t="s">
        <v>105</v>
      </c>
      <c r="AF130" s="340">
        <v>0</v>
      </c>
      <c r="AG130" s="340">
        <v>249.65</v>
      </c>
      <c r="AH130" s="340">
        <v>89.4</v>
      </c>
      <c r="AI130" s="340">
        <v>0</v>
      </c>
      <c r="AJ130" s="568">
        <v>2113.88</v>
      </c>
      <c r="AK130" s="609">
        <v>242</v>
      </c>
      <c r="AL130" s="570">
        <v>70252.5</v>
      </c>
      <c r="AM130" s="609">
        <v>0</v>
      </c>
      <c r="AN130" s="570">
        <v>0</v>
      </c>
      <c r="AO130" s="609">
        <v>134</v>
      </c>
      <c r="AP130" s="569">
        <v>70177.2</v>
      </c>
      <c r="AQ130" s="571" t="s">
        <v>708</v>
      </c>
      <c r="AR130" s="591" t="s">
        <v>708</v>
      </c>
      <c r="AS130" s="591" t="s">
        <v>708</v>
      </c>
      <c r="AT130" s="591" t="s">
        <v>708</v>
      </c>
      <c r="AU130" s="591" t="s">
        <v>708</v>
      </c>
      <c r="AV130" s="591" t="s">
        <v>708</v>
      </c>
      <c r="AW130" s="591" t="s">
        <v>708</v>
      </c>
      <c r="AX130" s="754" t="s">
        <v>708</v>
      </c>
      <c r="AY130" s="291" t="s">
        <v>708</v>
      </c>
      <c r="AZ130" s="291" t="s">
        <v>708</v>
      </c>
      <c r="BA130" s="291" t="s">
        <v>708</v>
      </c>
      <c r="BB130" s="291" t="s">
        <v>708</v>
      </c>
      <c r="BC130" s="291" t="s">
        <v>708</v>
      </c>
      <c r="BD130" s="291" t="s">
        <v>708</v>
      </c>
      <c r="BE130" s="755" t="s">
        <v>708</v>
      </c>
      <c r="BF130" s="591" t="s">
        <v>708</v>
      </c>
      <c r="BG130" s="591" t="s">
        <v>708</v>
      </c>
      <c r="BH130" s="591" t="s">
        <v>708</v>
      </c>
      <c r="BI130" s="591" t="s">
        <v>708</v>
      </c>
      <c r="BJ130" s="591" t="s">
        <v>708</v>
      </c>
      <c r="BK130" s="591" t="s">
        <v>708</v>
      </c>
      <c r="BL130" s="754" t="s">
        <v>708</v>
      </c>
      <c r="BM130" s="291" t="s">
        <v>708</v>
      </c>
      <c r="BN130" s="291" t="s">
        <v>708</v>
      </c>
      <c r="BO130" s="291" t="s">
        <v>708</v>
      </c>
      <c r="BP130" s="291" t="s">
        <v>708</v>
      </c>
      <c r="BQ130" s="291" t="s">
        <v>708</v>
      </c>
      <c r="BR130" s="291" t="s">
        <v>708</v>
      </c>
      <c r="BS130" s="755" t="s">
        <v>708</v>
      </c>
      <c r="BT130" s="591" t="s">
        <v>708</v>
      </c>
      <c r="BU130" s="591" t="s">
        <v>708</v>
      </c>
      <c r="BV130" s="591" t="s">
        <v>708</v>
      </c>
      <c r="BW130" s="591" t="s">
        <v>708</v>
      </c>
      <c r="BX130" s="591" t="s">
        <v>708</v>
      </c>
      <c r="BY130" s="591" t="s">
        <v>708</v>
      </c>
      <c r="BZ130" s="754" t="s">
        <v>708</v>
      </c>
      <c r="CA130" s="291" t="s">
        <v>708</v>
      </c>
      <c r="CB130" s="291" t="s">
        <v>708</v>
      </c>
      <c r="CC130" s="291" t="s">
        <v>708</v>
      </c>
      <c r="CD130" s="291" t="s">
        <v>708</v>
      </c>
      <c r="CE130" s="291" t="s">
        <v>708</v>
      </c>
      <c r="CF130" s="291" t="s">
        <v>708</v>
      </c>
      <c r="CG130" s="291" t="s">
        <v>708</v>
      </c>
      <c r="CH130" s="439" t="s">
        <v>912</v>
      </c>
      <c r="CI130" s="290"/>
      <c r="CJ130" s="290"/>
      <c r="CK130" s="290"/>
      <c r="CL130" s="290"/>
      <c r="CM130" s="290"/>
      <c r="CN130" s="290"/>
      <c r="CO130" s="290"/>
      <c r="CP130" s="290"/>
      <c r="CQ130" s="290"/>
      <c r="CR130" s="290"/>
      <c r="CS130" s="290"/>
      <c r="CT130" s="290"/>
      <c r="CU130" s="290"/>
      <c r="CV130" s="290"/>
      <c r="CW130" s="290"/>
      <c r="CX130" s="290"/>
      <c r="CY130" s="290"/>
      <c r="CZ130" s="290"/>
      <c r="DA130" s="290"/>
      <c r="DB130" s="290"/>
      <c r="DC130" s="290"/>
      <c r="DD130" s="290"/>
      <c r="DE130" s="290"/>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0"/>
      <c r="EB130" s="290"/>
      <c r="EC130" s="290"/>
      <c r="ED130" s="290"/>
      <c r="EE130" s="290"/>
      <c r="EF130" s="290"/>
      <c r="EG130" s="290"/>
      <c r="EH130" s="290"/>
      <c r="EI130" s="290"/>
      <c r="EJ130" s="290"/>
      <c r="EK130" s="290"/>
      <c r="EL130" s="290"/>
      <c r="EM130" s="290"/>
      <c r="EN130" s="290"/>
      <c r="EO130" s="290"/>
      <c r="EP130" s="290"/>
      <c r="EQ130" s="290"/>
      <c r="ER130" s="290"/>
      <c r="ES130" s="290"/>
      <c r="ET130" s="290"/>
      <c r="EU130" s="290"/>
      <c r="EV130" s="290"/>
      <c r="EW130" s="290"/>
      <c r="EX130" s="290"/>
      <c r="EY130" s="290"/>
    </row>
    <row r="131" spans="1:155" s="237" customFormat="1" ht="15" customHeight="1" x14ac:dyDescent="0.35">
      <c r="A131" s="292" t="s">
        <v>445</v>
      </c>
      <c r="B131" s="293" t="s">
        <v>913</v>
      </c>
      <c r="C131" s="293" t="s">
        <v>710</v>
      </c>
      <c r="D131" s="290"/>
      <c r="E131" s="398">
        <v>9072098</v>
      </c>
      <c r="F131" s="699">
        <v>9545527</v>
      </c>
      <c r="G131" s="289">
        <v>612948</v>
      </c>
      <c r="H131" s="699">
        <v>626378</v>
      </c>
      <c r="I131" s="289">
        <v>1225248</v>
      </c>
      <c r="J131" s="289">
        <v>1313571</v>
      </c>
      <c r="K131" s="398">
        <v>7846850</v>
      </c>
      <c r="L131" s="699">
        <v>8231956</v>
      </c>
      <c r="M131" s="289">
        <v>0</v>
      </c>
      <c r="N131" s="699">
        <v>0</v>
      </c>
      <c r="O131" s="405">
        <v>42438.3</v>
      </c>
      <c r="P131" s="752">
        <v>43370</v>
      </c>
      <c r="Q131" s="616">
        <v>0.98</v>
      </c>
      <c r="R131" s="617">
        <v>0.98</v>
      </c>
      <c r="S131" s="704">
        <v>297.60000000000002</v>
      </c>
      <c r="T131" s="699">
        <v>297.5</v>
      </c>
      <c r="U131" s="384">
        <v>41887.1</v>
      </c>
      <c r="V131" s="384">
        <v>42800.1</v>
      </c>
      <c r="W131" s="684">
        <v>216.58</v>
      </c>
      <c r="X131" s="756">
        <v>223.03</v>
      </c>
      <c r="Y131" s="472">
        <v>187.33</v>
      </c>
      <c r="Z131" s="472">
        <v>192.33</v>
      </c>
      <c r="AA131" s="439">
        <v>0</v>
      </c>
      <c r="AB131" s="439">
        <v>0</v>
      </c>
      <c r="AC131" s="619">
        <v>0</v>
      </c>
      <c r="AD131" s="441" t="s">
        <v>105</v>
      </c>
      <c r="AE131" s="442" t="s">
        <v>105</v>
      </c>
      <c r="AF131" s="340">
        <v>1529.31</v>
      </c>
      <c r="AG131" s="340">
        <v>223</v>
      </c>
      <c r="AH131" s="340">
        <v>0</v>
      </c>
      <c r="AI131" s="340">
        <v>0</v>
      </c>
      <c r="AJ131" s="568">
        <v>1975.34</v>
      </c>
      <c r="AK131" s="609">
        <v>5</v>
      </c>
      <c r="AL131" s="570">
        <v>21298.1</v>
      </c>
      <c r="AM131" s="609">
        <v>0</v>
      </c>
      <c r="AN131" s="570">
        <v>0</v>
      </c>
      <c r="AO131" s="609">
        <v>4</v>
      </c>
      <c r="AP131" s="569">
        <v>21206.6</v>
      </c>
      <c r="AQ131" s="571" t="s">
        <v>708</v>
      </c>
      <c r="AR131" s="591" t="s">
        <v>708</v>
      </c>
      <c r="AS131" s="591" t="s">
        <v>708</v>
      </c>
      <c r="AT131" s="591" t="s">
        <v>708</v>
      </c>
      <c r="AU131" s="591" t="s">
        <v>708</v>
      </c>
      <c r="AV131" s="591" t="s">
        <v>708</v>
      </c>
      <c r="AW131" s="591" t="s">
        <v>708</v>
      </c>
      <c r="AX131" s="754" t="s">
        <v>708</v>
      </c>
      <c r="AY131" s="291" t="s">
        <v>708</v>
      </c>
      <c r="AZ131" s="291" t="s">
        <v>708</v>
      </c>
      <c r="BA131" s="291" t="s">
        <v>708</v>
      </c>
      <c r="BB131" s="291" t="s">
        <v>708</v>
      </c>
      <c r="BC131" s="291" t="s">
        <v>708</v>
      </c>
      <c r="BD131" s="291" t="s">
        <v>708</v>
      </c>
      <c r="BE131" s="755" t="s">
        <v>708</v>
      </c>
      <c r="BF131" s="591" t="s">
        <v>708</v>
      </c>
      <c r="BG131" s="591" t="s">
        <v>708</v>
      </c>
      <c r="BH131" s="591" t="s">
        <v>708</v>
      </c>
      <c r="BI131" s="591" t="s">
        <v>708</v>
      </c>
      <c r="BJ131" s="591" t="s">
        <v>708</v>
      </c>
      <c r="BK131" s="591" t="s">
        <v>708</v>
      </c>
      <c r="BL131" s="754" t="s">
        <v>708</v>
      </c>
      <c r="BM131" s="291" t="s">
        <v>708</v>
      </c>
      <c r="BN131" s="291" t="s">
        <v>708</v>
      </c>
      <c r="BO131" s="291" t="s">
        <v>708</v>
      </c>
      <c r="BP131" s="291" t="s">
        <v>708</v>
      </c>
      <c r="BQ131" s="291" t="s">
        <v>708</v>
      </c>
      <c r="BR131" s="291" t="s">
        <v>708</v>
      </c>
      <c r="BS131" s="755" t="s">
        <v>708</v>
      </c>
      <c r="BT131" s="591" t="s">
        <v>708</v>
      </c>
      <c r="BU131" s="591" t="s">
        <v>708</v>
      </c>
      <c r="BV131" s="591" t="s">
        <v>708</v>
      </c>
      <c r="BW131" s="591" t="s">
        <v>708</v>
      </c>
      <c r="BX131" s="591" t="s">
        <v>708</v>
      </c>
      <c r="BY131" s="591" t="s">
        <v>708</v>
      </c>
      <c r="BZ131" s="754" t="s">
        <v>708</v>
      </c>
      <c r="CA131" s="291" t="s">
        <v>708</v>
      </c>
      <c r="CB131" s="291" t="s">
        <v>708</v>
      </c>
      <c r="CC131" s="291" t="s">
        <v>708</v>
      </c>
      <c r="CD131" s="291" t="s">
        <v>708</v>
      </c>
      <c r="CE131" s="291" t="s">
        <v>708</v>
      </c>
      <c r="CF131" s="291" t="s">
        <v>708</v>
      </c>
      <c r="CG131" s="291" t="s">
        <v>708</v>
      </c>
      <c r="CH131" s="439" t="s">
        <v>914</v>
      </c>
      <c r="CI131" s="290"/>
      <c r="CJ131" s="290"/>
      <c r="CK131" s="290"/>
      <c r="CL131" s="290"/>
      <c r="CM131" s="290"/>
      <c r="CN131" s="290"/>
      <c r="CO131" s="290"/>
      <c r="CP131" s="290"/>
      <c r="CQ131" s="290"/>
      <c r="CR131" s="290"/>
      <c r="CS131" s="290"/>
      <c r="CT131" s="290"/>
      <c r="CU131" s="290"/>
      <c r="CV131" s="290"/>
      <c r="CW131" s="290"/>
      <c r="CX131" s="290"/>
      <c r="CY131" s="290"/>
      <c r="CZ131" s="290"/>
      <c r="DA131" s="290"/>
      <c r="DB131" s="290"/>
      <c r="DC131" s="290"/>
      <c r="DD131" s="290"/>
      <c r="DE131" s="290"/>
      <c r="DF131" s="290"/>
      <c r="DG131" s="290"/>
      <c r="DH131" s="290"/>
      <c r="DI131" s="290"/>
      <c r="DJ131" s="290"/>
      <c r="DK131" s="290"/>
      <c r="DL131" s="290"/>
      <c r="DM131" s="290"/>
      <c r="DN131" s="290"/>
      <c r="DO131" s="290"/>
      <c r="DP131" s="290"/>
      <c r="DQ131" s="290"/>
      <c r="DR131" s="290"/>
      <c r="DS131" s="290"/>
      <c r="DT131" s="290"/>
      <c r="DU131" s="290"/>
      <c r="DV131" s="290"/>
      <c r="DW131" s="290"/>
      <c r="DX131" s="290"/>
      <c r="DY131" s="290"/>
      <c r="DZ131" s="290"/>
      <c r="EA131" s="290"/>
      <c r="EB131" s="290"/>
      <c r="EC131" s="290"/>
      <c r="ED131" s="290"/>
      <c r="EE131" s="290"/>
      <c r="EF131" s="290"/>
      <c r="EG131" s="290"/>
      <c r="EH131" s="290"/>
      <c r="EI131" s="290"/>
      <c r="EJ131" s="290"/>
      <c r="EK131" s="290"/>
      <c r="EL131" s="290"/>
      <c r="EM131" s="290"/>
      <c r="EN131" s="290"/>
      <c r="EO131" s="290"/>
      <c r="EP131" s="290"/>
      <c r="EQ131" s="290"/>
      <c r="ER131" s="290"/>
      <c r="ES131" s="290"/>
      <c r="ET131" s="290"/>
      <c r="EU131" s="290"/>
      <c r="EV131" s="290"/>
      <c r="EW131" s="290"/>
      <c r="EX131" s="290"/>
      <c r="EY131" s="290"/>
    </row>
    <row r="132" spans="1:155" s="237" customFormat="1" ht="15" customHeight="1" x14ac:dyDescent="0.35">
      <c r="A132" s="292" t="s">
        <v>448</v>
      </c>
      <c r="B132" s="293" t="s">
        <v>915</v>
      </c>
      <c r="C132" s="293" t="s">
        <v>710</v>
      </c>
      <c r="D132" s="290"/>
      <c r="E132" s="398">
        <v>6880540</v>
      </c>
      <c r="F132" s="699">
        <v>7191905</v>
      </c>
      <c r="G132" s="289">
        <v>0</v>
      </c>
      <c r="H132" s="699">
        <v>0</v>
      </c>
      <c r="I132" s="289">
        <v>687380</v>
      </c>
      <c r="J132" s="289">
        <v>754255</v>
      </c>
      <c r="K132" s="398">
        <v>6193160</v>
      </c>
      <c r="L132" s="699">
        <v>6437650</v>
      </c>
      <c r="M132" s="289">
        <v>0</v>
      </c>
      <c r="N132" s="699">
        <v>0</v>
      </c>
      <c r="O132" s="405">
        <v>31247.7</v>
      </c>
      <c r="P132" s="752">
        <v>31690.6</v>
      </c>
      <c r="Q132" s="616">
        <v>0.9890000000000001</v>
      </c>
      <c r="R132" s="617">
        <v>0.9890000000000001</v>
      </c>
      <c r="S132" s="704">
        <v>0</v>
      </c>
      <c r="T132" s="699">
        <v>0</v>
      </c>
      <c r="U132" s="384">
        <v>30904</v>
      </c>
      <c r="V132" s="384">
        <v>31342.003400000001</v>
      </c>
      <c r="W132" s="684">
        <v>222.64</v>
      </c>
      <c r="X132" s="756">
        <v>229.46539000000001</v>
      </c>
      <c r="Y132" s="472">
        <v>200.4</v>
      </c>
      <c r="Z132" s="472">
        <v>205.40008</v>
      </c>
      <c r="AA132" s="439">
        <v>0</v>
      </c>
      <c r="AB132" s="439">
        <v>0</v>
      </c>
      <c r="AC132" s="619">
        <v>0</v>
      </c>
      <c r="AD132" s="441" t="s">
        <v>105</v>
      </c>
      <c r="AE132" s="442" t="s">
        <v>105</v>
      </c>
      <c r="AF132" s="340">
        <v>1424.5583300000001</v>
      </c>
      <c r="AG132" s="340">
        <v>251.59997000000001</v>
      </c>
      <c r="AH132" s="340">
        <v>80.839979999999997</v>
      </c>
      <c r="AI132" s="340">
        <v>0</v>
      </c>
      <c r="AJ132" s="568">
        <v>1986.46</v>
      </c>
      <c r="AK132" s="609">
        <v>19</v>
      </c>
      <c r="AL132" s="570">
        <v>31342</v>
      </c>
      <c r="AM132" s="609">
        <v>0</v>
      </c>
      <c r="AN132" s="570">
        <v>0</v>
      </c>
      <c r="AO132" s="609">
        <v>16</v>
      </c>
      <c r="AP132" s="569">
        <v>14723</v>
      </c>
      <c r="AQ132" s="571" t="s">
        <v>708</v>
      </c>
      <c r="AR132" s="591" t="s">
        <v>708</v>
      </c>
      <c r="AS132" s="591" t="s">
        <v>708</v>
      </c>
      <c r="AT132" s="591" t="s">
        <v>708</v>
      </c>
      <c r="AU132" s="591" t="s">
        <v>708</v>
      </c>
      <c r="AV132" s="591" t="s">
        <v>708</v>
      </c>
      <c r="AW132" s="591" t="s">
        <v>708</v>
      </c>
      <c r="AX132" s="754" t="s">
        <v>708</v>
      </c>
      <c r="AY132" s="291" t="s">
        <v>708</v>
      </c>
      <c r="AZ132" s="291" t="s">
        <v>708</v>
      </c>
      <c r="BA132" s="291" t="s">
        <v>708</v>
      </c>
      <c r="BB132" s="291" t="s">
        <v>708</v>
      </c>
      <c r="BC132" s="291" t="s">
        <v>708</v>
      </c>
      <c r="BD132" s="291" t="s">
        <v>708</v>
      </c>
      <c r="BE132" s="755" t="s">
        <v>708</v>
      </c>
      <c r="BF132" s="591" t="s">
        <v>708</v>
      </c>
      <c r="BG132" s="591" t="s">
        <v>708</v>
      </c>
      <c r="BH132" s="591" t="s">
        <v>708</v>
      </c>
      <c r="BI132" s="591" t="s">
        <v>708</v>
      </c>
      <c r="BJ132" s="591" t="s">
        <v>708</v>
      </c>
      <c r="BK132" s="591" t="s">
        <v>708</v>
      </c>
      <c r="BL132" s="754" t="s">
        <v>708</v>
      </c>
      <c r="BM132" s="291" t="s">
        <v>708</v>
      </c>
      <c r="BN132" s="291" t="s">
        <v>708</v>
      </c>
      <c r="BO132" s="291" t="s">
        <v>708</v>
      </c>
      <c r="BP132" s="291" t="s">
        <v>708</v>
      </c>
      <c r="BQ132" s="291" t="s">
        <v>708</v>
      </c>
      <c r="BR132" s="291" t="s">
        <v>708</v>
      </c>
      <c r="BS132" s="755" t="s">
        <v>708</v>
      </c>
      <c r="BT132" s="591" t="s">
        <v>708</v>
      </c>
      <c r="BU132" s="591" t="s">
        <v>708</v>
      </c>
      <c r="BV132" s="591" t="s">
        <v>708</v>
      </c>
      <c r="BW132" s="591" t="s">
        <v>708</v>
      </c>
      <c r="BX132" s="591" t="s">
        <v>708</v>
      </c>
      <c r="BY132" s="591" t="s">
        <v>708</v>
      </c>
      <c r="BZ132" s="754" t="s">
        <v>708</v>
      </c>
      <c r="CA132" s="291" t="s">
        <v>708</v>
      </c>
      <c r="CB132" s="291" t="s">
        <v>708</v>
      </c>
      <c r="CC132" s="291" t="s">
        <v>708</v>
      </c>
      <c r="CD132" s="291" t="s">
        <v>708</v>
      </c>
      <c r="CE132" s="291" t="s">
        <v>708</v>
      </c>
      <c r="CF132" s="291" t="s">
        <v>708</v>
      </c>
      <c r="CG132" s="291" t="s">
        <v>708</v>
      </c>
      <c r="CH132" s="439" t="s">
        <v>916</v>
      </c>
      <c r="CI132" s="290"/>
      <c r="CJ132" s="290"/>
      <c r="CK132" s="290"/>
      <c r="CL132" s="290"/>
      <c r="CM132" s="290"/>
      <c r="CN132" s="290"/>
      <c r="CO132" s="290"/>
      <c r="CP132" s="290"/>
      <c r="CQ132" s="290"/>
      <c r="CR132" s="290"/>
      <c r="CS132" s="290"/>
      <c r="CT132" s="290"/>
      <c r="CU132" s="290"/>
      <c r="CV132" s="290"/>
      <c r="CW132" s="290"/>
      <c r="CX132" s="290"/>
      <c r="CY132" s="290"/>
      <c r="CZ132" s="290"/>
      <c r="DA132" s="290"/>
      <c r="DB132" s="290"/>
      <c r="DC132" s="290"/>
      <c r="DD132" s="290"/>
      <c r="DE132" s="290"/>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0"/>
      <c r="EB132" s="290"/>
      <c r="EC132" s="290"/>
      <c r="ED132" s="290"/>
      <c r="EE132" s="290"/>
      <c r="EF132" s="290"/>
      <c r="EG132" s="290"/>
      <c r="EH132" s="290"/>
      <c r="EI132" s="290"/>
      <c r="EJ132" s="290"/>
      <c r="EK132" s="290"/>
      <c r="EL132" s="290"/>
      <c r="EM132" s="290"/>
      <c r="EN132" s="290"/>
      <c r="EO132" s="290"/>
      <c r="EP132" s="290"/>
      <c r="EQ132" s="290"/>
      <c r="ER132" s="290"/>
      <c r="ES132" s="290"/>
      <c r="ET132" s="290"/>
      <c r="EU132" s="290"/>
      <c r="EV132" s="290"/>
      <c r="EW132" s="290"/>
      <c r="EX132" s="290"/>
      <c r="EY132" s="290"/>
    </row>
    <row r="133" spans="1:155" s="237" customFormat="1" ht="15" customHeight="1" x14ac:dyDescent="0.35">
      <c r="A133" s="292" t="s">
        <v>265</v>
      </c>
      <c r="B133" s="293" t="s">
        <v>266</v>
      </c>
      <c r="C133" s="293" t="s">
        <v>117</v>
      </c>
      <c r="D133" s="290"/>
      <c r="E133" s="398">
        <v>126539460</v>
      </c>
      <c r="F133" s="699">
        <v>131178995</v>
      </c>
      <c r="G133" s="289">
        <v>0</v>
      </c>
      <c r="H133" s="699">
        <v>0</v>
      </c>
      <c r="I133" s="289">
        <v>0</v>
      </c>
      <c r="J133" s="289">
        <v>0</v>
      </c>
      <c r="K133" s="398">
        <v>126539460</v>
      </c>
      <c r="L133" s="699">
        <v>131178995</v>
      </c>
      <c r="M133" s="289">
        <v>834019.26</v>
      </c>
      <c r="N133" s="699">
        <v>838918</v>
      </c>
      <c r="O133" s="405">
        <v>102328.3</v>
      </c>
      <c r="P133" s="752">
        <v>104115.2</v>
      </c>
      <c r="Q133" s="616">
        <v>0.99</v>
      </c>
      <c r="R133" s="617">
        <v>0.99</v>
      </c>
      <c r="S133" s="704">
        <v>766</v>
      </c>
      <c r="T133" s="699">
        <v>766</v>
      </c>
      <c r="U133" s="384">
        <v>102071</v>
      </c>
      <c r="V133" s="384">
        <v>103840.048</v>
      </c>
      <c r="W133" s="684">
        <v>1239.72</v>
      </c>
      <c r="X133" s="756">
        <v>1263.2794100000001</v>
      </c>
      <c r="Y133" s="472">
        <v>1239.72</v>
      </c>
      <c r="Z133" s="472">
        <v>1263.2794100000001</v>
      </c>
      <c r="AA133" s="499">
        <v>1287616</v>
      </c>
      <c r="AB133" s="440">
        <v>12.4</v>
      </c>
      <c r="AC133" s="619">
        <v>1.0002299999999999E-2</v>
      </c>
      <c r="AD133" s="441" t="s">
        <v>105</v>
      </c>
      <c r="AE133" s="442" t="s">
        <v>105</v>
      </c>
      <c r="AF133" s="340">
        <v>395.58981999999997</v>
      </c>
      <c r="AG133" s="340">
        <v>0</v>
      </c>
      <c r="AH133" s="340">
        <v>0</v>
      </c>
      <c r="AI133" s="340">
        <v>0</v>
      </c>
      <c r="AJ133" s="568">
        <v>1658.87</v>
      </c>
      <c r="AK133" s="609">
        <v>0</v>
      </c>
      <c r="AL133" s="570">
        <v>0</v>
      </c>
      <c r="AM133" s="609">
        <v>0</v>
      </c>
      <c r="AN133" s="570">
        <v>0</v>
      </c>
      <c r="AO133" s="609">
        <v>0</v>
      </c>
      <c r="AP133" s="569">
        <v>0</v>
      </c>
      <c r="AQ133" s="571" t="s">
        <v>708</v>
      </c>
      <c r="AR133" s="591" t="s">
        <v>708</v>
      </c>
      <c r="AS133" s="591" t="s">
        <v>708</v>
      </c>
      <c r="AT133" s="591" t="s">
        <v>708</v>
      </c>
      <c r="AU133" s="591" t="s">
        <v>708</v>
      </c>
      <c r="AV133" s="591" t="s">
        <v>708</v>
      </c>
      <c r="AW133" s="591" t="s">
        <v>708</v>
      </c>
      <c r="AX133" s="754" t="s">
        <v>708</v>
      </c>
      <c r="AY133" s="291" t="s">
        <v>708</v>
      </c>
      <c r="AZ133" s="291" t="s">
        <v>708</v>
      </c>
      <c r="BA133" s="291" t="s">
        <v>708</v>
      </c>
      <c r="BB133" s="291" t="s">
        <v>708</v>
      </c>
      <c r="BC133" s="291" t="s">
        <v>708</v>
      </c>
      <c r="BD133" s="291" t="s">
        <v>708</v>
      </c>
      <c r="BE133" s="755" t="s">
        <v>708</v>
      </c>
      <c r="BF133" s="591" t="s">
        <v>708</v>
      </c>
      <c r="BG133" s="591" t="s">
        <v>708</v>
      </c>
      <c r="BH133" s="591" t="s">
        <v>708</v>
      </c>
      <c r="BI133" s="591" t="s">
        <v>708</v>
      </c>
      <c r="BJ133" s="591" t="s">
        <v>708</v>
      </c>
      <c r="BK133" s="591" t="s">
        <v>708</v>
      </c>
      <c r="BL133" s="754" t="s">
        <v>708</v>
      </c>
      <c r="BM133" s="291" t="s">
        <v>708</v>
      </c>
      <c r="BN133" s="291" t="s">
        <v>708</v>
      </c>
      <c r="BO133" s="291" t="s">
        <v>708</v>
      </c>
      <c r="BP133" s="291" t="s">
        <v>708</v>
      </c>
      <c r="BQ133" s="291" t="s">
        <v>708</v>
      </c>
      <c r="BR133" s="291" t="s">
        <v>708</v>
      </c>
      <c r="BS133" s="755" t="s">
        <v>708</v>
      </c>
      <c r="BT133" s="591" t="s">
        <v>708</v>
      </c>
      <c r="BU133" s="591" t="s">
        <v>708</v>
      </c>
      <c r="BV133" s="591" t="s">
        <v>708</v>
      </c>
      <c r="BW133" s="591" t="s">
        <v>708</v>
      </c>
      <c r="BX133" s="591" t="s">
        <v>708</v>
      </c>
      <c r="BY133" s="591" t="s">
        <v>708</v>
      </c>
      <c r="BZ133" s="754" t="s">
        <v>708</v>
      </c>
      <c r="CA133" s="291" t="s">
        <v>708</v>
      </c>
      <c r="CB133" s="291" t="s">
        <v>708</v>
      </c>
      <c r="CC133" s="291" t="s">
        <v>708</v>
      </c>
      <c r="CD133" s="291" t="s">
        <v>708</v>
      </c>
      <c r="CE133" s="291" t="s">
        <v>708</v>
      </c>
      <c r="CF133" s="291" t="s">
        <v>708</v>
      </c>
      <c r="CG133" s="291" t="s">
        <v>708</v>
      </c>
      <c r="CH133" s="439" t="s">
        <v>917</v>
      </c>
      <c r="CI133" s="290"/>
      <c r="CJ133" s="290"/>
      <c r="CK133" s="290"/>
      <c r="CL133" s="290"/>
      <c r="CM133" s="290"/>
      <c r="CN133" s="290"/>
      <c r="CO133" s="290"/>
      <c r="CP133" s="290"/>
      <c r="CQ133" s="290"/>
      <c r="CR133" s="290"/>
      <c r="CS133" s="290"/>
      <c r="CT133" s="290"/>
      <c r="CU133" s="290"/>
      <c r="CV133" s="290"/>
      <c r="CW133" s="290"/>
      <c r="CX133" s="290"/>
      <c r="CY133" s="290"/>
      <c r="CZ133" s="290"/>
      <c r="DA133" s="290"/>
      <c r="DB133" s="290"/>
      <c r="DC133" s="290"/>
      <c r="DD133" s="290"/>
      <c r="DE133" s="290"/>
      <c r="DF133" s="290"/>
      <c r="DG133" s="290"/>
      <c r="DH133" s="290"/>
      <c r="DI133" s="290"/>
      <c r="DJ133" s="290"/>
      <c r="DK133" s="290"/>
      <c r="DL133" s="290"/>
      <c r="DM133" s="290"/>
      <c r="DN133" s="290"/>
      <c r="DO133" s="290"/>
      <c r="DP133" s="290"/>
      <c r="DQ133" s="290"/>
      <c r="DR133" s="290"/>
      <c r="DS133" s="290"/>
      <c r="DT133" s="290"/>
      <c r="DU133" s="290"/>
      <c r="DV133" s="290"/>
      <c r="DW133" s="290"/>
      <c r="DX133" s="290"/>
      <c r="DY133" s="290"/>
      <c r="DZ133" s="290"/>
      <c r="EA133" s="290"/>
      <c r="EB133" s="290"/>
      <c r="EC133" s="290"/>
      <c r="ED133" s="290"/>
      <c r="EE133" s="290"/>
      <c r="EF133" s="290"/>
      <c r="EG133" s="290"/>
      <c r="EH133" s="290"/>
      <c r="EI133" s="290"/>
      <c r="EJ133" s="290"/>
      <c r="EK133" s="290"/>
      <c r="EL133" s="290"/>
      <c r="EM133" s="290"/>
      <c r="EN133" s="290"/>
      <c r="EO133" s="290"/>
      <c r="EP133" s="290"/>
      <c r="EQ133" s="290"/>
      <c r="ER133" s="290"/>
      <c r="ES133" s="290"/>
      <c r="ET133" s="290"/>
      <c r="EU133" s="290"/>
      <c r="EV133" s="290"/>
      <c r="EW133" s="290"/>
      <c r="EX133" s="290"/>
      <c r="EY133" s="290"/>
    </row>
    <row r="134" spans="1:155" s="237" customFormat="1" ht="15" customHeight="1" x14ac:dyDescent="0.35">
      <c r="A134" s="292" t="s">
        <v>453</v>
      </c>
      <c r="B134" s="293" t="s">
        <v>918</v>
      </c>
      <c r="C134" s="293" t="s">
        <v>710</v>
      </c>
      <c r="D134" s="290"/>
      <c r="E134" s="398">
        <v>7624161</v>
      </c>
      <c r="F134" s="699">
        <v>7933549</v>
      </c>
      <c r="G134" s="289">
        <v>0</v>
      </c>
      <c r="H134" s="699">
        <v>0</v>
      </c>
      <c r="I134" s="289">
        <v>2208622</v>
      </c>
      <c r="J134" s="289">
        <v>2282273</v>
      </c>
      <c r="K134" s="398">
        <v>5415539</v>
      </c>
      <c r="L134" s="699">
        <v>5651276</v>
      </c>
      <c r="M134" s="289">
        <v>0</v>
      </c>
      <c r="N134" s="699">
        <v>0</v>
      </c>
      <c r="O134" s="405">
        <v>39189.9</v>
      </c>
      <c r="P134" s="752">
        <v>39404.5</v>
      </c>
      <c r="Q134" s="616">
        <v>0.98799999999999999</v>
      </c>
      <c r="R134" s="617">
        <v>0.99</v>
      </c>
      <c r="S134" s="704">
        <v>0</v>
      </c>
      <c r="T134" s="699">
        <v>0</v>
      </c>
      <c r="U134" s="384">
        <v>38719.599999999999</v>
      </c>
      <c r="V134" s="384">
        <v>39010.455000000002</v>
      </c>
      <c r="W134" s="684">
        <v>196.91</v>
      </c>
      <c r="X134" s="756">
        <v>203.36981</v>
      </c>
      <c r="Y134" s="472">
        <v>139.87</v>
      </c>
      <c r="Z134" s="472">
        <v>144.86568</v>
      </c>
      <c r="AA134" s="499">
        <v>0</v>
      </c>
      <c r="AB134" s="440">
        <v>0</v>
      </c>
      <c r="AC134" s="619">
        <v>0</v>
      </c>
      <c r="AD134" s="441" t="s">
        <v>105</v>
      </c>
      <c r="AE134" s="442" t="s">
        <v>105</v>
      </c>
      <c r="AF134" s="340">
        <v>1452.96198</v>
      </c>
      <c r="AG134" s="340">
        <v>258.23048999999997</v>
      </c>
      <c r="AH134" s="340">
        <v>74.290080000000003</v>
      </c>
      <c r="AI134" s="340">
        <v>0</v>
      </c>
      <c r="AJ134" s="568">
        <v>1988.85</v>
      </c>
      <c r="AK134" s="609">
        <v>24</v>
      </c>
      <c r="AL134" s="570">
        <v>28017</v>
      </c>
      <c r="AM134" s="609">
        <v>0</v>
      </c>
      <c r="AN134" s="570">
        <v>0</v>
      </c>
      <c r="AO134" s="609">
        <v>24</v>
      </c>
      <c r="AP134" s="569">
        <v>28017</v>
      </c>
      <c r="AQ134" s="571" t="s">
        <v>708</v>
      </c>
      <c r="AR134" s="591" t="s">
        <v>708</v>
      </c>
      <c r="AS134" s="591" t="s">
        <v>708</v>
      </c>
      <c r="AT134" s="591" t="s">
        <v>708</v>
      </c>
      <c r="AU134" s="591" t="s">
        <v>708</v>
      </c>
      <c r="AV134" s="591" t="s">
        <v>708</v>
      </c>
      <c r="AW134" s="591" t="s">
        <v>708</v>
      </c>
      <c r="AX134" s="754" t="s">
        <v>708</v>
      </c>
      <c r="AY134" s="291" t="s">
        <v>708</v>
      </c>
      <c r="AZ134" s="291" t="s">
        <v>708</v>
      </c>
      <c r="BA134" s="291" t="s">
        <v>708</v>
      </c>
      <c r="BB134" s="291" t="s">
        <v>708</v>
      </c>
      <c r="BC134" s="291" t="s">
        <v>708</v>
      </c>
      <c r="BD134" s="291" t="s">
        <v>708</v>
      </c>
      <c r="BE134" s="755" t="s">
        <v>708</v>
      </c>
      <c r="BF134" s="591" t="s">
        <v>708</v>
      </c>
      <c r="BG134" s="591" t="s">
        <v>708</v>
      </c>
      <c r="BH134" s="591" t="s">
        <v>708</v>
      </c>
      <c r="BI134" s="591" t="s">
        <v>708</v>
      </c>
      <c r="BJ134" s="591" t="s">
        <v>708</v>
      </c>
      <c r="BK134" s="591" t="s">
        <v>708</v>
      </c>
      <c r="BL134" s="754" t="s">
        <v>708</v>
      </c>
      <c r="BM134" s="291" t="s">
        <v>708</v>
      </c>
      <c r="BN134" s="291" t="s">
        <v>708</v>
      </c>
      <c r="BO134" s="291" t="s">
        <v>708</v>
      </c>
      <c r="BP134" s="291" t="s">
        <v>708</v>
      </c>
      <c r="BQ134" s="291" t="s">
        <v>708</v>
      </c>
      <c r="BR134" s="291" t="s">
        <v>708</v>
      </c>
      <c r="BS134" s="755" t="s">
        <v>708</v>
      </c>
      <c r="BT134" s="591" t="s">
        <v>708</v>
      </c>
      <c r="BU134" s="591" t="s">
        <v>708</v>
      </c>
      <c r="BV134" s="591" t="s">
        <v>708</v>
      </c>
      <c r="BW134" s="591" t="s">
        <v>708</v>
      </c>
      <c r="BX134" s="591" t="s">
        <v>708</v>
      </c>
      <c r="BY134" s="591" t="s">
        <v>708</v>
      </c>
      <c r="BZ134" s="754" t="s">
        <v>708</v>
      </c>
      <c r="CA134" s="291" t="s">
        <v>708</v>
      </c>
      <c r="CB134" s="291" t="s">
        <v>708</v>
      </c>
      <c r="CC134" s="291" t="s">
        <v>708</v>
      </c>
      <c r="CD134" s="291" t="s">
        <v>708</v>
      </c>
      <c r="CE134" s="291" t="s">
        <v>708</v>
      </c>
      <c r="CF134" s="291" t="s">
        <v>708</v>
      </c>
      <c r="CG134" s="291" t="s">
        <v>708</v>
      </c>
      <c r="CH134" s="439" t="s">
        <v>919</v>
      </c>
      <c r="CI134" s="290"/>
      <c r="CJ134" s="290"/>
      <c r="CK134" s="290"/>
      <c r="CL134" s="290"/>
      <c r="CM134" s="290"/>
      <c r="CN134" s="290"/>
      <c r="CO134" s="290"/>
      <c r="CP134" s="290"/>
      <c r="CQ134" s="290"/>
      <c r="CR134" s="290"/>
      <c r="CS134" s="290"/>
      <c r="CT134" s="290"/>
      <c r="CU134" s="290"/>
      <c r="CV134" s="290"/>
      <c r="CW134" s="290"/>
      <c r="CX134" s="290"/>
      <c r="CY134" s="290"/>
      <c r="CZ134" s="290"/>
      <c r="DA134" s="290"/>
      <c r="DB134" s="290"/>
      <c r="DC134" s="290"/>
      <c r="DD134" s="290"/>
      <c r="DE134" s="290"/>
      <c r="DF134" s="290"/>
      <c r="DG134" s="290"/>
      <c r="DH134" s="290"/>
      <c r="DI134" s="290"/>
      <c r="DJ134" s="290"/>
      <c r="DK134" s="290"/>
      <c r="DL134" s="290"/>
      <c r="DM134" s="290"/>
      <c r="DN134" s="290"/>
      <c r="DO134" s="290"/>
      <c r="DP134" s="290"/>
      <c r="DQ134" s="290"/>
      <c r="DR134" s="290"/>
      <c r="DS134" s="290"/>
      <c r="DT134" s="290"/>
      <c r="DU134" s="290"/>
      <c r="DV134" s="290"/>
      <c r="DW134" s="290"/>
      <c r="DX134" s="290"/>
      <c r="DY134" s="290"/>
      <c r="DZ134" s="290"/>
      <c r="EA134" s="290"/>
      <c r="EB134" s="290"/>
      <c r="EC134" s="290"/>
      <c r="ED134" s="290"/>
      <c r="EE134" s="290"/>
      <c r="EF134" s="290"/>
      <c r="EG134" s="290"/>
      <c r="EH134" s="290"/>
      <c r="EI134" s="290"/>
      <c r="EJ134" s="290"/>
      <c r="EK134" s="290"/>
      <c r="EL134" s="290"/>
      <c r="EM134" s="290"/>
      <c r="EN134" s="290"/>
      <c r="EO134" s="290"/>
      <c r="EP134" s="290"/>
      <c r="EQ134" s="290"/>
      <c r="ER134" s="290"/>
      <c r="ES134" s="290"/>
      <c r="ET134" s="290"/>
      <c r="EU134" s="290"/>
      <c r="EV134" s="290"/>
      <c r="EW134" s="290"/>
      <c r="EX134" s="290"/>
      <c r="EY134" s="290"/>
    </row>
    <row r="135" spans="1:155" s="237" customFormat="1" ht="15" customHeight="1" x14ac:dyDescent="0.35">
      <c r="A135" s="292" t="s">
        <v>456</v>
      </c>
      <c r="B135" s="293" t="s">
        <v>920</v>
      </c>
      <c r="C135" s="293" t="s">
        <v>710</v>
      </c>
      <c r="D135" s="290"/>
      <c r="E135" s="398">
        <v>14191106</v>
      </c>
      <c r="F135" s="699">
        <v>14654569</v>
      </c>
      <c r="G135" s="289">
        <v>309920</v>
      </c>
      <c r="H135" s="699">
        <v>323330</v>
      </c>
      <c r="I135" s="289">
        <v>3939296</v>
      </c>
      <c r="J135" s="289">
        <v>3954204</v>
      </c>
      <c r="K135" s="398">
        <v>10251810</v>
      </c>
      <c r="L135" s="699">
        <v>10700365</v>
      </c>
      <c r="M135" s="289">
        <v>0</v>
      </c>
      <c r="N135" s="699">
        <v>0</v>
      </c>
      <c r="O135" s="405">
        <v>63752.6</v>
      </c>
      <c r="P135" s="752">
        <v>64668.2</v>
      </c>
      <c r="Q135" s="616">
        <v>0.99</v>
      </c>
      <c r="R135" s="617">
        <v>0.99</v>
      </c>
      <c r="S135" s="704">
        <v>0</v>
      </c>
      <c r="T135" s="699">
        <v>0</v>
      </c>
      <c r="U135" s="384">
        <v>63115.1</v>
      </c>
      <c r="V135" s="384">
        <v>64021.517999999996</v>
      </c>
      <c r="W135" s="684">
        <v>224.84</v>
      </c>
      <c r="X135" s="756">
        <v>228.90067999999999</v>
      </c>
      <c r="Y135" s="472">
        <v>162.43</v>
      </c>
      <c r="Z135" s="472">
        <v>167.13701</v>
      </c>
      <c r="AA135" s="499">
        <v>0</v>
      </c>
      <c r="AB135" s="440">
        <v>0</v>
      </c>
      <c r="AC135" s="619">
        <v>0</v>
      </c>
      <c r="AD135" s="441" t="s">
        <v>105</v>
      </c>
      <c r="AE135" s="442" t="s">
        <v>105</v>
      </c>
      <c r="AF135" s="340">
        <v>1555.73956</v>
      </c>
      <c r="AG135" s="340">
        <v>224.90994000000001</v>
      </c>
      <c r="AH135" s="340">
        <v>0</v>
      </c>
      <c r="AI135" s="340">
        <v>0</v>
      </c>
      <c r="AJ135" s="568">
        <v>2009.55</v>
      </c>
      <c r="AK135" s="609">
        <v>32</v>
      </c>
      <c r="AL135" s="570">
        <v>51970.8</v>
      </c>
      <c r="AM135" s="609">
        <v>0</v>
      </c>
      <c r="AN135" s="570">
        <v>0</v>
      </c>
      <c r="AO135" s="609">
        <v>32</v>
      </c>
      <c r="AP135" s="569">
        <v>51970.8</v>
      </c>
      <c r="AQ135" s="571" t="s">
        <v>708</v>
      </c>
      <c r="AR135" s="591" t="s">
        <v>708</v>
      </c>
      <c r="AS135" s="591" t="s">
        <v>708</v>
      </c>
      <c r="AT135" s="591" t="s">
        <v>708</v>
      </c>
      <c r="AU135" s="591" t="s">
        <v>708</v>
      </c>
      <c r="AV135" s="591" t="s">
        <v>708</v>
      </c>
      <c r="AW135" s="591" t="s">
        <v>708</v>
      </c>
      <c r="AX135" s="754" t="s">
        <v>708</v>
      </c>
      <c r="AY135" s="291" t="s">
        <v>708</v>
      </c>
      <c r="AZ135" s="291" t="s">
        <v>708</v>
      </c>
      <c r="BA135" s="291" t="s">
        <v>708</v>
      </c>
      <c r="BB135" s="291" t="s">
        <v>708</v>
      </c>
      <c r="BC135" s="291" t="s">
        <v>708</v>
      </c>
      <c r="BD135" s="291" t="s">
        <v>708</v>
      </c>
      <c r="BE135" s="755" t="s">
        <v>708</v>
      </c>
      <c r="BF135" s="591" t="s">
        <v>708</v>
      </c>
      <c r="BG135" s="591" t="s">
        <v>708</v>
      </c>
      <c r="BH135" s="591" t="s">
        <v>708</v>
      </c>
      <c r="BI135" s="591" t="s">
        <v>708</v>
      </c>
      <c r="BJ135" s="591" t="s">
        <v>708</v>
      </c>
      <c r="BK135" s="591" t="s">
        <v>708</v>
      </c>
      <c r="BL135" s="754" t="s">
        <v>708</v>
      </c>
      <c r="BM135" s="291" t="s">
        <v>708</v>
      </c>
      <c r="BN135" s="291" t="s">
        <v>708</v>
      </c>
      <c r="BO135" s="291" t="s">
        <v>708</v>
      </c>
      <c r="BP135" s="291" t="s">
        <v>708</v>
      </c>
      <c r="BQ135" s="291" t="s">
        <v>708</v>
      </c>
      <c r="BR135" s="291" t="s">
        <v>708</v>
      </c>
      <c r="BS135" s="755" t="s">
        <v>708</v>
      </c>
      <c r="BT135" s="591" t="s">
        <v>708</v>
      </c>
      <c r="BU135" s="591" t="s">
        <v>708</v>
      </c>
      <c r="BV135" s="591" t="s">
        <v>708</v>
      </c>
      <c r="BW135" s="591" t="s">
        <v>708</v>
      </c>
      <c r="BX135" s="591" t="s">
        <v>708</v>
      </c>
      <c r="BY135" s="591" t="s">
        <v>708</v>
      </c>
      <c r="BZ135" s="754" t="s">
        <v>708</v>
      </c>
      <c r="CA135" s="291" t="s">
        <v>708</v>
      </c>
      <c r="CB135" s="291" t="s">
        <v>708</v>
      </c>
      <c r="CC135" s="291" t="s">
        <v>708</v>
      </c>
      <c r="CD135" s="291" t="s">
        <v>708</v>
      </c>
      <c r="CE135" s="291" t="s">
        <v>708</v>
      </c>
      <c r="CF135" s="291" t="s">
        <v>708</v>
      </c>
      <c r="CG135" s="291" t="s">
        <v>708</v>
      </c>
      <c r="CH135" s="439" t="s">
        <v>921</v>
      </c>
      <c r="CI135" s="290"/>
      <c r="CJ135" s="290"/>
      <c r="CK135" s="290"/>
      <c r="CL135" s="290"/>
      <c r="CM135" s="290"/>
      <c r="CN135" s="290"/>
      <c r="CO135" s="290"/>
      <c r="CP135" s="290"/>
      <c r="CQ135" s="290"/>
      <c r="CR135" s="290"/>
      <c r="CS135" s="290"/>
      <c r="CT135" s="290"/>
      <c r="CU135" s="290"/>
      <c r="CV135" s="290"/>
      <c r="CW135" s="290"/>
      <c r="CX135" s="290"/>
      <c r="CY135" s="290"/>
      <c r="CZ135" s="290"/>
      <c r="DA135" s="290"/>
      <c r="DB135" s="290"/>
      <c r="DC135" s="290"/>
      <c r="DD135" s="290"/>
      <c r="DE135" s="290"/>
      <c r="DF135" s="290"/>
      <c r="DG135" s="290"/>
      <c r="DH135" s="290"/>
      <c r="DI135" s="290"/>
      <c r="DJ135" s="290"/>
      <c r="DK135" s="290"/>
      <c r="DL135" s="290"/>
      <c r="DM135" s="290"/>
      <c r="DN135" s="290"/>
      <c r="DO135" s="290"/>
      <c r="DP135" s="290"/>
      <c r="DQ135" s="290"/>
      <c r="DR135" s="290"/>
      <c r="DS135" s="290"/>
      <c r="DT135" s="290"/>
      <c r="DU135" s="290"/>
      <c r="DV135" s="290"/>
      <c r="DW135" s="290"/>
      <c r="DX135" s="290"/>
      <c r="DY135" s="290"/>
      <c r="DZ135" s="290"/>
      <c r="EA135" s="290"/>
      <c r="EB135" s="290"/>
      <c r="EC135" s="290"/>
      <c r="ED135" s="290"/>
      <c r="EE135" s="290"/>
      <c r="EF135" s="290"/>
      <c r="EG135" s="290"/>
      <c r="EH135" s="290"/>
      <c r="EI135" s="290"/>
      <c r="EJ135" s="290"/>
      <c r="EK135" s="290"/>
      <c r="EL135" s="290"/>
      <c r="EM135" s="290"/>
      <c r="EN135" s="290"/>
      <c r="EO135" s="290"/>
      <c r="EP135" s="290"/>
      <c r="EQ135" s="290"/>
      <c r="ER135" s="290"/>
      <c r="ES135" s="290"/>
      <c r="ET135" s="290"/>
      <c r="EU135" s="290"/>
      <c r="EV135" s="290"/>
      <c r="EW135" s="290"/>
      <c r="EX135" s="290"/>
      <c r="EY135" s="290"/>
    </row>
    <row r="136" spans="1:155" s="237" customFormat="1" ht="15" customHeight="1" x14ac:dyDescent="0.35">
      <c r="A136" s="292" t="s">
        <v>268</v>
      </c>
      <c r="B136" s="293" t="s">
        <v>269</v>
      </c>
      <c r="C136" s="293" t="s">
        <v>117</v>
      </c>
      <c r="D136" s="290"/>
      <c r="E136" s="398">
        <v>115098280</v>
      </c>
      <c r="F136" s="699">
        <v>119619800</v>
      </c>
      <c r="G136" s="289">
        <v>0</v>
      </c>
      <c r="H136" s="699">
        <v>0</v>
      </c>
      <c r="I136" s="289">
        <v>0</v>
      </c>
      <c r="J136" s="289">
        <v>0</v>
      </c>
      <c r="K136" s="398">
        <v>115098280</v>
      </c>
      <c r="L136" s="699">
        <v>119619800</v>
      </c>
      <c r="M136" s="289">
        <v>11733267</v>
      </c>
      <c r="N136" s="699">
        <v>11319231</v>
      </c>
      <c r="O136" s="405">
        <v>87600.1</v>
      </c>
      <c r="P136" s="752">
        <v>88399.5</v>
      </c>
      <c r="Q136" s="616">
        <v>0.98</v>
      </c>
      <c r="R136" s="617">
        <v>0.98</v>
      </c>
      <c r="S136" s="704">
        <v>137.9</v>
      </c>
      <c r="T136" s="699">
        <v>137.9</v>
      </c>
      <c r="U136" s="384">
        <v>85986</v>
      </c>
      <c r="V136" s="384">
        <v>86769.4</v>
      </c>
      <c r="W136" s="684">
        <v>1338.57</v>
      </c>
      <c r="X136" s="756">
        <v>1378.59</v>
      </c>
      <c r="Y136" s="472">
        <v>1338.57</v>
      </c>
      <c r="Z136" s="472">
        <v>1378.59</v>
      </c>
      <c r="AA136" s="499">
        <v>1161000</v>
      </c>
      <c r="AB136" s="440">
        <v>13.38</v>
      </c>
      <c r="AC136" s="619">
        <v>9.9956999999999997E-3</v>
      </c>
      <c r="AD136" s="441" t="s">
        <v>105</v>
      </c>
      <c r="AE136" s="442" t="s">
        <v>105</v>
      </c>
      <c r="AF136" s="340">
        <v>395.59</v>
      </c>
      <c r="AG136" s="340">
        <v>0</v>
      </c>
      <c r="AH136" s="340">
        <v>0</v>
      </c>
      <c r="AI136" s="340">
        <v>0</v>
      </c>
      <c r="AJ136" s="568">
        <v>1774.18</v>
      </c>
      <c r="AK136" s="609">
        <v>0</v>
      </c>
      <c r="AL136" s="570">
        <v>0</v>
      </c>
      <c r="AM136" s="609">
        <v>0</v>
      </c>
      <c r="AN136" s="570">
        <v>0</v>
      </c>
      <c r="AO136" s="609">
        <v>0</v>
      </c>
      <c r="AP136" s="569">
        <v>0</v>
      </c>
      <c r="AQ136" s="571" t="s">
        <v>708</v>
      </c>
      <c r="AR136" s="591" t="s">
        <v>708</v>
      </c>
      <c r="AS136" s="591" t="s">
        <v>708</v>
      </c>
      <c r="AT136" s="591" t="s">
        <v>708</v>
      </c>
      <c r="AU136" s="591" t="s">
        <v>708</v>
      </c>
      <c r="AV136" s="591" t="s">
        <v>708</v>
      </c>
      <c r="AW136" s="591" t="s">
        <v>708</v>
      </c>
      <c r="AX136" s="754" t="s">
        <v>708</v>
      </c>
      <c r="AY136" s="291" t="s">
        <v>708</v>
      </c>
      <c r="AZ136" s="291" t="s">
        <v>708</v>
      </c>
      <c r="BA136" s="291" t="s">
        <v>708</v>
      </c>
      <c r="BB136" s="291" t="s">
        <v>708</v>
      </c>
      <c r="BC136" s="291" t="s">
        <v>708</v>
      </c>
      <c r="BD136" s="291" t="s">
        <v>708</v>
      </c>
      <c r="BE136" s="755" t="s">
        <v>708</v>
      </c>
      <c r="BF136" s="591" t="s">
        <v>708</v>
      </c>
      <c r="BG136" s="591" t="s">
        <v>708</v>
      </c>
      <c r="BH136" s="591" t="s">
        <v>708</v>
      </c>
      <c r="BI136" s="591" t="s">
        <v>708</v>
      </c>
      <c r="BJ136" s="591" t="s">
        <v>708</v>
      </c>
      <c r="BK136" s="591" t="s">
        <v>708</v>
      </c>
      <c r="BL136" s="754" t="s">
        <v>708</v>
      </c>
      <c r="BM136" s="291" t="s">
        <v>708</v>
      </c>
      <c r="BN136" s="291" t="s">
        <v>708</v>
      </c>
      <c r="BO136" s="291" t="s">
        <v>708</v>
      </c>
      <c r="BP136" s="291" t="s">
        <v>708</v>
      </c>
      <c r="BQ136" s="291" t="s">
        <v>708</v>
      </c>
      <c r="BR136" s="291" t="s">
        <v>708</v>
      </c>
      <c r="BS136" s="755" t="s">
        <v>708</v>
      </c>
      <c r="BT136" s="591" t="s">
        <v>708</v>
      </c>
      <c r="BU136" s="591" t="s">
        <v>708</v>
      </c>
      <c r="BV136" s="591" t="s">
        <v>708</v>
      </c>
      <c r="BW136" s="591" t="s">
        <v>708</v>
      </c>
      <c r="BX136" s="591" t="s">
        <v>708</v>
      </c>
      <c r="BY136" s="591" t="s">
        <v>708</v>
      </c>
      <c r="BZ136" s="754" t="s">
        <v>708</v>
      </c>
      <c r="CA136" s="291" t="s">
        <v>708</v>
      </c>
      <c r="CB136" s="291" t="s">
        <v>708</v>
      </c>
      <c r="CC136" s="291" t="s">
        <v>708</v>
      </c>
      <c r="CD136" s="291" t="s">
        <v>708</v>
      </c>
      <c r="CE136" s="291" t="s">
        <v>708</v>
      </c>
      <c r="CF136" s="291" t="s">
        <v>708</v>
      </c>
      <c r="CG136" s="291" t="s">
        <v>708</v>
      </c>
      <c r="CH136" s="439" t="s">
        <v>922</v>
      </c>
      <c r="CI136" s="290"/>
      <c r="CJ136" s="290"/>
      <c r="CK136" s="290"/>
      <c r="CL136" s="290"/>
      <c r="CM136" s="290"/>
      <c r="CN136" s="290"/>
      <c r="CO136" s="290"/>
      <c r="CP136" s="290"/>
      <c r="CQ136" s="290"/>
      <c r="CR136" s="290"/>
      <c r="CS136" s="290"/>
      <c r="CT136" s="290"/>
      <c r="CU136" s="290"/>
      <c r="CV136" s="290"/>
      <c r="CW136" s="290"/>
      <c r="CX136" s="290"/>
      <c r="CY136" s="290"/>
      <c r="CZ136" s="290"/>
      <c r="DA136" s="290"/>
      <c r="DB136" s="290"/>
      <c r="DC136" s="290"/>
      <c r="DD136" s="290"/>
      <c r="DE136" s="290"/>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0"/>
      <c r="EB136" s="290"/>
      <c r="EC136" s="290"/>
      <c r="ED136" s="290"/>
      <c r="EE136" s="290"/>
      <c r="EF136" s="290"/>
      <c r="EG136" s="290"/>
      <c r="EH136" s="290"/>
      <c r="EI136" s="290"/>
      <c r="EJ136" s="290"/>
      <c r="EK136" s="290"/>
      <c r="EL136" s="290"/>
      <c r="EM136" s="290"/>
      <c r="EN136" s="290"/>
      <c r="EO136" s="290"/>
      <c r="EP136" s="290"/>
      <c r="EQ136" s="290"/>
      <c r="ER136" s="290"/>
      <c r="ES136" s="290"/>
      <c r="ET136" s="290"/>
      <c r="EU136" s="290"/>
      <c r="EV136" s="290"/>
      <c r="EW136" s="290"/>
      <c r="EX136" s="290"/>
      <c r="EY136" s="290"/>
    </row>
    <row r="137" spans="1:155" s="237" customFormat="1" ht="15" customHeight="1" x14ac:dyDescent="0.35">
      <c r="A137" s="292" t="s">
        <v>461</v>
      </c>
      <c r="B137" s="293" t="s">
        <v>923</v>
      </c>
      <c r="C137" s="293" t="s">
        <v>710</v>
      </c>
      <c r="D137" s="290"/>
      <c r="E137" s="398">
        <v>16783744</v>
      </c>
      <c r="F137" s="699">
        <v>17624831</v>
      </c>
      <c r="G137" s="289">
        <v>0</v>
      </c>
      <c r="H137" s="699">
        <v>0</v>
      </c>
      <c r="I137" s="289">
        <v>7542822</v>
      </c>
      <c r="J137" s="289">
        <v>7894210</v>
      </c>
      <c r="K137" s="398">
        <v>9240922</v>
      </c>
      <c r="L137" s="699">
        <v>9730621</v>
      </c>
      <c r="M137" s="289">
        <v>459251</v>
      </c>
      <c r="N137" s="699">
        <v>459251</v>
      </c>
      <c r="O137" s="405">
        <v>63453.1</v>
      </c>
      <c r="P137" s="752">
        <v>64602.8</v>
      </c>
      <c r="Q137" s="616">
        <v>0.99400000000000011</v>
      </c>
      <c r="R137" s="617">
        <v>0.99400000000000011</v>
      </c>
      <c r="S137" s="704">
        <v>282.60000000000002</v>
      </c>
      <c r="T137" s="699">
        <v>285.8</v>
      </c>
      <c r="U137" s="384">
        <v>63355</v>
      </c>
      <c r="V137" s="384">
        <v>64501</v>
      </c>
      <c r="W137" s="684">
        <v>264.92</v>
      </c>
      <c r="X137" s="756">
        <v>273.25</v>
      </c>
      <c r="Y137" s="472">
        <v>145.86000000000001</v>
      </c>
      <c r="Z137" s="472">
        <v>150.86000000000001</v>
      </c>
      <c r="AA137" s="499">
        <v>0</v>
      </c>
      <c r="AB137" s="440">
        <v>0</v>
      </c>
      <c r="AC137" s="619">
        <v>0</v>
      </c>
      <c r="AD137" s="441" t="s">
        <v>105</v>
      </c>
      <c r="AE137" s="442" t="s">
        <v>105</v>
      </c>
      <c r="AF137" s="340">
        <v>1469.61</v>
      </c>
      <c r="AG137" s="340">
        <v>257.58</v>
      </c>
      <c r="AH137" s="340">
        <v>74.97</v>
      </c>
      <c r="AI137" s="340">
        <v>0</v>
      </c>
      <c r="AJ137" s="568">
        <v>2075.41</v>
      </c>
      <c r="AK137" s="609">
        <v>79</v>
      </c>
      <c r="AL137" s="570">
        <v>64501</v>
      </c>
      <c r="AM137" s="609">
        <v>0</v>
      </c>
      <c r="AN137" s="570">
        <v>0</v>
      </c>
      <c r="AO137" s="609">
        <v>74</v>
      </c>
      <c r="AP137" s="569">
        <v>64343</v>
      </c>
      <c r="AQ137" s="571" t="s">
        <v>708</v>
      </c>
      <c r="AR137" s="591" t="s">
        <v>708</v>
      </c>
      <c r="AS137" s="591" t="s">
        <v>708</v>
      </c>
      <c r="AT137" s="591" t="s">
        <v>708</v>
      </c>
      <c r="AU137" s="591" t="s">
        <v>708</v>
      </c>
      <c r="AV137" s="591" t="s">
        <v>708</v>
      </c>
      <c r="AW137" s="591" t="s">
        <v>708</v>
      </c>
      <c r="AX137" s="754" t="s">
        <v>708</v>
      </c>
      <c r="AY137" s="291" t="s">
        <v>708</v>
      </c>
      <c r="AZ137" s="291" t="s">
        <v>708</v>
      </c>
      <c r="BA137" s="291" t="s">
        <v>708</v>
      </c>
      <c r="BB137" s="291" t="s">
        <v>708</v>
      </c>
      <c r="BC137" s="291" t="s">
        <v>708</v>
      </c>
      <c r="BD137" s="291" t="s">
        <v>708</v>
      </c>
      <c r="BE137" s="755" t="s">
        <v>708</v>
      </c>
      <c r="BF137" s="591" t="s">
        <v>708</v>
      </c>
      <c r="BG137" s="591" t="s">
        <v>708</v>
      </c>
      <c r="BH137" s="591" t="s">
        <v>708</v>
      </c>
      <c r="BI137" s="591" t="s">
        <v>708</v>
      </c>
      <c r="BJ137" s="591" t="s">
        <v>708</v>
      </c>
      <c r="BK137" s="591" t="s">
        <v>708</v>
      </c>
      <c r="BL137" s="754" t="s">
        <v>708</v>
      </c>
      <c r="BM137" s="291" t="s">
        <v>708</v>
      </c>
      <c r="BN137" s="291" t="s">
        <v>708</v>
      </c>
      <c r="BO137" s="291" t="s">
        <v>708</v>
      </c>
      <c r="BP137" s="291" t="s">
        <v>708</v>
      </c>
      <c r="BQ137" s="291" t="s">
        <v>708</v>
      </c>
      <c r="BR137" s="291" t="s">
        <v>708</v>
      </c>
      <c r="BS137" s="755" t="s">
        <v>708</v>
      </c>
      <c r="BT137" s="591" t="s">
        <v>708</v>
      </c>
      <c r="BU137" s="591" t="s">
        <v>708</v>
      </c>
      <c r="BV137" s="591" t="s">
        <v>708</v>
      </c>
      <c r="BW137" s="591" t="s">
        <v>708</v>
      </c>
      <c r="BX137" s="591" t="s">
        <v>708</v>
      </c>
      <c r="BY137" s="591" t="s">
        <v>708</v>
      </c>
      <c r="BZ137" s="754" t="s">
        <v>708</v>
      </c>
      <c r="CA137" s="291" t="s">
        <v>708</v>
      </c>
      <c r="CB137" s="291" t="s">
        <v>708</v>
      </c>
      <c r="CC137" s="291" t="s">
        <v>708</v>
      </c>
      <c r="CD137" s="291" t="s">
        <v>708</v>
      </c>
      <c r="CE137" s="291" t="s">
        <v>708</v>
      </c>
      <c r="CF137" s="291" t="s">
        <v>708</v>
      </c>
      <c r="CG137" s="291" t="s">
        <v>708</v>
      </c>
      <c r="CH137" s="439" t="s">
        <v>924</v>
      </c>
      <c r="CI137" s="290"/>
      <c r="CJ137" s="290"/>
      <c r="CK137" s="290"/>
      <c r="CL137" s="290"/>
      <c r="CM137" s="290"/>
      <c r="CN137" s="290"/>
      <c r="CO137" s="290"/>
      <c r="CP137" s="290"/>
      <c r="CQ137" s="290"/>
      <c r="CR137" s="290"/>
      <c r="CS137" s="290"/>
      <c r="CT137" s="290"/>
      <c r="CU137" s="290"/>
      <c r="CV137" s="290"/>
      <c r="CW137" s="290"/>
      <c r="CX137" s="290"/>
      <c r="CY137" s="290"/>
      <c r="CZ137" s="290"/>
      <c r="DA137" s="290"/>
      <c r="DB137" s="290"/>
      <c r="DC137" s="290"/>
      <c r="DD137" s="290"/>
      <c r="DE137" s="290"/>
      <c r="DF137" s="290"/>
      <c r="DG137" s="290"/>
      <c r="DH137" s="290"/>
      <c r="DI137" s="290"/>
      <c r="DJ137" s="290"/>
      <c r="DK137" s="290"/>
      <c r="DL137" s="290"/>
      <c r="DM137" s="290"/>
      <c r="DN137" s="290"/>
      <c r="DO137" s="290"/>
      <c r="DP137" s="290"/>
      <c r="DQ137" s="290"/>
      <c r="DR137" s="290"/>
      <c r="DS137" s="290"/>
      <c r="DT137" s="290"/>
      <c r="DU137" s="290"/>
      <c r="DV137" s="290"/>
      <c r="DW137" s="290"/>
      <c r="DX137" s="290"/>
      <c r="DY137" s="290"/>
      <c r="DZ137" s="290"/>
      <c r="EA137" s="290"/>
      <c r="EB137" s="290"/>
      <c r="EC137" s="290"/>
      <c r="ED137" s="290"/>
      <c r="EE137" s="290"/>
      <c r="EF137" s="290"/>
      <c r="EG137" s="290"/>
      <c r="EH137" s="290"/>
      <c r="EI137" s="290"/>
      <c r="EJ137" s="290"/>
      <c r="EK137" s="290"/>
      <c r="EL137" s="290"/>
      <c r="EM137" s="290"/>
      <c r="EN137" s="290"/>
      <c r="EO137" s="290"/>
      <c r="EP137" s="290"/>
      <c r="EQ137" s="290"/>
      <c r="ER137" s="290"/>
      <c r="ES137" s="290"/>
      <c r="ET137" s="290"/>
      <c r="EU137" s="290"/>
      <c r="EV137" s="290"/>
      <c r="EW137" s="290"/>
      <c r="EX137" s="290"/>
      <c r="EY137" s="290"/>
    </row>
    <row r="138" spans="1:155" s="237" customFormat="1" ht="15" customHeight="1" x14ac:dyDescent="0.35">
      <c r="A138" s="292" t="s">
        <v>464</v>
      </c>
      <c r="B138" s="293" t="s">
        <v>925</v>
      </c>
      <c r="C138" s="293" t="s">
        <v>710</v>
      </c>
      <c r="D138" s="290"/>
      <c r="E138" s="398">
        <v>5183914</v>
      </c>
      <c r="F138" s="699">
        <v>5499098</v>
      </c>
      <c r="G138" s="289">
        <v>0</v>
      </c>
      <c r="H138" s="699">
        <v>0</v>
      </c>
      <c r="I138" s="289">
        <v>12242</v>
      </c>
      <c r="J138" s="289">
        <v>12731</v>
      </c>
      <c r="K138" s="398">
        <v>5171672</v>
      </c>
      <c r="L138" s="699">
        <v>5486367</v>
      </c>
      <c r="M138" s="289">
        <v>0</v>
      </c>
      <c r="N138" s="699">
        <v>0</v>
      </c>
      <c r="O138" s="405">
        <v>21762.400000000001</v>
      </c>
      <c r="P138" s="752">
        <v>22157.9</v>
      </c>
      <c r="Q138" s="616">
        <v>0.93</v>
      </c>
      <c r="R138" s="617">
        <v>0.95</v>
      </c>
      <c r="S138" s="704">
        <v>0</v>
      </c>
      <c r="T138" s="699">
        <v>0</v>
      </c>
      <c r="U138" s="384">
        <v>20239</v>
      </c>
      <c r="V138" s="384">
        <v>21050</v>
      </c>
      <c r="W138" s="684">
        <v>256.13</v>
      </c>
      <c r="X138" s="756">
        <v>261.24</v>
      </c>
      <c r="Y138" s="472">
        <v>255.53</v>
      </c>
      <c r="Z138" s="472">
        <v>260.64</v>
      </c>
      <c r="AA138" s="499">
        <v>0</v>
      </c>
      <c r="AB138" s="440">
        <v>0</v>
      </c>
      <c r="AC138" s="619">
        <v>0</v>
      </c>
      <c r="AD138" s="441" t="s">
        <v>105</v>
      </c>
      <c r="AE138" s="442" t="s">
        <v>105</v>
      </c>
      <c r="AF138" s="340">
        <v>1514.29</v>
      </c>
      <c r="AG138" s="340">
        <v>236.45</v>
      </c>
      <c r="AH138" s="340">
        <v>77.27</v>
      </c>
      <c r="AI138" s="340">
        <v>0</v>
      </c>
      <c r="AJ138" s="568">
        <v>2089.25</v>
      </c>
      <c r="AK138" s="609">
        <v>1</v>
      </c>
      <c r="AL138" s="570">
        <v>310</v>
      </c>
      <c r="AM138" s="609">
        <v>0</v>
      </c>
      <c r="AN138" s="570">
        <v>0</v>
      </c>
      <c r="AO138" s="609">
        <v>1</v>
      </c>
      <c r="AP138" s="569">
        <v>310</v>
      </c>
      <c r="AQ138" s="571" t="s">
        <v>708</v>
      </c>
      <c r="AR138" s="591" t="s">
        <v>708</v>
      </c>
      <c r="AS138" s="591" t="s">
        <v>708</v>
      </c>
      <c r="AT138" s="591" t="s">
        <v>708</v>
      </c>
      <c r="AU138" s="591" t="s">
        <v>708</v>
      </c>
      <c r="AV138" s="591" t="s">
        <v>708</v>
      </c>
      <c r="AW138" s="591" t="s">
        <v>708</v>
      </c>
      <c r="AX138" s="754" t="s">
        <v>708</v>
      </c>
      <c r="AY138" s="291" t="s">
        <v>708</v>
      </c>
      <c r="AZ138" s="291" t="s">
        <v>708</v>
      </c>
      <c r="BA138" s="291" t="s">
        <v>708</v>
      </c>
      <c r="BB138" s="291" t="s">
        <v>708</v>
      </c>
      <c r="BC138" s="291" t="s">
        <v>708</v>
      </c>
      <c r="BD138" s="291" t="s">
        <v>708</v>
      </c>
      <c r="BE138" s="755" t="s">
        <v>708</v>
      </c>
      <c r="BF138" s="591" t="s">
        <v>708</v>
      </c>
      <c r="BG138" s="591" t="s">
        <v>708</v>
      </c>
      <c r="BH138" s="591" t="s">
        <v>708</v>
      </c>
      <c r="BI138" s="591" t="s">
        <v>708</v>
      </c>
      <c r="BJ138" s="591" t="s">
        <v>708</v>
      </c>
      <c r="BK138" s="591" t="s">
        <v>708</v>
      </c>
      <c r="BL138" s="754" t="s">
        <v>708</v>
      </c>
      <c r="BM138" s="291" t="s">
        <v>708</v>
      </c>
      <c r="BN138" s="291" t="s">
        <v>708</v>
      </c>
      <c r="BO138" s="291" t="s">
        <v>708</v>
      </c>
      <c r="BP138" s="291" t="s">
        <v>708</v>
      </c>
      <c r="BQ138" s="291" t="s">
        <v>708</v>
      </c>
      <c r="BR138" s="291" t="s">
        <v>708</v>
      </c>
      <c r="BS138" s="755" t="s">
        <v>708</v>
      </c>
      <c r="BT138" s="591" t="s">
        <v>708</v>
      </c>
      <c r="BU138" s="591" t="s">
        <v>708</v>
      </c>
      <c r="BV138" s="591" t="s">
        <v>708</v>
      </c>
      <c r="BW138" s="591" t="s">
        <v>708</v>
      </c>
      <c r="BX138" s="591" t="s">
        <v>708</v>
      </c>
      <c r="BY138" s="591" t="s">
        <v>708</v>
      </c>
      <c r="BZ138" s="754" t="s">
        <v>708</v>
      </c>
      <c r="CA138" s="291" t="s">
        <v>708</v>
      </c>
      <c r="CB138" s="291" t="s">
        <v>708</v>
      </c>
      <c r="CC138" s="291" t="s">
        <v>708</v>
      </c>
      <c r="CD138" s="291" t="s">
        <v>708</v>
      </c>
      <c r="CE138" s="291" t="s">
        <v>708</v>
      </c>
      <c r="CF138" s="291" t="s">
        <v>708</v>
      </c>
      <c r="CG138" s="291" t="s">
        <v>708</v>
      </c>
      <c r="CH138" s="439" t="s">
        <v>926</v>
      </c>
      <c r="CI138" s="290"/>
      <c r="CJ138" s="290"/>
      <c r="CK138" s="290"/>
      <c r="CL138" s="290"/>
      <c r="CM138" s="290"/>
      <c r="CN138" s="290"/>
      <c r="CO138" s="290"/>
      <c r="CP138" s="290"/>
      <c r="CQ138" s="290"/>
      <c r="CR138" s="290"/>
      <c r="CS138" s="290"/>
      <c r="CT138" s="290"/>
      <c r="CU138" s="290"/>
      <c r="CV138" s="290"/>
      <c r="CW138" s="290"/>
      <c r="CX138" s="290"/>
      <c r="CY138" s="290"/>
      <c r="CZ138" s="290"/>
      <c r="DA138" s="290"/>
      <c r="DB138" s="290"/>
      <c r="DC138" s="290"/>
      <c r="DD138" s="290"/>
      <c r="DE138" s="290"/>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0"/>
      <c r="EB138" s="290"/>
      <c r="EC138" s="290"/>
      <c r="ED138" s="290"/>
      <c r="EE138" s="290"/>
      <c r="EF138" s="290"/>
      <c r="EG138" s="290"/>
      <c r="EH138" s="290"/>
      <c r="EI138" s="290"/>
      <c r="EJ138" s="290"/>
      <c r="EK138" s="290"/>
      <c r="EL138" s="290"/>
      <c r="EM138" s="290"/>
      <c r="EN138" s="290"/>
      <c r="EO138" s="290"/>
      <c r="EP138" s="290"/>
      <c r="EQ138" s="290"/>
      <c r="ER138" s="290"/>
      <c r="ES138" s="290"/>
      <c r="ET138" s="290"/>
      <c r="EU138" s="290"/>
      <c r="EV138" s="290"/>
      <c r="EW138" s="290"/>
      <c r="EX138" s="290"/>
      <c r="EY138" s="290"/>
    </row>
    <row r="139" spans="1:155" s="237" customFormat="1" ht="15" customHeight="1" x14ac:dyDescent="0.35">
      <c r="A139" s="292" t="s">
        <v>467</v>
      </c>
      <c r="B139" s="293" t="s">
        <v>927</v>
      </c>
      <c r="C139" s="293" t="s">
        <v>710</v>
      </c>
      <c r="D139" s="290"/>
      <c r="E139" s="398">
        <v>14468690</v>
      </c>
      <c r="F139" s="699">
        <v>14953860</v>
      </c>
      <c r="G139" s="289">
        <v>0</v>
      </c>
      <c r="H139" s="699">
        <v>0</v>
      </c>
      <c r="I139" s="289">
        <v>0</v>
      </c>
      <c r="J139" s="289">
        <v>0</v>
      </c>
      <c r="K139" s="398">
        <v>14468690</v>
      </c>
      <c r="L139" s="699">
        <v>14953860</v>
      </c>
      <c r="M139" s="289">
        <v>0</v>
      </c>
      <c r="N139" s="699">
        <v>0</v>
      </c>
      <c r="O139" s="405">
        <v>38989.89</v>
      </c>
      <c r="P139" s="752">
        <v>39313.9</v>
      </c>
      <c r="Q139" s="616">
        <v>0.98499999999999999</v>
      </c>
      <c r="R139" s="617">
        <v>0.99</v>
      </c>
      <c r="S139" s="704">
        <v>0</v>
      </c>
      <c r="T139" s="699">
        <v>0</v>
      </c>
      <c r="U139" s="384">
        <v>38405</v>
      </c>
      <c r="V139" s="384">
        <v>38920.800000000003</v>
      </c>
      <c r="W139" s="684">
        <v>376.74</v>
      </c>
      <c r="X139" s="756">
        <v>384.21</v>
      </c>
      <c r="Y139" s="472">
        <v>376.74</v>
      </c>
      <c r="Z139" s="472">
        <v>384.21</v>
      </c>
      <c r="AA139" s="499">
        <v>0</v>
      </c>
      <c r="AB139" s="440">
        <v>0</v>
      </c>
      <c r="AC139" s="619">
        <v>0</v>
      </c>
      <c r="AD139" s="441" t="s">
        <v>105</v>
      </c>
      <c r="AE139" s="442" t="s">
        <v>105</v>
      </c>
      <c r="AF139" s="340">
        <v>1438.93</v>
      </c>
      <c r="AG139" s="340">
        <v>247.68</v>
      </c>
      <c r="AH139" s="340">
        <v>0</v>
      </c>
      <c r="AI139" s="340">
        <v>0</v>
      </c>
      <c r="AJ139" s="568">
        <v>2070.8200000000002</v>
      </c>
      <c r="AK139" s="609">
        <v>0</v>
      </c>
      <c r="AL139" s="570">
        <v>0</v>
      </c>
      <c r="AM139" s="609">
        <v>0</v>
      </c>
      <c r="AN139" s="570">
        <v>0</v>
      </c>
      <c r="AO139" s="609">
        <v>0</v>
      </c>
      <c r="AP139" s="569">
        <v>0</v>
      </c>
      <c r="AQ139" s="571" t="s">
        <v>708</v>
      </c>
      <c r="AR139" s="591" t="s">
        <v>708</v>
      </c>
      <c r="AS139" s="591" t="s">
        <v>708</v>
      </c>
      <c r="AT139" s="591" t="s">
        <v>708</v>
      </c>
      <c r="AU139" s="591" t="s">
        <v>708</v>
      </c>
      <c r="AV139" s="591" t="s">
        <v>708</v>
      </c>
      <c r="AW139" s="591" t="s">
        <v>708</v>
      </c>
      <c r="AX139" s="754" t="s">
        <v>708</v>
      </c>
      <c r="AY139" s="291" t="s">
        <v>708</v>
      </c>
      <c r="AZ139" s="291" t="s">
        <v>708</v>
      </c>
      <c r="BA139" s="291" t="s">
        <v>708</v>
      </c>
      <c r="BB139" s="291" t="s">
        <v>708</v>
      </c>
      <c r="BC139" s="291" t="s">
        <v>708</v>
      </c>
      <c r="BD139" s="291" t="s">
        <v>708</v>
      </c>
      <c r="BE139" s="755" t="s">
        <v>708</v>
      </c>
      <c r="BF139" s="591" t="s">
        <v>708</v>
      </c>
      <c r="BG139" s="591" t="s">
        <v>708</v>
      </c>
      <c r="BH139" s="591" t="s">
        <v>708</v>
      </c>
      <c r="BI139" s="591" t="s">
        <v>708</v>
      </c>
      <c r="BJ139" s="591" t="s">
        <v>708</v>
      </c>
      <c r="BK139" s="591" t="s">
        <v>708</v>
      </c>
      <c r="BL139" s="754" t="s">
        <v>708</v>
      </c>
      <c r="BM139" s="291" t="s">
        <v>708</v>
      </c>
      <c r="BN139" s="291" t="s">
        <v>708</v>
      </c>
      <c r="BO139" s="291" t="s">
        <v>708</v>
      </c>
      <c r="BP139" s="291" t="s">
        <v>708</v>
      </c>
      <c r="BQ139" s="291" t="s">
        <v>708</v>
      </c>
      <c r="BR139" s="291" t="s">
        <v>708</v>
      </c>
      <c r="BS139" s="755" t="s">
        <v>708</v>
      </c>
      <c r="BT139" s="591" t="s">
        <v>708</v>
      </c>
      <c r="BU139" s="591" t="s">
        <v>708</v>
      </c>
      <c r="BV139" s="591" t="s">
        <v>708</v>
      </c>
      <c r="BW139" s="591" t="s">
        <v>708</v>
      </c>
      <c r="BX139" s="591" t="s">
        <v>708</v>
      </c>
      <c r="BY139" s="591" t="s">
        <v>708</v>
      </c>
      <c r="BZ139" s="754" t="s">
        <v>708</v>
      </c>
      <c r="CA139" s="291" t="s">
        <v>708</v>
      </c>
      <c r="CB139" s="291" t="s">
        <v>708</v>
      </c>
      <c r="CC139" s="291" t="s">
        <v>708</v>
      </c>
      <c r="CD139" s="291" t="s">
        <v>708</v>
      </c>
      <c r="CE139" s="291" t="s">
        <v>708</v>
      </c>
      <c r="CF139" s="291" t="s">
        <v>708</v>
      </c>
      <c r="CG139" s="291" t="s">
        <v>708</v>
      </c>
      <c r="CH139" s="439" t="s">
        <v>928</v>
      </c>
      <c r="CI139" s="290"/>
      <c r="CJ139" s="290"/>
      <c r="CK139" s="290"/>
      <c r="CL139" s="290"/>
      <c r="CM139" s="290"/>
      <c r="CN139" s="290"/>
      <c r="CO139" s="290"/>
      <c r="CP139" s="290"/>
      <c r="CQ139" s="290"/>
      <c r="CR139" s="290"/>
      <c r="CS139" s="290"/>
      <c r="CT139" s="290"/>
      <c r="CU139" s="290"/>
      <c r="CV139" s="290"/>
      <c r="CW139" s="290"/>
      <c r="CX139" s="290"/>
      <c r="CY139" s="290"/>
      <c r="CZ139" s="290"/>
      <c r="DA139" s="290"/>
      <c r="DB139" s="290"/>
      <c r="DC139" s="290"/>
      <c r="DD139" s="290"/>
      <c r="DE139" s="290"/>
      <c r="DF139" s="290"/>
      <c r="DG139" s="290"/>
      <c r="DH139" s="290"/>
      <c r="DI139" s="290"/>
      <c r="DJ139" s="290"/>
      <c r="DK139" s="290"/>
      <c r="DL139" s="290"/>
      <c r="DM139" s="290"/>
      <c r="DN139" s="290"/>
      <c r="DO139" s="290"/>
      <c r="DP139" s="290"/>
      <c r="DQ139" s="290"/>
      <c r="DR139" s="290"/>
      <c r="DS139" s="290"/>
      <c r="DT139" s="290"/>
      <c r="DU139" s="290"/>
      <c r="DV139" s="290"/>
      <c r="DW139" s="290"/>
      <c r="DX139" s="290"/>
      <c r="DY139" s="290"/>
      <c r="DZ139" s="290"/>
      <c r="EA139" s="290"/>
      <c r="EB139" s="290"/>
      <c r="EC139" s="290"/>
      <c r="ED139" s="290"/>
      <c r="EE139" s="290"/>
      <c r="EF139" s="290"/>
      <c r="EG139" s="290"/>
      <c r="EH139" s="290"/>
      <c r="EI139" s="290"/>
      <c r="EJ139" s="290"/>
      <c r="EK139" s="290"/>
      <c r="EL139" s="290"/>
      <c r="EM139" s="290"/>
      <c r="EN139" s="290"/>
      <c r="EO139" s="290"/>
      <c r="EP139" s="290"/>
      <c r="EQ139" s="290"/>
      <c r="ER139" s="290"/>
      <c r="ES139" s="290"/>
      <c r="ET139" s="290"/>
      <c r="EU139" s="290"/>
      <c r="EV139" s="290"/>
      <c r="EW139" s="290"/>
      <c r="EX139" s="290"/>
      <c r="EY139" s="290"/>
    </row>
    <row r="140" spans="1:155" s="237" customFormat="1" ht="15" customHeight="1" x14ac:dyDescent="0.35">
      <c r="A140" s="292" t="s">
        <v>271</v>
      </c>
      <c r="B140" s="293" t="s">
        <v>272</v>
      </c>
      <c r="C140" s="293" t="s">
        <v>128</v>
      </c>
      <c r="D140" s="290"/>
      <c r="E140" s="398">
        <v>94581117</v>
      </c>
      <c r="F140" s="699">
        <v>98474739</v>
      </c>
      <c r="G140" s="289">
        <v>0</v>
      </c>
      <c r="H140" s="699">
        <v>0</v>
      </c>
      <c r="I140" s="289">
        <v>5027700</v>
      </c>
      <c r="J140" s="289">
        <v>5200550</v>
      </c>
      <c r="K140" s="398">
        <v>89553417</v>
      </c>
      <c r="L140" s="699">
        <v>93274189</v>
      </c>
      <c r="M140" s="289">
        <v>0</v>
      </c>
      <c r="N140" s="699">
        <v>0</v>
      </c>
      <c r="O140" s="405">
        <v>54091</v>
      </c>
      <c r="P140" s="752">
        <v>54811.7</v>
      </c>
      <c r="Q140" s="616">
        <v>0.98499999999999999</v>
      </c>
      <c r="R140" s="617">
        <v>0.98299999999999998</v>
      </c>
      <c r="S140" s="704">
        <v>0</v>
      </c>
      <c r="T140" s="699">
        <v>0</v>
      </c>
      <c r="U140" s="384">
        <v>53279.6</v>
      </c>
      <c r="V140" s="384">
        <v>53879.901100000003</v>
      </c>
      <c r="W140" s="684">
        <v>1775.18</v>
      </c>
      <c r="X140" s="756">
        <v>1827.67112</v>
      </c>
      <c r="Y140" s="472">
        <v>1680.82</v>
      </c>
      <c r="Z140" s="472">
        <v>1731.1499699999999</v>
      </c>
      <c r="AA140" s="499">
        <v>905182</v>
      </c>
      <c r="AB140" s="440">
        <v>16.8</v>
      </c>
      <c r="AC140" s="619">
        <v>9.9950999999999998E-3</v>
      </c>
      <c r="AD140" s="441" t="s">
        <v>105</v>
      </c>
      <c r="AE140" s="442" t="s">
        <v>105</v>
      </c>
      <c r="AF140" s="340">
        <v>0</v>
      </c>
      <c r="AG140" s="340">
        <v>236.45999</v>
      </c>
      <c r="AH140" s="340">
        <v>75.430000000000007</v>
      </c>
      <c r="AI140" s="340">
        <v>0</v>
      </c>
      <c r="AJ140" s="568">
        <v>2139.56</v>
      </c>
      <c r="AK140" s="609">
        <v>33</v>
      </c>
      <c r="AL140" s="570">
        <v>53879.9</v>
      </c>
      <c r="AM140" s="609">
        <v>0</v>
      </c>
      <c r="AN140" s="570">
        <v>0</v>
      </c>
      <c r="AO140" s="609">
        <v>33</v>
      </c>
      <c r="AP140" s="569">
        <v>53879.9</v>
      </c>
      <c r="AQ140" s="571" t="s">
        <v>708</v>
      </c>
      <c r="AR140" s="591" t="s">
        <v>708</v>
      </c>
      <c r="AS140" s="591" t="s">
        <v>708</v>
      </c>
      <c r="AT140" s="591" t="s">
        <v>708</v>
      </c>
      <c r="AU140" s="591" t="s">
        <v>708</v>
      </c>
      <c r="AV140" s="591" t="s">
        <v>708</v>
      </c>
      <c r="AW140" s="591" t="s">
        <v>708</v>
      </c>
      <c r="AX140" s="754" t="s">
        <v>708</v>
      </c>
      <c r="AY140" s="291" t="s">
        <v>708</v>
      </c>
      <c r="AZ140" s="291" t="s">
        <v>708</v>
      </c>
      <c r="BA140" s="291" t="s">
        <v>708</v>
      </c>
      <c r="BB140" s="291" t="s">
        <v>708</v>
      </c>
      <c r="BC140" s="291" t="s">
        <v>708</v>
      </c>
      <c r="BD140" s="291" t="s">
        <v>708</v>
      </c>
      <c r="BE140" s="755" t="s">
        <v>708</v>
      </c>
      <c r="BF140" s="591" t="s">
        <v>708</v>
      </c>
      <c r="BG140" s="591" t="s">
        <v>708</v>
      </c>
      <c r="BH140" s="591" t="s">
        <v>708</v>
      </c>
      <c r="BI140" s="591" t="s">
        <v>708</v>
      </c>
      <c r="BJ140" s="591" t="s">
        <v>708</v>
      </c>
      <c r="BK140" s="591" t="s">
        <v>708</v>
      </c>
      <c r="BL140" s="754" t="s">
        <v>708</v>
      </c>
      <c r="BM140" s="291" t="s">
        <v>708</v>
      </c>
      <c r="BN140" s="291" t="s">
        <v>708</v>
      </c>
      <c r="BO140" s="291" t="s">
        <v>708</v>
      </c>
      <c r="BP140" s="291" t="s">
        <v>708</v>
      </c>
      <c r="BQ140" s="291" t="s">
        <v>708</v>
      </c>
      <c r="BR140" s="291" t="s">
        <v>708</v>
      </c>
      <c r="BS140" s="755" t="s">
        <v>708</v>
      </c>
      <c r="BT140" s="591" t="s">
        <v>708</v>
      </c>
      <c r="BU140" s="591" t="s">
        <v>708</v>
      </c>
      <c r="BV140" s="591" t="s">
        <v>708</v>
      </c>
      <c r="BW140" s="591" t="s">
        <v>708</v>
      </c>
      <c r="BX140" s="591" t="s">
        <v>708</v>
      </c>
      <c r="BY140" s="591" t="s">
        <v>708</v>
      </c>
      <c r="BZ140" s="754" t="s">
        <v>708</v>
      </c>
      <c r="CA140" s="291" t="s">
        <v>708</v>
      </c>
      <c r="CB140" s="291" t="s">
        <v>708</v>
      </c>
      <c r="CC140" s="291" t="s">
        <v>708</v>
      </c>
      <c r="CD140" s="291" t="s">
        <v>708</v>
      </c>
      <c r="CE140" s="291" t="s">
        <v>708</v>
      </c>
      <c r="CF140" s="291" t="s">
        <v>708</v>
      </c>
      <c r="CG140" s="291" t="s">
        <v>708</v>
      </c>
      <c r="CH140" s="439" t="s">
        <v>929</v>
      </c>
      <c r="CI140" s="290"/>
      <c r="CJ140" s="290"/>
      <c r="CK140" s="290"/>
      <c r="CL140" s="290"/>
      <c r="CM140" s="290"/>
      <c r="CN140" s="290"/>
      <c r="CO140" s="290"/>
      <c r="CP140" s="290"/>
      <c r="CQ140" s="290"/>
      <c r="CR140" s="290"/>
      <c r="CS140" s="290"/>
      <c r="CT140" s="290"/>
      <c r="CU140" s="290"/>
      <c r="CV140" s="290"/>
      <c r="CW140" s="290"/>
      <c r="CX140" s="290"/>
      <c r="CY140" s="290"/>
      <c r="CZ140" s="290"/>
      <c r="DA140" s="290"/>
      <c r="DB140" s="290"/>
      <c r="DC140" s="290"/>
      <c r="DD140" s="290"/>
      <c r="DE140" s="290"/>
      <c r="DF140" s="290"/>
      <c r="DG140" s="290"/>
      <c r="DH140" s="290"/>
      <c r="DI140" s="290"/>
      <c r="DJ140" s="290"/>
      <c r="DK140" s="290"/>
      <c r="DL140" s="290"/>
      <c r="DM140" s="290"/>
      <c r="DN140" s="290"/>
      <c r="DO140" s="290"/>
      <c r="DP140" s="290"/>
      <c r="DQ140" s="290"/>
      <c r="DR140" s="290"/>
      <c r="DS140" s="290"/>
      <c r="DT140" s="290"/>
      <c r="DU140" s="290"/>
      <c r="DV140" s="290"/>
      <c r="DW140" s="290"/>
      <c r="DX140" s="290"/>
      <c r="DY140" s="290"/>
      <c r="DZ140" s="290"/>
      <c r="EA140" s="290"/>
      <c r="EB140" s="290"/>
      <c r="EC140" s="290"/>
      <c r="ED140" s="290"/>
      <c r="EE140" s="290"/>
      <c r="EF140" s="290"/>
      <c r="EG140" s="290"/>
      <c r="EH140" s="290"/>
      <c r="EI140" s="290"/>
      <c r="EJ140" s="290"/>
      <c r="EK140" s="290"/>
      <c r="EL140" s="290"/>
      <c r="EM140" s="290"/>
      <c r="EN140" s="290"/>
      <c r="EO140" s="290"/>
      <c r="EP140" s="290"/>
      <c r="EQ140" s="290"/>
      <c r="ER140" s="290"/>
      <c r="ES140" s="290"/>
      <c r="ET140" s="290"/>
      <c r="EU140" s="290"/>
      <c r="EV140" s="290"/>
      <c r="EW140" s="290"/>
      <c r="EX140" s="290"/>
      <c r="EY140" s="290"/>
    </row>
    <row r="141" spans="1:155" s="237" customFormat="1" ht="17.149999999999999" customHeight="1" x14ac:dyDescent="0.35">
      <c r="A141" s="292" t="s">
        <v>273</v>
      </c>
      <c r="B141" s="293" t="s">
        <v>930</v>
      </c>
      <c r="C141" s="293" t="s">
        <v>128</v>
      </c>
      <c r="D141" s="290"/>
      <c r="E141" s="398">
        <v>1738109</v>
      </c>
      <c r="F141" s="699">
        <v>1784911</v>
      </c>
      <c r="G141" s="289">
        <v>0</v>
      </c>
      <c r="H141" s="699">
        <v>0</v>
      </c>
      <c r="I141" s="289">
        <v>0</v>
      </c>
      <c r="J141" s="289">
        <v>0</v>
      </c>
      <c r="K141" s="398">
        <v>1738109</v>
      </c>
      <c r="L141" s="699">
        <v>1784911</v>
      </c>
      <c r="M141" s="289">
        <v>16720</v>
      </c>
      <c r="N141" s="699">
        <v>21430</v>
      </c>
      <c r="O141" s="405">
        <v>1278.5999999999999</v>
      </c>
      <c r="P141" s="752">
        <v>1261.9000000000001</v>
      </c>
      <c r="Q141" s="616">
        <v>0.97499999999999998</v>
      </c>
      <c r="R141" s="617">
        <v>0.98499999999999999</v>
      </c>
      <c r="S141" s="704">
        <v>0</v>
      </c>
      <c r="T141" s="699">
        <v>0</v>
      </c>
      <c r="U141" s="384">
        <v>1246.5999999999999</v>
      </c>
      <c r="V141" s="384">
        <v>1242.9715000000001</v>
      </c>
      <c r="W141" s="684">
        <v>1394.28</v>
      </c>
      <c r="X141" s="756">
        <v>1436.00316</v>
      </c>
      <c r="Y141" s="472">
        <v>1394.28</v>
      </c>
      <c r="Z141" s="472">
        <v>1436.00316</v>
      </c>
      <c r="AA141" s="499">
        <v>17327</v>
      </c>
      <c r="AB141" s="440">
        <v>13.94</v>
      </c>
      <c r="AC141" s="619">
        <v>9.9979999999999999E-3</v>
      </c>
      <c r="AD141" s="441" t="s">
        <v>105</v>
      </c>
      <c r="AE141" s="442" t="s">
        <v>105</v>
      </c>
      <c r="AF141" s="340">
        <v>0</v>
      </c>
      <c r="AG141" s="340">
        <v>246.56</v>
      </c>
      <c r="AH141" s="340">
        <v>0</v>
      </c>
      <c r="AI141" s="340">
        <v>0</v>
      </c>
      <c r="AJ141" s="568">
        <v>1682.56</v>
      </c>
      <c r="AK141" s="609">
        <v>0</v>
      </c>
      <c r="AL141" s="570">
        <v>0</v>
      </c>
      <c r="AM141" s="609">
        <v>0</v>
      </c>
      <c r="AN141" s="570">
        <v>0</v>
      </c>
      <c r="AO141" s="609">
        <v>0</v>
      </c>
      <c r="AP141" s="569">
        <v>0</v>
      </c>
      <c r="AQ141" s="571" t="s">
        <v>708</v>
      </c>
      <c r="AR141" s="591" t="s">
        <v>708</v>
      </c>
      <c r="AS141" s="591" t="s">
        <v>708</v>
      </c>
      <c r="AT141" s="591" t="s">
        <v>708</v>
      </c>
      <c r="AU141" s="591" t="s">
        <v>708</v>
      </c>
      <c r="AV141" s="591" t="s">
        <v>708</v>
      </c>
      <c r="AW141" s="591" t="s">
        <v>708</v>
      </c>
      <c r="AX141" s="754" t="s">
        <v>708</v>
      </c>
      <c r="AY141" s="291" t="s">
        <v>708</v>
      </c>
      <c r="AZ141" s="291" t="s">
        <v>708</v>
      </c>
      <c r="BA141" s="291" t="s">
        <v>708</v>
      </c>
      <c r="BB141" s="291" t="s">
        <v>708</v>
      </c>
      <c r="BC141" s="291" t="s">
        <v>708</v>
      </c>
      <c r="BD141" s="291" t="s">
        <v>708</v>
      </c>
      <c r="BE141" s="755" t="s">
        <v>708</v>
      </c>
      <c r="BF141" s="591" t="s">
        <v>708</v>
      </c>
      <c r="BG141" s="591" t="s">
        <v>708</v>
      </c>
      <c r="BH141" s="591" t="s">
        <v>708</v>
      </c>
      <c r="BI141" s="591" t="s">
        <v>708</v>
      </c>
      <c r="BJ141" s="591" t="s">
        <v>708</v>
      </c>
      <c r="BK141" s="591" t="s">
        <v>708</v>
      </c>
      <c r="BL141" s="754" t="s">
        <v>708</v>
      </c>
      <c r="BM141" s="291" t="s">
        <v>708</v>
      </c>
      <c r="BN141" s="291" t="s">
        <v>708</v>
      </c>
      <c r="BO141" s="291" t="s">
        <v>708</v>
      </c>
      <c r="BP141" s="291" t="s">
        <v>708</v>
      </c>
      <c r="BQ141" s="291" t="s">
        <v>708</v>
      </c>
      <c r="BR141" s="291" t="s">
        <v>708</v>
      </c>
      <c r="BS141" s="755" t="s">
        <v>708</v>
      </c>
      <c r="BT141" s="591" t="s">
        <v>708</v>
      </c>
      <c r="BU141" s="591" t="s">
        <v>708</v>
      </c>
      <c r="BV141" s="591" t="s">
        <v>708</v>
      </c>
      <c r="BW141" s="591" t="s">
        <v>708</v>
      </c>
      <c r="BX141" s="591" t="s">
        <v>708</v>
      </c>
      <c r="BY141" s="591" t="s">
        <v>708</v>
      </c>
      <c r="BZ141" s="754" t="s">
        <v>708</v>
      </c>
      <c r="CA141" s="291" t="s">
        <v>708</v>
      </c>
      <c r="CB141" s="291" t="s">
        <v>708</v>
      </c>
      <c r="CC141" s="291" t="s">
        <v>708</v>
      </c>
      <c r="CD141" s="291" t="s">
        <v>708</v>
      </c>
      <c r="CE141" s="291" t="s">
        <v>708</v>
      </c>
      <c r="CF141" s="291" t="s">
        <v>708</v>
      </c>
      <c r="CG141" s="291" t="s">
        <v>708</v>
      </c>
      <c r="CH141" s="439" t="s">
        <v>931</v>
      </c>
      <c r="CI141" s="290"/>
      <c r="CJ141" s="290"/>
      <c r="CK141" s="290"/>
      <c r="CL141" s="290"/>
      <c r="CM141" s="290"/>
      <c r="CN141" s="290"/>
      <c r="CO141" s="290"/>
      <c r="CP141" s="290"/>
      <c r="CQ141" s="290"/>
      <c r="CR141" s="290"/>
      <c r="CS141" s="290"/>
      <c r="CT141" s="290"/>
      <c r="CU141" s="290"/>
      <c r="CV141" s="290"/>
      <c r="CW141" s="290"/>
      <c r="CX141" s="290"/>
      <c r="CY141" s="290"/>
      <c r="CZ141" s="290"/>
      <c r="DA141" s="290"/>
      <c r="DB141" s="290"/>
      <c r="DC141" s="290"/>
      <c r="DD141" s="290"/>
      <c r="DE141" s="290"/>
      <c r="DF141" s="290"/>
      <c r="DG141" s="290"/>
      <c r="DH141" s="290"/>
      <c r="DI141" s="290"/>
      <c r="DJ141" s="290"/>
      <c r="DK141" s="290"/>
      <c r="DL141" s="290"/>
      <c r="DM141" s="290"/>
      <c r="DN141" s="290"/>
      <c r="DO141" s="290"/>
      <c r="DP141" s="290"/>
      <c r="DQ141" s="290"/>
      <c r="DR141" s="290"/>
      <c r="DS141" s="290"/>
      <c r="DT141" s="290"/>
      <c r="DU141" s="290"/>
      <c r="DV141" s="290"/>
      <c r="DW141" s="290"/>
      <c r="DX141" s="290"/>
      <c r="DY141" s="290"/>
      <c r="DZ141" s="290"/>
      <c r="EA141" s="290"/>
      <c r="EB141" s="290"/>
      <c r="EC141" s="290"/>
      <c r="ED141" s="290"/>
      <c r="EE141" s="290"/>
      <c r="EF141" s="290"/>
      <c r="EG141" s="290"/>
      <c r="EH141" s="290"/>
      <c r="EI141" s="290"/>
      <c r="EJ141" s="290"/>
      <c r="EK141" s="290"/>
      <c r="EL141" s="290"/>
      <c r="EM141" s="290"/>
      <c r="EN141" s="290"/>
      <c r="EO141" s="290"/>
      <c r="EP141" s="290"/>
      <c r="EQ141" s="290"/>
      <c r="ER141" s="290"/>
      <c r="ES141" s="290"/>
      <c r="ET141" s="290"/>
      <c r="EU141" s="290"/>
      <c r="EV141" s="290"/>
      <c r="EW141" s="290"/>
      <c r="EX141" s="290"/>
      <c r="EY141" s="290"/>
    </row>
    <row r="142" spans="1:155" s="237" customFormat="1" ht="15" customHeight="1" x14ac:dyDescent="0.35">
      <c r="A142" s="292" t="s">
        <v>276</v>
      </c>
      <c r="B142" s="293" t="s">
        <v>277</v>
      </c>
      <c r="C142" s="293" t="s">
        <v>176</v>
      </c>
      <c r="D142" s="290"/>
      <c r="E142" s="398">
        <v>99248682</v>
      </c>
      <c r="F142" s="699">
        <v>105425368.2</v>
      </c>
      <c r="G142" s="289">
        <v>18922.099999999999</v>
      </c>
      <c r="H142" s="699">
        <v>19868</v>
      </c>
      <c r="I142" s="289">
        <v>0</v>
      </c>
      <c r="J142" s="289">
        <v>0</v>
      </c>
      <c r="K142" s="398">
        <v>99248682</v>
      </c>
      <c r="L142" s="699">
        <v>105425368.2</v>
      </c>
      <c r="M142" s="289">
        <v>7601000</v>
      </c>
      <c r="N142" s="699">
        <v>8389000</v>
      </c>
      <c r="O142" s="405">
        <v>80556.600000000006</v>
      </c>
      <c r="P142" s="752">
        <v>82657.600000000006</v>
      </c>
      <c r="Q142" s="616">
        <v>0.96499999999999997</v>
      </c>
      <c r="R142" s="617">
        <v>0.97</v>
      </c>
      <c r="S142" s="704">
        <v>0</v>
      </c>
      <c r="T142" s="699">
        <v>0</v>
      </c>
      <c r="U142" s="384">
        <v>77737.100000000006</v>
      </c>
      <c r="V142" s="384">
        <v>80177.899999999994</v>
      </c>
      <c r="W142" s="684">
        <v>1276.72</v>
      </c>
      <c r="X142" s="756">
        <v>1314.89</v>
      </c>
      <c r="Y142" s="472">
        <v>1276.72</v>
      </c>
      <c r="Z142" s="472">
        <v>1314.89</v>
      </c>
      <c r="AA142" s="499">
        <v>1023872</v>
      </c>
      <c r="AB142" s="440">
        <v>12.77</v>
      </c>
      <c r="AC142" s="619">
        <v>1.0002200000000001E-2</v>
      </c>
      <c r="AD142" s="441" t="s">
        <v>105</v>
      </c>
      <c r="AE142" s="442" t="s">
        <v>105</v>
      </c>
      <c r="AF142" s="340">
        <v>395.59</v>
      </c>
      <c r="AG142" s="340">
        <v>0</v>
      </c>
      <c r="AH142" s="340">
        <v>0</v>
      </c>
      <c r="AI142" s="340">
        <v>0</v>
      </c>
      <c r="AJ142" s="568">
        <v>1710.48</v>
      </c>
      <c r="AK142" s="609">
        <v>0</v>
      </c>
      <c r="AL142" s="570">
        <v>0</v>
      </c>
      <c r="AM142" s="609">
        <v>0</v>
      </c>
      <c r="AN142" s="570">
        <v>0</v>
      </c>
      <c r="AO142" s="609">
        <v>0</v>
      </c>
      <c r="AP142" s="569">
        <v>0</v>
      </c>
      <c r="AQ142" s="571" t="s">
        <v>708</v>
      </c>
      <c r="AR142" s="591" t="s">
        <v>708</v>
      </c>
      <c r="AS142" s="591" t="s">
        <v>708</v>
      </c>
      <c r="AT142" s="591" t="s">
        <v>708</v>
      </c>
      <c r="AU142" s="591" t="s">
        <v>708</v>
      </c>
      <c r="AV142" s="591" t="s">
        <v>708</v>
      </c>
      <c r="AW142" s="591" t="s">
        <v>708</v>
      </c>
      <c r="AX142" s="754" t="s">
        <v>708</v>
      </c>
      <c r="AY142" s="291" t="s">
        <v>708</v>
      </c>
      <c r="AZ142" s="291" t="s">
        <v>708</v>
      </c>
      <c r="BA142" s="291" t="s">
        <v>708</v>
      </c>
      <c r="BB142" s="291" t="s">
        <v>708</v>
      </c>
      <c r="BC142" s="291" t="s">
        <v>708</v>
      </c>
      <c r="BD142" s="291" t="s">
        <v>708</v>
      </c>
      <c r="BE142" s="755" t="s">
        <v>708</v>
      </c>
      <c r="BF142" s="591" t="s">
        <v>708</v>
      </c>
      <c r="BG142" s="591" t="s">
        <v>708</v>
      </c>
      <c r="BH142" s="591" t="s">
        <v>708</v>
      </c>
      <c r="BI142" s="591" t="s">
        <v>708</v>
      </c>
      <c r="BJ142" s="591" t="s">
        <v>708</v>
      </c>
      <c r="BK142" s="591" t="s">
        <v>708</v>
      </c>
      <c r="BL142" s="754" t="s">
        <v>708</v>
      </c>
      <c r="BM142" s="291" t="s">
        <v>708</v>
      </c>
      <c r="BN142" s="291" t="s">
        <v>708</v>
      </c>
      <c r="BO142" s="291" t="s">
        <v>708</v>
      </c>
      <c r="BP142" s="291" t="s">
        <v>708</v>
      </c>
      <c r="BQ142" s="291" t="s">
        <v>708</v>
      </c>
      <c r="BR142" s="291" t="s">
        <v>708</v>
      </c>
      <c r="BS142" s="755" t="s">
        <v>708</v>
      </c>
      <c r="BT142" s="591" t="s">
        <v>708</v>
      </c>
      <c r="BU142" s="591" t="s">
        <v>708</v>
      </c>
      <c r="BV142" s="591" t="s">
        <v>708</v>
      </c>
      <c r="BW142" s="591" t="s">
        <v>708</v>
      </c>
      <c r="BX142" s="591" t="s">
        <v>708</v>
      </c>
      <c r="BY142" s="591" t="s">
        <v>708</v>
      </c>
      <c r="BZ142" s="754" t="s">
        <v>708</v>
      </c>
      <c r="CA142" s="291" t="s">
        <v>708</v>
      </c>
      <c r="CB142" s="291" t="s">
        <v>708</v>
      </c>
      <c r="CC142" s="291" t="s">
        <v>708</v>
      </c>
      <c r="CD142" s="291" t="s">
        <v>708</v>
      </c>
      <c r="CE142" s="291" t="s">
        <v>708</v>
      </c>
      <c r="CF142" s="291" t="s">
        <v>708</v>
      </c>
      <c r="CG142" s="291" t="s">
        <v>708</v>
      </c>
      <c r="CH142" s="439" t="s">
        <v>932</v>
      </c>
      <c r="CI142" s="290"/>
      <c r="CJ142" s="290"/>
      <c r="CK142" s="290"/>
      <c r="CL142" s="290"/>
      <c r="CM142" s="290"/>
      <c r="CN142" s="290"/>
      <c r="CO142" s="290"/>
      <c r="CP142" s="290"/>
      <c r="CQ142" s="290"/>
      <c r="CR142" s="290"/>
      <c r="CS142" s="290"/>
      <c r="CT142" s="290"/>
      <c r="CU142" s="290"/>
      <c r="CV142" s="290"/>
      <c r="CW142" s="290"/>
      <c r="CX142" s="290"/>
      <c r="CY142" s="290"/>
      <c r="CZ142" s="290"/>
      <c r="DA142" s="290"/>
      <c r="DB142" s="290"/>
      <c r="DC142" s="290"/>
      <c r="DD142" s="290"/>
      <c r="DE142" s="290"/>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0"/>
      <c r="EB142" s="290"/>
      <c r="EC142" s="290"/>
      <c r="ED142" s="290"/>
      <c r="EE142" s="290"/>
      <c r="EF142" s="290"/>
      <c r="EG142" s="290"/>
      <c r="EH142" s="290"/>
      <c r="EI142" s="290"/>
      <c r="EJ142" s="290"/>
      <c r="EK142" s="290"/>
      <c r="EL142" s="290"/>
      <c r="EM142" s="290"/>
      <c r="EN142" s="290"/>
      <c r="EO142" s="290"/>
      <c r="EP142" s="290"/>
      <c r="EQ142" s="290"/>
      <c r="ER142" s="290"/>
      <c r="ES142" s="290"/>
      <c r="ET142" s="290"/>
      <c r="EU142" s="290"/>
      <c r="EV142" s="290"/>
      <c r="EW142" s="290"/>
      <c r="EX142" s="290"/>
      <c r="EY142" s="290"/>
    </row>
    <row r="143" spans="1:155" s="237" customFormat="1" ht="15" customHeight="1" x14ac:dyDescent="0.35">
      <c r="A143" s="292" t="s">
        <v>279</v>
      </c>
      <c r="B143" s="293" t="s">
        <v>280</v>
      </c>
      <c r="C143" s="293" t="s">
        <v>176</v>
      </c>
      <c r="D143" s="290"/>
      <c r="E143" s="398">
        <v>93831000</v>
      </c>
      <c r="F143" s="699">
        <v>95977420.799999997</v>
      </c>
      <c r="G143" s="289">
        <v>0</v>
      </c>
      <c r="H143" s="699">
        <v>0</v>
      </c>
      <c r="I143" s="289">
        <v>0</v>
      </c>
      <c r="J143" s="289">
        <v>0</v>
      </c>
      <c r="K143" s="398">
        <v>93831000</v>
      </c>
      <c r="L143" s="699">
        <v>95977420.799999997</v>
      </c>
      <c r="M143" s="289">
        <v>10872546.300000001</v>
      </c>
      <c r="N143" s="699">
        <v>12041049.369999999</v>
      </c>
      <c r="O143" s="405">
        <v>99182.8</v>
      </c>
      <c r="P143" s="752">
        <v>99467.9</v>
      </c>
      <c r="Q143" s="616">
        <v>0.97750000000000004</v>
      </c>
      <c r="R143" s="617">
        <v>0.97750000000000004</v>
      </c>
      <c r="S143" s="704">
        <v>50.1</v>
      </c>
      <c r="T143" s="699">
        <v>50.1</v>
      </c>
      <c r="U143" s="384">
        <v>97001.3</v>
      </c>
      <c r="V143" s="384">
        <v>97279.972250000006</v>
      </c>
      <c r="W143" s="684">
        <v>967.32</v>
      </c>
      <c r="X143" s="756">
        <v>986.61027999999999</v>
      </c>
      <c r="Y143" s="472">
        <v>967.32</v>
      </c>
      <c r="Z143" s="472">
        <v>986.61027999999999</v>
      </c>
      <c r="AA143" s="499">
        <v>940697.59999999998</v>
      </c>
      <c r="AB143" s="440">
        <v>9.67</v>
      </c>
      <c r="AC143" s="619">
        <v>9.996699999999999E-3</v>
      </c>
      <c r="AD143" s="441" t="s">
        <v>105</v>
      </c>
      <c r="AE143" s="442" t="s">
        <v>105</v>
      </c>
      <c r="AF143" s="340">
        <v>395.59010999999998</v>
      </c>
      <c r="AG143" s="340">
        <v>0</v>
      </c>
      <c r="AH143" s="340">
        <v>0</v>
      </c>
      <c r="AI143" s="340">
        <v>0</v>
      </c>
      <c r="AJ143" s="568">
        <v>1382.2</v>
      </c>
      <c r="AK143" s="609" t="s">
        <v>130</v>
      </c>
      <c r="AL143" s="570" t="s">
        <v>130</v>
      </c>
      <c r="AM143" s="723">
        <v>0</v>
      </c>
      <c r="AN143" s="724">
        <v>0</v>
      </c>
      <c r="AO143" s="723">
        <v>0</v>
      </c>
      <c r="AP143" s="726">
        <v>0</v>
      </c>
      <c r="AQ143" s="571" t="s">
        <v>708</v>
      </c>
      <c r="AR143" s="591" t="s">
        <v>708</v>
      </c>
      <c r="AS143" s="591" t="s">
        <v>708</v>
      </c>
      <c r="AT143" s="591" t="s">
        <v>708</v>
      </c>
      <c r="AU143" s="591" t="s">
        <v>708</v>
      </c>
      <c r="AV143" s="591" t="s">
        <v>708</v>
      </c>
      <c r="AW143" s="591" t="s">
        <v>708</v>
      </c>
      <c r="AX143" s="754" t="s">
        <v>708</v>
      </c>
      <c r="AY143" s="291" t="s">
        <v>708</v>
      </c>
      <c r="AZ143" s="291" t="s">
        <v>708</v>
      </c>
      <c r="BA143" s="291" t="s">
        <v>708</v>
      </c>
      <c r="BB143" s="291" t="s">
        <v>708</v>
      </c>
      <c r="BC143" s="291" t="s">
        <v>708</v>
      </c>
      <c r="BD143" s="291" t="s">
        <v>708</v>
      </c>
      <c r="BE143" s="755" t="s">
        <v>708</v>
      </c>
      <c r="BF143" s="591" t="s">
        <v>708</v>
      </c>
      <c r="BG143" s="591" t="s">
        <v>708</v>
      </c>
      <c r="BH143" s="591" t="s">
        <v>708</v>
      </c>
      <c r="BI143" s="591" t="s">
        <v>708</v>
      </c>
      <c r="BJ143" s="591" t="s">
        <v>708</v>
      </c>
      <c r="BK143" s="591" t="s">
        <v>708</v>
      </c>
      <c r="BL143" s="754" t="s">
        <v>708</v>
      </c>
      <c r="BM143" s="291" t="s">
        <v>708</v>
      </c>
      <c r="BN143" s="291" t="s">
        <v>708</v>
      </c>
      <c r="BO143" s="291" t="s">
        <v>708</v>
      </c>
      <c r="BP143" s="291" t="s">
        <v>708</v>
      </c>
      <c r="BQ143" s="291" t="s">
        <v>708</v>
      </c>
      <c r="BR143" s="291" t="s">
        <v>708</v>
      </c>
      <c r="BS143" s="755" t="s">
        <v>708</v>
      </c>
      <c r="BT143" s="591" t="s">
        <v>708</v>
      </c>
      <c r="BU143" s="591" t="s">
        <v>708</v>
      </c>
      <c r="BV143" s="591" t="s">
        <v>708</v>
      </c>
      <c r="BW143" s="591" t="s">
        <v>708</v>
      </c>
      <c r="BX143" s="591" t="s">
        <v>708</v>
      </c>
      <c r="BY143" s="591" t="s">
        <v>708</v>
      </c>
      <c r="BZ143" s="754" t="s">
        <v>708</v>
      </c>
      <c r="CA143" s="291" t="s">
        <v>708</v>
      </c>
      <c r="CB143" s="291" t="s">
        <v>708</v>
      </c>
      <c r="CC143" s="291" t="s">
        <v>708</v>
      </c>
      <c r="CD143" s="291" t="s">
        <v>708</v>
      </c>
      <c r="CE143" s="291" t="s">
        <v>708</v>
      </c>
      <c r="CF143" s="291" t="s">
        <v>708</v>
      </c>
      <c r="CG143" s="291" t="s">
        <v>708</v>
      </c>
      <c r="CH143" s="439" t="s">
        <v>933</v>
      </c>
      <c r="CI143" s="290"/>
      <c r="CJ143" s="290"/>
      <c r="CK143" s="290"/>
      <c r="CL143" s="290"/>
      <c r="CM143" s="290"/>
      <c r="CN143" s="290"/>
      <c r="CO143" s="290"/>
      <c r="CP143" s="290"/>
      <c r="CQ143" s="290"/>
      <c r="CR143" s="290"/>
      <c r="CS143" s="290"/>
      <c r="CT143" s="290"/>
      <c r="CU143" s="290"/>
      <c r="CV143" s="290"/>
      <c r="CW143" s="290"/>
      <c r="CX143" s="290"/>
      <c r="CY143" s="290"/>
      <c r="CZ143" s="290"/>
      <c r="DA143" s="290"/>
      <c r="DB143" s="290"/>
      <c r="DC143" s="290"/>
      <c r="DD143" s="290"/>
      <c r="DE143" s="290"/>
      <c r="DF143" s="290"/>
      <c r="DG143" s="290"/>
      <c r="DH143" s="290"/>
      <c r="DI143" s="290"/>
      <c r="DJ143" s="290"/>
      <c r="DK143" s="290"/>
      <c r="DL143" s="290"/>
      <c r="DM143" s="290"/>
      <c r="DN143" s="290"/>
      <c r="DO143" s="290"/>
      <c r="DP143" s="290"/>
      <c r="DQ143" s="290"/>
      <c r="DR143" s="290"/>
      <c r="DS143" s="290"/>
      <c r="DT143" s="290"/>
      <c r="DU143" s="290"/>
      <c r="DV143" s="290"/>
      <c r="DW143" s="290"/>
      <c r="DX143" s="290"/>
      <c r="DY143" s="290"/>
      <c r="DZ143" s="290"/>
      <c r="EA143" s="290"/>
      <c r="EB143" s="290"/>
      <c r="EC143" s="290"/>
      <c r="ED143" s="290"/>
      <c r="EE143" s="290"/>
      <c r="EF143" s="290"/>
      <c r="EG143" s="290"/>
      <c r="EH143" s="290"/>
      <c r="EI143" s="290"/>
      <c r="EJ143" s="290"/>
      <c r="EK143" s="290"/>
      <c r="EL143" s="290"/>
      <c r="EM143" s="290"/>
      <c r="EN143" s="290"/>
      <c r="EO143" s="290"/>
      <c r="EP143" s="290"/>
      <c r="EQ143" s="290"/>
      <c r="ER143" s="290"/>
      <c r="ES143" s="290"/>
      <c r="ET143" s="290"/>
      <c r="EU143" s="290"/>
      <c r="EV143" s="290"/>
      <c r="EW143" s="290"/>
      <c r="EX143" s="290"/>
      <c r="EY143" s="290"/>
    </row>
    <row r="144" spans="1:155" s="237" customFormat="1" ht="15" customHeight="1" x14ac:dyDescent="0.35">
      <c r="A144" s="292" t="s">
        <v>478</v>
      </c>
      <c r="B144" s="293" t="s">
        <v>934</v>
      </c>
      <c r="C144" s="293" t="s">
        <v>710</v>
      </c>
      <c r="D144" s="290"/>
      <c r="E144" s="398">
        <v>10527838</v>
      </c>
      <c r="F144" s="699">
        <v>11047135</v>
      </c>
      <c r="G144" s="289">
        <v>752332</v>
      </c>
      <c r="H144" s="699">
        <v>778270</v>
      </c>
      <c r="I144" s="289">
        <v>2755796</v>
      </c>
      <c r="J144" s="289">
        <v>2936470</v>
      </c>
      <c r="K144" s="398">
        <v>7772042</v>
      </c>
      <c r="L144" s="699">
        <v>8110665</v>
      </c>
      <c r="M144" s="289">
        <v>2868510</v>
      </c>
      <c r="N144" s="699">
        <v>3009220</v>
      </c>
      <c r="O144" s="405">
        <v>51574.3</v>
      </c>
      <c r="P144" s="752">
        <v>52184.4</v>
      </c>
      <c r="Q144" s="616">
        <v>1</v>
      </c>
      <c r="R144" s="617">
        <v>1</v>
      </c>
      <c r="S144" s="704">
        <v>473.7</v>
      </c>
      <c r="T144" s="699">
        <v>426.1</v>
      </c>
      <c r="U144" s="384">
        <v>52048</v>
      </c>
      <c r="V144" s="384">
        <v>52610.5</v>
      </c>
      <c r="W144" s="684">
        <v>202.27</v>
      </c>
      <c r="X144" s="756">
        <v>209.97966</v>
      </c>
      <c r="Y144" s="472">
        <v>149.32</v>
      </c>
      <c r="Z144" s="472">
        <v>154.16437999999999</v>
      </c>
      <c r="AA144" s="499">
        <v>0</v>
      </c>
      <c r="AB144" s="440">
        <v>0</v>
      </c>
      <c r="AC144" s="619">
        <v>0</v>
      </c>
      <c r="AD144" s="441" t="s">
        <v>105</v>
      </c>
      <c r="AE144" s="442" t="s">
        <v>105</v>
      </c>
      <c r="AF144" s="340">
        <v>1516.95</v>
      </c>
      <c r="AG144" s="340">
        <v>288</v>
      </c>
      <c r="AH144" s="340">
        <v>0</v>
      </c>
      <c r="AI144" s="340">
        <v>0</v>
      </c>
      <c r="AJ144" s="568">
        <v>2014.93</v>
      </c>
      <c r="AK144" s="609">
        <v>101</v>
      </c>
      <c r="AL144" s="570">
        <v>41842.699999999997</v>
      </c>
      <c r="AM144" s="609">
        <v>0</v>
      </c>
      <c r="AN144" s="570">
        <v>0</v>
      </c>
      <c r="AO144" s="609">
        <v>85</v>
      </c>
      <c r="AP144" s="569">
        <v>40960.9</v>
      </c>
      <c r="AQ144" s="571" t="s">
        <v>708</v>
      </c>
      <c r="AR144" s="591" t="s">
        <v>708</v>
      </c>
      <c r="AS144" s="591" t="s">
        <v>708</v>
      </c>
      <c r="AT144" s="591" t="s">
        <v>708</v>
      </c>
      <c r="AU144" s="591" t="s">
        <v>708</v>
      </c>
      <c r="AV144" s="591" t="s">
        <v>708</v>
      </c>
      <c r="AW144" s="591" t="s">
        <v>708</v>
      </c>
      <c r="AX144" s="754" t="s">
        <v>708</v>
      </c>
      <c r="AY144" s="291" t="s">
        <v>708</v>
      </c>
      <c r="AZ144" s="291" t="s">
        <v>708</v>
      </c>
      <c r="BA144" s="291" t="s">
        <v>708</v>
      </c>
      <c r="BB144" s="291" t="s">
        <v>708</v>
      </c>
      <c r="BC144" s="291" t="s">
        <v>708</v>
      </c>
      <c r="BD144" s="291" t="s">
        <v>708</v>
      </c>
      <c r="BE144" s="755" t="s">
        <v>708</v>
      </c>
      <c r="BF144" s="591" t="s">
        <v>708</v>
      </c>
      <c r="BG144" s="591" t="s">
        <v>708</v>
      </c>
      <c r="BH144" s="591" t="s">
        <v>708</v>
      </c>
      <c r="BI144" s="591" t="s">
        <v>708</v>
      </c>
      <c r="BJ144" s="591" t="s">
        <v>708</v>
      </c>
      <c r="BK144" s="591" t="s">
        <v>708</v>
      </c>
      <c r="BL144" s="754" t="s">
        <v>708</v>
      </c>
      <c r="BM144" s="291" t="s">
        <v>708</v>
      </c>
      <c r="BN144" s="291" t="s">
        <v>708</v>
      </c>
      <c r="BO144" s="291" t="s">
        <v>708</v>
      </c>
      <c r="BP144" s="291" t="s">
        <v>708</v>
      </c>
      <c r="BQ144" s="291" t="s">
        <v>708</v>
      </c>
      <c r="BR144" s="291" t="s">
        <v>708</v>
      </c>
      <c r="BS144" s="755" t="s">
        <v>708</v>
      </c>
      <c r="BT144" s="591" t="s">
        <v>708</v>
      </c>
      <c r="BU144" s="591" t="s">
        <v>708</v>
      </c>
      <c r="BV144" s="591" t="s">
        <v>708</v>
      </c>
      <c r="BW144" s="591" t="s">
        <v>708</v>
      </c>
      <c r="BX144" s="591" t="s">
        <v>708</v>
      </c>
      <c r="BY144" s="591" t="s">
        <v>708</v>
      </c>
      <c r="BZ144" s="754" t="s">
        <v>708</v>
      </c>
      <c r="CA144" s="291" t="s">
        <v>708</v>
      </c>
      <c r="CB144" s="291" t="s">
        <v>708</v>
      </c>
      <c r="CC144" s="291" t="s">
        <v>708</v>
      </c>
      <c r="CD144" s="291" t="s">
        <v>708</v>
      </c>
      <c r="CE144" s="291" t="s">
        <v>708</v>
      </c>
      <c r="CF144" s="291" t="s">
        <v>708</v>
      </c>
      <c r="CG144" s="291" t="s">
        <v>708</v>
      </c>
      <c r="CH144" s="439" t="s">
        <v>935</v>
      </c>
      <c r="CI144" s="290"/>
      <c r="CJ144" s="290"/>
      <c r="CK144" s="290"/>
      <c r="CL144" s="290"/>
      <c r="CM144" s="290"/>
      <c r="CN144" s="290"/>
      <c r="CO144" s="290"/>
      <c r="CP144" s="290"/>
      <c r="CQ144" s="290"/>
      <c r="CR144" s="290"/>
      <c r="CS144" s="290"/>
      <c r="CT144" s="290"/>
      <c r="CU144" s="290"/>
      <c r="CV144" s="290"/>
      <c r="CW144" s="290"/>
      <c r="CX144" s="290"/>
      <c r="CY144" s="290"/>
      <c r="CZ144" s="290"/>
      <c r="DA144" s="290"/>
      <c r="DB144" s="290"/>
      <c r="DC144" s="290"/>
      <c r="DD144" s="290"/>
      <c r="DE144" s="290"/>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0"/>
      <c r="EB144" s="290"/>
      <c r="EC144" s="290"/>
      <c r="ED144" s="290"/>
      <c r="EE144" s="290"/>
      <c r="EF144" s="290"/>
      <c r="EG144" s="290"/>
      <c r="EH144" s="290"/>
      <c r="EI144" s="290"/>
      <c r="EJ144" s="290"/>
      <c r="EK144" s="290"/>
      <c r="EL144" s="290"/>
      <c r="EM144" s="290"/>
      <c r="EN144" s="290"/>
      <c r="EO144" s="290"/>
      <c r="EP144" s="290"/>
      <c r="EQ144" s="290"/>
      <c r="ER144" s="290"/>
      <c r="ES144" s="290"/>
      <c r="ET144" s="290"/>
      <c r="EU144" s="290"/>
      <c r="EV144" s="290"/>
      <c r="EW144" s="290"/>
      <c r="EX144" s="290"/>
      <c r="EY144" s="290"/>
    </row>
    <row r="145" spans="1:155" s="237" customFormat="1" ht="15" customHeight="1" x14ac:dyDescent="0.35">
      <c r="A145" s="292" t="s">
        <v>284</v>
      </c>
      <c r="B145" s="293" t="s">
        <v>285</v>
      </c>
      <c r="C145" s="293" t="s">
        <v>128</v>
      </c>
      <c r="D145" s="290"/>
      <c r="E145" s="398">
        <v>92765169</v>
      </c>
      <c r="F145" s="699">
        <v>98662457</v>
      </c>
      <c r="G145" s="289">
        <v>0</v>
      </c>
      <c r="H145" s="699">
        <v>0</v>
      </c>
      <c r="I145" s="289">
        <v>0</v>
      </c>
      <c r="J145" s="289">
        <v>0</v>
      </c>
      <c r="K145" s="398">
        <v>92765169</v>
      </c>
      <c r="L145" s="699">
        <v>98662457</v>
      </c>
      <c r="M145" s="289">
        <v>438621</v>
      </c>
      <c r="N145" s="699">
        <v>446766</v>
      </c>
      <c r="O145" s="405">
        <v>64202.7</v>
      </c>
      <c r="P145" s="752">
        <v>66098.3</v>
      </c>
      <c r="Q145" s="616">
        <v>0.96510000000000007</v>
      </c>
      <c r="R145" s="617">
        <v>0.96807399999999999</v>
      </c>
      <c r="S145" s="704">
        <v>0</v>
      </c>
      <c r="T145" s="699">
        <v>0</v>
      </c>
      <c r="U145" s="384">
        <v>61962</v>
      </c>
      <c r="V145" s="384">
        <v>63988.04567</v>
      </c>
      <c r="W145" s="684">
        <v>1497.13</v>
      </c>
      <c r="X145" s="756">
        <v>1541.8888899999999</v>
      </c>
      <c r="Y145" s="472">
        <v>1497.13</v>
      </c>
      <c r="Z145" s="472">
        <v>1541.8888899999999</v>
      </c>
      <c r="AA145" s="499">
        <v>957900</v>
      </c>
      <c r="AB145" s="440">
        <v>14.97</v>
      </c>
      <c r="AC145" s="619">
        <v>9.9991000000000003E-3</v>
      </c>
      <c r="AD145" s="441" t="s">
        <v>105</v>
      </c>
      <c r="AE145" s="442" t="s">
        <v>105</v>
      </c>
      <c r="AF145" s="340">
        <v>0</v>
      </c>
      <c r="AG145" s="340">
        <v>253.19982999999999</v>
      </c>
      <c r="AH145" s="340">
        <v>90.109939999999995</v>
      </c>
      <c r="AI145" s="340">
        <v>0</v>
      </c>
      <c r="AJ145" s="568">
        <v>1885.2</v>
      </c>
      <c r="AK145" s="609">
        <v>0</v>
      </c>
      <c r="AL145" s="570">
        <v>0</v>
      </c>
      <c r="AM145" s="609">
        <v>0</v>
      </c>
      <c r="AN145" s="570">
        <v>0</v>
      </c>
      <c r="AO145" s="609">
        <v>0</v>
      </c>
      <c r="AP145" s="569">
        <v>0</v>
      </c>
      <c r="AQ145" s="571" t="s">
        <v>708</v>
      </c>
      <c r="AR145" s="591" t="s">
        <v>708</v>
      </c>
      <c r="AS145" s="591" t="s">
        <v>708</v>
      </c>
      <c r="AT145" s="591" t="s">
        <v>708</v>
      </c>
      <c r="AU145" s="591" t="s">
        <v>708</v>
      </c>
      <c r="AV145" s="591" t="s">
        <v>708</v>
      </c>
      <c r="AW145" s="591" t="s">
        <v>708</v>
      </c>
      <c r="AX145" s="754" t="s">
        <v>708</v>
      </c>
      <c r="AY145" s="291" t="s">
        <v>708</v>
      </c>
      <c r="AZ145" s="291" t="s">
        <v>708</v>
      </c>
      <c r="BA145" s="291" t="s">
        <v>708</v>
      </c>
      <c r="BB145" s="291" t="s">
        <v>708</v>
      </c>
      <c r="BC145" s="291" t="s">
        <v>708</v>
      </c>
      <c r="BD145" s="291" t="s">
        <v>708</v>
      </c>
      <c r="BE145" s="755" t="s">
        <v>708</v>
      </c>
      <c r="BF145" s="591" t="s">
        <v>708</v>
      </c>
      <c r="BG145" s="591" t="s">
        <v>708</v>
      </c>
      <c r="BH145" s="591" t="s">
        <v>708</v>
      </c>
      <c r="BI145" s="591" t="s">
        <v>708</v>
      </c>
      <c r="BJ145" s="591" t="s">
        <v>708</v>
      </c>
      <c r="BK145" s="591" t="s">
        <v>708</v>
      </c>
      <c r="BL145" s="754" t="s">
        <v>708</v>
      </c>
      <c r="BM145" s="291" t="s">
        <v>708</v>
      </c>
      <c r="BN145" s="291" t="s">
        <v>708</v>
      </c>
      <c r="BO145" s="291" t="s">
        <v>708</v>
      </c>
      <c r="BP145" s="291" t="s">
        <v>708</v>
      </c>
      <c r="BQ145" s="291" t="s">
        <v>708</v>
      </c>
      <c r="BR145" s="291" t="s">
        <v>708</v>
      </c>
      <c r="BS145" s="755" t="s">
        <v>708</v>
      </c>
      <c r="BT145" s="591" t="s">
        <v>708</v>
      </c>
      <c r="BU145" s="591" t="s">
        <v>708</v>
      </c>
      <c r="BV145" s="591" t="s">
        <v>708</v>
      </c>
      <c r="BW145" s="591" t="s">
        <v>708</v>
      </c>
      <c r="BX145" s="591" t="s">
        <v>708</v>
      </c>
      <c r="BY145" s="591" t="s">
        <v>708</v>
      </c>
      <c r="BZ145" s="754" t="s">
        <v>708</v>
      </c>
      <c r="CA145" s="291" t="s">
        <v>708</v>
      </c>
      <c r="CB145" s="291" t="s">
        <v>708</v>
      </c>
      <c r="CC145" s="291" t="s">
        <v>708</v>
      </c>
      <c r="CD145" s="291" t="s">
        <v>708</v>
      </c>
      <c r="CE145" s="291" t="s">
        <v>708</v>
      </c>
      <c r="CF145" s="291" t="s">
        <v>708</v>
      </c>
      <c r="CG145" s="291" t="s">
        <v>708</v>
      </c>
      <c r="CH145" s="439" t="s">
        <v>936</v>
      </c>
      <c r="CI145" s="290"/>
      <c r="CJ145" s="290"/>
      <c r="CK145" s="290"/>
      <c r="CL145" s="290"/>
      <c r="CM145" s="290"/>
      <c r="CN145" s="290"/>
      <c r="CO145" s="290"/>
      <c r="CP145" s="290"/>
      <c r="CQ145" s="290"/>
      <c r="CR145" s="290"/>
      <c r="CS145" s="290"/>
      <c r="CT145" s="290"/>
      <c r="CU145" s="290"/>
      <c r="CV145" s="290"/>
      <c r="CW145" s="290"/>
      <c r="CX145" s="290"/>
      <c r="CY145" s="290"/>
      <c r="CZ145" s="290"/>
      <c r="DA145" s="290"/>
      <c r="DB145" s="290"/>
      <c r="DC145" s="290"/>
      <c r="DD145" s="290"/>
      <c r="DE145" s="290"/>
      <c r="DF145" s="290"/>
      <c r="DG145" s="290"/>
      <c r="DH145" s="290"/>
      <c r="DI145" s="290"/>
      <c r="DJ145" s="290"/>
      <c r="DK145" s="290"/>
      <c r="DL145" s="290"/>
      <c r="DM145" s="290"/>
      <c r="DN145" s="290"/>
      <c r="DO145" s="290"/>
      <c r="DP145" s="290"/>
      <c r="DQ145" s="290"/>
      <c r="DR145" s="290"/>
      <c r="DS145" s="290"/>
      <c r="DT145" s="290"/>
      <c r="DU145" s="290"/>
      <c r="DV145" s="290"/>
      <c r="DW145" s="290"/>
      <c r="DX145" s="290"/>
      <c r="DY145" s="290"/>
      <c r="DZ145" s="290"/>
      <c r="EA145" s="290"/>
      <c r="EB145" s="290"/>
      <c r="EC145" s="290"/>
      <c r="ED145" s="290"/>
      <c r="EE145" s="290"/>
      <c r="EF145" s="290"/>
      <c r="EG145" s="290"/>
      <c r="EH145" s="290"/>
      <c r="EI145" s="290"/>
      <c r="EJ145" s="290"/>
      <c r="EK145" s="290"/>
      <c r="EL145" s="290"/>
      <c r="EM145" s="290"/>
      <c r="EN145" s="290"/>
      <c r="EO145" s="290"/>
      <c r="EP145" s="290"/>
      <c r="EQ145" s="290"/>
      <c r="ER145" s="290"/>
      <c r="ES145" s="290"/>
      <c r="ET145" s="290"/>
      <c r="EU145" s="290"/>
      <c r="EV145" s="290"/>
      <c r="EW145" s="290"/>
      <c r="EX145" s="290"/>
      <c r="EY145" s="290"/>
    </row>
    <row r="146" spans="1:155" s="237" customFormat="1" ht="15" customHeight="1" x14ac:dyDescent="0.35">
      <c r="A146" s="292" t="s">
        <v>286</v>
      </c>
      <c r="B146" s="293" t="s">
        <v>287</v>
      </c>
      <c r="C146" s="293" t="s">
        <v>117</v>
      </c>
      <c r="D146" s="290"/>
      <c r="E146" s="398">
        <v>106448665</v>
      </c>
      <c r="F146" s="699">
        <v>109163938</v>
      </c>
      <c r="G146" s="289">
        <v>0</v>
      </c>
      <c r="H146" s="699">
        <v>0</v>
      </c>
      <c r="I146" s="289">
        <v>0</v>
      </c>
      <c r="J146" s="289">
        <v>0</v>
      </c>
      <c r="K146" s="398">
        <v>106448665</v>
      </c>
      <c r="L146" s="699">
        <v>109163938</v>
      </c>
      <c r="M146" s="289">
        <v>513584</v>
      </c>
      <c r="N146" s="699">
        <v>510565</v>
      </c>
      <c r="O146" s="405">
        <v>64131.5</v>
      </c>
      <c r="P146" s="752">
        <v>64288.6</v>
      </c>
      <c r="Q146" s="616">
        <v>0.97699999999999998</v>
      </c>
      <c r="R146" s="617">
        <v>0.98</v>
      </c>
      <c r="S146" s="704">
        <v>198</v>
      </c>
      <c r="T146" s="699">
        <v>197.4</v>
      </c>
      <c r="U146" s="384">
        <v>62854.5</v>
      </c>
      <c r="V146" s="384">
        <v>63200.2</v>
      </c>
      <c r="W146" s="684">
        <v>1693.57</v>
      </c>
      <c r="X146" s="756">
        <v>1727.27</v>
      </c>
      <c r="Y146" s="472">
        <v>1693.57</v>
      </c>
      <c r="Z146" s="472">
        <v>1727.27</v>
      </c>
      <c r="AA146" s="499">
        <v>1070611</v>
      </c>
      <c r="AB146" s="440">
        <v>16.940000000000001</v>
      </c>
      <c r="AC146" s="619">
        <v>1.0002500000000001E-2</v>
      </c>
      <c r="AD146" s="441" t="s">
        <v>105</v>
      </c>
      <c r="AE146" s="442" t="s">
        <v>105</v>
      </c>
      <c r="AF146" s="340">
        <v>395.59</v>
      </c>
      <c r="AG146" s="340">
        <v>0</v>
      </c>
      <c r="AH146" s="340">
        <v>0</v>
      </c>
      <c r="AI146" s="340">
        <v>0</v>
      </c>
      <c r="AJ146" s="568">
        <v>2122.86</v>
      </c>
      <c r="AK146" s="609">
        <v>0</v>
      </c>
      <c r="AL146" s="570">
        <v>0</v>
      </c>
      <c r="AM146" s="609">
        <v>0</v>
      </c>
      <c r="AN146" s="570">
        <v>0</v>
      </c>
      <c r="AO146" s="609">
        <v>0</v>
      </c>
      <c r="AP146" s="569">
        <v>0</v>
      </c>
      <c r="AQ146" s="571" t="s">
        <v>708</v>
      </c>
      <c r="AR146" s="591" t="s">
        <v>708</v>
      </c>
      <c r="AS146" s="591" t="s">
        <v>708</v>
      </c>
      <c r="AT146" s="591" t="s">
        <v>708</v>
      </c>
      <c r="AU146" s="591" t="s">
        <v>708</v>
      </c>
      <c r="AV146" s="591" t="s">
        <v>708</v>
      </c>
      <c r="AW146" s="591" t="s">
        <v>708</v>
      </c>
      <c r="AX146" s="754" t="s">
        <v>708</v>
      </c>
      <c r="AY146" s="291" t="s">
        <v>708</v>
      </c>
      <c r="AZ146" s="291" t="s">
        <v>708</v>
      </c>
      <c r="BA146" s="291" t="s">
        <v>708</v>
      </c>
      <c r="BB146" s="291" t="s">
        <v>708</v>
      </c>
      <c r="BC146" s="291" t="s">
        <v>708</v>
      </c>
      <c r="BD146" s="291" t="s">
        <v>708</v>
      </c>
      <c r="BE146" s="755" t="s">
        <v>708</v>
      </c>
      <c r="BF146" s="591" t="s">
        <v>708</v>
      </c>
      <c r="BG146" s="591" t="s">
        <v>708</v>
      </c>
      <c r="BH146" s="591" t="s">
        <v>708</v>
      </c>
      <c r="BI146" s="591" t="s">
        <v>708</v>
      </c>
      <c r="BJ146" s="591" t="s">
        <v>708</v>
      </c>
      <c r="BK146" s="591" t="s">
        <v>708</v>
      </c>
      <c r="BL146" s="754" t="s">
        <v>708</v>
      </c>
      <c r="BM146" s="291" t="s">
        <v>708</v>
      </c>
      <c r="BN146" s="291" t="s">
        <v>708</v>
      </c>
      <c r="BO146" s="291" t="s">
        <v>708</v>
      </c>
      <c r="BP146" s="291" t="s">
        <v>708</v>
      </c>
      <c r="BQ146" s="291" t="s">
        <v>708</v>
      </c>
      <c r="BR146" s="291" t="s">
        <v>708</v>
      </c>
      <c r="BS146" s="755" t="s">
        <v>708</v>
      </c>
      <c r="BT146" s="591" t="s">
        <v>708</v>
      </c>
      <c r="BU146" s="591" t="s">
        <v>708</v>
      </c>
      <c r="BV146" s="591" t="s">
        <v>708</v>
      </c>
      <c r="BW146" s="591" t="s">
        <v>708</v>
      </c>
      <c r="BX146" s="591" t="s">
        <v>708</v>
      </c>
      <c r="BY146" s="591" t="s">
        <v>708</v>
      </c>
      <c r="BZ146" s="754" t="s">
        <v>708</v>
      </c>
      <c r="CA146" s="291" t="s">
        <v>708</v>
      </c>
      <c r="CB146" s="291" t="s">
        <v>708</v>
      </c>
      <c r="CC146" s="291" t="s">
        <v>708</v>
      </c>
      <c r="CD146" s="291" t="s">
        <v>708</v>
      </c>
      <c r="CE146" s="291" t="s">
        <v>708</v>
      </c>
      <c r="CF146" s="291" t="s">
        <v>708</v>
      </c>
      <c r="CG146" s="291" t="s">
        <v>708</v>
      </c>
      <c r="CH146" s="439" t="s">
        <v>937</v>
      </c>
      <c r="CI146" s="290"/>
      <c r="CJ146" s="290"/>
      <c r="CK146" s="290"/>
      <c r="CL146" s="290"/>
      <c r="CM146" s="290"/>
      <c r="CN146" s="290"/>
      <c r="CO146" s="290"/>
      <c r="CP146" s="290"/>
      <c r="CQ146" s="290"/>
      <c r="CR146" s="290"/>
      <c r="CS146" s="290"/>
      <c r="CT146" s="290"/>
      <c r="CU146" s="290"/>
      <c r="CV146" s="290"/>
      <c r="CW146" s="290"/>
      <c r="CX146" s="290"/>
      <c r="CY146" s="290"/>
      <c r="CZ146" s="290"/>
      <c r="DA146" s="290"/>
      <c r="DB146" s="290"/>
      <c r="DC146" s="290"/>
      <c r="DD146" s="290"/>
      <c r="DE146" s="290"/>
      <c r="DF146" s="290"/>
      <c r="DG146" s="290"/>
      <c r="DH146" s="290"/>
      <c r="DI146" s="290"/>
      <c r="DJ146" s="290"/>
      <c r="DK146" s="290"/>
      <c r="DL146" s="290"/>
      <c r="DM146" s="290"/>
      <c r="DN146" s="290"/>
      <c r="DO146" s="290"/>
      <c r="DP146" s="290"/>
      <c r="DQ146" s="290"/>
      <c r="DR146" s="290"/>
      <c r="DS146" s="290"/>
      <c r="DT146" s="290"/>
      <c r="DU146" s="290"/>
      <c r="DV146" s="290"/>
      <c r="DW146" s="290"/>
      <c r="DX146" s="290"/>
      <c r="DY146" s="290"/>
      <c r="DZ146" s="290"/>
      <c r="EA146" s="290"/>
      <c r="EB146" s="290"/>
      <c r="EC146" s="290"/>
      <c r="ED146" s="290"/>
      <c r="EE146" s="290"/>
      <c r="EF146" s="290"/>
      <c r="EG146" s="290"/>
      <c r="EH146" s="290"/>
      <c r="EI146" s="290"/>
      <c r="EJ146" s="290"/>
      <c r="EK146" s="290"/>
      <c r="EL146" s="290"/>
      <c r="EM146" s="290"/>
      <c r="EN146" s="290"/>
      <c r="EO146" s="290"/>
      <c r="EP146" s="290"/>
      <c r="EQ146" s="290"/>
      <c r="ER146" s="290"/>
      <c r="ES146" s="290"/>
      <c r="ET146" s="290"/>
      <c r="EU146" s="290"/>
      <c r="EV146" s="290"/>
      <c r="EW146" s="290"/>
      <c r="EX146" s="290"/>
      <c r="EY146" s="290"/>
    </row>
    <row r="147" spans="1:155" s="237" customFormat="1" ht="15" customHeight="1" x14ac:dyDescent="0.35">
      <c r="A147" s="292" t="s">
        <v>289</v>
      </c>
      <c r="B147" s="293" t="s">
        <v>290</v>
      </c>
      <c r="C147" s="293" t="s">
        <v>124</v>
      </c>
      <c r="D147" s="290"/>
      <c r="E147" s="398">
        <v>197123366</v>
      </c>
      <c r="F147" s="699">
        <v>207709629</v>
      </c>
      <c r="G147" s="289">
        <v>0</v>
      </c>
      <c r="H147" s="699">
        <v>0</v>
      </c>
      <c r="I147" s="289">
        <v>703366</v>
      </c>
      <c r="J147" s="289">
        <v>785629</v>
      </c>
      <c r="K147" s="398">
        <v>196420000</v>
      </c>
      <c r="L147" s="699">
        <v>206924000</v>
      </c>
      <c r="M147" s="289">
        <v>17923697</v>
      </c>
      <c r="N147" s="699">
        <v>17897099</v>
      </c>
      <c r="O147" s="405">
        <v>122558.94</v>
      </c>
      <c r="P147" s="752">
        <v>123762.4</v>
      </c>
      <c r="Q147" s="616">
        <v>0.97241</v>
      </c>
      <c r="R147" s="617">
        <v>0.98499999999999999</v>
      </c>
      <c r="S147" s="383">
        <v>0</v>
      </c>
      <c r="T147" s="699">
        <v>0</v>
      </c>
      <c r="U147" s="384">
        <v>119177.5</v>
      </c>
      <c r="V147" s="384">
        <v>121905.96400000001</v>
      </c>
      <c r="W147" s="684">
        <v>1654.03</v>
      </c>
      <c r="X147" s="756">
        <v>1703.8512499999999</v>
      </c>
      <c r="Y147" s="472">
        <v>1648.13</v>
      </c>
      <c r="Z147" s="472">
        <v>1697.4067</v>
      </c>
      <c r="AA147" s="499">
        <v>2009169</v>
      </c>
      <c r="AB147" s="440">
        <v>16.48</v>
      </c>
      <c r="AC147" s="619">
        <v>9.9991999999999998E-3</v>
      </c>
      <c r="AD147" s="441" t="s">
        <v>105</v>
      </c>
      <c r="AE147" s="442" t="s">
        <v>105</v>
      </c>
      <c r="AF147" s="340">
        <v>0</v>
      </c>
      <c r="AG147" s="340">
        <v>221.28006999999999</v>
      </c>
      <c r="AH147" s="340">
        <v>72.180019999999999</v>
      </c>
      <c r="AI147" s="340">
        <v>0</v>
      </c>
      <c r="AJ147" s="568">
        <v>1997.31</v>
      </c>
      <c r="AK147" s="609">
        <v>5</v>
      </c>
      <c r="AL147" s="570">
        <v>35360.83</v>
      </c>
      <c r="AM147" s="609">
        <v>0</v>
      </c>
      <c r="AN147" s="570">
        <v>0</v>
      </c>
      <c r="AO147" s="609">
        <v>5</v>
      </c>
      <c r="AP147" s="569">
        <v>35360.800000000003</v>
      </c>
      <c r="AQ147" s="571" t="s">
        <v>708</v>
      </c>
      <c r="AR147" s="591" t="s">
        <v>708</v>
      </c>
      <c r="AS147" s="591" t="s">
        <v>708</v>
      </c>
      <c r="AT147" s="591" t="s">
        <v>708</v>
      </c>
      <c r="AU147" s="591" t="s">
        <v>708</v>
      </c>
      <c r="AV147" s="591" t="s">
        <v>708</v>
      </c>
      <c r="AW147" s="591" t="s">
        <v>708</v>
      </c>
      <c r="AX147" s="754" t="s">
        <v>708</v>
      </c>
      <c r="AY147" s="291" t="s">
        <v>708</v>
      </c>
      <c r="AZ147" s="291" t="s">
        <v>708</v>
      </c>
      <c r="BA147" s="291" t="s">
        <v>708</v>
      </c>
      <c r="BB147" s="291" t="s">
        <v>708</v>
      </c>
      <c r="BC147" s="291" t="s">
        <v>708</v>
      </c>
      <c r="BD147" s="291" t="s">
        <v>708</v>
      </c>
      <c r="BE147" s="755" t="s">
        <v>708</v>
      </c>
      <c r="BF147" s="591" t="s">
        <v>708</v>
      </c>
      <c r="BG147" s="591" t="s">
        <v>708</v>
      </c>
      <c r="BH147" s="591" t="s">
        <v>708</v>
      </c>
      <c r="BI147" s="591" t="s">
        <v>708</v>
      </c>
      <c r="BJ147" s="591" t="s">
        <v>708</v>
      </c>
      <c r="BK147" s="591" t="s">
        <v>708</v>
      </c>
      <c r="BL147" s="754" t="s">
        <v>708</v>
      </c>
      <c r="BM147" s="291" t="s">
        <v>708</v>
      </c>
      <c r="BN147" s="291" t="s">
        <v>708</v>
      </c>
      <c r="BO147" s="291" t="s">
        <v>708</v>
      </c>
      <c r="BP147" s="291" t="s">
        <v>708</v>
      </c>
      <c r="BQ147" s="291" t="s">
        <v>708</v>
      </c>
      <c r="BR147" s="291" t="s">
        <v>708</v>
      </c>
      <c r="BS147" s="755" t="s">
        <v>708</v>
      </c>
      <c r="BT147" s="591" t="s">
        <v>708</v>
      </c>
      <c r="BU147" s="591" t="s">
        <v>708</v>
      </c>
      <c r="BV147" s="591" t="s">
        <v>708</v>
      </c>
      <c r="BW147" s="591" t="s">
        <v>708</v>
      </c>
      <c r="BX147" s="591" t="s">
        <v>708</v>
      </c>
      <c r="BY147" s="591" t="s">
        <v>708</v>
      </c>
      <c r="BZ147" s="754" t="s">
        <v>708</v>
      </c>
      <c r="CA147" s="291" t="s">
        <v>708</v>
      </c>
      <c r="CB147" s="291" t="s">
        <v>708</v>
      </c>
      <c r="CC147" s="291" t="s">
        <v>708</v>
      </c>
      <c r="CD147" s="291" t="s">
        <v>708</v>
      </c>
      <c r="CE147" s="291" t="s">
        <v>708</v>
      </c>
      <c r="CF147" s="291" t="s">
        <v>708</v>
      </c>
      <c r="CG147" s="291" t="s">
        <v>708</v>
      </c>
      <c r="CH147" s="439" t="s">
        <v>938</v>
      </c>
      <c r="CI147" s="290"/>
      <c r="CJ147" s="290"/>
      <c r="CK147" s="290"/>
      <c r="CL147" s="290"/>
      <c r="CM147" s="290"/>
      <c r="CN147" s="290"/>
      <c r="CO147" s="290"/>
      <c r="CP147" s="290"/>
      <c r="CQ147" s="290"/>
      <c r="CR147" s="290"/>
      <c r="CS147" s="290"/>
      <c r="CT147" s="290"/>
      <c r="CU147" s="290"/>
      <c r="CV147" s="290"/>
      <c r="CW147" s="290"/>
      <c r="CX147" s="290"/>
      <c r="CY147" s="290"/>
      <c r="CZ147" s="290"/>
      <c r="DA147" s="290"/>
      <c r="DB147" s="290"/>
      <c r="DC147" s="290"/>
      <c r="DD147" s="290"/>
      <c r="DE147" s="290"/>
      <c r="DF147" s="290"/>
      <c r="DG147" s="290"/>
      <c r="DH147" s="290"/>
      <c r="DI147" s="290"/>
      <c r="DJ147" s="290"/>
      <c r="DK147" s="290"/>
      <c r="DL147" s="290"/>
      <c r="DM147" s="290"/>
      <c r="DN147" s="290"/>
      <c r="DO147" s="290"/>
      <c r="DP147" s="290"/>
      <c r="DQ147" s="290"/>
      <c r="DR147" s="290"/>
      <c r="DS147" s="290"/>
      <c r="DT147" s="290"/>
      <c r="DU147" s="290"/>
      <c r="DV147" s="290"/>
      <c r="DW147" s="290"/>
      <c r="DX147" s="290"/>
      <c r="DY147" s="290"/>
      <c r="DZ147" s="290"/>
      <c r="EA147" s="290"/>
      <c r="EB147" s="290"/>
      <c r="EC147" s="290"/>
      <c r="ED147" s="290"/>
      <c r="EE147" s="290"/>
      <c r="EF147" s="290"/>
      <c r="EG147" s="290"/>
      <c r="EH147" s="290"/>
      <c r="EI147" s="290"/>
      <c r="EJ147" s="290"/>
      <c r="EK147" s="290"/>
      <c r="EL147" s="290"/>
      <c r="EM147" s="290"/>
      <c r="EN147" s="290"/>
      <c r="EO147" s="290"/>
      <c r="EP147" s="290"/>
      <c r="EQ147" s="290"/>
      <c r="ER147" s="290"/>
      <c r="ES147" s="290"/>
      <c r="ET147" s="290"/>
      <c r="EU147" s="290"/>
      <c r="EV147" s="290"/>
      <c r="EW147" s="290"/>
      <c r="EX147" s="290"/>
      <c r="EY147" s="290"/>
    </row>
    <row r="148" spans="1:155" s="237" customFormat="1" ht="15" customHeight="1" x14ac:dyDescent="0.35">
      <c r="A148" s="292" t="s">
        <v>292</v>
      </c>
      <c r="B148" s="293" t="s">
        <v>293</v>
      </c>
      <c r="C148" s="293" t="s">
        <v>124</v>
      </c>
      <c r="D148" s="290"/>
      <c r="E148" s="398">
        <v>61555835</v>
      </c>
      <c r="F148" s="699">
        <v>64740350</v>
      </c>
      <c r="G148" s="289">
        <v>0</v>
      </c>
      <c r="H148" s="699">
        <v>0</v>
      </c>
      <c r="I148" s="289">
        <v>1354367</v>
      </c>
      <c r="J148" s="289">
        <v>1441346</v>
      </c>
      <c r="K148" s="398">
        <v>60201468</v>
      </c>
      <c r="L148" s="699">
        <v>63299004</v>
      </c>
      <c r="M148" s="289">
        <v>18995000</v>
      </c>
      <c r="N148" s="699">
        <v>19649000</v>
      </c>
      <c r="O148" s="405">
        <v>38082.1</v>
      </c>
      <c r="P148" s="752">
        <v>38879</v>
      </c>
      <c r="Q148" s="616">
        <v>0.97499999999999998</v>
      </c>
      <c r="R148" s="617">
        <v>0.97499999999999998</v>
      </c>
      <c r="S148" s="704">
        <v>0</v>
      </c>
      <c r="T148" s="699">
        <v>0</v>
      </c>
      <c r="U148" s="384">
        <v>37130</v>
      </c>
      <c r="V148" s="384">
        <v>37907</v>
      </c>
      <c r="W148" s="684">
        <v>1657.85</v>
      </c>
      <c r="X148" s="756">
        <v>1707.87</v>
      </c>
      <c r="Y148" s="472">
        <v>1621.37</v>
      </c>
      <c r="Z148" s="472">
        <v>1669.85</v>
      </c>
      <c r="AA148" s="499">
        <v>614472</v>
      </c>
      <c r="AB148" s="440">
        <v>16.21</v>
      </c>
      <c r="AC148" s="619">
        <v>9.9977E-3</v>
      </c>
      <c r="AD148" s="441" t="s">
        <v>105</v>
      </c>
      <c r="AE148" s="442" t="s">
        <v>105</v>
      </c>
      <c r="AF148" s="340">
        <v>0</v>
      </c>
      <c r="AG148" s="340">
        <v>236.97</v>
      </c>
      <c r="AH148" s="340">
        <v>83.61</v>
      </c>
      <c r="AI148" s="340">
        <v>19</v>
      </c>
      <c r="AJ148" s="568">
        <v>2047.45</v>
      </c>
      <c r="AK148" s="609">
        <v>5</v>
      </c>
      <c r="AL148" s="570">
        <v>15731</v>
      </c>
      <c r="AM148" s="609">
        <v>0</v>
      </c>
      <c r="AN148" s="570">
        <v>0</v>
      </c>
      <c r="AO148" s="609">
        <v>5</v>
      </c>
      <c r="AP148" s="569">
        <v>15731</v>
      </c>
      <c r="AQ148" s="571" t="s">
        <v>708</v>
      </c>
      <c r="AR148" s="591" t="s">
        <v>708</v>
      </c>
      <c r="AS148" s="591" t="s">
        <v>708</v>
      </c>
      <c r="AT148" s="591" t="s">
        <v>708</v>
      </c>
      <c r="AU148" s="591" t="s">
        <v>708</v>
      </c>
      <c r="AV148" s="591" t="s">
        <v>708</v>
      </c>
      <c r="AW148" s="591" t="s">
        <v>708</v>
      </c>
      <c r="AX148" s="754" t="s">
        <v>708</v>
      </c>
      <c r="AY148" s="291" t="s">
        <v>708</v>
      </c>
      <c r="AZ148" s="291" t="s">
        <v>708</v>
      </c>
      <c r="BA148" s="291" t="s">
        <v>708</v>
      </c>
      <c r="BB148" s="291" t="s">
        <v>708</v>
      </c>
      <c r="BC148" s="291" t="s">
        <v>708</v>
      </c>
      <c r="BD148" s="291" t="s">
        <v>708</v>
      </c>
      <c r="BE148" s="755" t="s">
        <v>708</v>
      </c>
      <c r="BF148" s="591" t="s">
        <v>708</v>
      </c>
      <c r="BG148" s="591" t="s">
        <v>708</v>
      </c>
      <c r="BH148" s="591" t="s">
        <v>708</v>
      </c>
      <c r="BI148" s="591" t="s">
        <v>708</v>
      </c>
      <c r="BJ148" s="591" t="s">
        <v>708</v>
      </c>
      <c r="BK148" s="591" t="s">
        <v>708</v>
      </c>
      <c r="BL148" s="754" t="s">
        <v>708</v>
      </c>
      <c r="BM148" s="291" t="s">
        <v>708</v>
      </c>
      <c r="BN148" s="291" t="s">
        <v>708</v>
      </c>
      <c r="BO148" s="291" t="s">
        <v>708</v>
      </c>
      <c r="BP148" s="291" t="s">
        <v>708</v>
      </c>
      <c r="BQ148" s="291" t="s">
        <v>708</v>
      </c>
      <c r="BR148" s="291" t="s">
        <v>708</v>
      </c>
      <c r="BS148" s="755" t="s">
        <v>708</v>
      </c>
      <c r="BT148" s="591" t="s">
        <v>708</v>
      </c>
      <c r="BU148" s="591" t="s">
        <v>708</v>
      </c>
      <c r="BV148" s="591" t="s">
        <v>708</v>
      </c>
      <c r="BW148" s="591" t="s">
        <v>708</v>
      </c>
      <c r="BX148" s="591" t="s">
        <v>708</v>
      </c>
      <c r="BY148" s="591" t="s">
        <v>708</v>
      </c>
      <c r="BZ148" s="754" t="s">
        <v>708</v>
      </c>
      <c r="CA148" s="291" t="s">
        <v>708</v>
      </c>
      <c r="CB148" s="291" t="s">
        <v>708</v>
      </c>
      <c r="CC148" s="291" t="s">
        <v>708</v>
      </c>
      <c r="CD148" s="291" t="s">
        <v>708</v>
      </c>
      <c r="CE148" s="291" t="s">
        <v>708</v>
      </c>
      <c r="CF148" s="291" t="s">
        <v>708</v>
      </c>
      <c r="CG148" s="291" t="s">
        <v>708</v>
      </c>
      <c r="CH148" s="439" t="s">
        <v>939</v>
      </c>
      <c r="CI148" s="290"/>
      <c r="CJ148" s="290"/>
      <c r="CK148" s="290"/>
      <c r="CL148" s="290"/>
      <c r="CM148" s="290"/>
      <c r="CN148" s="290"/>
      <c r="CO148" s="290"/>
      <c r="CP148" s="290"/>
      <c r="CQ148" s="290"/>
      <c r="CR148" s="290"/>
      <c r="CS148" s="290"/>
      <c r="CT148" s="290"/>
      <c r="CU148" s="290"/>
      <c r="CV148" s="290"/>
      <c r="CW148" s="290"/>
      <c r="CX148" s="290"/>
      <c r="CY148" s="290"/>
      <c r="CZ148" s="290"/>
      <c r="DA148" s="290"/>
      <c r="DB148" s="290"/>
      <c r="DC148" s="290"/>
      <c r="DD148" s="290"/>
      <c r="DE148" s="290"/>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0"/>
      <c r="EB148" s="290"/>
      <c r="EC148" s="290"/>
      <c r="ED148" s="290"/>
      <c r="EE148" s="290"/>
      <c r="EF148" s="290"/>
      <c r="EG148" s="290"/>
      <c r="EH148" s="290"/>
      <c r="EI148" s="290"/>
      <c r="EJ148" s="290"/>
      <c r="EK148" s="290"/>
      <c r="EL148" s="290"/>
      <c r="EM148" s="290"/>
      <c r="EN148" s="290"/>
      <c r="EO148" s="290"/>
      <c r="EP148" s="290"/>
      <c r="EQ148" s="290"/>
      <c r="ER148" s="290"/>
      <c r="ES148" s="290"/>
      <c r="ET148" s="290"/>
      <c r="EU148" s="290"/>
      <c r="EV148" s="290"/>
      <c r="EW148" s="290"/>
      <c r="EX148" s="290"/>
      <c r="EY148" s="290"/>
    </row>
    <row r="149" spans="1:155" s="237" customFormat="1" ht="15" customHeight="1" x14ac:dyDescent="0.35">
      <c r="A149" s="292" t="s">
        <v>294</v>
      </c>
      <c r="B149" s="293" t="s">
        <v>295</v>
      </c>
      <c r="C149" s="293" t="s">
        <v>176</v>
      </c>
      <c r="D149" s="290"/>
      <c r="E149" s="398">
        <v>136143055</v>
      </c>
      <c r="F149" s="699">
        <v>140579759</v>
      </c>
      <c r="G149" s="289">
        <v>0</v>
      </c>
      <c r="H149" s="699">
        <v>0</v>
      </c>
      <c r="I149" s="289">
        <v>0</v>
      </c>
      <c r="J149" s="289">
        <v>0</v>
      </c>
      <c r="K149" s="398">
        <v>136143055</v>
      </c>
      <c r="L149" s="699">
        <v>140579759</v>
      </c>
      <c r="M149" s="289">
        <v>3778405</v>
      </c>
      <c r="N149" s="699">
        <v>3768594</v>
      </c>
      <c r="O149" s="405">
        <v>114893.15509</v>
      </c>
      <c r="P149" s="752">
        <v>115192.4</v>
      </c>
      <c r="Q149" s="616">
        <v>0.96499999999999997</v>
      </c>
      <c r="R149" s="617">
        <v>0.96499999999999997</v>
      </c>
      <c r="S149" s="704">
        <v>0</v>
      </c>
      <c r="T149" s="699">
        <v>0</v>
      </c>
      <c r="U149" s="384">
        <v>110871.9</v>
      </c>
      <c r="V149" s="384">
        <v>111160.7</v>
      </c>
      <c r="W149" s="684">
        <v>1227.93</v>
      </c>
      <c r="X149" s="756">
        <v>1264.6500000000001</v>
      </c>
      <c r="Y149" s="472">
        <v>1227.93</v>
      </c>
      <c r="Z149" s="472">
        <v>1264.6500000000001</v>
      </c>
      <c r="AA149" s="499">
        <v>1365057</v>
      </c>
      <c r="AB149" s="440">
        <v>12.28</v>
      </c>
      <c r="AC149" s="619">
        <v>1.00006E-2</v>
      </c>
      <c r="AD149" s="441" t="s">
        <v>105</v>
      </c>
      <c r="AE149" s="442" t="s">
        <v>105</v>
      </c>
      <c r="AF149" s="340">
        <v>395.59</v>
      </c>
      <c r="AG149" s="340">
        <v>0</v>
      </c>
      <c r="AH149" s="340">
        <v>0</v>
      </c>
      <c r="AI149" s="340">
        <v>0</v>
      </c>
      <c r="AJ149" s="568">
        <v>1660.24</v>
      </c>
      <c r="AK149" s="609">
        <v>0</v>
      </c>
      <c r="AL149" s="570">
        <v>0</v>
      </c>
      <c r="AM149" s="609">
        <v>0</v>
      </c>
      <c r="AN149" s="570">
        <v>0</v>
      </c>
      <c r="AO149" s="609">
        <v>0</v>
      </c>
      <c r="AP149" s="569">
        <v>0</v>
      </c>
      <c r="AQ149" s="571" t="s">
        <v>708</v>
      </c>
      <c r="AR149" s="591" t="s">
        <v>708</v>
      </c>
      <c r="AS149" s="591" t="s">
        <v>708</v>
      </c>
      <c r="AT149" s="591" t="s">
        <v>708</v>
      </c>
      <c r="AU149" s="591" t="s">
        <v>708</v>
      </c>
      <c r="AV149" s="591" t="s">
        <v>708</v>
      </c>
      <c r="AW149" s="591" t="s">
        <v>708</v>
      </c>
      <c r="AX149" s="754" t="s">
        <v>708</v>
      </c>
      <c r="AY149" s="291" t="s">
        <v>708</v>
      </c>
      <c r="AZ149" s="291" t="s">
        <v>708</v>
      </c>
      <c r="BA149" s="291" t="s">
        <v>708</v>
      </c>
      <c r="BB149" s="291" t="s">
        <v>708</v>
      </c>
      <c r="BC149" s="291" t="s">
        <v>708</v>
      </c>
      <c r="BD149" s="291" t="s">
        <v>708</v>
      </c>
      <c r="BE149" s="755" t="s">
        <v>708</v>
      </c>
      <c r="BF149" s="591" t="s">
        <v>708</v>
      </c>
      <c r="BG149" s="591" t="s">
        <v>708</v>
      </c>
      <c r="BH149" s="591" t="s">
        <v>708</v>
      </c>
      <c r="BI149" s="591" t="s">
        <v>708</v>
      </c>
      <c r="BJ149" s="591" t="s">
        <v>708</v>
      </c>
      <c r="BK149" s="591" t="s">
        <v>708</v>
      </c>
      <c r="BL149" s="754" t="s">
        <v>708</v>
      </c>
      <c r="BM149" s="291" t="s">
        <v>708</v>
      </c>
      <c r="BN149" s="291" t="s">
        <v>708</v>
      </c>
      <c r="BO149" s="291" t="s">
        <v>708</v>
      </c>
      <c r="BP149" s="291" t="s">
        <v>708</v>
      </c>
      <c r="BQ149" s="291" t="s">
        <v>708</v>
      </c>
      <c r="BR149" s="291" t="s">
        <v>708</v>
      </c>
      <c r="BS149" s="755" t="s">
        <v>708</v>
      </c>
      <c r="BT149" s="591" t="s">
        <v>708</v>
      </c>
      <c r="BU149" s="591" t="s">
        <v>708</v>
      </c>
      <c r="BV149" s="591" t="s">
        <v>708</v>
      </c>
      <c r="BW149" s="591" t="s">
        <v>708</v>
      </c>
      <c r="BX149" s="591" t="s">
        <v>708</v>
      </c>
      <c r="BY149" s="591" t="s">
        <v>708</v>
      </c>
      <c r="BZ149" s="754" t="s">
        <v>708</v>
      </c>
      <c r="CA149" s="291" t="s">
        <v>708</v>
      </c>
      <c r="CB149" s="291" t="s">
        <v>708</v>
      </c>
      <c r="CC149" s="291" t="s">
        <v>708</v>
      </c>
      <c r="CD149" s="291" t="s">
        <v>708</v>
      </c>
      <c r="CE149" s="291" t="s">
        <v>708</v>
      </c>
      <c r="CF149" s="291" t="s">
        <v>708</v>
      </c>
      <c r="CG149" s="291" t="s">
        <v>708</v>
      </c>
      <c r="CH149" s="439" t="s">
        <v>940</v>
      </c>
      <c r="CI149" s="290"/>
      <c r="CJ149" s="290"/>
      <c r="CK149" s="290"/>
      <c r="CL149" s="290"/>
      <c r="CM149" s="290"/>
      <c r="CN149" s="290"/>
      <c r="CO149" s="290"/>
      <c r="CP149" s="290"/>
      <c r="CQ149" s="290"/>
      <c r="CR149" s="290"/>
      <c r="CS149" s="290"/>
      <c r="CT149" s="290"/>
      <c r="CU149" s="290"/>
      <c r="CV149" s="290"/>
      <c r="CW149" s="290"/>
      <c r="CX149" s="290"/>
      <c r="CY149" s="290"/>
      <c r="CZ149" s="290"/>
      <c r="DA149" s="290"/>
      <c r="DB149" s="290"/>
      <c r="DC149" s="290"/>
      <c r="DD149" s="290"/>
      <c r="DE149" s="290"/>
      <c r="DF149" s="290"/>
      <c r="DG149" s="290"/>
      <c r="DH149" s="290"/>
      <c r="DI149" s="290"/>
      <c r="DJ149" s="290"/>
      <c r="DK149" s="290"/>
      <c r="DL149" s="290"/>
      <c r="DM149" s="290"/>
      <c r="DN149" s="290"/>
      <c r="DO149" s="290"/>
      <c r="DP149" s="290"/>
      <c r="DQ149" s="290"/>
      <c r="DR149" s="290"/>
      <c r="DS149" s="290"/>
      <c r="DT149" s="290"/>
      <c r="DU149" s="290"/>
      <c r="DV149" s="290"/>
      <c r="DW149" s="290"/>
      <c r="DX149" s="290"/>
      <c r="DY149" s="290"/>
      <c r="DZ149" s="290"/>
      <c r="EA149" s="290"/>
      <c r="EB149" s="290"/>
      <c r="EC149" s="290"/>
      <c r="ED149" s="290"/>
      <c r="EE149" s="290"/>
      <c r="EF149" s="290"/>
      <c r="EG149" s="290"/>
      <c r="EH149" s="290"/>
      <c r="EI149" s="290"/>
      <c r="EJ149" s="290"/>
      <c r="EK149" s="290"/>
      <c r="EL149" s="290"/>
      <c r="EM149" s="290"/>
      <c r="EN149" s="290"/>
      <c r="EO149" s="290"/>
      <c r="EP149" s="290"/>
      <c r="EQ149" s="290"/>
      <c r="ER149" s="290"/>
      <c r="ES149" s="290"/>
      <c r="ET149" s="290"/>
      <c r="EU149" s="290"/>
      <c r="EV149" s="290"/>
      <c r="EW149" s="290"/>
      <c r="EX149" s="290"/>
      <c r="EY149" s="290"/>
    </row>
    <row r="150" spans="1:155" s="237" customFormat="1" ht="17.149999999999999" customHeight="1" x14ac:dyDescent="0.35">
      <c r="A150" s="292" t="s">
        <v>491</v>
      </c>
      <c r="B150" s="293" t="s">
        <v>941</v>
      </c>
      <c r="C150" s="293" t="s">
        <v>710</v>
      </c>
      <c r="D150" s="290"/>
      <c r="E150" s="398">
        <v>10648277</v>
      </c>
      <c r="F150" s="699">
        <v>11146100</v>
      </c>
      <c r="G150" s="289">
        <v>0</v>
      </c>
      <c r="H150" s="699">
        <v>0</v>
      </c>
      <c r="I150" s="289">
        <v>814852</v>
      </c>
      <c r="J150" s="289">
        <v>969683</v>
      </c>
      <c r="K150" s="398">
        <v>9833425</v>
      </c>
      <c r="L150" s="699">
        <v>10176417</v>
      </c>
      <c r="M150" s="289">
        <v>0</v>
      </c>
      <c r="N150" s="699">
        <v>0</v>
      </c>
      <c r="O150" s="405">
        <v>42056.43</v>
      </c>
      <c r="P150" s="752">
        <v>42623.93</v>
      </c>
      <c r="Q150" s="616">
        <v>0.98677000000000004</v>
      </c>
      <c r="R150" s="617">
        <v>0.98677000000000004</v>
      </c>
      <c r="S150" s="704">
        <v>0</v>
      </c>
      <c r="T150" s="699">
        <v>0</v>
      </c>
      <c r="U150" s="384">
        <v>41500</v>
      </c>
      <c r="V150" s="384">
        <v>42060</v>
      </c>
      <c r="W150" s="684">
        <v>256.58</v>
      </c>
      <c r="X150" s="756">
        <v>265</v>
      </c>
      <c r="Y150" s="472">
        <v>236.95</v>
      </c>
      <c r="Z150" s="472">
        <v>241.95</v>
      </c>
      <c r="AA150" s="439">
        <v>0</v>
      </c>
      <c r="AB150" s="439">
        <v>0</v>
      </c>
      <c r="AC150" s="619">
        <v>0</v>
      </c>
      <c r="AD150" s="441" t="s">
        <v>105</v>
      </c>
      <c r="AE150" s="442" t="s">
        <v>105</v>
      </c>
      <c r="AF150" s="340">
        <v>1514.29</v>
      </c>
      <c r="AG150" s="340">
        <v>236.45</v>
      </c>
      <c r="AH150" s="340">
        <v>77.27</v>
      </c>
      <c r="AI150" s="340">
        <v>0</v>
      </c>
      <c r="AJ150" s="568">
        <v>2093.0100000000002</v>
      </c>
      <c r="AK150" s="609">
        <v>38</v>
      </c>
      <c r="AL150" s="570">
        <v>24595.31</v>
      </c>
      <c r="AM150" s="609">
        <v>0</v>
      </c>
      <c r="AN150" s="570">
        <v>0</v>
      </c>
      <c r="AO150" s="609">
        <v>35</v>
      </c>
      <c r="AP150" s="569">
        <v>24457.599999999999</v>
      </c>
      <c r="AQ150" s="571" t="s">
        <v>708</v>
      </c>
      <c r="AR150" s="591" t="s">
        <v>708</v>
      </c>
      <c r="AS150" s="591" t="s">
        <v>708</v>
      </c>
      <c r="AT150" s="591" t="s">
        <v>708</v>
      </c>
      <c r="AU150" s="591" t="s">
        <v>708</v>
      </c>
      <c r="AV150" s="591" t="s">
        <v>708</v>
      </c>
      <c r="AW150" s="591" t="s">
        <v>708</v>
      </c>
      <c r="AX150" s="754" t="s">
        <v>708</v>
      </c>
      <c r="AY150" s="291" t="s">
        <v>708</v>
      </c>
      <c r="AZ150" s="291" t="s">
        <v>708</v>
      </c>
      <c r="BA150" s="291" t="s">
        <v>708</v>
      </c>
      <c r="BB150" s="291" t="s">
        <v>708</v>
      </c>
      <c r="BC150" s="291" t="s">
        <v>708</v>
      </c>
      <c r="BD150" s="291" t="s">
        <v>708</v>
      </c>
      <c r="BE150" s="755" t="s">
        <v>708</v>
      </c>
      <c r="BF150" s="591" t="s">
        <v>708</v>
      </c>
      <c r="BG150" s="591" t="s">
        <v>708</v>
      </c>
      <c r="BH150" s="591" t="s">
        <v>708</v>
      </c>
      <c r="BI150" s="591" t="s">
        <v>708</v>
      </c>
      <c r="BJ150" s="591" t="s">
        <v>708</v>
      </c>
      <c r="BK150" s="591" t="s">
        <v>708</v>
      </c>
      <c r="BL150" s="754" t="s">
        <v>708</v>
      </c>
      <c r="BM150" s="291" t="s">
        <v>708</v>
      </c>
      <c r="BN150" s="291" t="s">
        <v>708</v>
      </c>
      <c r="BO150" s="291" t="s">
        <v>708</v>
      </c>
      <c r="BP150" s="291" t="s">
        <v>708</v>
      </c>
      <c r="BQ150" s="291" t="s">
        <v>708</v>
      </c>
      <c r="BR150" s="291" t="s">
        <v>708</v>
      </c>
      <c r="BS150" s="755" t="s">
        <v>708</v>
      </c>
      <c r="BT150" s="591" t="s">
        <v>708</v>
      </c>
      <c r="BU150" s="591" t="s">
        <v>708</v>
      </c>
      <c r="BV150" s="591" t="s">
        <v>708</v>
      </c>
      <c r="BW150" s="591" t="s">
        <v>708</v>
      </c>
      <c r="BX150" s="591" t="s">
        <v>708</v>
      </c>
      <c r="BY150" s="591" t="s">
        <v>708</v>
      </c>
      <c r="BZ150" s="754" t="s">
        <v>708</v>
      </c>
      <c r="CA150" s="291" t="s">
        <v>708</v>
      </c>
      <c r="CB150" s="291" t="s">
        <v>708</v>
      </c>
      <c r="CC150" s="291" t="s">
        <v>708</v>
      </c>
      <c r="CD150" s="291" t="s">
        <v>708</v>
      </c>
      <c r="CE150" s="291" t="s">
        <v>708</v>
      </c>
      <c r="CF150" s="291" t="s">
        <v>708</v>
      </c>
      <c r="CG150" s="291" t="s">
        <v>708</v>
      </c>
      <c r="CH150" s="439" t="s">
        <v>942</v>
      </c>
      <c r="CI150" s="290"/>
      <c r="CJ150" s="290"/>
      <c r="CK150" s="290"/>
      <c r="CL150" s="290"/>
      <c r="CM150" s="290"/>
      <c r="CN150" s="290"/>
      <c r="CO150" s="290"/>
      <c r="CP150" s="290"/>
      <c r="CQ150" s="290"/>
      <c r="CR150" s="290"/>
      <c r="CS150" s="290"/>
      <c r="CT150" s="290"/>
      <c r="CU150" s="290"/>
      <c r="CV150" s="290"/>
      <c r="CW150" s="290"/>
      <c r="CX150" s="290"/>
      <c r="CY150" s="290"/>
      <c r="CZ150" s="290"/>
      <c r="DA150" s="290"/>
      <c r="DB150" s="290"/>
      <c r="DC150" s="290"/>
      <c r="DD150" s="290"/>
      <c r="DE150" s="290"/>
      <c r="DF150" s="290"/>
      <c r="DG150" s="290"/>
      <c r="DH150" s="290"/>
      <c r="DI150" s="290"/>
      <c r="DJ150" s="290"/>
      <c r="DK150" s="290"/>
      <c r="DL150" s="290"/>
      <c r="DM150" s="290"/>
      <c r="DN150" s="290"/>
      <c r="DO150" s="290"/>
      <c r="DP150" s="290"/>
      <c r="DQ150" s="290"/>
      <c r="DR150" s="290"/>
      <c r="DS150" s="290"/>
      <c r="DT150" s="290"/>
      <c r="DU150" s="290"/>
      <c r="DV150" s="290"/>
      <c r="DW150" s="290"/>
      <c r="DX150" s="290"/>
      <c r="DY150" s="290"/>
      <c r="DZ150" s="290"/>
      <c r="EA150" s="290"/>
      <c r="EB150" s="290"/>
      <c r="EC150" s="290"/>
      <c r="ED150" s="290"/>
      <c r="EE150" s="290"/>
      <c r="EF150" s="290"/>
      <c r="EG150" s="290"/>
      <c r="EH150" s="290"/>
      <c r="EI150" s="290"/>
      <c r="EJ150" s="290"/>
      <c r="EK150" s="290"/>
      <c r="EL150" s="290"/>
      <c r="EM150" s="290"/>
      <c r="EN150" s="290"/>
      <c r="EO150" s="290"/>
      <c r="EP150" s="290"/>
      <c r="EQ150" s="290"/>
      <c r="ER150" s="290"/>
      <c r="ES150" s="290"/>
      <c r="ET150" s="290"/>
      <c r="EU150" s="290"/>
      <c r="EV150" s="290"/>
      <c r="EW150" s="290"/>
      <c r="EX150" s="290"/>
      <c r="EY150" s="290"/>
    </row>
    <row r="151" spans="1:155" s="237" customFormat="1" ht="17.149999999999999" customHeight="1" x14ac:dyDescent="0.35">
      <c r="A151" s="292" t="s">
        <v>299</v>
      </c>
      <c r="B151" s="293" t="s">
        <v>943</v>
      </c>
      <c r="C151" s="293" t="s">
        <v>124</v>
      </c>
      <c r="D151" s="290"/>
      <c r="E151" s="398">
        <v>351189255</v>
      </c>
      <c r="F151" s="699">
        <v>371516735</v>
      </c>
      <c r="G151" s="289">
        <v>0</v>
      </c>
      <c r="H151" s="699">
        <v>0</v>
      </c>
      <c r="I151" s="289">
        <v>2069340</v>
      </c>
      <c r="J151" s="289">
        <v>2139838</v>
      </c>
      <c r="K151" s="398">
        <v>349119915</v>
      </c>
      <c r="L151" s="699">
        <v>369376897</v>
      </c>
      <c r="M151" s="289">
        <v>35435694</v>
      </c>
      <c r="N151" s="699">
        <v>36741225</v>
      </c>
      <c r="O151" s="405">
        <v>234171.4</v>
      </c>
      <c r="P151" s="752">
        <v>238138.2</v>
      </c>
      <c r="Q151" s="616">
        <v>0.98</v>
      </c>
      <c r="R151" s="617">
        <v>0.99</v>
      </c>
      <c r="S151" s="704">
        <v>1.2</v>
      </c>
      <c r="T151" s="699">
        <v>1.2</v>
      </c>
      <c r="U151" s="384">
        <v>229489.2</v>
      </c>
      <c r="V151" s="384">
        <v>235758.01800000001</v>
      </c>
      <c r="W151" s="684">
        <v>1530.31</v>
      </c>
      <c r="X151" s="756">
        <v>1575.83924</v>
      </c>
      <c r="Y151" s="472">
        <v>1521.29</v>
      </c>
      <c r="Z151" s="472">
        <v>1566.7628199999999</v>
      </c>
      <c r="AA151" s="499">
        <v>3567019</v>
      </c>
      <c r="AB151" s="440">
        <v>15.13</v>
      </c>
      <c r="AC151" s="619">
        <v>9.9455000000000012E-3</v>
      </c>
      <c r="AD151" s="441" t="s">
        <v>105</v>
      </c>
      <c r="AE151" s="442" t="s">
        <v>105</v>
      </c>
      <c r="AF151" s="340">
        <v>0</v>
      </c>
      <c r="AG151" s="340">
        <v>221.27807999999999</v>
      </c>
      <c r="AH151" s="340">
        <v>72.179990000000004</v>
      </c>
      <c r="AI151" s="340">
        <v>0</v>
      </c>
      <c r="AJ151" s="568">
        <v>1869.3</v>
      </c>
      <c r="AK151" s="609">
        <v>34</v>
      </c>
      <c r="AL151" s="570">
        <v>64365.599999999999</v>
      </c>
      <c r="AM151" s="609">
        <v>0</v>
      </c>
      <c r="AN151" s="570">
        <v>0</v>
      </c>
      <c r="AO151" s="609">
        <v>32</v>
      </c>
      <c r="AP151" s="569">
        <v>64296.1</v>
      </c>
      <c r="AQ151" s="571" t="s">
        <v>708</v>
      </c>
      <c r="AR151" s="591" t="s">
        <v>708</v>
      </c>
      <c r="AS151" s="591" t="s">
        <v>708</v>
      </c>
      <c r="AT151" s="591" t="s">
        <v>708</v>
      </c>
      <c r="AU151" s="591" t="s">
        <v>708</v>
      </c>
      <c r="AV151" s="591" t="s">
        <v>708</v>
      </c>
      <c r="AW151" s="591" t="s">
        <v>708</v>
      </c>
      <c r="AX151" s="754" t="s">
        <v>708</v>
      </c>
      <c r="AY151" s="291" t="s">
        <v>708</v>
      </c>
      <c r="AZ151" s="291" t="s">
        <v>708</v>
      </c>
      <c r="BA151" s="291" t="s">
        <v>708</v>
      </c>
      <c r="BB151" s="291" t="s">
        <v>708</v>
      </c>
      <c r="BC151" s="291" t="s">
        <v>708</v>
      </c>
      <c r="BD151" s="291" t="s">
        <v>708</v>
      </c>
      <c r="BE151" s="755" t="s">
        <v>708</v>
      </c>
      <c r="BF151" s="591" t="s">
        <v>708</v>
      </c>
      <c r="BG151" s="591" t="s">
        <v>708</v>
      </c>
      <c r="BH151" s="591" t="s">
        <v>708</v>
      </c>
      <c r="BI151" s="591" t="s">
        <v>708</v>
      </c>
      <c r="BJ151" s="591" t="s">
        <v>708</v>
      </c>
      <c r="BK151" s="591" t="s">
        <v>708</v>
      </c>
      <c r="BL151" s="754" t="s">
        <v>708</v>
      </c>
      <c r="BM151" s="291" t="s">
        <v>708</v>
      </c>
      <c r="BN151" s="291" t="s">
        <v>708</v>
      </c>
      <c r="BO151" s="291" t="s">
        <v>708</v>
      </c>
      <c r="BP151" s="291" t="s">
        <v>708</v>
      </c>
      <c r="BQ151" s="291" t="s">
        <v>708</v>
      </c>
      <c r="BR151" s="291" t="s">
        <v>708</v>
      </c>
      <c r="BS151" s="755" t="s">
        <v>708</v>
      </c>
      <c r="BT151" s="591" t="s">
        <v>708</v>
      </c>
      <c r="BU151" s="591" t="s">
        <v>708</v>
      </c>
      <c r="BV151" s="591" t="s">
        <v>708</v>
      </c>
      <c r="BW151" s="591" t="s">
        <v>708</v>
      </c>
      <c r="BX151" s="591" t="s">
        <v>708</v>
      </c>
      <c r="BY151" s="591" t="s">
        <v>708</v>
      </c>
      <c r="BZ151" s="754" t="s">
        <v>708</v>
      </c>
      <c r="CA151" s="291" t="s">
        <v>708</v>
      </c>
      <c r="CB151" s="291" t="s">
        <v>708</v>
      </c>
      <c r="CC151" s="291" t="s">
        <v>708</v>
      </c>
      <c r="CD151" s="291" t="s">
        <v>708</v>
      </c>
      <c r="CE151" s="291" t="s">
        <v>708</v>
      </c>
      <c r="CF151" s="291" t="s">
        <v>708</v>
      </c>
      <c r="CG151" s="291" t="s">
        <v>708</v>
      </c>
      <c r="CH151" s="439" t="s">
        <v>944</v>
      </c>
      <c r="CI151" s="290"/>
      <c r="CJ151" s="290"/>
      <c r="CK151" s="290"/>
      <c r="CL151" s="290"/>
      <c r="CM151" s="290"/>
      <c r="CN151" s="290"/>
      <c r="CO151" s="290"/>
      <c r="CP151" s="290"/>
      <c r="CQ151" s="290"/>
      <c r="CR151" s="290"/>
      <c r="CS151" s="290"/>
      <c r="CT151" s="290"/>
      <c r="CU151" s="290"/>
      <c r="CV151" s="290"/>
      <c r="CW151" s="290"/>
      <c r="CX151" s="290"/>
      <c r="CY151" s="290"/>
      <c r="CZ151" s="290"/>
      <c r="DA151" s="290"/>
      <c r="DB151" s="290"/>
      <c r="DC151" s="290"/>
      <c r="DD151" s="290"/>
      <c r="DE151" s="290"/>
      <c r="DF151" s="290"/>
      <c r="DG151" s="290"/>
      <c r="DH151" s="290"/>
      <c r="DI151" s="290"/>
      <c r="DJ151" s="290"/>
      <c r="DK151" s="290"/>
      <c r="DL151" s="290"/>
      <c r="DM151" s="290"/>
      <c r="DN151" s="290"/>
      <c r="DO151" s="290"/>
      <c r="DP151" s="290"/>
      <c r="DQ151" s="290"/>
      <c r="DR151" s="290"/>
      <c r="DS151" s="290"/>
      <c r="DT151" s="290"/>
      <c r="DU151" s="290"/>
      <c r="DV151" s="290"/>
      <c r="DW151" s="290"/>
      <c r="DX151" s="290"/>
      <c r="DY151" s="290"/>
      <c r="DZ151" s="290"/>
      <c r="EA151" s="290"/>
      <c r="EB151" s="290"/>
      <c r="EC151" s="290"/>
      <c r="ED151" s="290"/>
      <c r="EE151" s="290"/>
      <c r="EF151" s="290"/>
      <c r="EG151" s="290"/>
      <c r="EH151" s="290"/>
      <c r="EI151" s="290"/>
      <c r="EJ151" s="290"/>
      <c r="EK151" s="290"/>
      <c r="EL151" s="290"/>
      <c r="EM151" s="290"/>
      <c r="EN151" s="290"/>
      <c r="EO151" s="290"/>
      <c r="EP151" s="290"/>
      <c r="EQ151" s="290"/>
      <c r="ER151" s="290"/>
      <c r="ES151" s="290"/>
      <c r="ET151" s="290"/>
      <c r="EU151" s="290"/>
      <c r="EV151" s="290"/>
      <c r="EW151" s="290"/>
      <c r="EX151" s="290"/>
      <c r="EY151" s="290"/>
    </row>
    <row r="152" spans="1:155" s="237" customFormat="1" ht="15" customHeight="1" x14ac:dyDescent="0.35">
      <c r="A152" s="292" t="s">
        <v>302</v>
      </c>
      <c r="B152" s="293" t="s">
        <v>303</v>
      </c>
      <c r="C152" s="293" t="s">
        <v>128</v>
      </c>
      <c r="D152" s="290"/>
      <c r="E152" s="398">
        <v>126790200</v>
      </c>
      <c r="F152" s="699">
        <v>134423700</v>
      </c>
      <c r="G152" s="289">
        <v>0</v>
      </c>
      <c r="H152" s="699">
        <v>0</v>
      </c>
      <c r="I152" s="289">
        <v>0</v>
      </c>
      <c r="J152" s="289">
        <v>0</v>
      </c>
      <c r="K152" s="398">
        <v>126790200</v>
      </c>
      <c r="L152" s="699">
        <v>134423700</v>
      </c>
      <c r="M152" s="289">
        <v>88510</v>
      </c>
      <c r="N152" s="699">
        <v>91344</v>
      </c>
      <c r="O152" s="405">
        <v>76723.600000000006</v>
      </c>
      <c r="P152" s="752">
        <v>78773.399999999994</v>
      </c>
      <c r="Q152" s="616">
        <v>0.97500600000000004</v>
      </c>
      <c r="R152" s="617">
        <v>0.97750000000000004</v>
      </c>
      <c r="S152" s="704">
        <v>0</v>
      </c>
      <c r="T152" s="699">
        <v>0</v>
      </c>
      <c r="U152" s="384">
        <v>74806</v>
      </c>
      <c r="V152" s="384">
        <v>77000.998500000002</v>
      </c>
      <c r="W152" s="684">
        <v>1694.92</v>
      </c>
      <c r="X152" s="756">
        <v>1745.7397000000001</v>
      </c>
      <c r="Y152" s="472">
        <v>1694.92</v>
      </c>
      <c r="Z152" s="472">
        <v>1745.7397000000001</v>
      </c>
      <c r="AA152" s="499">
        <v>1303966</v>
      </c>
      <c r="AB152" s="440">
        <v>16.93</v>
      </c>
      <c r="AC152" s="619">
        <v>9.9886999999999997E-3</v>
      </c>
      <c r="AD152" s="441" t="s">
        <v>105</v>
      </c>
      <c r="AE152" s="442" t="s">
        <v>105</v>
      </c>
      <c r="AF152" s="340">
        <v>0</v>
      </c>
      <c r="AG152" s="340">
        <v>258.23021</v>
      </c>
      <c r="AH152" s="340">
        <v>74.290000000000006</v>
      </c>
      <c r="AI152" s="340">
        <v>0</v>
      </c>
      <c r="AJ152" s="568">
        <v>2078.2600000000002</v>
      </c>
      <c r="AK152" s="609">
        <v>0</v>
      </c>
      <c r="AL152" s="570">
        <v>0</v>
      </c>
      <c r="AM152" s="609">
        <v>0</v>
      </c>
      <c r="AN152" s="570">
        <v>0</v>
      </c>
      <c r="AO152" s="609">
        <v>0</v>
      </c>
      <c r="AP152" s="569">
        <v>0</v>
      </c>
      <c r="AQ152" s="571" t="s">
        <v>708</v>
      </c>
      <c r="AR152" s="591" t="s">
        <v>708</v>
      </c>
      <c r="AS152" s="591" t="s">
        <v>708</v>
      </c>
      <c r="AT152" s="591" t="s">
        <v>708</v>
      </c>
      <c r="AU152" s="591" t="s">
        <v>708</v>
      </c>
      <c r="AV152" s="591" t="s">
        <v>708</v>
      </c>
      <c r="AW152" s="591" t="s">
        <v>708</v>
      </c>
      <c r="AX152" s="754" t="s">
        <v>708</v>
      </c>
      <c r="AY152" s="291" t="s">
        <v>708</v>
      </c>
      <c r="AZ152" s="291" t="s">
        <v>708</v>
      </c>
      <c r="BA152" s="291" t="s">
        <v>708</v>
      </c>
      <c r="BB152" s="291" t="s">
        <v>708</v>
      </c>
      <c r="BC152" s="291" t="s">
        <v>708</v>
      </c>
      <c r="BD152" s="291" t="s">
        <v>708</v>
      </c>
      <c r="BE152" s="755" t="s">
        <v>708</v>
      </c>
      <c r="BF152" s="591" t="s">
        <v>708</v>
      </c>
      <c r="BG152" s="591" t="s">
        <v>708</v>
      </c>
      <c r="BH152" s="591" t="s">
        <v>708</v>
      </c>
      <c r="BI152" s="591" t="s">
        <v>708</v>
      </c>
      <c r="BJ152" s="591" t="s">
        <v>708</v>
      </c>
      <c r="BK152" s="591" t="s">
        <v>708</v>
      </c>
      <c r="BL152" s="754" t="s">
        <v>708</v>
      </c>
      <c r="BM152" s="291" t="s">
        <v>708</v>
      </c>
      <c r="BN152" s="291" t="s">
        <v>708</v>
      </c>
      <c r="BO152" s="291" t="s">
        <v>708</v>
      </c>
      <c r="BP152" s="291" t="s">
        <v>708</v>
      </c>
      <c r="BQ152" s="291" t="s">
        <v>708</v>
      </c>
      <c r="BR152" s="291" t="s">
        <v>708</v>
      </c>
      <c r="BS152" s="755" t="s">
        <v>708</v>
      </c>
      <c r="BT152" s="591" t="s">
        <v>708</v>
      </c>
      <c r="BU152" s="591" t="s">
        <v>708</v>
      </c>
      <c r="BV152" s="591" t="s">
        <v>708</v>
      </c>
      <c r="BW152" s="591" t="s">
        <v>708</v>
      </c>
      <c r="BX152" s="591" t="s">
        <v>708</v>
      </c>
      <c r="BY152" s="591" t="s">
        <v>708</v>
      </c>
      <c r="BZ152" s="754" t="s">
        <v>708</v>
      </c>
      <c r="CA152" s="291" t="s">
        <v>708</v>
      </c>
      <c r="CB152" s="291" t="s">
        <v>708</v>
      </c>
      <c r="CC152" s="291" t="s">
        <v>708</v>
      </c>
      <c r="CD152" s="291" t="s">
        <v>708</v>
      </c>
      <c r="CE152" s="291" t="s">
        <v>708</v>
      </c>
      <c r="CF152" s="291" t="s">
        <v>708</v>
      </c>
      <c r="CG152" s="291" t="s">
        <v>708</v>
      </c>
      <c r="CH152" s="439" t="s">
        <v>945</v>
      </c>
      <c r="CI152" s="290"/>
      <c r="CJ152" s="290"/>
      <c r="CK152" s="290"/>
      <c r="CL152" s="290"/>
      <c r="CM152" s="290"/>
      <c r="CN152" s="290"/>
      <c r="CO152" s="290"/>
      <c r="CP152" s="290"/>
      <c r="CQ152" s="290"/>
      <c r="CR152" s="290"/>
      <c r="CS152" s="290"/>
      <c r="CT152" s="290"/>
      <c r="CU152" s="290"/>
      <c r="CV152" s="290"/>
      <c r="CW152" s="290"/>
      <c r="CX152" s="290"/>
      <c r="CY152" s="290"/>
      <c r="CZ152" s="290"/>
      <c r="DA152" s="290"/>
      <c r="DB152" s="290"/>
      <c r="DC152" s="290"/>
      <c r="DD152" s="290"/>
      <c r="DE152" s="290"/>
      <c r="DF152" s="290"/>
      <c r="DG152" s="290"/>
      <c r="DH152" s="290"/>
      <c r="DI152" s="290"/>
      <c r="DJ152" s="290"/>
      <c r="DK152" s="290"/>
      <c r="DL152" s="290"/>
      <c r="DM152" s="290"/>
      <c r="DN152" s="290"/>
      <c r="DO152" s="290"/>
      <c r="DP152" s="290"/>
      <c r="DQ152" s="290"/>
      <c r="DR152" s="290"/>
      <c r="DS152" s="290"/>
      <c r="DT152" s="290"/>
      <c r="DU152" s="290"/>
      <c r="DV152" s="290"/>
      <c r="DW152" s="290"/>
      <c r="DX152" s="290"/>
      <c r="DY152" s="290"/>
      <c r="DZ152" s="290"/>
      <c r="EA152" s="290"/>
      <c r="EB152" s="290"/>
      <c r="EC152" s="290"/>
      <c r="ED152" s="290"/>
      <c r="EE152" s="290"/>
      <c r="EF152" s="290"/>
      <c r="EG152" s="290"/>
      <c r="EH152" s="290"/>
      <c r="EI152" s="290"/>
      <c r="EJ152" s="290"/>
      <c r="EK152" s="290"/>
      <c r="EL152" s="290"/>
      <c r="EM152" s="290"/>
      <c r="EN152" s="290"/>
      <c r="EO152" s="290"/>
      <c r="EP152" s="290"/>
      <c r="EQ152" s="290"/>
      <c r="ER152" s="290"/>
      <c r="ES152" s="290"/>
      <c r="ET152" s="290"/>
      <c r="EU152" s="290"/>
      <c r="EV152" s="290"/>
      <c r="EW152" s="290"/>
      <c r="EX152" s="290"/>
      <c r="EY152" s="290"/>
    </row>
    <row r="153" spans="1:155" s="237" customFormat="1" ht="17.149999999999999" customHeight="1" x14ac:dyDescent="0.35">
      <c r="A153" s="292" t="s">
        <v>498</v>
      </c>
      <c r="B153" s="293" t="s">
        <v>946</v>
      </c>
      <c r="C153" s="293" t="s">
        <v>710</v>
      </c>
      <c r="D153" s="290"/>
      <c r="E153" s="398">
        <v>12219163</v>
      </c>
      <c r="F153" s="699">
        <v>12627116</v>
      </c>
      <c r="G153" s="289">
        <v>0</v>
      </c>
      <c r="H153" s="699">
        <v>642310</v>
      </c>
      <c r="I153" s="289">
        <v>4343466</v>
      </c>
      <c r="J153" s="289">
        <v>4564518</v>
      </c>
      <c r="K153" s="398">
        <v>7875697</v>
      </c>
      <c r="L153" s="699">
        <v>8062598</v>
      </c>
      <c r="M153" s="289">
        <v>0</v>
      </c>
      <c r="N153" s="699">
        <v>0</v>
      </c>
      <c r="O153" s="405">
        <v>37714.6</v>
      </c>
      <c r="P153" s="752">
        <v>37862.5</v>
      </c>
      <c r="Q153" s="616">
        <v>0.97340000000000004</v>
      </c>
      <c r="R153" s="617">
        <v>0.97</v>
      </c>
      <c r="S153" s="383">
        <v>0</v>
      </c>
      <c r="T153" s="699">
        <v>0</v>
      </c>
      <c r="U153" s="384">
        <v>36711.4</v>
      </c>
      <c r="V153" s="384">
        <v>36726.6</v>
      </c>
      <c r="W153" s="684">
        <v>332.84</v>
      </c>
      <c r="X153" s="756">
        <v>343.81</v>
      </c>
      <c r="Y153" s="472">
        <v>214.53</v>
      </c>
      <c r="Z153" s="472">
        <v>219.53</v>
      </c>
      <c r="AA153" s="499">
        <v>0</v>
      </c>
      <c r="AB153" s="440">
        <v>0</v>
      </c>
      <c r="AC153" s="619">
        <v>0</v>
      </c>
      <c r="AD153" s="441" t="s">
        <v>105</v>
      </c>
      <c r="AE153" s="442" t="s">
        <v>105</v>
      </c>
      <c r="AF153" s="340">
        <v>1613.34</v>
      </c>
      <c r="AG153" s="340">
        <v>224.91</v>
      </c>
      <c r="AH153" s="340">
        <v>99.37</v>
      </c>
      <c r="AI153" s="340">
        <v>0</v>
      </c>
      <c r="AJ153" s="568">
        <v>2281.4299999999998</v>
      </c>
      <c r="AK153" s="609">
        <v>28</v>
      </c>
      <c r="AL153" s="570">
        <v>36726.6</v>
      </c>
      <c r="AM153" s="609">
        <v>0</v>
      </c>
      <c r="AN153" s="570">
        <v>0</v>
      </c>
      <c r="AO153" s="609">
        <v>24</v>
      </c>
      <c r="AP153" s="569">
        <v>36627.300000000003</v>
      </c>
      <c r="AQ153" s="571" t="s">
        <v>708</v>
      </c>
      <c r="AR153" s="591" t="s">
        <v>708</v>
      </c>
      <c r="AS153" s="591" t="s">
        <v>708</v>
      </c>
      <c r="AT153" s="591" t="s">
        <v>708</v>
      </c>
      <c r="AU153" s="591" t="s">
        <v>708</v>
      </c>
      <c r="AV153" s="591" t="s">
        <v>708</v>
      </c>
      <c r="AW153" s="591" t="s">
        <v>708</v>
      </c>
      <c r="AX153" s="754" t="s">
        <v>708</v>
      </c>
      <c r="AY153" s="291" t="s">
        <v>708</v>
      </c>
      <c r="AZ153" s="291" t="s">
        <v>708</v>
      </c>
      <c r="BA153" s="291" t="s">
        <v>708</v>
      </c>
      <c r="BB153" s="291" t="s">
        <v>708</v>
      </c>
      <c r="BC153" s="291" t="s">
        <v>708</v>
      </c>
      <c r="BD153" s="291" t="s">
        <v>708</v>
      </c>
      <c r="BE153" s="755" t="s">
        <v>708</v>
      </c>
      <c r="BF153" s="591" t="s">
        <v>708</v>
      </c>
      <c r="BG153" s="591" t="s">
        <v>708</v>
      </c>
      <c r="BH153" s="591" t="s">
        <v>708</v>
      </c>
      <c r="BI153" s="591" t="s">
        <v>708</v>
      </c>
      <c r="BJ153" s="591" t="s">
        <v>708</v>
      </c>
      <c r="BK153" s="591" t="s">
        <v>708</v>
      </c>
      <c r="BL153" s="754" t="s">
        <v>708</v>
      </c>
      <c r="BM153" s="291" t="s">
        <v>708</v>
      </c>
      <c r="BN153" s="291" t="s">
        <v>708</v>
      </c>
      <c r="BO153" s="291" t="s">
        <v>708</v>
      </c>
      <c r="BP153" s="291" t="s">
        <v>708</v>
      </c>
      <c r="BQ153" s="291" t="s">
        <v>708</v>
      </c>
      <c r="BR153" s="291" t="s">
        <v>708</v>
      </c>
      <c r="BS153" s="755" t="s">
        <v>708</v>
      </c>
      <c r="BT153" s="591" t="s">
        <v>708</v>
      </c>
      <c r="BU153" s="591" t="s">
        <v>708</v>
      </c>
      <c r="BV153" s="591" t="s">
        <v>708</v>
      </c>
      <c r="BW153" s="591" t="s">
        <v>708</v>
      </c>
      <c r="BX153" s="591" t="s">
        <v>708</v>
      </c>
      <c r="BY153" s="591" t="s">
        <v>708</v>
      </c>
      <c r="BZ153" s="754" t="s">
        <v>708</v>
      </c>
      <c r="CA153" s="291" t="s">
        <v>708</v>
      </c>
      <c r="CB153" s="291" t="s">
        <v>708</v>
      </c>
      <c r="CC153" s="291" t="s">
        <v>708</v>
      </c>
      <c r="CD153" s="291" t="s">
        <v>708</v>
      </c>
      <c r="CE153" s="291" t="s">
        <v>708</v>
      </c>
      <c r="CF153" s="291" t="s">
        <v>708</v>
      </c>
      <c r="CG153" s="291" t="s">
        <v>708</v>
      </c>
      <c r="CH153" s="439" t="s">
        <v>947</v>
      </c>
      <c r="CI153" s="290"/>
      <c r="CJ153" s="290"/>
      <c r="CK153" s="290"/>
      <c r="CL153" s="290"/>
      <c r="CM153" s="290"/>
      <c r="CN153" s="290"/>
      <c r="CO153" s="290"/>
      <c r="CP153" s="290"/>
      <c r="CQ153" s="290"/>
      <c r="CR153" s="290"/>
      <c r="CS153" s="290"/>
      <c r="CT153" s="290"/>
      <c r="CU153" s="290"/>
      <c r="CV153" s="290"/>
      <c r="CW153" s="290"/>
      <c r="CX153" s="290"/>
      <c r="CY153" s="290"/>
      <c r="CZ153" s="290"/>
      <c r="DA153" s="290"/>
      <c r="DB153" s="290"/>
      <c r="DC153" s="290"/>
      <c r="DD153" s="290"/>
      <c r="DE153" s="290"/>
      <c r="DF153" s="290"/>
      <c r="DG153" s="290"/>
      <c r="DH153" s="290"/>
      <c r="DI153" s="290"/>
      <c r="DJ153" s="290"/>
      <c r="DK153" s="290"/>
      <c r="DL153" s="290"/>
      <c r="DM153" s="290"/>
      <c r="DN153" s="290"/>
      <c r="DO153" s="290"/>
      <c r="DP153" s="290"/>
      <c r="DQ153" s="290"/>
      <c r="DR153" s="290"/>
      <c r="DS153" s="290"/>
      <c r="DT153" s="290"/>
      <c r="DU153" s="290"/>
      <c r="DV153" s="290"/>
      <c r="DW153" s="290"/>
      <c r="DX153" s="290"/>
      <c r="DY153" s="290"/>
      <c r="DZ153" s="290"/>
      <c r="EA153" s="290"/>
      <c r="EB153" s="290"/>
      <c r="EC153" s="290"/>
      <c r="ED153" s="290"/>
      <c r="EE153" s="290"/>
      <c r="EF153" s="290"/>
      <c r="EG153" s="290"/>
      <c r="EH153" s="290"/>
      <c r="EI153" s="290"/>
      <c r="EJ153" s="290"/>
      <c r="EK153" s="290"/>
      <c r="EL153" s="290"/>
      <c r="EM153" s="290"/>
      <c r="EN153" s="290"/>
      <c r="EO153" s="290"/>
      <c r="EP153" s="290"/>
      <c r="EQ153" s="290"/>
      <c r="ER153" s="290"/>
      <c r="ES153" s="290"/>
      <c r="ET153" s="290"/>
      <c r="EU153" s="290"/>
      <c r="EV153" s="290"/>
      <c r="EW153" s="290"/>
      <c r="EX153" s="290"/>
      <c r="EY153" s="290"/>
    </row>
    <row r="154" spans="1:155" s="237" customFormat="1" ht="15" customHeight="1" x14ac:dyDescent="0.35">
      <c r="A154" s="292" t="s">
        <v>307</v>
      </c>
      <c r="B154" s="293" t="s">
        <v>308</v>
      </c>
      <c r="C154" s="293" t="s">
        <v>176</v>
      </c>
      <c r="D154" s="290"/>
      <c r="E154" s="398">
        <v>122284176</v>
      </c>
      <c r="F154" s="699">
        <v>126353422</v>
      </c>
      <c r="G154" s="289">
        <v>0</v>
      </c>
      <c r="H154" s="699">
        <v>0</v>
      </c>
      <c r="I154" s="289">
        <v>0</v>
      </c>
      <c r="J154" s="289">
        <v>0</v>
      </c>
      <c r="K154" s="398">
        <v>122284176</v>
      </c>
      <c r="L154" s="699">
        <v>126353422</v>
      </c>
      <c r="M154" s="289">
        <v>1701511</v>
      </c>
      <c r="N154" s="699">
        <v>1682557</v>
      </c>
      <c r="O154" s="405">
        <v>93278.2</v>
      </c>
      <c r="P154" s="752">
        <v>93584.1</v>
      </c>
      <c r="Q154" s="616">
        <v>0.95</v>
      </c>
      <c r="R154" s="617">
        <v>0.95</v>
      </c>
      <c r="S154" s="704">
        <v>0</v>
      </c>
      <c r="T154" s="699">
        <v>0</v>
      </c>
      <c r="U154" s="384">
        <v>88614.3</v>
      </c>
      <c r="V154" s="384">
        <v>88904.9</v>
      </c>
      <c r="W154" s="684">
        <v>1379.96</v>
      </c>
      <c r="X154" s="756">
        <v>1421.22</v>
      </c>
      <c r="Y154" s="472">
        <v>1379.96</v>
      </c>
      <c r="Z154" s="472">
        <v>1421.22</v>
      </c>
      <c r="AA154" s="499">
        <v>1226888</v>
      </c>
      <c r="AB154" s="440">
        <v>13.8</v>
      </c>
      <c r="AC154" s="619">
        <v>1.00003E-2</v>
      </c>
      <c r="AD154" s="441" t="s">
        <v>105</v>
      </c>
      <c r="AE154" s="442" t="s">
        <v>105</v>
      </c>
      <c r="AF154" s="340">
        <v>395.59</v>
      </c>
      <c r="AG154" s="340">
        <v>0</v>
      </c>
      <c r="AH154" s="340">
        <v>0</v>
      </c>
      <c r="AI154" s="340">
        <v>0</v>
      </c>
      <c r="AJ154" s="568">
        <v>1816.81</v>
      </c>
      <c r="AK154" s="609">
        <v>0</v>
      </c>
      <c r="AL154" s="570">
        <v>0</v>
      </c>
      <c r="AM154" s="609">
        <v>0</v>
      </c>
      <c r="AN154" s="570">
        <v>0</v>
      </c>
      <c r="AO154" s="609">
        <v>0</v>
      </c>
      <c r="AP154" s="569">
        <v>0</v>
      </c>
      <c r="AQ154" s="571" t="s">
        <v>708</v>
      </c>
      <c r="AR154" s="591" t="s">
        <v>708</v>
      </c>
      <c r="AS154" s="591" t="s">
        <v>708</v>
      </c>
      <c r="AT154" s="591" t="s">
        <v>708</v>
      </c>
      <c r="AU154" s="591" t="s">
        <v>708</v>
      </c>
      <c r="AV154" s="591" t="s">
        <v>708</v>
      </c>
      <c r="AW154" s="591" t="s">
        <v>708</v>
      </c>
      <c r="AX154" s="754" t="s">
        <v>708</v>
      </c>
      <c r="AY154" s="291" t="s">
        <v>708</v>
      </c>
      <c r="AZ154" s="291" t="s">
        <v>708</v>
      </c>
      <c r="BA154" s="291" t="s">
        <v>708</v>
      </c>
      <c r="BB154" s="291" t="s">
        <v>708</v>
      </c>
      <c r="BC154" s="291" t="s">
        <v>708</v>
      </c>
      <c r="BD154" s="291" t="s">
        <v>708</v>
      </c>
      <c r="BE154" s="755" t="s">
        <v>708</v>
      </c>
      <c r="BF154" s="591" t="s">
        <v>708</v>
      </c>
      <c r="BG154" s="591" t="s">
        <v>708</v>
      </c>
      <c r="BH154" s="591" t="s">
        <v>708</v>
      </c>
      <c r="BI154" s="591" t="s">
        <v>708</v>
      </c>
      <c r="BJ154" s="591" t="s">
        <v>708</v>
      </c>
      <c r="BK154" s="591" t="s">
        <v>708</v>
      </c>
      <c r="BL154" s="754" t="s">
        <v>708</v>
      </c>
      <c r="BM154" s="291" t="s">
        <v>708</v>
      </c>
      <c r="BN154" s="291" t="s">
        <v>708</v>
      </c>
      <c r="BO154" s="291" t="s">
        <v>708</v>
      </c>
      <c r="BP154" s="291" t="s">
        <v>708</v>
      </c>
      <c r="BQ154" s="291" t="s">
        <v>708</v>
      </c>
      <c r="BR154" s="291" t="s">
        <v>708</v>
      </c>
      <c r="BS154" s="755" t="s">
        <v>708</v>
      </c>
      <c r="BT154" s="591" t="s">
        <v>708</v>
      </c>
      <c r="BU154" s="591" t="s">
        <v>708</v>
      </c>
      <c r="BV154" s="591" t="s">
        <v>708</v>
      </c>
      <c r="BW154" s="591" t="s">
        <v>708</v>
      </c>
      <c r="BX154" s="591" t="s">
        <v>708</v>
      </c>
      <c r="BY154" s="591" t="s">
        <v>708</v>
      </c>
      <c r="BZ154" s="754" t="s">
        <v>708</v>
      </c>
      <c r="CA154" s="291" t="s">
        <v>708</v>
      </c>
      <c r="CB154" s="291" t="s">
        <v>708</v>
      </c>
      <c r="CC154" s="291" t="s">
        <v>708</v>
      </c>
      <c r="CD154" s="291" t="s">
        <v>708</v>
      </c>
      <c r="CE154" s="291" t="s">
        <v>708</v>
      </c>
      <c r="CF154" s="291" t="s">
        <v>708</v>
      </c>
      <c r="CG154" s="291" t="s">
        <v>708</v>
      </c>
      <c r="CH154" s="439" t="s">
        <v>948</v>
      </c>
      <c r="CI154" s="290"/>
      <c r="CJ154" s="290"/>
      <c r="CK154" s="290"/>
      <c r="CL154" s="290"/>
      <c r="CM154" s="290"/>
      <c r="CN154" s="290"/>
      <c r="CO154" s="290"/>
      <c r="CP154" s="290"/>
      <c r="CQ154" s="290"/>
      <c r="CR154" s="290"/>
      <c r="CS154" s="290"/>
      <c r="CT154" s="290"/>
      <c r="CU154" s="290"/>
      <c r="CV154" s="290"/>
      <c r="CW154" s="290"/>
      <c r="CX154" s="290"/>
      <c r="CY154" s="290"/>
      <c r="CZ154" s="290"/>
      <c r="DA154" s="290"/>
      <c r="DB154" s="290"/>
      <c r="DC154" s="290"/>
      <c r="DD154" s="290"/>
      <c r="DE154" s="290"/>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0"/>
      <c r="EB154" s="290"/>
      <c r="EC154" s="290"/>
      <c r="ED154" s="290"/>
      <c r="EE154" s="290"/>
      <c r="EF154" s="290"/>
      <c r="EG154" s="290"/>
      <c r="EH154" s="290"/>
      <c r="EI154" s="290"/>
      <c r="EJ154" s="290"/>
      <c r="EK154" s="290"/>
      <c r="EL154" s="290"/>
      <c r="EM154" s="290"/>
      <c r="EN154" s="290"/>
      <c r="EO154" s="290"/>
      <c r="EP154" s="290"/>
      <c r="EQ154" s="290"/>
      <c r="ER154" s="290"/>
      <c r="ES154" s="290"/>
      <c r="ET154" s="290"/>
      <c r="EU154" s="290"/>
      <c r="EV154" s="290"/>
      <c r="EW154" s="290"/>
      <c r="EX154" s="290"/>
      <c r="EY154" s="290"/>
    </row>
    <row r="155" spans="1:155" s="237" customFormat="1" ht="15" customHeight="1" x14ac:dyDescent="0.35">
      <c r="A155" s="292" t="s">
        <v>503</v>
      </c>
      <c r="B155" s="293" t="s">
        <v>949</v>
      </c>
      <c r="C155" s="293" t="s">
        <v>710</v>
      </c>
      <c r="D155" s="290"/>
      <c r="E155" s="398">
        <v>9242187</v>
      </c>
      <c r="F155" s="699">
        <v>9582709</v>
      </c>
      <c r="G155" s="289">
        <v>0</v>
      </c>
      <c r="H155" s="699">
        <v>0</v>
      </c>
      <c r="I155" s="289">
        <v>2044556</v>
      </c>
      <c r="J155" s="289">
        <v>2125984</v>
      </c>
      <c r="K155" s="398">
        <v>7197631</v>
      </c>
      <c r="L155" s="699">
        <v>7456725</v>
      </c>
      <c r="M155" s="289">
        <v>0</v>
      </c>
      <c r="N155" s="699">
        <v>0</v>
      </c>
      <c r="O155" s="405">
        <v>39141.800000000003</v>
      </c>
      <c r="P155" s="752">
        <v>39948.400000000001</v>
      </c>
      <c r="Q155" s="616">
        <v>0.98988759999999998</v>
      </c>
      <c r="R155" s="617">
        <v>0.99</v>
      </c>
      <c r="S155" s="704">
        <v>145.4</v>
      </c>
      <c r="T155" s="699">
        <v>146.19999999999999</v>
      </c>
      <c r="U155" s="384">
        <v>38891.4</v>
      </c>
      <c r="V155" s="384">
        <v>39695.1</v>
      </c>
      <c r="W155" s="684">
        <v>237.64</v>
      </c>
      <c r="X155" s="756">
        <v>241.41</v>
      </c>
      <c r="Y155" s="472">
        <v>185.07</v>
      </c>
      <c r="Z155" s="472">
        <v>187.85</v>
      </c>
      <c r="AA155" s="499">
        <v>0</v>
      </c>
      <c r="AB155" s="440">
        <v>0</v>
      </c>
      <c r="AC155" s="619">
        <v>0</v>
      </c>
      <c r="AD155" s="441" t="s">
        <v>105</v>
      </c>
      <c r="AE155" s="442" t="s">
        <v>105</v>
      </c>
      <c r="AF155" s="340">
        <v>1401.3</v>
      </c>
      <c r="AG155" s="340">
        <v>248.57</v>
      </c>
      <c r="AH155" s="340">
        <v>80.349999999999994</v>
      </c>
      <c r="AI155" s="340">
        <v>0</v>
      </c>
      <c r="AJ155" s="568">
        <v>1971.63</v>
      </c>
      <c r="AK155" s="609">
        <v>28</v>
      </c>
      <c r="AL155" s="570">
        <v>39695.1</v>
      </c>
      <c r="AM155" s="609">
        <v>0</v>
      </c>
      <c r="AN155" s="570">
        <v>0</v>
      </c>
      <c r="AO155" s="609">
        <v>25</v>
      </c>
      <c r="AP155" s="569">
        <v>39695.1</v>
      </c>
      <c r="AQ155" s="571" t="s">
        <v>708</v>
      </c>
      <c r="AR155" s="591" t="s">
        <v>708</v>
      </c>
      <c r="AS155" s="591" t="s">
        <v>708</v>
      </c>
      <c r="AT155" s="591" t="s">
        <v>708</v>
      </c>
      <c r="AU155" s="591" t="s">
        <v>708</v>
      </c>
      <c r="AV155" s="591" t="s">
        <v>708</v>
      </c>
      <c r="AW155" s="591" t="s">
        <v>708</v>
      </c>
      <c r="AX155" s="754" t="s">
        <v>708</v>
      </c>
      <c r="AY155" s="291" t="s">
        <v>708</v>
      </c>
      <c r="AZ155" s="291" t="s">
        <v>708</v>
      </c>
      <c r="BA155" s="291" t="s">
        <v>708</v>
      </c>
      <c r="BB155" s="291" t="s">
        <v>708</v>
      </c>
      <c r="BC155" s="291" t="s">
        <v>708</v>
      </c>
      <c r="BD155" s="291" t="s">
        <v>708</v>
      </c>
      <c r="BE155" s="755" t="s">
        <v>708</v>
      </c>
      <c r="BF155" s="591" t="s">
        <v>708</v>
      </c>
      <c r="BG155" s="591" t="s">
        <v>708</v>
      </c>
      <c r="BH155" s="591" t="s">
        <v>708</v>
      </c>
      <c r="BI155" s="591" t="s">
        <v>708</v>
      </c>
      <c r="BJ155" s="591" t="s">
        <v>708</v>
      </c>
      <c r="BK155" s="591" t="s">
        <v>708</v>
      </c>
      <c r="BL155" s="754" t="s">
        <v>708</v>
      </c>
      <c r="BM155" s="291" t="s">
        <v>708</v>
      </c>
      <c r="BN155" s="291" t="s">
        <v>708</v>
      </c>
      <c r="BO155" s="291" t="s">
        <v>708</v>
      </c>
      <c r="BP155" s="291" t="s">
        <v>708</v>
      </c>
      <c r="BQ155" s="291" t="s">
        <v>708</v>
      </c>
      <c r="BR155" s="291" t="s">
        <v>708</v>
      </c>
      <c r="BS155" s="755" t="s">
        <v>708</v>
      </c>
      <c r="BT155" s="591" t="s">
        <v>708</v>
      </c>
      <c r="BU155" s="591" t="s">
        <v>708</v>
      </c>
      <c r="BV155" s="591" t="s">
        <v>708</v>
      </c>
      <c r="BW155" s="591" t="s">
        <v>708</v>
      </c>
      <c r="BX155" s="591" t="s">
        <v>708</v>
      </c>
      <c r="BY155" s="591" t="s">
        <v>708</v>
      </c>
      <c r="BZ155" s="754" t="s">
        <v>708</v>
      </c>
      <c r="CA155" s="291" t="s">
        <v>708</v>
      </c>
      <c r="CB155" s="291" t="s">
        <v>708</v>
      </c>
      <c r="CC155" s="291" t="s">
        <v>708</v>
      </c>
      <c r="CD155" s="291" t="s">
        <v>708</v>
      </c>
      <c r="CE155" s="291" t="s">
        <v>708</v>
      </c>
      <c r="CF155" s="291" t="s">
        <v>708</v>
      </c>
      <c r="CG155" s="291" t="s">
        <v>708</v>
      </c>
      <c r="CH155" s="439" t="s">
        <v>950</v>
      </c>
      <c r="CI155" s="290"/>
      <c r="CJ155" s="290"/>
      <c r="CK155" s="290"/>
      <c r="CL155" s="290"/>
      <c r="CM155" s="290"/>
      <c r="CN155" s="290"/>
      <c r="CO155" s="290"/>
      <c r="CP155" s="290"/>
      <c r="CQ155" s="290"/>
      <c r="CR155" s="290"/>
      <c r="CS155" s="290"/>
      <c r="CT155" s="290"/>
      <c r="CU155" s="290"/>
      <c r="CV155" s="290"/>
      <c r="CW155" s="290"/>
      <c r="CX155" s="290"/>
      <c r="CY155" s="290"/>
      <c r="CZ155" s="290"/>
      <c r="DA155" s="290"/>
      <c r="DB155" s="290"/>
      <c r="DC155" s="290"/>
      <c r="DD155" s="290"/>
      <c r="DE155" s="290"/>
      <c r="DF155" s="290"/>
      <c r="DG155" s="290"/>
      <c r="DH155" s="290"/>
      <c r="DI155" s="290"/>
      <c r="DJ155" s="290"/>
      <c r="DK155" s="290"/>
      <c r="DL155" s="290"/>
      <c r="DM155" s="290"/>
      <c r="DN155" s="290"/>
      <c r="DO155" s="290"/>
      <c r="DP155" s="290"/>
      <c r="DQ155" s="290"/>
      <c r="DR155" s="290"/>
      <c r="DS155" s="290"/>
      <c r="DT155" s="290"/>
      <c r="DU155" s="290"/>
      <c r="DV155" s="290"/>
      <c r="DW155" s="290"/>
      <c r="DX155" s="290"/>
      <c r="DY155" s="290"/>
      <c r="DZ155" s="290"/>
      <c r="EA155" s="290"/>
      <c r="EB155" s="290"/>
      <c r="EC155" s="290"/>
      <c r="ED155" s="290"/>
      <c r="EE155" s="290"/>
      <c r="EF155" s="290"/>
      <c r="EG155" s="290"/>
      <c r="EH155" s="290"/>
      <c r="EI155" s="290"/>
      <c r="EJ155" s="290"/>
      <c r="EK155" s="290"/>
      <c r="EL155" s="290"/>
      <c r="EM155" s="290"/>
      <c r="EN155" s="290"/>
      <c r="EO155" s="290"/>
      <c r="EP155" s="290"/>
      <c r="EQ155" s="290"/>
      <c r="ER155" s="290"/>
      <c r="ES155" s="290"/>
      <c r="ET155" s="290"/>
      <c r="EU155" s="290"/>
      <c r="EV155" s="290"/>
      <c r="EW155" s="290"/>
      <c r="EX155" s="290"/>
      <c r="EY155" s="290"/>
    </row>
    <row r="156" spans="1:155" s="237" customFormat="1" ht="15" customHeight="1" x14ac:dyDescent="0.35">
      <c r="A156" s="292" t="s">
        <v>506</v>
      </c>
      <c r="B156" s="293" t="s">
        <v>951</v>
      </c>
      <c r="C156" s="293" t="s">
        <v>710</v>
      </c>
      <c r="D156" s="290"/>
      <c r="E156" s="398">
        <v>6955630</v>
      </c>
      <c r="F156" s="699">
        <v>7359900</v>
      </c>
      <c r="G156" s="289">
        <v>0</v>
      </c>
      <c r="H156" s="699">
        <v>0</v>
      </c>
      <c r="I156" s="289">
        <v>0</v>
      </c>
      <c r="J156" s="289">
        <v>0</v>
      </c>
      <c r="K156" s="398">
        <v>6955630</v>
      </c>
      <c r="L156" s="699">
        <v>7359900</v>
      </c>
      <c r="M156" s="289">
        <v>872680</v>
      </c>
      <c r="N156" s="699">
        <v>922700</v>
      </c>
      <c r="O156" s="405">
        <v>24874.2</v>
      </c>
      <c r="P156" s="752">
        <v>25700</v>
      </c>
      <c r="Q156" s="616">
        <v>0.97750000000000004</v>
      </c>
      <c r="R156" s="617">
        <v>0.98250000000000004</v>
      </c>
      <c r="S156" s="704">
        <v>57.9</v>
      </c>
      <c r="T156" s="699">
        <v>59.8</v>
      </c>
      <c r="U156" s="384">
        <v>24372.400000000001</v>
      </c>
      <c r="V156" s="384">
        <v>25310</v>
      </c>
      <c r="W156" s="684">
        <v>285.39</v>
      </c>
      <c r="X156" s="756">
        <v>290.79000000000002</v>
      </c>
      <c r="Y156" s="472">
        <v>285.39</v>
      </c>
      <c r="Z156" s="472">
        <v>290.79000000000002</v>
      </c>
      <c r="AA156" s="499">
        <v>0</v>
      </c>
      <c r="AB156" s="440">
        <v>0</v>
      </c>
      <c r="AC156" s="619">
        <v>0</v>
      </c>
      <c r="AD156" s="441" t="s">
        <v>105</v>
      </c>
      <c r="AE156" s="442" t="s">
        <v>105</v>
      </c>
      <c r="AF156" s="340">
        <v>1432.17</v>
      </c>
      <c r="AG156" s="340">
        <v>276.3</v>
      </c>
      <c r="AH156" s="340">
        <v>0</v>
      </c>
      <c r="AI156" s="340">
        <v>0</v>
      </c>
      <c r="AJ156" s="568">
        <v>1999.26</v>
      </c>
      <c r="AK156" s="609">
        <v>0</v>
      </c>
      <c r="AL156" s="570">
        <v>0</v>
      </c>
      <c r="AM156" s="609">
        <v>0</v>
      </c>
      <c r="AN156" s="570">
        <v>0</v>
      </c>
      <c r="AO156" s="609">
        <v>0</v>
      </c>
      <c r="AP156" s="569">
        <v>0</v>
      </c>
      <c r="AQ156" s="571" t="s">
        <v>708</v>
      </c>
      <c r="AR156" s="591" t="s">
        <v>708</v>
      </c>
      <c r="AS156" s="591" t="s">
        <v>708</v>
      </c>
      <c r="AT156" s="591" t="s">
        <v>708</v>
      </c>
      <c r="AU156" s="591" t="s">
        <v>708</v>
      </c>
      <c r="AV156" s="591" t="s">
        <v>708</v>
      </c>
      <c r="AW156" s="591" t="s">
        <v>708</v>
      </c>
      <c r="AX156" s="754" t="s">
        <v>708</v>
      </c>
      <c r="AY156" s="291" t="s">
        <v>708</v>
      </c>
      <c r="AZ156" s="291" t="s">
        <v>708</v>
      </c>
      <c r="BA156" s="291" t="s">
        <v>708</v>
      </c>
      <c r="BB156" s="291" t="s">
        <v>708</v>
      </c>
      <c r="BC156" s="291" t="s">
        <v>708</v>
      </c>
      <c r="BD156" s="291" t="s">
        <v>708</v>
      </c>
      <c r="BE156" s="755" t="s">
        <v>708</v>
      </c>
      <c r="BF156" s="591" t="s">
        <v>708</v>
      </c>
      <c r="BG156" s="591" t="s">
        <v>708</v>
      </c>
      <c r="BH156" s="591" t="s">
        <v>708</v>
      </c>
      <c r="BI156" s="591" t="s">
        <v>708</v>
      </c>
      <c r="BJ156" s="591" t="s">
        <v>708</v>
      </c>
      <c r="BK156" s="591" t="s">
        <v>708</v>
      </c>
      <c r="BL156" s="754" t="s">
        <v>708</v>
      </c>
      <c r="BM156" s="291" t="s">
        <v>708</v>
      </c>
      <c r="BN156" s="291" t="s">
        <v>708</v>
      </c>
      <c r="BO156" s="291" t="s">
        <v>708</v>
      </c>
      <c r="BP156" s="291" t="s">
        <v>708</v>
      </c>
      <c r="BQ156" s="291" t="s">
        <v>708</v>
      </c>
      <c r="BR156" s="291" t="s">
        <v>708</v>
      </c>
      <c r="BS156" s="755" t="s">
        <v>708</v>
      </c>
      <c r="BT156" s="591" t="s">
        <v>708</v>
      </c>
      <c r="BU156" s="591" t="s">
        <v>708</v>
      </c>
      <c r="BV156" s="591" t="s">
        <v>708</v>
      </c>
      <c r="BW156" s="591" t="s">
        <v>708</v>
      </c>
      <c r="BX156" s="591" t="s">
        <v>708</v>
      </c>
      <c r="BY156" s="591" t="s">
        <v>708</v>
      </c>
      <c r="BZ156" s="754" t="s">
        <v>708</v>
      </c>
      <c r="CA156" s="291" t="s">
        <v>708</v>
      </c>
      <c r="CB156" s="291" t="s">
        <v>708</v>
      </c>
      <c r="CC156" s="291" t="s">
        <v>708</v>
      </c>
      <c r="CD156" s="291" t="s">
        <v>708</v>
      </c>
      <c r="CE156" s="291" t="s">
        <v>708</v>
      </c>
      <c r="CF156" s="291" t="s">
        <v>708</v>
      </c>
      <c r="CG156" s="291" t="s">
        <v>708</v>
      </c>
      <c r="CH156" s="439" t="s">
        <v>952</v>
      </c>
      <c r="CI156" s="290"/>
      <c r="CJ156" s="290"/>
      <c r="CK156" s="290"/>
      <c r="CL156" s="290"/>
      <c r="CM156" s="290"/>
      <c r="CN156" s="290"/>
      <c r="CO156" s="290"/>
      <c r="CP156" s="290"/>
      <c r="CQ156" s="290"/>
      <c r="CR156" s="290"/>
      <c r="CS156" s="290"/>
      <c r="CT156" s="290"/>
      <c r="CU156" s="290"/>
      <c r="CV156" s="290"/>
      <c r="CW156" s="290"/>
      <c r="CX156" s="290"/>
      <c r="CY156" s="290"/>
      <c r="CZ156" s="290"/>
      <c r="DA156" s="290"/>
      <c r="DB156" s="290"/>
      <c r="DC156" s="290"/>
      <c r="DD156" s="290"/>
      <c r="DE156" s="290"/>
      <c r="DF156" s="290"/>
      <c r="DG156" s="290"/>
      <c r="DH156" s="290"/>
      <c r="DI156" s="290"/>
      <c r="DJ156" s="290"/>
      <c r="DK156" s="290"/>
      <c r="DL156" s="290"/>
      <c r="DM156" s="290"/>
      <c r="DN156" s="290"/>
      <c r="DO156" s="290"/>
      <c r="DP156" s="290"/>
      <c r="DQ156" s="290"/>
      <c r="DR156" s="290"/>
      <c r="DS156" s="290"/>
      <c r="DT156" s="290"/>
      <c r="DU156" s="290"/>
      <c r="DV156" s="290"/>
      <c r="DW156" s="290"/>
      <c r="DX156" s="290"/>
      <c r="DY156" s="290"/>
      <c r="DZ156" s="290"/>
      <c r="EA156" s="290"/>
      <c r="EB156" s="290"/>
      <c r="EC156" s="290"/>
      <c r="ED156" s="290"/>
      <c r="EE156" s="290"/>
      <c r="EF156" s="290"/>
      <c r="EG156" s="290"/>
      <c r="EH156" s="290"/>
      <c r="EI156" s="290"/>
      <c r="EJ156" s="290"/>
      <c r="EK156" s="290"/>
      <c r="EL156" s="290"/>
      <c r="EM156" s="290"/>
      <c r="EN156" s="290"/>
      <c r="EO156" s="290"/>
      <c r="EP156" s="290"/>
      <c r="EQ156" s="290"/>
      <c r="ER156" s="290"/>
      <c r="ES156" s="290"/>
      <c r="ET156" s="290"/>
      <c r="EU156" s="290"/>
      <c r="EV156" s="290"/>
      <c r="EW156" s="290"/>
      <c r="EX156" s="290"/>
      <c r="EY156" s="290"/>
    </row>
    <row r="157" spans="1:155" s="237" customFormat="1" ht="15" customHeight="1" x14ac:dyDescent="0.35">
      <c r="A157" s="292" t="s">
        <v>311</v>
      </c>
      <c r="B157" s="293" t="s">
        <v>312</v>
      </c>
      <c r="C157" s="293" t="s">
        <v>124</v>
      </c>
      <c r="D157" s="290"/>
      <c r="E157" s="398">
        <v>192706144</v>
      </c>
      <c r="F157" s="699">
        <v>201237399</v>
      </c>
      <c r="G157" s="289">
        <v>0</v>
      </c>
      <c r="H157" s="699">
        <v>0</v>
      </c>
      <c r="I157" s="289">
        <v>0</v>
      </c>
      <c r="J157" s="289">
        <v>0</v>
      </c>
      <c r="K157" s="398">
        <v>192706144</v>
      </c>
      <c r="L157" s="699">
        <v>201237399</v>
      </c>
      <c r="M157" s="289">
        <v>61472353</v>
      </c>
      <c r="N157" s="699">
        <v>63097328</v>
      </c>
      <c r="O157" s="405">
        <v>115020.04</v>
      </c>
      <c r="P157" s="752">
        <v>116624.7</v>
      </c>
      <c r="Q157" s="616">
        <v>0.93</v>
      </c>
      <c r="R157" s="617">
        <v>0.93</v>
      </c>
      <c r="S157" s="383">
        <v>0</v>
      </c>
      <c r="T157" s="699">
        <v>0</v>
      </c>
      <c r="U157" s="384">
        <v>106968.6</v>
      </c>
      <c r="V157" s="384">
        <v>108461</v>
      </c>
      <c r="W157" s="684">
        <v>1801.52</v>
      </c>
      <c r="X157" s="756">
        <v>1855.39</v>
      </c>
      <c r="Y157" s="472">
        <v>1801.52</v>
      </c>
      <c r="Z157" s="472">
        <v>1855.39</v>
      </c>
      <c r="AA157" s="499">
        <v>1953382</v>
      </c>
      <c r="AB157" s="440">
        <v>18.010000000000002</v>
      </c>
      <c r="AC157" s="619">
        <v>9.9971000000000001E-3</v>
      </c>
      <c r="AD157" s="441" t="s">
        <v>105</v>
      </c>
      <c r="AE157" s="442" t="s">
        <v>105</v>
      </c>
      <c r="AF157" s="340">
        <v>0</v>
      </c>
      <c r="AG157" s="340">
        <v>236.97</v>
      </c>
      <c r="AH157" s="340">
        <v>83.61</v>
      </c>
      <c r="AI157" s="340">
        <v>19</v>
      </c>
      <c r="AJ157" s="568">
        <v>2194.9699999999998</v>
      </c>
      <c r="AK157" s="609">
        <v>0</v>
      </c>
      <c r="AL157" s="570">
        <v>0</v>
      </c>
      <c r="AM157" s="609">
        <v>0</v>
      </c>
      <c r="AN157" s="570">
        <v>0</v>
      </c>
      <c r="AO157" s="609">
        <v>0</v>
      </c>
      <c r="AP157" s="569">
        <v>0</v>
      </c>
      <c r="AQ157" s="571" t="s">
        <v>708</v>
      </c>
      <c r="AR157" s="591" t="s">
        <v>708</v>
      </c>
      <c r="AS157" s="591" t="s">
        <v>708</v>
      </c>
      <c r="AT157" s="591" t="s">
        <v>708</v>
      </c>
      <c r="AU157" s="591" t="s">
        <v>708</v>
      </c>
      <c r="AV157" s="591" t="s">
        <v>708</v>
      </c>
      <c r="AW157" s="591" t="s">
        <v>708</v>
      </c>
      <c r="AX157" s="754" t="s">
        <v>708</v>
      </c>
      <c r="AY157" s="291" t="s">
        <v>708</v>
      </c>
      <c r="AZ157" s="291" t="s">
        <v>708</v>
      </c>
      <c r="BA157" s="291" t="s">
        <v>708</v>
      </c>
      <c r="BB157" s="291" t="s">
        <v>708</v>
      </c>
      <c r="BC157" s="291" t="s">
        <v>708</v>
      </c>
      <c r="BD157" s="291" t="s">
        <v>708</v>
      </c>
      <c r="BE157" s="755" t="s">
        <v>708</v>
      </c>
      <c r="BF157" s="591" t="s">
        <v>708</v>
      </c>
      <c r="BG157" s="591" t="s">
        <v>708</v>
      </c>
      <c r="BH157" s="591" t="s">
        <v>708</v>
      </c>
      <c r="BI157" s="591" t="s">
        <v>708</v>
      </c>
      <c r="BJ157" s="591" t="s">
        <v>708</v>
      </c>
      <c r="BK157" s="591" t="s">
        <v>708</v>
      </c>
      <c r="BL157" s="754" t="s">
        <v>708</v>
      </c>
      <c r="BM157" s="291" t="s">
        <v>708</v>
      </c>
      <c r="BN157" s="291" t="s">
        <v>708</v>
      </c>
      <c r="BO157" s="291" t="s">
        <v>708</v>
      </c>
      <c r="BP157" s="291" t="s">
        <v>708</v>
      </c>
      <c r="BQ157" s="291" t="s">
        <v>708</v>
      </c>
      <c r="BR157" s="291" t="s">
        <v>708</v>
      </c>
      <c r="BS157" s="755" t="s">
        <v>708</v>
      </c>
      <c r="BT157" s="591" t="s">
        <v>708</v>
      </c>
      <c r="BU157" s="591" t="s">
        <v>708</v>
      </c>
      <c r="BV157" s="591" t="s">
        <v>708</v>
      </c>
      <c r="BW157" s="591" t="s">
        <v>708</v>
      </c>
      <c r="BX157" s="591" t="s">
        <v>708</v>
      </c>
      <c r="BY157" s="591" t="s">
        <v>708</v>
      </c>
      <c r="BZ157" s="754" t="s">
        <v>708</v>
      </c>
      <c r="CA157" s="291" t="s">
        <v>708</v>
      </c>
      <c r="CB157" s="291" t="s">
        <v>708</v>
      </c>
      <c r="CC157" s="291" t="s">
        <v>708</v>
      </c>
      <c r="CD157" s="291" t="s">
        <v>708</v>
      </c>
      <c r="CE157" s="291" t="s">
        <v>708</v>
      </c>
      <c r="CF157" s="291" t="s">
        <v>708</v>
      </c>
      <c r="CG157" s="291" t="s">
        <v>708</v>
      </c>
      <c r="CH157" s="439" t="s">
        <v>953</v>
      </c>
      <c r="CI157" s="290"/>
      <c r="CJ157" s="290"/>
      <c r="CK157" s="290"/>
      <c r="CL157" s="290"/>
      <c r="CM157" s="290"/>
      <c r="CN157" s="290"/>
      <c r="CO157" s="290"/>
      <c r="CP157" s="290"/>
      <c r="CQ157" s="290"/>
      <c r="CR157" s="290"/>
      <c r="CS157" s="290"/>
      <c r="CT157" s="290"/>
      <c r="CU157" s="290"/>
      <c r="CV157" s="290"/>
      <c r="CW157" s="290"/>
      <c r="CX157" s="290"/>
      <c r="CY157" s="290"/>
      <c r="CZ157" s="290"/>
      <c r="DA157" s="290"/>
      <c r="DB157" s="290"/>
      <c r="DC157" s="290"/>
      <c r="DD157" s="290"/>
      <c r="DE157" s="290"/>
      <c r="DF157" s="290"/>
      <c r="DG157" s="290"/>
      <c r="DH157" s="290"/>
      <c r="DI157" s="290"/>
      <c r="DJ157" s="290"/>
      <c r="DK157" s="290"/>
      <c r="DL157" s="290"/>
      <c r="DM157" s="290"/>
      <c r="DN157" s="290"/>
      <c r="DO157" s="290"/>
      <c r="DP157" s="290"/>
      <c r="DQ157" s="290"/>
      <c r="DR157" s="290"/>
      <c r="DS157" s="290"/>
      <c r="DT157" s="290"/>
      <c r="DU157" s="290"/>
      <c r="DV157" s="290"/>
      <c r="DW157" s="290"/>
      <c r="DX157" s="290"/>
      <c r="DY157" s="290"/>
      <c r="DZ157" s="290"/>
      <c r="EA157" s="290"/>
      <c r="EB157" s="290"/>
      <c r="EC157" s="290"/>
      <c r="ED157" s="290"/>
      <c r="EE157" s="290"/>
      <c r="EF157" s="290"/>
      <c r="EG157" s="290"/>
      <c r="EH157" s="290"/>
      <c r="EI157" s="290"/>
      <c r="EJ157" s="290"/>
      <c r="EK157" s="290"/>
      <c r="EL157" s="290"/>
      <c r="EM157" s="290"/>
      <c r="EN157" s="290"/>
      <c r="EO157" s="290"/>
      <c r="EP157" s="290"/>
      <c r="EQ157" s="290"/>
      <c r="ER157" s="290"/>
      <c r="ES157" s="290"/>
      <c r="ET157" s="290"/>
      <c r="EU157" s="290"/>
      <c r="EV157" s="290"/>
      <c r="EW157" s="290"/>
      <c r="EX157" s="290"/>
      <c r="EY157" s="290"/>
    </row>
    <row r="158" spans="1:155" s="237" customFormat="1" ht="15" customHeight="1" x14ac:dyDescent="0.35">
      <c r="A158" s="292" t="s">
        <v>314</v>
      </c>
      <c r="B158" s="293" t="s">
        <v>315</v>
      </c>
      <c r="C158" s="293" t="s">
        <v>128</v>
      </c>
      <c r="D158" s="290"/>
      <c r="E158" s="398">
        <v>82449033</v>
      </c>
      <c r="F158" s="699">
        <v>87659502</v>
      </c>
      <c r="G158" s="289">
        <v>0</v>
      </c>
      <c r="H158" s="699">
        <v>0</v>
      </c>
      <c r="I158" s="289">
        <v>0</v>
      </c>
      <c r="J158" s="289">
        <v>0</v>
      </c>
      <c r="K158" s="398">
        <v>82449033</v>
      </c>
      <c r="L158" s="699">
        <v>87659502</v>
      </c>
      <c r="M158" s="289">
        <v>121740</v>
      </c>
      <c r="N158" s="699">
        <v>121740</v>
      </c>
      <c r="O158" s="405">
        <v>53215.1</v>
      </c>
      <c r="P158" s="752">
        <v>54935.5</v>
      </c>
      <c r="Q158" s="616">
        <v>0.96</v>
      </c>
      <c r="R158" s="617">
        <v>0.96</v>
      </c>
      <c r="S158" s="704">
        <v>0</v>
      </c>
      <c r="T158" s="699">
        <v>0</v>
      </c>
      <c r="U158" s="384">
        <v>51086.5</v>
      </c>
      <c r="V158" s="384">
        <v>52738.1</v>
      </c>
      <c r="W158" s="684">
        <v>1613.91</v>
      </c>
      <c r="X158" s="756">
        <v>1662.17</v>
      </c>
      <c r="Y158" s="472">
        <v>1613.91</v>
      </c>
      <c r="Z158" s="472">
        <v>1662.17</v>
      </c>
      <c r="AA158" s="499">
        <v>851000</v>
      </c>
      <c r="AB158" s="440">
        <v>16.14</v>
      </c>
      <c r="AC158" s="619">
        <v>1.00006E-2</v>
      </c>
      <c r="AD158" s="441" t="s">
        <v>105</v>
      </c>
      <c r="AE158" s="442" t="s">
        <v>105</v>
      </c>
      <c r="AF158" s="340">
        <v>0</v>
      </c>
      <c r="AG158" s="340">
        <v>237.09</v>
      </c>
      <c r="AH158" s="340">
        <v>104.45</v>
      </c>
      <c r="AI158" s="340">
        <v>0</v>
      </c>
      <c r="AJ158" s="568">
        <v>2003.71</v>
      </c>
      <c r="AK158" s="609">
        <v>0</v>
      </c>
      <c r="AL158" s="570">
        <v>0</v>
      </c>
      <c r="AM158" s="609">
        <v>0</v>
      </c>
      <c r="AN158" s="570">
        <v>0</v>
      </c>
      <c r="AO158" s="609">
        <v>0</v>
      </c>
      <c r="AP158" s="569">
        <v>0</v>
      </c>
      <c r="AQ158" s="571" t="s">
        <v>708</v>
      </c>
      <c r="AR158" s="591" t="s">
        <v>708</v>
      </c>
      <c r="AS158" s="591" t="s">
        <v>708</v>
      </c>
      <c r="AT158" s="591" t="s">
        <v>708</v>
      </c>
      <c r="AU158" s="591" t="s">
        <v>708</v>
      </c>
      <c r="AV158" s="591" t="s">
        <v>708</v>
      </c>
      <c r="AW158" s="591" t="s">
        <v>708</v>
      </c>
      <c r="AX158" s="754" t="s">
        <v>708</v>
      </c>
      <c r="AY158" s="291" t="s">
        <v>708</v>
      </c>
      <c r="AZ158" s="291" t="s">
        <v>708</v>
      </c>
      <c r="BA158" s="291" t="s">
        <v>708</v>
      </c>
      <c r="BB158" s="291" t="s">
        <v>708</v>
      </c>
      <c r="BC158" s="291" t="s">
        <v>708</v>
      </c>
      <c r="BD158" s="291" t="s">
        <v>708</v>
      </c>
      <c r="BE158" s="755" t="s">
        <v>708</v>
      </c>
      <c r="BF158" s="591" t="s">
        <v>708</v>
      </c>
      <c r="BG158" s="591" t="s">
        <v>708</v>
      </c>
      <c r="BH158" s="591" t="s">
        <v>708</v>
      </c>
      <c r="BI158" s="591" t="s">
        <v>708</v>
      </c>
      <c r="BJ158" s="591" t="s">
        <v>708</v>
      </c>
      <c r="BK158" s="591" t="s">
        <v>708</v>
      </c>
      <c r="BL158" s="754" t="s">
        <v>708</v>
      </c>
      <c r="BM158" s="291" t="s">
        <v>708</v>
      </c>
      <c r="BN158" s="291" t="s">
        <v>708</v>
      </c>
      <c r="BO158" s="291" t="s">
        <v>708</v>
      </c>
      <c r="BP158" s="291" t="s">
        <v>708</v>
      </c>
      <c r="BQ158" s="291" t="s">
        <v>708</v>
      </c>
      <c r="BR158" s="291" t="s">
        <v>708</v>
      </c>
      <c r="BS158" s="755" t="s">
        <v>708</v>
      </c>
      <c r="BT158" s="591" t="s">
        <v>708</v>
      </c>
      <c r="BU158" s="591" t="s">
        <v>708</v>
      </c>
      <c r="BV158" s="591" t="s">
        <v>708</v>
      </c>
      <c r="BW158" s="591" t="s">
        <v>708</v>
      </c>
      <c r="BX158" s="591" t="s">
        <v>708</v>
      </c>
      <c r="BY158" s="591" t="s">
        <v>708</v>
      </c>
      <c r="BZ158" s="754" t="s">
        <v>708</v>
      </c>
      <c r="CA158" s="291" t="s">
        <v>708</v>
      </c>
      <c r="CB158" s="291" t="s">
        <v>708</v>
      </c>
      <c r="CC158" s="291" t="s">
        <v>708</v>
      </c>
      <c r="CD158" s="291" t="s">
        <v>708</v>
      </c>
      <c r="CE158" s="291" t="s">
        <v>708</v>
      </c>
      <c r="CF158" s="291" t="s">
        <v>708</v>
      </c>
      <c r="CG158" s="291" t="s">
        <v>708</v>
      </c>
      <c r="CH158" s="439" t="s">
        <v>954</v>
      </c>
      <c r="CI158" s="290"/>
      <c r="CJ158" s="290"/>
      <c r="CK158" s="290"/>
      <c r="CL158" s="290"/>
      <c r="CM158" s="290"/>
      <c r="CN158" s="290"/>
      <c r="CO158" s="290"/>
      <c r="CP158" s="290"/>
      <c r="CQ158" s="290"/>
      <c r="CR158" s="290"/>
      <c r="CS158" s="290"/>
      <c r="CT158" s="290"/>
      <c r="CU158" s="290"/>
      <c r="CV158" s="290"/>
      <c r="CW158" s="290"/>
      <c r="CX158" s="290"/>
      <c r="CY158" s="290"/>
      <c r="CZ158" s="290"/>
      <c r="DA158" s="290"/>
      <c r="DB158" s="290"/>
      <c r="DC158" s="290"/>
      <c r="DD158" s="290"/>
      <c r="DE158" s="290"/>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0"/>
      <c r="EB158" s="290"/>
      <c r="EC158" s="290"/>
      <c r="ED158" s="290"/>
      <c r="EE158" s="290"/>
      <c r="EF158" s="290"/>
      <c r="EG158" s="290"/>
      <c r="EH158" s="290"/>
      <c r="EI158" s="290"/>
      <c r="EJ158" s="290"/>
      <c r="EK158" s="290"/>
      <c r="EL158" s="290"/>
      <c r="EM158" s="290"/>
      <c r="EN158" s="290"/>
      <c r="EO158" s="290"/>
      <c r="EP158" s="290"/>
      <c r="EQ158" s="290"/>
      <c r="ER158" s="290"/>
      <c r="ES158" s="290"/>
      <c r="ET158" s="290"/>
      <c r="EU158" s="290"/>
      <c r="EV158" s="290"/>
      <c r="EW158" s="290"/>
      <c r="EX158" s="290"/>
      <c r="EY158" s="290"/>
    </row>
    <row r="159" spans="1:155" s="237" customFormat="1" ht="15" customHeight="1" x14ac:dyDescent="0.35">
      <c r="A159" s="292" t="s">
        <v>513</v>
      </c>
      <c r="B159" s="293" t="s">
        <v>955</v>
      </c>
      <c r="C159" s="293" t="s">
        <v>710</v>
      </c>
      <c r="D159" s="290"/>
      <c r="E159" s="398">
        <v>19455858</v>
      </c>
      <c r="F159" s="699">
        <v>20648526</v>
      </c>
      <c r="G159" s="289">
        <v>0</v>
      </c>
      <c r="H159" s="699">
        <v>0</v>
      </c>
      <c r="I159" s="289">
        <v>2240136</v>
      </c>
      <c r="J159" s="289">
        <v>2441373</v>
      </c>
      <c r="K159" s="398">
        <v>17215722</v>
      </c>
      <c r="L159" s="699">
        <v>18207153</v>
      </c>
      <c r="M159" s="289">
        <v>126080</v>
      </c>
      <c r="N159" s="699">
        <v>127990</v>
      </c>
      <c r="O159" s="405">
        <v>64978.6</v>
      </c>
      <c r="P159" s="752">
        <v>66700.7</v>
      </c>
      <c r="Q159" s="616">
        <v>0.97499999999999998</v>
      </c>
      <c r="R159" s="617">
        <v>0.98499999999999999</v>
      </c>
      <c r="S159" s="704">
        <v>196</v>
      </c>
      <c r="T159" s="699">
        <v>196</v>
      </c>
      <c r="U159" s="384">
        <v>63550.1</v>
      </c>
      <c r="V159" s="384">
        <v>65896.2</v>
      </c>
      <c r="W159" s="684">
        <v>306.14999999999998</v>
      </c>
      <c r="X159" s="756">
        <v>313.35000000000002</v>
      </c>
      <c r="Y159" s="472">
        <v>270.89999999999998</v>
      </c>
      <c r="Z159" s="472">
        <v>276.3</v>
      </c>
      <c r="AA159" s="499">
        <v>0</v>
      </c>
      <c r="AB159" s="440">
        <v>0</v>
      </c>
      <c r="AC159" s="619">
        <v>0</v>
      </c>
      <c r="AD159" s="441" t="s">
        <v>105</v>
      </c>
      <c r="AE159" s="442" t="s">
        <v>105</v>
      </c>
      <c r="AF159" s="340">
        <v>1461.24</v>
      </c>
      <c r="AG159" s="340">
        <v>228.15</v>
      </c>
      <c r="AH159" s="340">
        <v>82.35</v>
      </c>
      <c r="AI159" s="340">
        <v>0</v>
      </c>
      <c r="AJ159" s="568">
        <v>2085.09</v>
      </c>
      <c r="AK159" s="609">
        <v>41</v>
      </c>
      <c r="AL159" s="570">
        <v>35823.4</v>
      </c>
      <c r="AM159" s="609">
        <v>0</v>
      </c>
      <c r="AN159" s="570">
        <v>0</v>
      </c>
      <c r="AO159" s="609">
        <v>35</v>
      </c>
      <c r="AP159" s="569">
        <v>35418.6</v>
      </c>
      <c r="AQ159" s="571" t="s">
        <v>708</v>
      </c>
      <c r="AR159" s="591" t="s">
        <v>708</v>
      </c>
      <c r="AS159" s="591" t="s">
        <v>708</v>
      </c>
      <c r="AT159" s="591" t="s">
        <v>708</v>
      </c>
      <c r="AU159" s="591" t="s">
        <v>708</v>
      </c>
      <c r="AV159" s="591" t="s">
        <v>708</v>
      </c>
      <c r="AW159" s="591" t="s">
        <v>708</v>
      </c>
      <c r="AX159" s="754" t="s">
        <v>708</v>
      </c>
      <c r="AY159" s="291" t="s">
        <v>708</v>
      </c>
      <c r="AZ159" s="291" t="s">
        <v>708</v>
      </c>
      <c r="BA159" s="291" t="s">
        <v>708</v>
      </c>
      <c r="BB159" s="291" t="s">
        <v>708</v>
      </c>
      <c r="BC159" s="291" t="s">
        <v>708</v>
      </c>
      <c r="BD159" s="291" t="s">
        <v>708</v>
      </c>
      <c r="BE159" s="755" t="s">
        <v>708</v>
      </c>
      <c r="BF159" s="591" t="s">
        <v>708</v>
      </c>
      <c r="BG159" s="591" t="s">
        <v>708</v>
      </c>
      <c r="BH159" s="591" t="s">
        <v>708</v>
      </c>
      <c r="BI159" s="591" t="s">
        <v>708</v>
      </c>
      <c r="BJ159" s="591" t="s">
        <v>708</v>
      </c>
      <c r="BK159" s="591" t="s">
        <v>708</v>
      </c>
      <c r="BL159" s="754" t="s">
        <v>708</v>
      </c>
      <c r="BM159" s="291" t="s">
        <v>708</v>
      </c>
      <c r="BN159" s="291" t="s">
        <v>708</v>
      </c>
      <c r="BO159" s="291" t="s">
        <v>708</v>
      </c>
      <c r="BP159" s="291" t="s">
        <v>708</v>
      </c>
      <c r="BQ159" s="291" t="s">
        <v>708</v>
      </c>
      <c r="BR159" s="291" t="s">
        <v>708</v>
      </c>
      <c r="BS159" s="755" t="s">
        <v>708</v>
      </c>
      <c r="BT159" s="591" t="s">
        <v>708</v>
      </c>
      <c r="BU159" s="591" t="s">
        <v>708</v>
      </c>
      <c r="BV159" s="591" t="s">
        <v>708</v>
      </c>
      <c r="BW159" s="591" t="s">
        <v>708</v>
      </c>
      <c r="BX159" s="591" t="s">
        <v>708</v>
      </c>
      <c r="BY159" s="591" t="s">
        <v>708</v>
      </c>
      <c r="BZ159" s="754" t="s">
        <v>708</v>
      </c>
      <c r="CA159" s="291" t="s">
        <v>708</v>
      </c>
      <c r="CB159" s="291" t="s">
        <v>708</v>
      </c>
      <c r="CC159" s="291" t="s">
        <v>708</v>
      </c>
      <c r="CD159" s="291" t="s">
        <v>708</v>
      </c>
      <c r="CE159" s="291" t="s">
        <v>708</v>
      </c>
      <c r="CF159" s="291" t="s">
        <v>708</v>
      </c>
      <c r="CG159" s="291" t="s">
        <v>708</v>
      </c>
      <c r="CH159" s="439" t="s">
        <v>956</v>
      </c>
      <c r="CI159" s="290"/>
      <c r="CJ159" s="290"/>
      <c r="CK159" s="290"/>
      <c r="CL159" s="290"/>
      <c r="CM159" s="290"/>
      <c r="CN159" s="290"/>
      <c r="CO159" s="290"/>
      <c r="CP159" s="290"/>
      <c r="CQ159" s="290"/>
      <c r="CR159" s="290"/>
      <c r="CS159" s="290"/>
      <c r="CT159" s="290"/>
      <c r="CU159" s="290"/>
      <c r="CV159" s="290"/>
      <c r="CW159" s="290"/>
      <c r="CX159" s="290"/>
      <c r="CY159" s="290"/>
      <c r="CZ159" s="290"/>
      <c r="DA159" s="290"/>
      <c r="DB159" s="290"/>
      <c r="DC159" s="290"/>
      <c r="DD159" s="290"/>
      <c r="DE159" s="290"/>
      <c r="DF159" s="290"/>
      <c r="DG159" s="290"/>
      <c r="DH159" s="290"/>
      <c r="DI159" s="290"/>
      <c r="DJ159" s="290"/>
      <c r="DK159" s="290"/>
      <c r="DL159" s="290"/>
      <c r="DM159" s="290"/>
      <c r="DN159" s="290"/>
      <c r="DO159" s="290"/>
      <c r="DP159" s="290"/>
      <c r="DQ159" s="290"/>
      <c r="DR159" s="290"/>
      <c r="DS159" s="290"/>
      <c r="DT159" s="290"/>
      <c r="DU159" s="290"/>
      <c r="DV159" s="290"/>
      <c r="DW159" s="290"/>
      <c r="DX159" s="290"/>
      <c r="DY159" s="290"/>
      <c r="DZ159" s="290"/>
      <c r="EA159" s="290"/>
      <c r="EB159" s="290"/>
      <c r="EC159" s="290"/>
      <c r="ED159" s="290"/>
      <c r="EE159" s="290"/>
      <c r="EF159" s="290"/>
      <c r="EG159" s="290"/>
      <c r="EH159" s="290"/>
      <c r="EI159" s="290"/>
      <c r="EJ159" s="290"/>
      <c r="EK159" s="290"/>
      <c r="EL159" s="290"/>
      <c r="EM159" s="290"/>
      <c r="EN159" s="290"/>
      <c r="EO159" s="290"/>
      <c r="EP159" s="290"/>
      <c r="EQ159" s="290"/>
      <c r="ER159" s="290"/>
      <c r="ES159" s="290"/>
      <c r="ET159" s="290"/>
      <c r="EU159" s="290"/>
      <c r="EV159" s="290"/>
      <c r="EW159" s="290"/>
      <c r="EX159" s="290"/>
      <c r="EY159" s="290"/>
    </row>
    <row r="160" spans="1:155" s="237" customFormat="1" ht="15" customHeight="1" x14ac:dyDescent="0.35">
      <c r="A160" s="292" t="s">
        <v>514</v>
      </c>
      <c r="B160" s="293" t="s">
        <v>957</v>
      </c>
      <c r="C160" s="293" t="s">
        <v>710</v>
      </c>
      <c r="D160" s="290"/>
      <c r="E160" s="398">
        <v>6747469</v>
      </c>
      <c r="F160" s="699">
        <v>7024775</v>
      </c>
      <c r="G160" s="289">
        <v>0</v>
      </c>
      <c r="H160" s="699">
        <v>0</v>
      </c>
      <c r="I160" s="289">
        <v>1570952</v>
      </c>
      <c r="J160" s="289">
        <v>1603414</v>
      </c>
      <c r="K160" s="398">
        <v>5176517</v>
      </c>
      <c r="L160" s="699">
        <v>5421361</v>
      </c>
      <c r="M160" s="289">
        <v>0</v>
      </c>
      <c r="N160" s="699">
        <v>0</v>
      </c>
      <c r="O160" s="405">
        <v>25731</v>
      </c>
      <c r="P160" s="752">
        <v>26232.6</v>
      </c>
      <c r="Q160" s="616">
        <v>0.97</v>
      </c>
      <c r="R160" s="617">
        <v>0.97299999999999998</v>
      </c>
      <c r="S160" s="704">
        <v>0</v>
      </c>
      <c r="T160" s="699">
        <v>0</v>
      </c>
      <c r="U160" s="384">
        <v>24959.1</v>
      </c>
      <c r="V160" s="384">
        <v>25524.3</v>
      </c>
      <c r="W160" s="684">
        <v>270.33999999999997</v>
      </c>
      <c r="X160" s="756">
        <v>275.22000000000003</v>
      </c>
      <c r="Y160" s="472">
        <v>207.4</v>
      </c>
      <c r="Z160" s="472">
        <v>212.4</v>
      </c>
      <c r="AA160" s="499">
        <v>0</v>
      </c>
      <c r="AB160" s="440">
        <v>0</v>
      </c>
      <c r="AC160" s="619">
        <v>0</v>
      </c>
      <c r="AD160" s="441" t="s">
        <v>105</v>
      </c>
      <c r="AE160" s="442" t="s">
        <v>105</v>
      </c>
      <c r="AF160" s="340">
        <v>1401.12</v>
      </c>
      <c r="AG160" s="340">
        <v>218.52</v>
      </c>
      <c r="AH160" s="340">
        <v>75.33</v>
      </c>
      <c r="AI160" s="340">
        <v>0</v>
      </c>
      <c r="AJ160" s="568">
        <v>1970.19</v>
      </c>
      <c r="AK160" s="609">
        <v>34</v>
      </c>
      <c r="AL160" s="570">
        <v>25524.3</v>
      </c>
      <c r="AM160" s="609">
        <v>0</v>
      </c>
      <c r="AN160" s="570">
        <v>0</v>
      </c>
      <c r="AO160" s="609">
        <v>34</v>
      </c>
      <c r="AP160" s="569">
        <v>25524.3</v>
      </c>
      <c r="AQ160" s="571" t="s">
        <v>708</v>
      </c>
      <c r="AR160" s="591" t="s">
        <v>708</v>
      </c>
      <c r="AS160" s="591" t="s">
        <v>708</v>
      </c>
      <c r="AT160" s="591" t="s">
        <v>708</v>
      </c>
      <c r="AU160" s="591" t="s">
        <v>708</v>
      </c>
      <c r="AV160" s="591" t="s">
        <v>708</v>
      </c>
      <c r="AW160" s="591" t="s">
        <v>708</v>
      </c>
      <c r="AX160" s="754" t="s">
        <v>708</v>
      </c>
      <c r="AY160" s="291" t="s">
        <v>708</v>
      </c>
      <c r="AZ160" s="291" t="s">
        <v>708</v>
      </c>
      <c r="BA160" s="291" t="s">
        <v>708</v>
      </c>
      <c r="BB160" s="291" t="s">
        <v>708</v>
      </c>
      <c r="BC160" s="291" t="s">
        <v>708</v>
      </c>
      <c r="BD160" s="291" t="s">
        <v>708</v>
      </c>
      <c r="BE160" s="755" t="s">
        <v>708</v>
      </c>
      <c r="BF160" s="591" t="s">
        <v>708</v>
      </c>
      <c r="BG160" s="591" t="s">
        <v>708</v>
      </c>
      <c r="BH160" s="591" t="s">
        <v>708</v>
      </c>
      <c r="BI160" s="591" t="s">
        <v>708</v>
      </c>
      <c r="BJ160" s="591" t="s">
        <v>708</v>
      </c>
      <c r="BK160" s="591" t="s">
        <v>708</v>
      </c>
      <c r="BL160" s="754" t="s">
        <v>708</v>
      </c>
      <c r="BM160" s="291" t="s">
        <v>708</v>
      </c>
      <c r="BN160" s="291" t="s">
        <v>708</v>
      </c>
      <c r="BO160" s="291" t="s">
        <v>708</v>
      </c>
      <c r="BP160" s="291" t="s">
        <v>708</v>
      </c>
      <c r="BQ160" s="291" t="s">
        <v>708</v>
      </c>
      <c r="BR160" s="291" t="s">
        <v>708</v>
      </c>
      <c r="BS160" s="755" t="s">
        <v>708</v>
      </c>
      <c r="BT160" s="591" t="s">
        <v>708</v>
      </c>
      <c r="BU160" s="591" t="s">
        <v>708</v>
      </c>
      <c r="BV160" s="591" t="s">
        <v>708</v>
      </c>
      <c r="BW160" s="591" t="s">
        <v>708</v>
      </c>
      <c r="BX160" s="591" t="s">
        <v>708</v>
      </c>
      <c r="BY160" s="591" t="s">
        <v>708</v>
      </c>
      <c r="BZ160" s="754" t="s">
        <v>708</v>
      </c>
      <c r="CA160" s="291" t="s">
        <v>708</v>
      </c>
      <c r="CB160" s="291" t="s">
        <v>708</v>
      </c>
      <c r="CC160" s="291" t="s">
        <v>708</v>
      </c>
      <c r="CD160" s="291" t="s">
        <v>708</v>
      </c>
      <c r="CE160" s="291" t="s">
        <v>708</v>
      </c>
      <c r="CF160" s="291" t="s">
        <v>708</v>
      </c>
      <c r="CG160" s="291" t="s">
        <v>708</v>
      </c>
      <c r="CH160" s="439" t="s">
        <v>958</v>
      </c>
      <c r="CI160" s="290"/>
      <c r="CJ160" s="290"/>
      <c r="CK160" s="290"/>
      <c r="CL160" s="290"/>
      <c r="CM160" s="290"/>
      <c r="CN160" s="290"/>
      <c r="CO160" s="290"/>
      <c r="CP160" s="290"/>
      <c r="CQ160" s="290"/>
      <c r="CR160" s="290"/>
      <c r="CS160" s="290"/>
      <c r="CT160" s="290"/>
      <c r="CU160" s="290"/>
      <c r="CV160" s="290"/>
      <c r="CW160" s="290"/>
      <c r="CX160" s="290"/>
      <c r="CY160" s="290"/>
      <c r="CZ160" s="290"/>
      <c r="DA160" s="290"/>
      <c r="DB160" s="290"/>
      <c r="DC160" s="290"/>
      <c r="DD160" s="290"/>
      <c r="DE160" s="290"/>
      <c r="DF160" s="290"/>
      <c r="DG160" s="290"/>
      <c r="DH160" s="290"/>
      <c r="DI160" s="290"/>
      <c r="DJ160" s="290"/>
      <c r="DK160" s="290"/>
      <c r="DL160" s="290"/>
      <c r="DM160" s="290"/>
      <c r="DN160" s="290"/>
      <c r="DO160" s="290"/>
      <c r="DP160" s="290"/>
      <c r="DQ160" s="290"/>
      <c r="DR160" s="290"/>
      <c r="DS160" s="290"/>
      <c r="DT160" s="290"/>
      <c r="DU160" s="290"/>
      <c r="DV160" s="290"/>
      <c r="DW160" s="290"/>
      <c r="DX160" s="290"/>
      <c r="DY160" s="290"/>
      <c r="DZ160" s="290"/>
      <c r="EA160" s="290"/>
      <c r="EB160" s="290"/>
      <c r="EC160" s="290"/>
      <c r="ED160" s="290"/>
      <c r="EE160" s="290"/>
      <c r="EF160" s="290"/>
      <c r="EG160" s="290"/>
      <c r="EH160" s="290"/>
      <c r="EI160" s="290"/>
      <c r="EJ160" s="290"/>
      <c r="EK160" s="290"/>
      <c r="EL160" s="290"/>
      <c r="EM160" s="290"/>
      <c r="EN160" s="290"/>
      <c r="EO160" s="290"/>
      <c r="EP160" s="290"/>
      <c r="EQ160" s="290"/>
      <c r="ER160" s="290"/>
      <c r="ES160" s="290"/>
      <c r="ET160" s="290"/>
      <c r="EU160" s="290"/>
      <c r="EV160" s="290"/>
      <c r="EW160" s="290"/>
      <c r="EX160" s="290"/>
      <c r="EY160" s="290"/>
    </row>
    <row r="161" spans="1:155" s="237" customFormat="1" ht="15" customHeight="1" x14ac:dyDescent="0.35">
      <c r="A161" s="292" t="s">
        <v>515</v>
      </c>
      <c r="B161" s="293" t="s">
        <v>959</v>
      </c>
      <c r="C161" s="293" t="s">
        <v>710</v>
      </c>
      <c r="D161" s="290"/>
      <c r="E161" s="398">
        <v>7552024</v>
      </c>
      <c r="F161" s="699">
        <v>7967579</v>
      </c>
      <c r="G161" s="289">
        <v>0</v>
      </c>
      <c r="H161" s="722">
        <v>0</v>
      </c>
      <c r="I161" s="289">
        <v>2310817</v>
      </c>
      <c r="J161" s="289">
        <v>2423831</v>
      </c>
      <c r="K161" s="398">
        <v>5241207</v>
      </c>
      <c r="L161" s="699">
        <v>5543748</v>
      </c>
      <c r="M161" s="289">
        <v>0</v>
      </c>
      <c r="N161" s="699">
        <v>0</v>
      </c>
      <c r="O161" s="405">
        <v>31429.26</v>
      </c>
      <c r="P161" s="752">
        <v>32280.5</v>
      </c>
      <c r="Q161" s="616">
        <v>0.995</v>
      </c>
      <c r="R161" s="617">
        <v>0.995</v>
      </c>
      <c r="S161" s="704">
        <v>0</v>
      </c>
      <c r="T161" s="699">
        <v>0</v>
      </c>
      <c r="U161" s="384">
        <v>31272.1</v>
      </c>
      <c r="V161" s="384">
        <v>32119.0975</v>
      </c>
      <c r="W161" s="684">
        <v>241.49</v>
      </c>
      <c r="X161" s="756">
        <v>248.06360000000001</v>
      </c>
      <c r="Y161" s="472">
        <v>167.6</v>
      </c>
      <c r="Z161" s="472">
        <v>172.59974</v>
      </c>
      <c r="AA161" s="439">
        <v>0</v>
      </c>
      <c r="AB161" s="439">
        <v>0</v>
      </c>
      <c r="AC161" s="619">
        <v>0</v>
      </c>
      <c r="AD161" s="441" t="s">
        <v>105</v>
      </c>
      <c r="AE161" s="442" t="s">
        <v>105</v>
      </c>
      <c r="AF161" s="340">
        <v>1396.7805599999999</v>
      </c>
      <c r="AG161" s="340">
        <v>249.6601</v>
      </c>
      <c r="AH161" s="340">
        <v>89.400149999999996</v>
      </c>
      <c r="AI161" s="340">
        <v>0</v>
      </c>
      <c r="AJ161" s="568">
        <v>1983.9</v>
      </c>
      <c r="AK161" s="609">
        <v>68</v>
      </c>
      <c r="AL161" s="570">
        <v>32119.1</v>
      </c>
      <c r="AM161" s="609">
        <v>0</v>
      </c>
      <c r="AN161" s="570">
        <v>0</v>
      </c>
      <c r="AO161" s="609">
        <v>54</v>
      </c>
      <c r="AP161" s="569">
        <v>32119.1</v>
      </c>
      <c r="AQ161" s="571" t="s">
        <v>708</v>
      </c>
      <c r="AR161" s="591" t="s">
        <v>708</v>
      </c>
      <c r="AS161" s="591" t="s">
        <v>708</v>
      </c>
      <c r="AT161" s="591" t="s">
        <v>708</v>
      </c>
      <c r="AU161" s="591" t="s">
        <v>708</v>
      </c>
      <c r="AV161" s="591" t="s">
        <v>708</v>
      </c>
      <c r="AW161" s="591" t="s">
        <v>708</v>
      </c>
      <c r="AX161" s="754" t="s">
        <v>708</v>
      </c>
      <c r="AY161" s="291" t="s">
        <v>708</v>
      </c>
      <c r="AZ161" s="291" t="s">
        <v>708</v>
      </c>
      <c r="BA161" s="291" t="s">
        <v>708</v>
      </c>
      <c r="BB161" s="291" t="s">
        <v>708</v>
      </c>
      <c r="BC161" s="291" t="s">
        <v>708</v>
      </c>
      <c r="BD161" s="291" t="s">
        <v>708</v>
      </c>
      <c r="BE161" s="755" t="s">
        <v>708</v>
      </c>
      <c r="BF161" s="591" t="s">
        <v>708</v>
      </c>
      <c r="BG161" s="591" t="s">
        <v>708</v>
      </c>
      <c r="BH161" s="591" t="s">
        <v>708</v>
      </c>
      <c r="BI161" s="591" t="s">
        <v>708</v>
      </c>
      <c r="BJ161" s="591" t="s">
        <v>708</v>
      </c>
      <c r="BK161" s="591" t="s">
        <v>708</v>
      </c>
      <c r="BL161" s="754" t="s">
        <v>708</v>
      </c>
      <c r="BM161" s="291" t="s">
        <v>708</v>
      </c>
      <c r="BN161" s="291" t="s">
        <v>708</v>
      </c>
      <c r="BO161" s="291" t="s">
        <v>708</v>
      </c>
      <c r="BP161" s="291" t="s">
        <v>708</v>
      </c>
      <c r="BQ161" s="291" t="s">
        <v>708</v>
      </c>
      <c r="BR161" s="291" t="s">
        <v>708</v>
      </c>
      <c r="BS161" s="755" t="s">
        <v>708</v>
      </c>
      <c r="BT161" s="591" t="s">
        <v>708</v>
      </c>
      <c r="BU161" s="591" t="s">
        <v>708</v>
      </c>
      <c r="BV161" s="591" t="s">
        <v>708</v>
      </c>
      <c r="BW161" s="591" t="s">
        <v>708</v>
      </c>
      <c r="BX161" s="591" t="s">
        <v>708</v>
      </c>
      <c r="BY161" s="591" t="s">
        <v>708</v>
      </c>
      <c r="BZ161" s="754" t="s">
        <v>708</v>
      </c>
      <c r="CA161" s="291" t="s">
        <v>708</v>
      </c>
      <c r="CB161" s="291" t="s">
        <v>708</v>
      </c>
      <c r="CC161" s="291" t="s">
        <v>708</v>
      </c>
      <c r="CD161" s="291" t="s">
        <v>708</v>
      </c>
      <c r="CE161" s="291" t="s">
        <v>708</v>
      </c>
      <c r="CF161" s="291" t="s">
        <v>708</v>
      </c>
      <c r="CG161" s="291" t="s">
        <v>708</v>
      </c>
      <c r="CH161" s="439" t="s">
        <v>960</v>
      </c>
      <c r="CI161" s="290"/>
      <c r="CJ161" s="290"/>
      <c r="CK161" s="290"/>
      <c r="CL161" s="290"/>
      <c r="CM161" s="290"/>
      <c r="CN161" s="290"/>
      <c r="CO161" s="290"/>
      <c r="CP161" s="290"/>
      <c r="CQ161" s="290"/>
      <c r="CR161" s="290"/>
      <c r="CS161" s="290"/>
      <c r="CT161" s="290"/>
      <c r="CU161" s="290"/>
      <c r="CV161" s="290"/>
      <c r="CW161" s="290"/>
      <c r="CX161" s="290"/>
      <c r="CY161" s="290"/>
      <c r="CZ161" s="290"/>
      <c r="DA161" s="290"/>
      <c r="DB161" s="290"/>
      <c r="DC161" s="290"/>
      <c r="DD161" s="290"/>
      <c r="DE161" s="290"/>
      <c r="DF161" s="290"/>
      <c r="DG161" s="290"/>
      <c r="DH161" s="290"/>
      <c r="DI161" s="290"/>
      <c r="DJ161" s="290"/>
      <c r="DK161" s="290"/>
      <c r="DL161" s="290"/>
      <c r="DM161" s="290"/>
      <c r="DN161" s="290"/>
      <c r="DO161" s="290"/>
      <c r="DP161" s="290"/>
      <c r="DQ161" s="290"/>
      <c r="DR161" s="290"/>
      <c r="DS161" s="290"/>
      <c r="DT161" s="290"/>
      <c r="DU161" s="290"/>
      <c r="DV161" s="290"/>
      <c r="DW161" s="290"/>
      <c r="DX161" s="290"/>
      <c r="DY161" s="290"/>
      <c r="DZ161" s="290"/>
      <c r="EA161" s="290"/>
      <c r="EB161" s="290"/>
      <c r="EC161" s="290"/>
      <c r="ED161" s="290"/>
      <c r="EE161" s="290"/>
      <c r="EF161" s="290"/>
      <c r="EG161" s="290"/>
      <c r="EH161" s="290"/>
      <c r="EI161" s="290"/>
      <c r="EJ161" s="290"/>
      <c r="EK161" s="290"/>
      <c r="EL161" s="290"/>
      <c r="EM161" s="290"/>
      <c r="EN161" s="290"/>
      <c r="EO161" s="290"/>
      <c r="EP161" s="290"/>
      <c r="EQ161" s="290"/>
      <c r="ER161" s="290"/>
      <c r="ES161" s="290"/>
      <c r="ET161" s="290"/>
      <c r="EU161" s="290"/>
      <c r="EV161" s="290"/>
      <c r="EW161" s="290"/>
      <c r="EX161" s="290"/>
      <c r="EY161" s="290"/>
    </row>
    <row r="162" spans="1:155" s="237" customFormat="1" ht="15" customHeight="1" x14ac:dyDescent="0.35">
      <c r="A162" s="292" t="s">
        <v>316</v>
      </c>
      <c r="B162" s="293" t="s">
        <v>317</v>
      </c>
      <c r="C162" s="293" t="s">
        <v>124</v>
      </c>
      <c r="D162" s="290"/>
      <c r="E162" s="398">
        <v>179065946</v>
      </c>
      <c r="F162" s="699">
        <v>196705620</v>
      </c>
      <c r="G162" s="289">
        <v>0</v>
      </c>
      <c r="H162" s="699">
        <v>0</v>
      </c>
      <c r="I162" s="289">
        <v>0</v>
      </c>
      <c r="J162" s="289">
        <v>0</v>
      </c>
      <c r="K162" s="398">
        <v>179065946</v>
      </c>
      <c r="L162" s="699">
        <v>196705620</v>
      </c>
      <c r="M162" s="289">
        <v>67851000</v>
      </c>
      <c r="N162" s="699">
        <v>67842000</v>
      </c>
      <c r="O162" s="405">
        <v>126613</v>
      </c>
      <c r="P162" s="752">
        <v>133633.5</v>
      </c>
      <c r="Q162" s="616">
        <v>0.94499999999999995</v>
      </c>
      <c r="R162" s="617">
        <v>0.95499999999999996</v>
      </c>
      <c r="S162" s="704">
        <v>0</v>
      </c>
      <c r="T162" s="699">
        <v>0</v>
      </c>
      <c r="U162" s="384">
        <v>119649.3</v>
      </c>
      <c r="V162" s="384">
        <v>127620</v>
      </c>
      <c r="W162" s="684">
        <v>1496.59</v>
      </c>
      <c r="X162" s="756">
        <v>1541.34</v>
      </c>
      <c r="Y162" s="472">
        <v>1496.59</v>
      </c>
      <c r="Z162" s="472">
        <v>1541.34</v>
      </c>
      <c r="AA162" s="499">
        <v>1910471</v>
      </c>
      <c r="AB162" s="440">
        <v>14.97</v>
      </c>
      <c r="AC162" s="619">
        <v>1.00027E-2</v>
      </c>
      <c r="AD162" s="441" t="s">
        <v>105</v>
      </c>
      <c r="AE162" s="442" t="s">
        <v>105</v>
      </c>
      <c r="AF162" s="340">
        <v>0</v>
      </c>
      <c r="AG162" s="340">
        <v>228.3</v>
      </c>
      <c r="AH162" s="340">
        <v>0</v>
      </c>
      <c r="AI162" s="340">
        <v>102.95</v>
      </c>
      <c r="AJ162" s="568">
        <v>1872.59</v>
      </c>
      <c r="AK162" s="609">
        <v>0</v>
      </c>
      <c r="AL162" s="570">
        <v>0</v>
      </c>
      <c r="AM162" s="609">
        <v>0</v>
      </c>
      <c r="AN162" s="570">
        <v>0</v>
      </c>
      <c r="AO162" s="609">
        <v>0</v>
      </c>
      <c r="AP162" s="569">
        <v>0</v>
      </c>
      <c r="AQ162" s="571" t="s">
        <v>708</v>
      </c>
      <c r="AR162" s="591" t="s">
        <v>708</v>
      </c>
      <c r="AS162" s="591" t="s">
        <v>708</v>
      </c>
      <c r="AT162" s="591" t="s">
        <v>708</v>
      </c>
      <c r="AU162" s="591" t="s">
        <v>708</v>
      </c>
      <c r="AV162" s="591" t="s">
        <v>708</v>
      </c>
      <c r="AW162" s="591" t="s">
        <v>708</v>
      </c>
      <c r="AX162" s="754" t="s">
        <v>708</v>
      </c>
      <c r="AY162" s="291" t="s">
        <v>708</v>
      </c>
      <c r="AZ162" s="291" t="s">
        <v>708</v>
      </c>
      <c r="BA162" s="291" t="s">
        <v>708</v>
      </c>
      <c r="BB162" s="291" t="s">
        <v>708</v>
      </c>
      <c r="BC162" s="291" t="s">
        <v>708</v>
      </c>
      <c r="BD162" s="291" t="s">
        <v>708</v>
      </c>
      <c r="BE162" s="755" t="s">
        <v>708</v>
      </c>
      <c r="BF162" s="591" t="s">
        <v>708</v>
      </c>
      <c r="BG162" s="591" t="s">
        <v>708</v>
      </c>
      <c r="BH162" s="591" t="s">
        <v>708</v>
      </c>
      <c r="BI162" s="591" t="s">
        <v>708</v>
      </c>
      <c r="BJ162" s="591" t="s">
        <v>708</v>
      </c>
      <c r="BK162" s="591" t="s">
        <v>708</v>
      </c>
      <c r="BL162" s="754" t="s">
        <v>708</v>
      </c>
      <c r="BM162" s="291" t="s">
        <v>708</v>
      </c>
      <c r="BN162" s="291" t="s">
        <v>708</v>
      </c>
      <c r="BO162" s="291" t="s">
        <v>708</v>
      </c>
      <c r="BP162" s="291" t="s">
        <v>708</v>
      </c>
      <c r="BQ162" s="291" t="s">
        <v>708</v>
      </c>
      <c r="BR162" s="291" t="s">
        <v>708</v>
      </c>
      <c r="BS162" s="755" t="s">
        <v>708</v>
      </c>
      <c r="BT162" s="591" t="s">
        <v>708</v>
      </c>
      <c r="BU162" s="591" t="s">
        <v>708</v>
      </c>
      <c r="BV162" s="591" t="s">
        <v>708</v>
      </c>
      <c r="BW162" s="591" t="s">
        <v>708</v>
      </c>
      <c r="BX162" s="591" t="s">
        <v>708</v>
      </c>
      <c r="BY162" s="591" t="s">
        <v>708</v>
      </c>
      <c r="BZ162" s="754" t="s">
        <v>708</v>
      </c>
      <c r="CA162" s="291" t="s">
        <v>708</v>
      </c>
      <c r="CB162" s="291" t="s">
        <v>708</v>
      </c>
      <c r="CC162" s="291" t="s">
        <v>708</v>
      </c>
      <c r="CD162" s="291" t="s">
        <v>708</v>
      </c>
      <c r="CE162" s="291" t="s">
        <v>708</v>
      </c>
      <c r="CF162" s="291" t="s">
        <v>708</v>
      </c>
      <c r="CG162" s="291" t="s">
        <v>708</v>
      </c>
      <c r="CH162" s="439" t="s">
        <v>961</v>
      </c>
      <c r="CI162" s="290"/>
      <c r="CJ162" s="290"/>
      <c r="CK162" s="290"/>
      <c r="CL162" s="290"/>
      <c r="CM162" s="290"/>
      <c r="CN162" s="290"/>
      <c r="CO162" s="290"/>
      <c r="CP162" s="290"/>
      <c r="CQ162" s="290"/>
      <c r="CR162" s="290"/>
      <c r="CS162" s="290"/>
      <c r="CT162" s="290"/>
      <c r="CU162" s="290"/>
      <c r="CV162" s="290"/>
      <c r="CW162" s="290"/>
      <c r="CX162" s="290"/>
      <c r="CY162" s="290"/>
      <c r="CZ162" s="290"/>
      <c r="DA162" s="290"/>
      <c r="DB162" s="290"/>
      <c r="DC162" s="290"/>
      <c r="DD162" s="290"/>
      <c r="DE162" s="290"/>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0"/>
      <c r="EB162" s="290"/>
      <c r="EC162" s="290"/>
      <c r="ED162" s="290"/>
      <c r="EE162" s="290"/>
      <c r="EF162" s="290"/>
      <c r="EG162" s="290"/>
      <c r="EH162" s="290"/>
      <c r="EI162" s="290"/>
      <c r="EJ162" s="290"/>
      <c r="EK162" s="290"/>
      <c r="EL162" s="290"/>
      <c r="EM162" s="290"/>
      <c r="EN162" s="290"/>
      <c r="EO162" s="290"/>
      <c r="EP162" s="290"/>
      <c r="EQ162" s="290"/>
      <c r="ER162" s="290"/>
      <c r="ES162" s="290"/>
      <c r="ET162" s="290"/>
      <c r="EU162" s="290"/>
      <c r="EV162" s="290"/>
      <c r="EW162" s="290"/>
      <c r="EX162" s="290"/>
      <c r="EY162" s="290"/>
    </row>
    <row r="163" spans="1:155" s="237" customFormat="1" ht="15" customHeight="1" x14ac:dyDescent="0.35">
      <c r="A163" s="292" t="s">
        <v>516</v>
      </c>
      <c r="B163" s="293" t="s">
        <v>962</v>
      </c>
      <c r="C163" s="293" t="s">
        <v>710</v>
      </c>
      <c r="D163" s="290"/>
      <c r="E163" s="398">
        <v>5851423</v>
      </c>
      <c r="F163" s="699">
        <v>6054925</v>
      </c>
      <c r="G163" s="289">
        <v>0</v>
      </c>
      <c r="H163" s="722">
        <v>0</v>
      </c>
      <c r="I163" s="289">
        <v>104807</v>
      </c>
      <c r="J163" s="289">
        <v>104807</v>
      </c>
      <c r="K163" s="398">
        <v>5746616</v>
      </c>
      <c r="L163" s="699">
        <v>5950118</v>
      </c>
      <c r="M163" s="289">
        <v>0</v>
      </c>
      <c r="N163" s="699" t="s">
        <v>130</v>
      </c>
      <c r="O163" s="405">
        <v>29961.599999999999</v>
      </c>
      <c r="P163" s="752">
        <v>31022.6</v>
      </c>
      <c r="Q163" s="616">
        <v>0.98499999999999999</v>
      </c>
      <c r="R163" s="617">
        <v>0.98499999999999999</v>
      </c>
      <c r="S163" s="704">
        <v>0</v>
      </c>
      <c r="T163" s="699">
        <v>0</v>
      </c>
      <c r="U163" s="384">
        <v>29512.2</v>
      </c>
      <c r="V163" s="384">
        <v>30557.3</v>
      </c>
      <c r="W163" s="684">
        <v>198.27</v>
      </c>
      <c r="X163" s="756">
        <v>198.15</v>
      </c>
      <c r="Y163" s="472">
        <v>194.72</v>
      </c>
      <c r="Z163" s="472">
        <v>194.72</v>
      </c>
      <c r="AA163" s="439">
        <v>0</v>
      </c>
      <c r="AB163" s="439">
        <v>0</v>
      </c>
      <c r="AC163" s="619">
        <v>0</v>
      </c>
      <c r="AD163" s="441" t="s">
        <v>105</v>
      </c>
      <c r="AE163" s="442" t="s">
        <v>105</v>
      </c>
      <c r="AF163" s="340">
        <v>1644.09</v>
      </c>
      <c r="AG163" s="340">
        <v>254.25</v>
      </c>
      <c r="AH163" s="340">
        <v>84.57</v>
      </c>
      <c r="AI163" s="340">
        <v>0</v>
      </c>
      <c r="AJ163" s="568">
        <v>2181.06</v>
      </c>
      <c r="AK163" s="609">
        <v>1</v>
      </c>
      <c r="AL163" s="570">
        <v>3057.4</v>
      </c>
      <c r="AM163" s="609">
        <v>1</v>
      </c>
      <c r="AN163" s="570">
        <v>18035</v>
      </c>
      <c r="AO163" s="609">
        <v>1</v>
      </c>
      <c r="AP163" s="569">
        <v>3057.4</v>
      </c>
      <c r="AQ163" s="571" t="s">
        <v>708</v>
      </c>
      <c r="AR163" s="591" t="s">
        <v>708</v>
      </c>
      <c r="AS163" s="591" t="s">
        <v>708</v>
      </c>
      <c r="AT163" s="591" t="s">
        <v>708</v>
      </c>
      <c r="AU163" s="591" t="s">
        <v>708</v>
      </c>
      <c r="AV163" s="591" t="s">
        <v>708</v>
      </c>
      <c r="AW163" s="591" t="s">
        <v>708</v>
      </c>
      <c r="AX163" s="754" t="s">
        <v>708</v>
      </c>
      <c r="AY163" s="291" t="s">
        <v>708</v>
      </c>
      <c r="AZ163" s="291" t="s">
        <v>708</v>
      </c>
      <c r="BA163" s="291" t="s">
        <v>708</v>
      </c>
      <c r="BB163" s="291" t="s">
        <v>708</v>
      </c>
      <c r="BC163" s="291" t="s">
        <v>708</v>
      </c>
      <c r="BD163" s="291" t="s">
        <v>708</v>
      </c>
      <c r="BE163" s="755" t="s">
        <v>708</v>
      </c>
      <c r="BF163" s="591" t="s">
        <v>708</v>
      </c>
      <c r="BG163" s="591" t="s">
        <v>708</v>
      </c>
      <c r="BH163" s="591" t="s">
        <v>708</v>
      </c>
      <c r="BI163" s="591" t="s">
        <v>708</v>
      </c>
      <c r="BJ163" s="591" t="s">
        <v>708</v>
      </c>
      <c r="BK163" s="591" t="s">
        <v>708</v>
      </c>
      <c r="BL163" s="754" t="s">
        <v>708</v>
      </c>
      <c r="BM163" s="291" t="s">
        <v>708</v>
      </c>
      <c r="BN163" s="291" t="s">
        <v>708</v>
      </c>
      <c r="BO163" s="291" t="s">
        <v>708</v>
      </c>
      <c r="BP163" s="291" t="s">
        <v>708</v>
      </c>
      <c r="BQ163" s="291" t="s">
        <v>708</v>
      </c>
      <c r="BR163" s="291" t="s">
        <v>708</v>
      </c>
      <c r="BS163" s="755" t="s">
        <v>708</v>
      </c>
      <c r="BT163" s="591" t="s">
        <v>708</v>
      </c>
      <c r="BU163" s="591" t="s">
        <v>708</v>
      </c>
      <c r="BV163" s="591" t="s">
        <v>708</v>
      </c>
      <c r="BW163" s="591" t="s">
        <v>708</v>
      </c>
      <c r="BX163" s="591" t="s">
        <v>708</v>
      </c>
      <c r="BY163" s="591" t="s">
        <v>708</v>
      </c>
      <c r="BZ163" s="754" t="s">
        <v>708</v>
      </c>
      <c r="CA163" s="291" t="s">
        <v>708</v>
      </c>
      <c r="CB163" s="291" t="s">
        <v>708</v>
      </c>
      <c r="CC163" s="291" t="s">
        <v>708</v>
      </c>
      <c r="CD163" s="291" t="s">
        <v>708</v>
      </c>
      <c r="CE163" s="291" t="s">
        <v>708</v>
      </c>
      <c r="CF163" s="291" t="s">
        <v>708</v>
      </c>
      <c r="CG163" s="291" t="s">
        <v>708</v>
      </c>
      <c r="CH163" s="439" t="s">
        <v>963</v>
      </c>
      <c r="CI163" s="290"/>
      <c r="CJ163" s="290"/>
      <c r="CK163" s="290"/>
      <c r="CL163" s="290"/>
      <c r="CM163" s="290"/>
      <c r="CN163" s="290"/>
      <c r="CO163" s="290"/>
      <c r="CP163" s="290"/>
      <c r="CQ163" s="290"/>
      <c r="CR163" s="290"/>
      <c r="CS163" s="290"/>
      <c r="CT163" s="290"/>
      <c r="CU163" s="290"/>
      <c r="CV163" s="290"/>
      <c r="CW163" s="290"/>
      <c r="CX163" s="290"/>
      <c r="CY163" s="290"/>
      <c r="CZ163" s="290"/>
      <c r="DA163" s="290"/>
      <c r="DB163" s="290"/>
      <c r="DC163" s="290"/>
      <c r="DD163" s="290"/>
      <c r="DE163" s="290"/>
      <c r="DF163" s="290"/>
      <c r="DG163" s="290"/>
      <c r="DH163" s="290"/>
      <c r="DI163" s="290"/>
      <c r="DJ163" s="290"/>
      <c r="DK163" s="290"/>
      <c r="DL163" s="290"/>
      <c r="DM163" s="290"/>
      <c r="DN163" s="290"/>
      <c r="DO163" s="290"/>
      <c r="DP163" s="290"/>
      <c r="DQ163" s="290"/>
      <c r="DR163" s="290"/>
      <c r="DS163" s="290"/>
      <c r="DT163" s="290"/>
      <c r="DU163" s="290"/>
      <c r="DV163" s="290"/>
      <c r="DW163" s="290"/>
      <c r="DX163" s="290"/>
      <c r="DY163" s="290"/>
      <c r="DZ163" s="290"/>
      <c r="EA163" s="290"/>
      <c r="EB163" s="290"/>
      <c r="EC163" s="290"/>
      <c r="ED163" s="290"/>
      <c r="EE163" s="290"/>
      <c r="EF163" s="290"/>
      <c r="EG163" s="290"/>
      <c r="EH163" s="290"/>
      <c r="EI163" s="290"/>
      <c r="EJ163" s="290"/>
      <c r="EK163" s="290"/>
      <c r="EL163" s="290"/>
      <c r="EM163" s="290"/>
      <c r="EN163" s="290"/>
      <c r="EO163" s="290"/>
      <c r="EP163" s="290"/>
      <c r="EQ163" s="290"/>
      <c r="ER163" s="290"/>
      <c r="ES163" s="290"/>
      <c r="ET163" s="290"/>
      <c r="EU163" s="290"/>
      <c r="EV163" s="290"/>
      <c r="EW163" s="290"/>
      <c r="EX163" s="290"/>
      <c r="EY163" s="290"/>
    </row>
    <row r="164" spans="1:155" s="237" customFormat="1" ht="15" customHeight="1" x14ac:dyDescent="0.35">
      <c r="A164" s="292" t="s">
        <v>318</v>
      </c>
      <c r="B164" s="293" t="s">
        <v>319</v>
      </c>
      <c r="C164" s="293" t="s">
        <v>128</v>
      </c>
      <c r="D164" s="290"/>
      <c r="E164" s="398">
        <v>135100908</v>
      </c>
      <c r="F164" s="699">
        <v>140702285</v>
      </c>
      <c r="G164" s="289">
        <v>0</v>
      </c>
      <c r="H164" s="722">
        <v>0</v>
      </c>
      <c r="I164" s="289">
        <v>523658</v>
      </c>
      <c r="J164" s="289">
        <v>563108</v>
      </c>
      <c r="K164" s="398">
        <v>134577250</v>
      </c>
      <c r="L164" s="699">
        <v>140139177</v>
      </c>
      <c r="M164" s="289">
        <v>0</v>
      </c>
      <c r="N164" s="699">
        <v>0</v>
      </c>
      <c r="O164" s="405">
        <v>88945.53</v>
      </c>
      <c r="P164" s="752">
        <v>89947.3</v>
      </c>
      <c r="Q164" s="616">
        <v>0.97599999999999998</v>
      </c>
      <c r="R164" s="617">
        <v>0.97599999999999998</v>
      </c>
      <c r="S164" s="704">
        <v>267.89999999999998</v>
      </c>
      <c r="T164" s="699">
        <v>252.96</v>
      </c>
      <c r="U164" s="384">
        <v>87078.7</v>
      </c>
      <c r="V164" s="384">
        <v>88041.5</v>
      </c>
      <c r="W164" s="684">
        <v>1551.48</v>
      </c>
      <c r="X164" s="756">
        <v>1598.14</v>
      </c>
      <c r="Y164" s="472">
        <v>1545.47</v>
      </c>
      <c r="Z164" s="472">
        <v>1591.74</v>
      </c>
      <c r="AA164" s="499">
        <v>1360241</v>
      </c>
      <c r="AB164" s="440">
        <v>15.45</v>
      </c>
      <c r="AC164" s="619">
        <v>9.9970000000000007E-3</v>
      </c>
      <c r="AD164" s="441" t="s">
        <v>105</v>
      </c>
      <c r="AE164" s="442" t="s">
        <v>105</v>
      </c>
      <c r="AF164" s="340">
        <v>0</v>
      </c>
      <c r="AG164" s="340">
        <v>228.15</v>
      </c>
      <c r="AH164" s="340">
        <v>82.35</v>
      </c>
      <c r="AI164" s="340">
        <v>0</v>
      </c>
      <c r="AJ164" s="568">
        <v>1908.64</v>
      </c>
      <c r="AK164" s="609">
        <v>11</v>
      </c>
      <c r="AL164" s="570">
        <v>12966.1</v>
      </c>
      <c r="AM164" s="609">
        <v>0</v>
      </c>
      <c r="AN164" s="570">
        <v>0</v>
      </c>
      <c r="AO164" s="609">
        <v>11</v>
      </c>
      <c r="AP164" s="569">
        <v>12966.1</v>
      </c>
      <c r="AQ164" s="571" t="s">
        <v>708</v>
      </c>
      <c r="AR164" s="591" t="s">
        <v>708</v>
      </c>
      <c r="AS164" s="591" t="s">
        <v>708</v>
      </c>
      <c r="AT164" s="591" t="s">
        <v>708</v>
      </c>
      <c r="AU164" s="591" t="s">
        <v>708</v>
      </c>
      <c r="AV164" s="591" t="s">
        <v>708</v>
      </c>
      <c r="AW164" s="591" t="s">
        <v>708</v>
      </c>
      <c r="AX164" s="754" t="s">
        <v>708</v>
      </c>
      <c r="AY164" s="291" t="s">
        <v>708</v>
      </c>
      <c r="AZ164" s="291" t="s">
        <v>708</v>
      </c>
      <c r="BA164" s="291" t="s">
        <v>708</v>
      </c>
      <c r="BB164" s="291" t="s">
        <v>708</v>
      </c>
      <c r="BC164" s="291" t="s">
        <v>708</v>
      </c>
      <c r="BD164" s="291" t="s">
        <v>708</v>
      </c>
      <c r="BE164" s="755" t="s">
        <v>708</v>
      </c>
      <c r="BF164" s="591" t="s">
        <v>708</v>
      </c>
      <c r="BG164" s="591" t="s">
        <v>708</v>
      </c>
      <c r="BH164" s="591" t="s">
        <v>708</v>
      </c>
      <c r="BI164" s="591" t="s">
        <v>708</v>
      </c>
      <c r="BJ164" s="591" t="s">
        <v>708</v>
      </c>
      <c r="BK164" s="591" t="s">
        <v>708</v>
      </c>
      <c r="BL164" s="754" t="s">
        <v>708</v>
      </c>
      <c r="BM164" s="291" t="s">
        <v>708</v>
      </c>
      <c r="BN164" s="291" t="s">
        <v>708</v>
      </c>
      <c r="BO164" s="291" t="s">
        <v>708</v>
      </c>
      <c r="BP164" s="291" t="s">
        <v>708</v>
      </c>
      <c r="BQ164" s="291" t="s">
        <v>708</v>
      </c>
      <c r="BR164" s="291" t="s">
        <v>708</v>
      </c>
      <c r="BS164" s="755" t="s">
        <v>708</v>
      </c>
      <c r="BT164" s="591" t="s">
        <v>708</v>
      </c>
      <c r="BU164" s="591" t="s">
        <v>708</v>
      </c>
      <c r="BV164" s="591" t="s">
        <v>708</v>
      </c>
      <c r="BW164" s="591" t="s">
        <v>708</v>
      </c>
      <c r="BX164" s="591" t="s">
        <v>708</v>
      </c>
      <c r="BY164" s="591" t="s">
        <v>708</v>
      </c>
      <c r="BZ164" s="754" t="s">
        <v>708</v>
      </c>
      <c r="CA164" s="291" t="s">
        <v>708</v>
      </c>
      <c r="CB164" s="291" t="s">
        <v>708</v>
      </c>
      <c r="CC164" s="291" t="s">
        <v>708</v>
      </c>
      <c r="CD164" s="291" t="s">
        <v>708</v>
      </c>
      <c r="CE164" s="291" t="s">
        <v>708</v>
      </c>
      <c r="CF164" s="291" t="s">
        <v>708</v>
      </c>
      <c r="CG164" s="291" t="s">
        <v>708</v>
      </c>
      <c r="CH164" s="439" t="s">
        <v>964</v>
      </c>
      <c r="CI164" s="290"/>
      <c r="CJ164" s="290"/>
      <c r="CK164" s="290"/>
      <c r="CL164" s="290"/>
      <c r="CM164" s="290"/>
      <c r="CN164" s="290"/>
      <c r="CO164" s="290"/>
      <c r="CP164" s="290"/>
      <c r="CQ164" s="290"/>
      <c r="CR164" s="290"/>
      <c r="CS164" s="290"/>
      <c r="CT164" s="290"/>
      <c r="CU164" s="290"/>
      <c r="CV164" s="290"/>
      <c r="CW164" s="290"/>
      <c r="CX164" s="290"/>
      <c r="CY164" s="290"/>
      <c r="CZ164" s="290"/>
      <c r="DA164" s="290"/>
      <c r="DB164" s="290"/>
      <c r="DC164" s="290"/>
      <c r="DD164" s="290"/>
      <c r="DE164" s="290"/>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0"/>
      <c r="EB164" s="290"/>
      <c r="EC164" s="290"/>
      <c r="ED164" s="290"/>
      <c r="EE164" s="290"/>
      <c r="EF164" s="290"/>
      <c r="EG164" s="290"/>
      <c r="EH164" s="290"/>
      <c r="EI164" s="290"/>
      <c r="EJ164" s="290"/>
      <c r="EK164" s="290"/>
      <c r="EL164" s="290"/>
      <c r="EM164" s="290"/>
      <c r="EN164" s="290"/>
      <c r="EO164" s="290"/>
      <c r="EP164" s="290"/>
      <c r="EQ164" s="290"/>
      <c r="ER164" s="290"/>
      <c r="ES164" s="290"/>
      <c r="ET164" s="290"/>
      <c r="EU164" s="290"/>
      <c r="EV164" s="290"/>
      <c r="EW164" s="290"/>
      <c r="EX164" s="290"/>
      <c r="EY164" s="290"/>
    </row>
    <row r="165" spans="1:155" s="237" customFormat="1" ht="15" customHeight="1" x14ac:dyDescent="0.35">
      <c r="A165" s="292" t="s">
        <v>517</v>
      </c>
      <c r="B165" s="293" t="s">
        <v>965</v>
      </c>
      <c r="C165" s="293" t="s">
        <v>710</v>
      </c>
      <c r="D165" s="290"/>
      <c r="E165" s="398">
        <v>4738106</v>
      </c>
      <c r="F165" s="699">
        <v>4927989</v>
      </c>
      <c r="G165" s="289">
        <v>491815</v>
      </c>
      <c r="H165" s="699">
        <v>492451</v>
      </c>
      <c r="I165" s="289">
        <v>679191</v>
      </c>
      <c r="J165" s="289">
        <v>714841</v>
      </c>
      <c r="K165" s="398">
        <v>4058915</v>
      </c>
      <c r="L165" s="699">
        <v>4213148</v>
      </c>
      <c r="M165" s="289">
        <v>19935</v>
      </c>
      <c r="N165" s="699">
        <v>21130</v>
      </c>
      <c r="O165" s="405">
        <v>19219.759999999998</v>
      </c>
      <c r="P165" s="752">
        <v>19498.16</v>
      </c>
      <c r="Q165" s="616">
        <v>0.99099999999999999</v>
      </c>
      <c r="R165" s="617">
        <v>0.99099999999999999</v>
      </c>
      <c r="S165" s="704">
        <v>41.6</v>
      </c>
      <c r="T165" s="699">
        <v>35.700000000000003</v>
      </c>
      <c r="U165" s="384">
        <v>19088.400000000001</v>
      </c>
      <c r="V165" s="384">
        <v>19358.400000000001</v>
      </c>
      <c r="W165" s="684">
        <v>248.22</v>
      </c>
      <c r="X165" s="756">
        <v>254.57</v>
      </c>
      <c r="Y165" s="472">
        <v>212.64</v>
      </c>
      <c r="Z165" s="472">
        <v>217.64</v>
      </c>
      <c r="AA165" s="439">
        <v>0</v>
      </c>
      <c r="AB165" s="439">
        <v>0</v>
      </c>
      <c r="AC165" s="619">
        <v>0</v>
      </c>
      <c r="AD165" s="441" t="s">
        <v>105</v>
      </c>
      <c r="AE165" s="442" t="s">
        <v>105</v>
      </c>
      <c r="AF165" s="340">
        <v>1452.96</v>
      </c>
      <c r="AG165" s="340">
        <v>258.23</v>
      </c>
      <c r="AH165" s="340">
        <v>74.290000000000006</v>
      </c>
      <c r="AI165" s="340">
        <v>0</v>
      </c>
      <c r="AJ165" s="568">
        <v>2040.05</v>
      </c>
      <c r="AK165" s="609">
        <v>26</v>
      </c>
      <c r="AL165" s="570">
        <v>10262.09</v>
      </c>
      <c r="AM165" s="609">
        <v>0</v>
      </c>
      <c r="AN165" s="570">
        <v>0</v>
      </c>
      <c r="AO165" s="609">
        <v>26</v>
      </c>
      <c r="AP165" s="569">
        <v>10262.09</v>
      </c>
      <c r="AQ165" s="571" t="s">
        <v>708</v>
      </c>
      <c r="AR165" s="591" t="s">
        <v>708</v>
      </c>
      <c r="AS165" s="591" t="s">
        <v>708</v>
      </c>
      <c r="AT165" s="591" t="s">
        <v>708</v>
      </c>
      <c r="AU165" s="591" t="s">
        <v>708</v>
      </c>
      <c r="AV165" s="591" t="s">
        <v>708</v>
      </c>
      <c r="AW165" s="591" t="s">
        <v>708</v>
      </c>
      <c r="AX165" s="754" t="s">
        <v>708</v>
      </c>
      <c r="AY165" s="291" t="s">
        <v>708</v>
      </c>
      <c r="AZ165" s="291" t="s">
        <v>708</v>
      </c>
      <c r="BA165" s="291" t="s">
        <v>708</v>
      </c>
      <c r="BB165" s="291" t="s">
        <v>708</v>
      </c>
      <c r="BC165" s="291" t="s">
        <v>708</v>
      </c>
      <c r="BD165" s="291" t="s">
        <v>708</v>
      </c>
      <c r="BE165" s="755" t="s">
        <v>708</v>
      </c>
      <c r="BF165" s="591" t="s">
        <v>708</v>
      </c>
      <c r="BG165" s="591" t="s">
        <v>708</v>
      </c>
      <c r="BH165" s="591" t="s">
        <v>708</v>
      </c>
      <c r="BI165" s="591" t="s">
        <v>708</v>
      </c>
      <c r="BJ165" s="591" t="s">
        <v>708</v>
      </c>
      <c r="BK165" s="591" t="s">
        <v>708</v>
      </c>
      <c r="BL165" s="754" t="s">
        <v>708</v>
      </c>
      <c r="BM165" s="291" t="s">
        <v>708</v>
      </c>
      <c r="BN165" s="291" t="s">
        <v>708</v>
      </c>
      <c r="BO165" s="291" t="s">
        <v>708</v>
      </c>
      <c r="BP165" s="291" t="s">
        <v>708</v>
      </c>
      <c r="BQ165" s="291" t="s">
        <v>708</v>
      </c>
      <c r="BR165" s="291" t="s">
        <v>708</v>
      </c>
      <c r="BS165" s="755" t="s">
        <v>708</v>
      </c>
      <c r="BT165" s="591" t="s">
        <v>708</v>
      </c>
      <c r="BU165" s="591" t="s">
        <v>708</v>
      </c>
      <c r="BV165" s="591" t="s">
        <v>708</v>
      </c>
      <c r="BW165" s="591" t="s">
        <v>708</v>
      </c>
      <c r="BX165" s="591" t="s">
        <v>708</v>
      </c>
      <c r="BY165" s="591" t="s">
        <v>708</v>
      </c>
      <c r="BZ165" s="754" t="s">
        <v>708</v>
      </c>
      <c r="CA165" s="291" t="s">
        <v>708</v>
      </c>
      <c r="CB165" s="291" t="s">
        <v>708</v>
      </c>
      <c r="CC165" s="291" t="s">
        <v>708</v>
      </c>
      <c r="CD165" s="291" t="s">
        <v>708</v>
      </c>
      <c r="CE165" s="291" t="s">
        <v>708</v>
      </c>
      <c r="CF165" s="291" t="s">
        <v>708</v>
      </c>
      <c r="CG165" s="291" t="s">
        <v>708</v>
      </c>
      <c r="CH165" s="439" t="s">
        <v>966</v>
      </c>
      <c r="CI165" s="290"/>
      <c r="CJ165" s="290"/>
      <c r="CK165" s="290"/>
      <c r="CL165" s="290"/>
      <c r="CM165" s="290"/>
      <c r="CN165" s="290"/>
      <c r="CO165" s="290"/>
      <c r="CP165" s="290"/>
      <c r="CQ165" s="290"/>
      <c r="CR165" s="290"/>
      <c r="CS165" s="290"/>
      <c r="CT165" s="290"/>
      <c r="CU165" s="290"/>
      <c r="CV165" s="290"/>
      <c r="CW165" s="290"/>
      <c r="CX165" s="290"/>
      <c r="CY165" s="290"/>
      <c r="CZ165" s="290"/>
      <c r="DA165" s="290"/>
      <c r="DB165" s="290"/>
      <c r="DC165" s="290"/>
      <c r="DD165" s="290"/>
      <c r="DE165" s="290"/>
      <c r="DF165" s="290"/>
      <c r="DG165" s="290"/>
      <c r="DH165" s="290"/>
      <c r="DI165" s="290"/>
      <c r="DJ165" s="290"/>
      <c r="DK165" s="290"/>
      <c r="DL165" s="290"/>
      <c r="DM165" s="290"/>
      <c r="DN165" s="290"/>
      <c r="DO165" s="290"/>
      <c r="DP165" s="290"/>
      <c r="DQ165" s="290"/>
      <c r="DR165" s="290"/>
      <c r="DS165" s="290"/>
      <c r="DT165" s="290"/>
      <c r="DU165" s="290"/>
      <c r="DV165" s="290"/>
      <c r="DW165" s="290"/>
      <c r="DX165" s="290"/>
      <c r="DY165" s="290"/>
      <c r="DZ165" s="290"/>
      <c r="EA165" s="290"/>
      <c r="EB165" s="290"/>
      <c r="EC165" s="290"/>
      <c r="ED165" s="290"/>
      <c r="EE165" s="290"/>
      <c r="EF165" s="290"/>
      <c r="EG165" s="290"/>
      <c r="EH165" s="290"/>
      <c r="EI165" s="290"/>
      <c r="EJ165" s="290"/>
      <c r="EK165" s="290"/>
      <c r="EL165" s="290"/>
      <c r="EM165" s="290"/>
      <c r="EN165" s="290"/>
      <c r="EO165" s="290"/>
      <c r="EP165" s="290"/>
      <c r="EQ165" s="290"/>
      <c r="ER165" s="290"/>
      <c r="ES165" s="290"/>
      <c r="ET165" s="290"/>
      <c r="EU165" s="290"/>
      <c r="EV165" s="290"/>
      <c r="EW165" s="290"/>
      <c r="EX165" s="290"/>
      <c r="EY165" s="290"/>
    </row>
    <row r="166" spans="1:155" s="237" customFormat="1" ht="15" customHeight="1" x14ac:dyDescent="0.35">
      <c r="A166" s="292" t="s">
        <v>518</v>
      </c>
      <c r="B166" s="293" t="s">
        <v>967</v>
      </c>
      <c r="C166" s="293" t="s">
        <v>710</v>
      </c>
      <c r="D166" s="290"/>
      <c r="E166" s="398">
        <v>11963826</v>
      </c>
      <c r="F166" s="699">
        <v>12804551</v>
      </c>
      <c r="G166" s="289">
        <v>0</v>
      </c>
      <c r="H166" s="699">
        <v>208760</v>
      </c>
      <c r="I166" s="289">
        <v>4792701</v>
      </c>
      <c r="J166" s="289">
        <v>5389970</v>
      </c>
      <c r="K166" s="398">
        <v>7171125</v>
      </c>
      <c r="L166" s="699">
        <v>7414581</v>
      </c>
      <c r="M166" s="289">
        <v>76061</v>
      </c>
      <c r="N166" s="699">
        <v>76441</v>
      </c>
      <c r="O166" s="405">
        <v>42397.599999999999</v>
      </c>
      <c r="P166" s="752">
        <v>42609.2</v>
      </c>
      <c r="Q166" s="616">
        <v>0.97500240000000005</v>
      </c>
      <c r="R166" s="617">
        <v>0.97499999999999998</v>
      </c>
      <c r="S166" s="704">
        <v>0</v>
      </c>
      <c r="T166" s="699">
        <v>0</v>
      </c>
      <c r="U166" s="384">
        <v>41337.800000000003</v>
      </c>
      <c r="V166" s="384">
        <v>41543.97</v>
      </c>
      <c r="W166" s="684">
        <v>289.42</v>
      </c>
      <c r="X166" s="756">
        <v>308.21683999999999</v>
      </c>
      <c r="Y166" s="472">
        <v>173.48</v>
      </c>
      <c r="Z166" s="472">
        <v>178.47550000000001</v>
      </c>
      <c r="AA166" s="499">
        <v>0</v>
      </c>
      <c r="AB166" s="440">
        <v>0</v>
      </c>
      <c r="AC166" s="619">
        <v>0</v>
      </c>
      <c r="AD166" s="441" t="s">
        <v>105</v>
      </c>
      <c r="AE166" s="442" t="s">
        <v>105</v>
      </c>
      <c r="AF166" s="340">
        <v>1394.0033599999999</v>
      </c>
      <c r="AG166" s="340">
        <v>251.20060000000001</v>
      </c>
      <c r="AH166" s="340">
        <v>91.790220000000005</v>
      </c>
      <c r="AI166" s="340">
        <v>0</v>
      </c>
      <c r="AJ166" s="568">
        <v>2045.21</v>
      </c>
      <c r="AK166" s="609">
        <v>62</v>
      </c>
      <c r="AL166" s="570">
        <v>41544</v>
      </c>
      <c r="AM166" s="609">
        <v>0</v>
      </c>
      <c r="AN166" s="570">
        <v>0</v>
      </c>
      <c r="AO166" s="609">
        <v>53</v>
      </c>
      <c r="AP166" s="569">
        <v>40886.6</v>
      </c>
      <c r="AQ166" s="571" t="s">
        <v>708</v>
      </c>
      <c r="AR166" s="591" t="s">
        <v>708</v>
      </c>
      <c r="AS166" s="591" t="s">
        <v>708</v>
      </c>
      <c r="AT166" s="591" t="s">
        <v>708</v>
      </c>
      <c r="AU166" s="591" t="s">
        <v>708</v>
      </c>
      <c r="AV166" s="591" t="s">
        <v>708</v>
      </c>
      <c r="AW166" s="591" t="s">
        <v>708</v>
      </c>
      <c r="AX166" s="754" t="s">
        <v>708</v>
      </c>
      <c r="AY166" s="291" t="s">
        <v>708</v>
      </c>
      <c r="AZ166" s="291" t="s">
        <v>708</v>
      </c>
      <c r="BA166" s="291" t="s">
        <v>708</v>
      </c>
      <c r="BB166" s="291" t="s">
        <v>708</v>
      </c>
      <c r="BC166" s="291" t="s">
        <v>708</v>
      </c>
      <c r="BD166" s="291" t="s">
        <v>708</v>
      </c>
      <c r="BE166" s="755" t="s">
        <v>708</v>
      </c>
      <c r="BF166" s="591" t="s">
        <v>708</v>
      </c>
      <c r="BG166" s="591" t="s">
        <v>708</v>
      </c>
      <c r="BH166" s="591" t="s">
        <v>708</v>
      </c>
      <c r="BI166" s="591" t="s">
        <v>708</v>
      </c>
      <c r="BJ166" s="591" t="s">
        <v>708</v>
      </c>
      <c r="BK166" s="591" t="s">
        <v>708</v>
      </c>
      <c r="BL166" s="754" t="s">
        <v>708</v>
      </c>
      <c r="BM166" s="291" t="s">
        <v>708</v>
      </c>
      <c r="BN166" s="291" t="s">
        <v>708</v>
      </c>
      <c r="BO166" s="291" t="s">
        <v>708</v>
      </c>
      <c r="BP166" s="291" t="s">
        <v>708</v>
      </c>
      <c r="BQ166" s="291" t="s">
        <v>708</v>
      </c>
      <c r="BR166" s="291" t="s">
        <v>708</v>
      </c>
      <c r="BS166" s="755" t="s">
        <v>708</v>
      </c>
      <c r="BT166" s="591" t="s">
        <v>708</v>
      </c>
      <c r="BU166" s="591" t="s">
        <v>708</v>
      </c>
      <c r="BV166" s="591" t="s">
        <v>708</v>
      </c>
      <c r="BW166" s="591" t="s">
        <v>708</v>
      </c>
      <c r="BX166" s="591" t="s">
        <v>708</v>
      </c>
      <c r="BY166" s="591" t="s">
        <v>708</v>
      </c>
      <c r="BZ166" s="754" t="s">
        <v>708</v>
      </c>
      <c r="CA166" s="291" t="s">
        <v>708</v>
      </c>
      <c r="CB166" s="291" t="s">
        <v>708</v>
      </c>
      <c r="CC166" s="291" t="s">
        <v>708</v>
      </c>
      <c r="CD166" s="291" t="s">
        <v>708</v>
      </c>
      <c r="CE166" s="291" t="s">
        <v>708</v>
      </c>
      <c r="CF166" s="291" t="s">
        <v>708</v>
      </c>
      <c r="CG166" s="291" t="s">
        <v>708</v>
      </c>
      <c r="CH166" s="439" t="s">
        <v>968</v>
      </c>
      <c r="CI166" s="290"/>
      <c r="CJ166" s="290"/>
      <c r="CK166" s="290"/>
      <c r="CL166" s="290"/>
      <c r="CM166" s="290"/>
      <c r="CN166" s="290"/>
      <c r="CO166" s="290"/>
      <c r="CP166" s="290"/>
      <c r="CQ166" s="290"/>
      <c r="CR166" s="290"/>
      <c r="CS166" s="290"/>
      <c r="CT166" s="290"/>
      <c r="CU166" s="290"/>
      <c r="CV166" s="290"/>
      <c r="CW166" s="290"/>
      <c r="CX166" s="290"/>
      <c r="CY166" s="290"/>
      <c r="CZ166" s="290"/>
      <c r="DA166" s="290"/>
      <c r="DB166" s="290"/>
      <c r="DC166" s="290"/>
      <c r="DD166" s="290"/>
      <c r="DE166" s="290"/>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0"/>
      <c r="EB166" s="290"/>
      <c r="EC166" s="290"/>
      <c r="ED166" s="290"/>
      <c r="EE166" s="290"/>
      <c r="EF166" s="290"/>
      <c r="EG166" s="290"/>
      <c r="EH166" s="290"/>
      <c r="EI166" s="290"/>
      <c r="EJ166" s="290"/>
      <c r="EK166" s="290"/>
      <c r="EL166" s="290"/>
      <c r="EM166" s="290"/>
      <c r="EN166" s="290"/>
      <c r="EO166" s="290"/>
      <c r="EP166" s="290"/>
      <c r="EQ166" s="290"/>
      <c r="ER166" s="290"/>
      <c r="ES166" s="290"/>
      <c r="ET166" s="290"/>
      <c r="EU166" s="290"/>
      <c r="EV166" s="290"/>
      <c r="EW166" s="290"/>
      <c r="EX166" s="290"/>
      <c r="EY166" s="290"/>
    </row>
    <row r="167" spans="1:155" s="237" customFormat="1" ht="15" customHeight="1" x14ac:dyDescent="0.35">
      <c r="A167" s="292" t="s">
        <v>320</v>
      </c>
      <c r="B167" s="293" t="s">
        <v>321</v>
      </c>
      <c r="C167" s="293" t="s">
        <v>117</v>
      </c>
      <c r="D167" s="290"/>
      <c r="E167" s="398">
        <v>99861400</v>
      </c>
      <c r="F167" s="699">
        <v>104983453</v>
      </c>
      <c r="G167" s="289">
        <v>0</v>
      </c>
      <c r="H167" s="699">
        <v>0</v>
      </c>
      <c r="I167" s="289">
        <v>0</v>
      </c>
      <c r="J167" s="289">
        <v>0</v>
      </c>
      <c r="K167" s="398">
        <v>99861400</v>
      </c>
      <c r="L167" s="699">
        <v>104983453</v>
      </c>
      <c r="M167" s="289">
        <v>958452</v>
      </c>
      <c r="N167" s="699">
        <v>988248</v>
      </c>
      <c r="O167" s="405">
        <v>76510</v>
      </c>
      <c r="P167" s="752">
        <v>77295.199999999997</v>
      </c>
      <c r="Q167" s="616">
        <v>0.97</v>
      </c>
      <c r="R167" s="617">
        <v>0.98</v>
      </c>
      <c r="S167" s="704">
        <v>5.3</v>
      </c>
      <c r="T167" s="699">
        <v>5.3</v>
      </c>
      <c r="U167" s="384">
        <v>74220</v>
      </c>
      <c r="V167" s="384">
        <v>75754.600000000006</v>
      </c>
      <c r="W167" s="684">
        <v>1345.48</v>
      </c>
      <c r="X167" s="756">
        <v>1385.84</v>
      </c>
      <c r="Y167" s="472">
        <v>1345.48</v>
      </c>
      <c r="Z167" s="472">
        <v>1385.84</v>
      </c>
      <c r="AA167" s="499">
        <v>1015112</v>
      </c>
      <c r="AB167" s="440">
        <v>13.4</v>
      </c>
      <c r="AC167" s="619">
        <v>9.9592999999999991E-3</v>
      </c>
      <c r="AD167" s="441" t="s">
        <v>105</v>
      </c>
      <c r="AE167" s="442" t="s">
        <v>105</v>
      </c>
      <c r="AF167" s="340">
        <v>395.59</v>
      </c>
      <c r="AG167" s="340">
        <v>0</v>
      </c>
      <c r="AH167" s="340">
        <v>0</v>
      </c>
      <c r="AI167" s="340">
        <v>0</v>
      </c>
      <c r="AJ167" s="568">
        <v>1781.43</v>
      </c>
      <c r="AK167" s="609">
        <v>0</v>
      </c>
      <c r="AL167" s="570">
        <v>0</v>
      </c>
      <c r="AM167" s="609">
        <v>0</v>
      </c>
      <c r="AN167" s="570">
        <v>0</v>
      </c>
      <c r="AO167" s="609">
        <v>0</v>
      </c>
      <c r="AP167" s="569">
        <v>0</v>
      </c>
      <c r="AQ167" s="571" t="s">
        <v>708</v>
      </c>
      <c r="AR167" s="591" t="s">
        <v>708</v>
      </c>
      <c r="AS167" s="591" t="s">
        <v>708</v>
      </c>
      <c r="AT167" s="591" t="s">
        <v>708</v>
      </c>
      <c r="AU167" s="591" t="s">
        <v>708</v>
      </c>
      <c r="AV167" s="591" t="s">
        <v>708</v>
      </c>
      <c r="AW167" s="591" t="s">
        <v>708</v>
      </c>
      <c r="AX167" s="754" t="s">
        <v>708</v>
      </c>
      <c r="AY167" s="291" t="s">
        <v>708</v>
      </c>
      <c r="AZ167" s="291" t="s">
        <v>708</v>
      </c>
      <c r="BA167" s="291" t="s">
        <v>708</v>
      </c>
      <c r="BB167" s="291" t="s">
        <v>708</v>
      </c>
      <c r="BC167" s="291" t="s">
        <v>708</v>
      </c>
      <c r="BD167" s="291" t="s">
        <v>708</v>
      </c>
      <c r="BE167" s="755" t="s">
        <v>708</v>
      </c>
      <c r="BF167" s="591" t="s">
        <v>708</v>
      </c>
      <c r="BG167" s="591" t="s">
        <v>708</v>
      </c>
      <c r="BH167" s="591" t="s">
        <v>708</v>
      </c>
      <c r="BI167" s="591" t="s">
        <v>708</v>
      </c>
      <c r="BJ167" s="591" t="s">
        <v>708</v>
      </c>
      <c r="BK167" s="591" t="s">
        <v>708</v>
      </c>
      <c r="BL167" s="754" t="s">
        <v>708</v>
      </c>
      <c r="BM167" s="291" t="s">
        <v>708</v>
      </c>
      <c r="BN167" s="291" t="s">
        <v>708</v>
      </c>
      <c r="BO167" s="291" t="s">
        <v>708</v>
      </c>
      <c r="BP167" s="291" t="s">
        <v>708</v>
      </c>
      <c r="BQ167" s="291" t="s">
        <v>708</v>
      </c>
      <c r="BR167" s="291" t="s">
        <v>708</v>
      </c>
      <c r="BS167" s="755" t="s">
        <v>708</v>
      </c>
      <c r="BT167" s="591" t="s">
        <v>708</v>
      </c>
      <c r="BU167" s="591" t="s">
        <v>708</v>
      </c>
      <c r="BV167" s="591" t="s">
        <v>708</v>
      </c>
      <c r="BW167" s="591" t="s">
        <v>708</v>
      </c>
      <c r="BX167" s="591" t="s">
        <v>708</v>
      </c>
      <c r="BY167" s="591" t="s">
        <v>708</v>
      </c>
      <c r="BZ167" s="754" t="s">
        <v>708</v>
      </c>
      <c r="CA167" s="291" t="s">
        <v>708</v>
      </c>
      <c r="CB167" s="291" t="s">
        <v>708</v>
      </c>
      <c r="CC167" s="291" t="s">
        <v>708</v>
      </c>
      <c r="CD167" s="291" t="s">
        <v>708</v>
      </c>
      <c r="CE167" s="291" t="s">
        <v>708</v>
      </c>
      <c r="CF167" s="291" t="s">
        <v>708</v>
      </c>
      <c r="CG167" s="291" t="s">
        <v>708</v>
      </c>
      <c r="CH167" s="439" t="s">
        <v>969</v>
      </c>
      <c r="CI167" s="290"/>
      <c r="CJ167" s="290"/>
      <c r="CK167" s="290"/>
      <c r="CL167" s="290"/>
      <c r="CM167" s="290"/>
      <c r="CN167" s="290"/>
      <c r="CO167" s="290"/>
      <c r="CP167" s="290"/>
      <c r="CQ167" s="290"/>
      <c r="CR167" s="290"/>
      <c r="CS167" s="290"/>
      <c r="CT167" s="290"/>
      <c r="CU167" s="290"/>
      <c r="CV167" s="290"/>
      <c r="CW167" s="290"/>
      <c r="CX167" s="290"/>
      <c r="CY167" s="290"/>
      <c r="CZ167" s="290"/>
      <c r="DA167" s="290"/>
      <c r="DB167" s="290"/>
      <c r="DC167" s="290"/>
      <c r="DD167" s="290"/>
      <c r="DE167" s="290"/>
      <c r="DF167" s="290"/>
      <c r="DG167" s="290"/>
      <c r="DH167" s="290"/>
      <c r="DI167" s="290"/>
      <c r="DJ167" s="290"/>
      <c r="DK167" s="290"/>
      <c r="DL167" s="290"/>
      <c r="DM167" s="290"/>
      <c r="DN167" s="290"/>
      <c r="DO167" s="290"/>
      <c r="DP167" s="290"/>
      <c r="DQ167" s="290"/>
      <c r="DR167" s="290"/>
      <c r="DS167" s="290"/>
      <c r="DT167" s="290"/>
      <c r="DU167" s="290"/>
      <c r="DV167" s="290"/>
      <c r="DW167" s="290"/>
      <c r="DX167" s="290"/>
      <c r="DY167" s="290"/>
      <c r="DZ167" s="290"/>
      <c r="EA167" s="290"/>
      <c r="EB167" s="290"/>
      <c r="EC167" s="290"/>
      <c r="ED167" s="290"/>
      <c r="EE167" s="290"/>
      <c r="EF167" s="290"/>
      <c r="EG167" s="290"/>
      <c r="EH167" s="290"/>
      <c r="EI167" s="290"/>
      <c r="EJ167" s="290"/>
      <c r="EK167" s="290"/>
      <c r="EL167" s="290"/>
      <c r="EM167" s="290"/>
      <c r="EN167" s="290"/>
      <c r="EO167" s="290"/>
      <c r="EP167" s="290"/>
      <c r="EQ167" s="290"/>
      <c r="ER167" s="290"/>
      <c r="ES167" s="290"/>
      <c r="ET167" s="290"/>
      <c r="EU167" s="290"/>
      <c r="EV167" s="290"/>
      <c r="EW167" s="290"/>
      <c r="EX167" s="290"/>
      <c r="EY167" s="290"/>
    </row>
    <row r="168" spans="1:155" s="237" customFormat="1" ht="15" customHeight="1" x14ac:dyDescent="0.35">
      <c r="A168" s="292" t="s">
        <v>519</v>
      </c>
      <c r="B168" s="293" t="s">
        <v>970</v>
      </c>
      <c r="C168" s="293" t="s">
        <v>710</v>
      </c>
      <c r="D168" s="290"/>
      <c r="E168" s="398">
        <v>8098564</v>
      </c>
      <c r="F168" s="699">
        <v>8668478.8100000005</v>
      </c>
      <c r="G168" s="289">
        <v>0</v>
      </c>
      <c r="H168" s="699">
        <v>0</v>
      </c>
      <c r="I168" s="289">
        <v>1983944</v>
      </c>
      <c r="J168" s="289">
        <v>2144548.81</v>
      </c>
      <c r="K168" s="398">
        <v>6114620</v>
      </c>
      <c r="L168" s="699">
        <v>6523930</v>
      </c>
      <c r="M168" s="289">
        <v>0</v>
      </c>
      <c r="N168" s="699">
        <v>0</v>
      </c>
      <c r="O168" s="405">
        <v>29785.86</v>
      </c>
      <c r="P168" s="752">
        <v>30575.82</v>
      </c>
      <c r="Q168" s="616">
        <v>0.96</v>
      </c>
      <c r="R168" s="617">
        <v>0.97499999999999998</v>
      </c>
      <c r="S168" s="704">
        <v>0</v>
      </c>
      <c r="T168" s="699">
        <v>0</v>
      </c>
      <c r="U168" s="384">
        <v>28594.400000000001</v>
      </c>
      <c r="V168" s="384">
        <v>29811.424500000001</v>
      </c>
      <c r="W168" s="684">
        <v>283.22000000000003</v>
      </c>
      <c r="X168" s="756">
        <v>290.77706999999998</v>
      </c>
      <c r="Y168" s="472">
        <v>213.84</v>
      </c>
      <c r="Z168" s="472">
        <v>218.83993000000001</v>
      </c>
      <c r="AA168" s="499">
        <v>0</v>
      </c>
      <c r="AB168" s="440">
        <v>0</v>
      </c>
      <c r="AC168" s="619">
        <v>0</v>
      </c>
      <c r="AD168" s="441" t="s">
        <v>105</v>
      </c>
      <c r="AE168" s="442" t="s">
        <v>105</v>
      </c>
      <c r="AF168" s="340">
        <v>1556.4592399999999</v>
      </c>
      <c r="AG168" s="340">
        <v>246.55987999999999</v>
      </c>
      <c r="AH168" s="340">
        <v>91.789959999999994</v>
      </c>
      <c r="AI168" s="340">
        <v>0</v>
      </c>
      <c r="AJ168" s="568">
        <v>2185.59</v>
      </c>
      <c r="AK168" s="609">
        <v>62</v>
      </c>
      <c r="AL168" s="570">
        <v>29811.41</v>
      </c>
      <c r="AM168" s="609">
        <v>0</v>
      </c>
      <c r="AN168" s="570">
        <v>0</v>
      </c>
      <c r="AO168" s="609">
        <v>55</v>
      </c>
      <c r="AP168" s="569">
        <v>29523.200000000001</v>
      </c>
      <c r="AQ168" s="571" t="s">
        <v>708</v>
      </c>
      <c r="AR168" s="591" t="s">
        <v>708</v>
      </c>
      <c r="AS168" s="591" t="s">
        <v>708</v>
      </c>
      <c r="AT168" s="591" t="s">
        <v>708</v>
      </c>
      <c r="AU168" s="591" t="s">
        <v>708</v>
      </c>
      <c r="AV168" s="591" t="s">
        <v>708</v>
      </c>
      <c r="AW168" s="591" t="s">
        <v>708</v>
      </c>
      <c r="AX168" s="754" t="s">
        <v>708</v>
      </c>
      <c r="AY168" s="291" t="s">
        <v>708</v>
      </c>
      <c r="AZ168" s="291" t="s">
        <v>708</v>
      </c>
      <c r="BA168" s="291" t="s">
        <v>708</v>
      </c>
      <c r="BB168" s="291" t="s">
        <v>708</v>
      </c>
      <c r="BC168" s="291" t="s">
        <v>708</v>
      </c>
      <c r="BD168" s="291" t="s">
        <v>708</v>
      </c>
      <c r="BE168" s="755" t="s">
        <v>708</v>
      </c>
      <c r="BF168" s="591" t="s">
        <v>708</v>
      </c>
      <c r="BG168" s="591" t="s">
        <v>708</v>
      </c>
      <c r="BH168" s="591" t="s">
        <v>708</v>
      </c>
      <c r="BI168" s="591" t="s">
        <v>708</v>
      </c>
      <c r="BJ168" s="591" t="s">
        <v>708</v>
      </c>
      <c r="BK168" s="591" t="s">
        <v>708</v>
      </c>
      <c r="BL168" s="754" t="s">
        <v>708</v>
      </c>
      <c r="BM168" s="291" t="s">
        <v>708</v>
      </c>
      <c r="BN168" s="291" t="s">
        <v>708</v>
      </c>
      <c r="BO168" s="291" t="s">
        <v>708</v>
      </c>
      <c r="BP168" s="291" t="s">
        <v>708</v>
      </c>
      <c r="BQ168" s="291" t="s">
        <v>708</v>
      </c>
      <c r="BR168" s="291" t="s">
        <v>708</v>
      </c>
      <c r="BS168" s="755" t="s">
        <v>708</v>
      </c>
      <c r="BT168" s="591" t="s">
        <v>708</v>
      </c>
      <c r="BU168" s="591" t="s">
        <v>708</v>
      </c>
      <c r="BV168" s="591" t="s">
        <v>708</v>
      </c>
      <c r="BW168" s="591" t="s">
        <v>708</v>
      </c>
      <c r="BX168" s="591" t="s">
        <v>708</v>
      </c>
      <c r="BY168" s="591" t="s">
        <v>708</v>
      </c>
      <c r="BZ168" s="754" t="s">
        <v>708</v>
      </c>
      <c r="CA168" s="291" t="s">
        <v>708</v>
      </c>
      <c r="CB168" s="291" t="s">
        <v>708</v>
      </c>
      <c r="CC168" s="291" t="s">
        <v>708</v>
      </c>
      <c r="CD168" s="291" t="s">
        <v>708</v>
      </c>
      <c r="CE168" s="291" t="s">
        <v>708</v>
      </c>
      <c r="CF168" s="291" t="s">
        <v>708</v>
      </c>
      <c r="CG168" s="291" t="s">
        <v>708</v>
      </c>
      <c r="CH168" s="439" t="s">
        <v>971</v>
      </c>
      <c r="CI168" s="290"/>
      <c r="CJ168" s="290"/>
      <c r="CK168" s="290"/>
      <c r="CL168" s="290"/>
      <c r="CM168" s="290"/>
      <c r="CN168" s="290"/>
      <c r="CO168" s="290"/>
      <c r="CP168" s="290"/>
      <c r="CQ168" s="290"/>
      <c r="CR168" s="290"/>
      <c r="CS168" s="290"/>
      <c r="CT168" s="290"/>
      <c r="CU168" s="290"/>
      <c r="CV168" s="290"/>
      <c r="CW168" s="290"/>
      <c r="CX168" s="290"/>
      <c r="CY168" s="290"/>
      <c r="CZ168" s="290"/>
      <c r="DA168" s="290"/>
      <c r="DB168" s="290"/>
      <c r="DC168" s="290"/>
      <c r="DD168" s="290"/>
      <c r="DE168" s="290"/>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0"/>
      <c r="EB168" s="290"/>
      <c r="EC168" s="290"/>
      <c r="ED168" s="290"/>
      <c r="EE168" s="290"/>
      <c r="EF168" s="290"/>
      <c r="EG168" s="290"/>
      <c r="EH168" s="290"/>
      <c r="EI168" s="290"/>
      <c r="EJ168" s="290"/>
      <c r="EK168" s="290"/>
      <c r="EL168" s="290"/>
      <c r="EM168" s="290"/>
      <c r="EN168" s="290"/>
      <c r="EO168" s="290"/>
      <c r="EP168" s="290"/>
      <c r="EQ168" s="290"/>
      <c r="ER168" s="290"/>
      <c r="ES168" s="290"/>
      <c r="ET168" s="290"/>
      <c r="EU168" s="290"/>
      <c r="EV168" s="290"/>
      <c r="EW168" s="290"/>
      <c r="EX168" s="290"/>
      <c r="EY168" s="290"/>
    </row>
    <row r="169" spans="1:155" s="237" customFormat="1" ht="15" customHeight="1" x14ac:dyDescent="0.35">
      <c r="A169" s="292" t="s">
        <v>520</v>
      </c>
      <c r="B169" s="293" t="s">
        <v>972</v>
      </c>
      <c r="C169" s="293" t="s">
        <v>710</v>
      </c>
      <c r="D169" s="290"/>
      <c r="E169" s="398">
        <v>9303496</v>
      </c>
      <c r="F169" s="699">
        <v>9879599</v>
      </c>
      <c r="G169" s="289">
        <v>0</v>
      </c>
      <c r="H169" s="699">
        <v>0</v>
      </c>
      <c r="I169" s="289">
        <v>2922114</v>
      </c>
      <c r="J169" s="289">
        <v>3212636</v>
      </c>
      <c r="K169" s="398">
        <v>6381382</v>
      </c>
      <c r="L169" s="699">
        <v>6666963</v>
      </c>
      <c r="M169" s="289">
        <v>0</v>
      </c>
      <c r="N169" s="699">
        <v>0</v>
      </c>
      <c r="O169" s="405">
        <v>37352.03</v>
      </c>
      <c r="P169" s="752">
        <v>38836.22</v>
      </c>
      <c r="Q169" s="616">
        <v>0.99</v>
      </c>
      <c r="R169" s="617">
        <v>0.995</v>
      </c>
      <c r="S169" s="704">
        <v>211.2</v>
      </c>
      <c r="T169" s="699">
        <v>211.2</v>
      </c>
      <c r="U169" s="384">
        <v>37189.699999999997</v>
      </c>
      <c r="V169" s="384">
        <v>38853.238899999997</v>
      </c>
      <c r="W169" s="684">
        <v>250.16</v>
      </c>
      <c r="X169" s="756">
        <v>254.27993000000001</v>
      </c>
      <c r="Y169" s="472">
        <v>171.59</v>
      </c>
      <c r="Z169" s="472">
        <v>171.59349</v>
      </c>
      <c r="AA169" s="439">
        <v>0</v>
      </c>
      <c r="AB169" s="439">
        <v>0</v>
      </c>
      <c r="AC169" s="619">
        <v>0</v>
      </c>
      <c r="AD169" s="441" t="s">
        <v>105</v>
      </c>
      <c r="AE169" s="442" t="s">
        <v>105</v>
      </c>
      <c r="AF169" s="340">
        <v>1438.9193</v>
      </c>
      <c r="AG169" s="340">
        <v>247.67988</v>
      </c>
      <c r="AH169" s="340">
        <v>0</v>
      </c>
      <c r="AI169" s="340">
        <v>0</v>
      </c>
      <c r="AJ169" s="568">
        <v>1940.88</v>
      </c>
      <c r="AK169" s="609">
        <v>123</v>
      </c>
      <c r="AL169" s="570">
        <v>38853.199999999997</v>
      </c>
      <c r="AM169" s="609">
        <v>0</v>
      </c>
      <c r="AN169" s="570">
        <v>0</v>
      </c>
      <c r="AO169" s="609">
        <v>107</v>
      </c>
      <c r="AP169" s="569">
        <v>38183.4</v>
      </c>
      <c r="AQ169" s="571" t="s">
        <v>708</v>
      </c>
      <c r="AR169" s="591" t="s">
        <v>708</v>
      </c>
      <c r="AS169" s="591" t="s">
        <v>708</v>
      </c>
      <c r="AT169" s="591" t="s">
        <v>708</v>
      </c>
      <c r="AU169" s="591" t="s">
        <v>708</v>
      </c>
      <c r="AV169" s="591" t="s">
        <v>708</v>
      </c>
      <c r="AW169" s="591" t="s">
        <v>708</v>
      </c>
      <c r="AX169" s="754" t="s">
        <v>708</v>
      </c>
      <c r="AY169" s="291" t="s">
        <v>708</v>
      </c>
      <c r="AZ169" s="291" t="s">
        <v>708</v>
      </c>
      <c r="BA169" s="291" t="s">
        <v>708</v>
      </c>
      <c r="BB169" s="291" t="s">
        <v>708</v>
      </c>
      <c r="BC169" s="291" t="s">
        <v>708</v>
      </c>
      <c r="BD169" s="291" t="s">
        <v>708</v>
      </c>
      <c r="BE169" s="755" t="s">
        <v>708</v>
      </c>
      <c r="BF169" s="591" t="s">
        <v>708</v>
      </c>
      <c r="BG169" s="591" t="s">
        <v>708</v>
      </c>
      <c r="BH169" s="591" t="s">
        <v>708</v>
      </c>
      <c r="BI169" s="591" t="s">
        <v>708</v>
      </c>
      <c r="BJ169" s="591" t="s">
        <v>708</v>
      </c>
      <c r="BK169" s="591" t="s">
        <v>708</v>
      </c>
      <c r="BL169" s="754" t="s">
        <v>708</v>
      </c>
      <c r="BM169" s="291" t="s">
        <v>708</v>
      </c>
      <c r="BN169" s="291" t="s">
        <v>708</v>
      </c>
      <c r="BO169" s="291" t="s">
        <v>708</v>
      </c>
      <c r="BP169" s="291" t="s">
        <v>708</v>
      </c>
      <c r="BQ169" s="291" t="s">
        <v>708</v>
      </c>
      <c r="BR169" s="291" t="s">
        <v>708</v>
      </c>
      <c r="BS169" s="755" t="s">
        <v>708</v>
      </c>
      <c r="BT169" s="591" t="s">
        <v>708</v>
      </c>
      <c r="BU169" s="591" t="s">
        <v>708</v>
      </c>
      <c r="BV169" s="591" t="s">
        <v>708</v>
      </c>
      <c r="BW169" s="591" t="s">
        <v>708</v>
      </c>
      <c r="BX169" s="591" t="s">
        <v>708</v>
      </c>
      <c r="BY169" s="591" t="s">
        <v>708</v>
      </c>
      <c r="BZ169" s="754" t="s">
        <v>708</v>
      </c>
      <c r="CA169" s="291" t="s">
        <v>708</v>
      </c>
      <c r="CB169" s="291" t="s">
        <v>708</v>
      </c>
      <c r="CC169" s="291" t="s">
        <v>708</v>
      </c>
      <c r="CD169" s="291" t="s">
        <v>708</v>
      </c>
      <c r="CE169" s="291" t="s">
        <v>708</v>
      </c>
      <c r="CF169" s="291" t="s">
        <v>708</v>
      </c>
      <c r="CG169" s="291" t="s">
        <v>708</v>
      </c>
      <c r="CH169" s="439" t="s">
        <v>973</v>
      </c>
      <c r="CI169" s="290"/>
      <c r="CJ169" s="290"/>
      <c r="CK169" s="290"/>
      <c r="CL169" s="290"/>
      <c r="CM169" s="290"/>
      <c r="CN169" s="290"/>
      <c r="CO169" s="290"/>
      <c r="CP169" s="290"/>
      <c r="CQ169" s="290"/>
      <c r="CR169" s="290"/>
      <c r="CS169" s="290"/>
      <c r="CT169" s="290"/>
      <c r="CU169" s="290"/>
      <c r="CV169" s="290"/>
      <c r="CW169" s="290"/>
      <c r="CX169" s="290"/>
      <c r="CY169" s="290"/>
      <c r="CZ169" s="290"/>
      <c r="DA169" s="290"/>
      <c r="DB169" s="290"/>
      <c r="DC169" s="290"/>
      <c r="DD169" s="290"/>
      <c r="DE169" s="290"/>
      <c r="DF169" s="290"/>
      <c r="DG169" s="290"/>
      <c r="DH169" s="290"/>
      <c r="DI169" s="290"/>
      <c r="DJ169" s="290"/>
      <c r="DK169" s="290"/>
      <c r="DL169" s="290"/>
      <c r="DM169" s="290"/>
      <c r="DN169" s="290"/>
      <c r="DO169" s="290"/>
      <c r="DP169" s="290"/>
      <c r="DQ169" s="290"/>
      <c r="DR169" s="290"/>
      <c r="DS169" s="290"/>
      <c r="DT169" s="290"/>
      <c r="DU169" s="290"/>
      <c r="DV169" s="290"/>
      <c r="DW169" s="290"/>
      <c r="DX169" s="290"/>
      <c r="DY169" s="290"/>
      <c r="DZ169" s="290"/>
      <c r="EA169" s="290"/>
      <c r="EB169" s="290"/>
      <c r="EC169" s="290"/>
      <c r="ED169" s="290"/>
      <c r="EE169" s="290"/>
      <c r="EF169" s="290"/>
      <c r="EG169" s="290"/>
      <c r="EH169" s="290"/>
      <c r="EI169" s="290"/>
      <c r="EJ169" s="290"/>
      <c r="EK169" s="290"/>
      <c r="EL169" s="290"/>
      <c r="EM169" s="290"/>
      <c r="EN169" s="290"/>
      <c r="EO169" s="290"/>
      <c r="EP169" s="290"/>
      <c r="EQ169" s="290"/>
      <c r="ER169" s="290"/>
      <c r="ES169" s="290"/>
      <c r="ET169" s="290"/>
      <c r="EU169" s="290"/>
      <c r="EV169" s="290"/>
      <c r="EW169" s="290"/>
      <c r="EX169" s="290"/>
      <c r="EY169" s="290"/>
    </row>
    <row r="170" spans="1:155" s="237" customFormat="1" ht="15" customHeight="1" x14ac:dyDescent="0.35">
      <c r="A170" s="292" t="s">
        <v>521</v>
      </c>
      <c r="B170" s="293" t="s">
        <v>974</v>
      </c>
      <c r="C170" s="293" t="s">
        <v>710</v>
      </c>
      <c r="D170" s="290"/>
      <c r="E170" s="398">
        <v>15585040</v>
      </c>
      <c r="F170" s="699">
        <v>16288707</v>
      </c>
      <c r="G170" s="289">
        <v>0</v>
      </c>
      <c r="H170" s="699">
        <v>0</v>
      </c>
      <c r="I170" s="289">
        <v>4670361</v>
      </c>
      <c r="J170" s="289">
        <v>4884433</v>
      </c>
      <c r="K170" s="398">
        <v>10914679</v>
      </c>
      <c r="L170" s="699">
        <v>11404274</v>
      </c>
      <c r="M170" s="289">
        <v>1017</v>
      </c>
      <c r="N170" s="699">
        <v>1032</v>
      </c>
      <c r="O170" s="405">
        <v>62599.4</v>
      </c>
      <c r="P170" s="752">
        <v>63612.3</v>
      </c>
      <c r="Q170" s="616">
        <v>0.99400000000000011</v>
      </c>
      <c r="R170" s="617">
        <v>0.99400000000000011</v>
      </c>
      <c r="S170" s="704">
        <v>0</v>
      </c>
      <c r="T170" s="699">
        <v>0</v>
      </c>
      <c r="U170" s="384">
        <v>62223.8</v>
      </c>
      <c r="V170" s="384">
        <v>63230.6</v>
      </c>
      <c r="W170" s="684">
        <v>250.47</v>
      </c>
      <c r="X170" s="756">
        <v>257.61</v>
      </c>
      <c r="Y170" s="472">
        <v>175.41</v>
      </c>
      <c r="Z170" s="472">
        <v>180.36</v>
      </c>
      <c r="AA170" s="499">
        <v>0</v>
      </c>
      <c r="AB170" s="440">
        <v>0</v>
      </c>
      <c r="AC170" s="619">
        <v>0</v>
      </c>
      <c r="AD170" s="441" t="s">
        <v>105</v>
      </c>
      <c r="AE170" s="442" t="s">
        <v>105</v>
      </c>
      <c r="AF170" s="340">
        <v>1555.74</v>
      </c>
      <c r="AG170" s="340">
        <v>224.91</v>
      </c>
      <c r="AH170" s="340">
        <v>0</v>
      </c>
      <c r="AI170" s="340">
        <v>0</v>
      </c>
      <c r="AJ170" s="568">
        <v>2038.26</v>
      </c>
      <c r="AK170" s="609">
        <v>24</v>
      </c>
      <c r="AL170" s="570">
        <v>63230.6</v>
      </c>
      <c r="AM170" s="609">
        <v>0</v>
      </c>
      <c r="AN170" s="570">
        <v>0</v>
      </c>
      <c r="AO170" s="609">
        <v>24</v>
      </c>
      <c r="AP170" s="569">
        <v>63230.6</v>
      </c>
      <c r="AQ170" s="571" t="s">
        <v>708</v>
      </c>
      <c r="AR170" s="591" t="s">
        <v>708</v>
      </c>
      <c r="AS170" s="591" t="s">
        <v>708</v>
      </c>
      <c r="AT170" s="591" t="s">
        <v>708</v>
      </c>
      <c r="AU170" s="591" t="s">
        <v>708</v>
      </c>
      <c r="AV170" s="591" t="s">
        <v>708</v>
      </c>
      <c r="AW170" s="591" t="s">
        <v>708</v>
      </c>
      <c r="AX170" s="754" t="s">
        <v>708</v>
      </c>
      <c r="AY170" s="291" t="s">
        <v>708</v>
      </c>
      <c r="AZ170" s="291" t="s">
        <v>708</v>
      </c>
      <c r="BA170" s="291" t="s">
        <v>708</v>
      </c>
      <c r="BB170" s="291" t="s">
        <v>708</v>
      </c>
      <c r="BC170" s="291" t="s">
        <v>708</v>
      </c>
      <c r="BD170" s="291" t="s">
        <v>708</v>
      </c>
      <c r="BE170" s="755" t="s">
        <v>708</v>
      </c>
      <c r="BF170" s="591" t="s">
        <v>708</v>
      </c>
      <c r="BG170" s="591" t="s">
        <v>708</v>
      </c>
      <c r="BH170" s="591" t="s">
        <v>708</v>
      </c>
      <c r="BI170" s="591" t="s">
        <v>708</v>
      </c>
      <c r="BJ170" s="591" t="s">
        <v>708</v>
      </c>
      <c r="BK170" s="591" t="s">
        <v>708</v>
      </c>
      <c r="BL170" s="754" t="s">
        <v>708</v>
      </c>
      <c r="BM170" s="291" t="s">
        <v>708</v>
      </c>
      <c r="BN170" s="291" t="s">
        <v>708</v>
      </c>
      <c r="BO170" s="291" t="s">
        <v>708</v>
      </c>
      <c r="BP170" s="291" t="s">
        <v>708</v>
      </c>
      <c r="BQ170" s="291" t="s">
        <v>708</v>
      </c>
      <c r="BR170" s="291" t="s">
        <v>708</v>
      </c>
      <c r="BS170" s="755" t="s">
        <v>708</v>
      </c>
      <c r="BT170" s="591" t="s">
        <v>708</v>
      </c>
      <c r="BU170" s="591" t="s">
        <v>708</v>
      </c>
      <c r="BV170" s="591" t="s">
        <v>708</v>
      </c>
      <c r="BW170" s="591" t="s">
        <v>708</v>
      </c>
      <c r="BX170" s="591" t="s">
        <v>708</v>
      </c>
      <c r="BY170" s="591" t="s">
        <v>708</v>
      </c>
      <c r="BZ170" s="754" t="s">
        <v>708</v>
      </c>
      <c r="CA170" s="291" t="s">
        <v>708</v>
      </c>
      <c r="CB170" s="291" t="s">
        <v>708</v>
      </c>
      <c r="CC170" s="291" t="s">
        <v>708</v>
      </c>
      <c r="CD170" s="291" t="s">
        <v>708</v>
      </c>
      <c r="CE170" s="291" t="s">
        <v>708</v>
      </c>
      <c r="CF170" s="291" t="s">
        <v>708</v>
      </c>
      <c r="CG170" s="291" t="s">
        <v>708</v>
      </c>
      <c r="CH170" s="439" t="s">
        <v>975</v>
      </c>
      <c r="CI170" s="290"/>
      <c r="CJ170" s="290"/>
      <c r="CK170" s="290"/>
      <c r="CL170" s="290"/>
      <c r="CM170" s="290"/>
      <c r="CN170" s="290"/>
      <c r="CO170" s="290"/>
      <c r="CP170" s="290"/>
      <c r="CQ170" s="290"/>
      <c r="CR170" s="290"/>
      <c r="CS170" s="290"/>
      <c r="CT170" s="290"/>
      <c r="CU170" s="290"/>
      <c r="CV170" s="290"/>
      <c r="CW170" s="290"/>
      <c r="CX170" s="290"/>
      <c r="CY170" s="290"/>
      <c r="CZ170" s="290"/>
      <c r="DA170" s="290"/>
      <c r="DB170" s="290"/>
      <c r="DC170" s="290"/>
      <c r="DD170" s="290"/>
      <c r="DE170" s="290"/>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290"/>
      <c r="EB170" s="290"/>
      <c r="EC170" s="290"/>
      <c r="ED170" s="290"/>
      <c r="EE170" s="290"/>
      <c r="EF170" s="290"/>
      <c r="EG170" s="290"/>
      <c r="EH170" s="290"/>
      <c r="EI170" s="290"/>
      <c r="EJ170" s="290"/>
      <c r="EK170" s="290"/>
      <c r="EL170" s="290"/>
      <c r="EM170" s="290"/>
      <c r="EN170" s="290"/>
      <c r="EO170" s="290"/>
      <c r="EP170" s="290"/>
      <c r="EQ170" s="290"/>
      <c r="ER170" s="290"/>
      <c r="ES170" s="290"/>
      <c r="ET170" s="290"/>
      <c r="EU170" s="290"/>
      <c r="EV170" s="290"/>
      <c r="EW170" s="290"/>
      <c r="EX170" s="290"/>
      <c r="EY170" s="290"/>
    </row>
    <row r="171" spans="1:155" s="237" customFormat="1" ht="15" customHeight="1" x14ac:dyDescent="0.35">
      <c r="A171" s="292" t="s">
        <v>323</v>
      </c>
      <c r="B171" s="293" t="s">
        <v>324</v>
      </c>
      <c r="C171" s="293" t="s">
        <v>128</v>
      </c>
      <c r="D171" s="290"/>
      <c r="E171" s="398">
        <v>60611492</v>
      </c>
      <c r="F171" s="699">
        <v>63783112</v>
      </c>
      <c r="G171" s="289">
        <v>0</v>
      </c>
      <c r="H171" s="699">
        <v>0</v>
      </c>
      <c r="I171" s="289">
        <v>19401</v>
      </c>
      <c r="J171" s="289">
        <v>31994</v>
      </c>
      <c r="K171" s="398">
        <v>60592091</v>
      </c>
      <c r="L171" s="699">
        <v>63751118</v>
      </c>
      <c r="M171" s="289">
        <v>130980</v>
      </c>
      <c r="N171" s="699">
        <v>135873</v>
      </c>
      <c r="O171" s="405">
        <v>35697.9</v>
      </c>
      <c r="P171" s="752">
        <v>36467.699999999997</v>
      </c>
      <c r="Q171" s="616">
        <v>0.96599599999999997</v>
      </c>
      <c r="R171" s="617">
        <v>0.966005</v>
      </c>
      <c r="S171" s="704">
        <v>0</v>
      </c>
      <c r="T171" s="699">
        <v>0</v>
      </c>
      <c r="U171" s="384">
        <v>34484</v>
      </c>
      <c r="V171" s="384">
        <v>35227.980539999997</v>
      </c>
      <c r="W171" s="684">
        <v>1757.67</v>
      </c>
      <c r="X171" s="756">
        <v>1810.5809899999999</v>
      </c>
      <c r="Y171" s="472">
        <v>1757.11</v>
      </c>
      <c r="Z171" s="472">
        <v>1809.6728000000001</v>
      </c>
      <c r="AA171" s="499">
        <v>1851584</v>
      </c>
      <c r="AB171" s="440">
        <v>52.56</v>
      </c>
      <c r="AC171" s="619">
        <v>2.9912800000000003E-2</v>
      </c>
      <c r="AD171" s="441" t="s">
        <v>105</v>
      </c>
      <c r="AE171" s="442" t="s">
        <v>105</v>
      </c>
      <c r="AF171" s="340">
        <v>0</v>
      </c>
      <c r="AG171" s="340">
        <v>275.73014000000001</v>
      </c>
      <c r="AH171" s="340">
        <v>81.860039999999998</v>
      </c>
      <c r="AI171" s="340">
        <v>0</v>
      </c>
      <c r="AJ171" s="568">
        <v>2168.17</v>
      </c>
      <c r="AK171" s="609">
        <v>2</v>
      </c>
      <c r="AL171" s="570">
        <v>3408</v>
      </c>
      <c r="AM171" s="609">
        <v>0</v>
      </c>
      <c r="AN171" s="570">
        <v>0</v>
      </c>
      <c r="AO171" s="609">
        <v>2</v>
      </c>
      <c r="AP171" s="569">
        <v>3408</v>
      </c>
      <c r="AQ171" s="571" t="s">
        <v>708</v>
      </c>
      <c r="AR171" s="591" t="s">
        <v>708</v>
      </c>
      <c r="AS171" s="591" t="s">
        <v>708</v>
      </c>
      <c r="AT171" s="591" t="s">
        <v>708</v>
      </c>
      <c r="AU171" s="591" t="s">
        <v>708</v>
      </c>
      <c r="AV171" s="591" t="s">
        <v>708</v>
      </c>
      <c r="AW171" s="591" t="s">
        <v>708</v>
      </c>
      <c r="AX171" s="754" t="s">
        <v>708</v>
      </c>
      <c r="AY171" s="291" t="s">
        <v>708</v>
      </c>
      <c r="AZ171" s="291" t="s">
        <v>708</v>
      </c>
      <c r="BA171" s="291" t="s">
        <v>708</v>
      </c>
      <c r="BB171" s="291" t="s">
        <v>708</v>
      </c>
      <c r="BC171" s="291" t="s">
        <v>708</v>
      </c>
      <c r="BD171" s="291" t="s">
        <v>708</v>
      </c>
      <c r="BE171" s="755" t="s">
        <v>708</v>
      </c>
      <c r="BF171" s="591" t="s">
        <v>708</v>
      </c>
      <c r="BG171" s="591" t="s">
        <v>708</v>
      </c>
      <c r="BH171" s="591" t="s">
        <v>708</v>
      </c>
      <c r="BI171" s="591" t="s">
        <v>708</v>
      </c>
      <c r="BJ171" s="591" t="s">
        <v>708</v>
      </c>
      <c r="BK171" s="591" t="s">
        <v>708</v>
      </c>
      <c r="BL171" s="754" t="s">
        <v>708</v>
      </c>
      <c r="BM171" s="291" t="s">
        <v>708</v>
      </c>
      <c r="BN171" s="291" t="s">
        <v>708</v>
      </c>
      <c r="BO171" s="291" t="s">
        <v>708</v>
      </c>
      <c r="BP171" s="291" t="s">
        <v>708</v>
      </c>
      <c r="BQ171" s="291" t="s">
        <v>708</v>
      </c>
      <c r="BR171" s="291" t="s">
        <v>708</v>
      </c>
      <c r="BS171" s="755" t="s">
        <v>708</v>
      </c>
      <c r="BT171" s="591" t="s">
        <v>708</v>
      </c>
      <c r="BU171" s="591" t="s">
        <v>708</v>
      </c>
      <c r="BV171" s="591" t="s">
        <v>708</v>
      </c>
      <c r="BW171" s="591" t="s">
        <v>708</v>
      </c>
      <c r="BX171" s="591" t="s">
        <v>708</v>
      </c>
      <c r="BY171" s="591" t="s">
        <v>708</v>
      </c>
      <c r="BZ171" s="754" t="s">
        <v>708</v>
      </c>
      <c r="CA171" s="291" t="s">
        <v>708</v>
      </c>
      <c r="CB171" s="291" t="s">
        <v>708</v>
      </c>
      <c r="CC171" s="291" t="s">
        <v>708</v>
      </c>
      <c r="CD171" s="291" t="s">
        <v>708</v>
      </c>
      <c r="CE171" s="291" t="s">
        <v>708</v>
      </c>
      <c r="CF171" s="291" t="s">
        <v>708</v>
      </c>
      <c r="CG171" s="291" t="s">
        <v>708</v>
      </c>
      <c r="CH171" s="439" t="s">
        <v>976</v>
      </c>
      <c r="CI171" s="290"/>
      <c r="CJ171" s="290"/>
      <c r="CK171" s="290"/>
      <c r="CL171" s="290"/>
      <c r="CM171" s="290"/>
      <c r="CN171" s="290"/>
      <c r="CO171" s="290"/>
      <c r="CP171" s="290"/>
      <c r="CQ171" s="290"/>
      <c r="CR171" s="290"/>
      <c r="CS171" s="290"/>
      <c r="CT171" s="290"/>
      <c r="CU171" s="290"/>
      <c r="CV171" s="290"/>
      <c r="CW171" s="290"/>
      <c r="CX171" s="290"/>
      <c r="CY171" s="290"/>
      <c r="CZ171" s="290"/>
      <c r="DA171" s="290"/>
      <c r="DB171" s="290"/>
      <c r="DC171" s="290"/>
      <c r="DD171" s="290"/>
      <c r="DE171" s="290"/>
      <c r="DF171" s="290"/>
      <c r="DG171" s="290"/>
      <c r="DH171" s="290"/>
      <c r="DI171" s="290"/>
      <c r="DJ171" s="290"/>
      <c r="DK171" s="290"/>
      <c r="DL171" s="290"/>
      <c r="DM171" s="290"/>
      <c r="DN171" s="290"/>
      <c r="DO171" s="290"/>
      <c r="DP171" s="290"/>
      <c r="DQ171" s="290"/>
      <c r="DR171" s="290"/>
      <c r="DS171" s="290"/>
      <c r="DT171" s="290"/>
      <c r="DU171" s="290"/>
      <c r="DV171" s="290"/>
      <c r="DW171" s="290"/>
      <c r="DX171" s="290"/>
      <c r="DY171" s="290"/>
      <c r="DZ171" s="290"/>
      <c r="EA171" s="290"/>
      <c r="EB171" s="290"/>
      <c r="EC171" s="290"/>
      <c r="ED171" s="290"/>
      <c r="EE171" s="290"/>
      <c r="EF171" s="290"/>
      <c r="EG171" s="290"/>
      <c r="EH171" s="290"/>
      <c r="EI171" s="290"/>
      <c r="EJ171" s="290"/>
      <c r="EK171" s="290"/>
      <c r="EL171" s="290"/>
      <c r="EM171" s="290"/>
      <c r="EN171" s="290"/>
      <c r="EO171" s="290"/>
      <c r="EP171" s="290"/>
      <c r="EQ171" s="290"/>
      <c r="ER171" s="290"/>
      <c r="ES171" s="290"/>
      <c r="ET171" s="290"/>
      <c r="EU171" s="290"/>
      <c r="EV171" s="290"/>
      <c r="EW171" s="290"/>
      <c r="EX171" s="290"/>
      <c r="EY171" s="290"/>
    </row>
    <row r="172" spans="1:155" s="237" customFormat="1" ht="15" customHeight="1" x14ac:dyDescent="0.35">
      <c r="A172" s="292" t="s">
        <v>326</v>
      </c>
      <c r="B172" s="293" t="s">
        <v>327</v>
      </c>
      <c r="C172" s="293" t="s">
        <v>128</v>
      </c>
      <c r="D172" s="290"/>
      <c r="E172" s="398">
        <v>135419664</v>
      </c>
      <c r="F172" s="699">
        <v>147261250</v>
      </c>
      <c r="G172" s="289">
        <v>0</v>
      </c>
      <c r="H172" s="699">
        <v>0</v>
      </c>
      <c r="I172" s="289">
        <v>9065655</v>
      </c>
      <c r="J172" s="289">
        <v>9857495</v>
      </c>
      <c r="K172" s="398">
        <v>126354009</v>
      </c>
      <c r="L172" s="699">
        <v>137403755</v>
      </c>
      <c r="M172" s="289">
        <v>483240</v>
      </c>
      <c r="N172" s="699">
        <v>509762</v>
      </c>
      <c r="O172" s="405">
        <v>88515.14</v>
      </c>
      <c r="P172" s="752">
        <v>91833.8</v>
      </c>
      <c r="Q172" s="616">
        <v>0.97400000000000009</v>
      </c>
      <c r="R172" s="617">
        <v>0.9840000000000001</v>
      </c>
      <c r="S172" s="704">
        <v>0</v>
      </c>
      <c r="T172" s="699">
        <v>0</v>
      </c>
      <c r="U172" s="384">
        <v>86213.7</v>
      </c>
      <c r="V172" s="384">
        <v>90364.459199999998</v>
      </c>
      <c r="W172" s="684">
        <v>1570.74</v>
      </c>
      <c r="X172" s="756">
        <v>1629.6368199999999</v>
      </c>
      <c r="Y172" s="472">
        <v>1465.59</v>
      </c>
      <c r="Z172" s="472">
        <v>1520.5508500000001</v>
      </c>
      <c r="AA172" s="499">
        <v>2330501</v>
      </c>
      <c r="AB172" s="440">
        <v>25.79</v>
      </c>
      <c r="AC172" s="619">
        <v>1.7597000000000002E-2</v>
      </c>
      <c r="AD172" s="441" t="s">
        <v>105</v>
      </c>
      <c r="AE172" s="442" t="s">
        <v>105</v>
      </c>
      <c r="AF172" s="340">
        <v>0</v>
      </c>
      <c r="AG172" s="340">
        <v>241.28013999999999</v>
      </c>
      <c r="AH172" s="340">
        <v>72.160039999999995</v>
      </c>
      <c r="AI172" s="340">
        <v>0</v>
      </c>
      <c r="AJ172" s="568">
        <v>1943.08</v>
      </c>
      <c r="AK172" s="609">
        <v>48</v>
      </c>
      <c r="AL172" s="570">
        <v>90364.459199999998</v>
      </c>
      <c r="AM172" s="609">
        <v>0</v>
      </c>
      <c r="AN172" s="570">
        <v>0</v>
      </c>
      <c r="AO172" s="609">
        <v>45</v>
      </c>
      <c r="AP172" s="569">
        <v>90208.6</v>
      </c>
      <c r="AQ172" s="571" t="s">
        <v>708</v>
      </c>
      <c r="AR172" s="591" t="s">
        <v>708</v>
      </c>
      <c r="AS172" s="591" t="s">
        <v>708</v>
      </c>
      <c r="AT172" s="591" t="s">
        <v>708</v>
      </c>
      <c r="AU172" s="591" t="s">
        <v>708</v>
      </c>
      <c r="AV172" s="591" t="s">
        <v>708</v>
      </c>
      <c r="AW172" s="591" t="s">
        <v>708</v>
      </c>
      <c r="AX172" s="754" t="s">
        <v>708</v>
      </c>
      <c r="AY172" s="291" t="s">
        <v>708</v>
      </c>
      <c r="AZ172" s="291" t="s">
        <v>708</v>
      </c>
      <c r="BA172" s="291" t="s">
        <v>708</v>
      </c>
      <c r="BB172" s="291" t="s">
        <v>708</v>
      </c>
      <c r="BC172" s="291" t="s">
        <v>708</v>
      </c>
      <c r="BD172" s="291" t="s">
        <v>708</v>
      </c>
      <c r="BE172" s="755" t="s">
        <v>708</v>
      </c>
      <c r="BF172" s="591" t="s">
        <v>708</v>
      </c>
      <c r="BG172" s="591" t="s">
        <v>708</v>
      </c>
      <c r="BH172" s="591" t="s">
        <v>708</v>
      </c>
      <c r="BI172" s="591" t="s">
        <v>708</v>
      </c>
      <c r="BJ172" s="591" t="s">
        <v>708</v>
      </c>
      <c r="BK172" s="591" t="s">
        <v>708</v>
      </c>
      <c r="BL172" s="754" t="s">
        <v>708</v>
      </c>
      <c r="BM172" s="291" t="s">
        <v>708</v>
      </c>
      <c r="BN172" s="291" t="s">
        <v>708</v>
      </c>
      <c r="BO172" s="291" t="s">
        <v>708</v>
      </c>
      <c r="BP172" s="291" t="s">
        <v>708</v>
      </c>
      <c r="BQ172" s="291" t="s">
        <v>708</v>
      </c>
      <c r="BR172" s="291" t="s">
        <v>708</v>
      </c>
      <c r="BS172" s="755" t="s">
        <v>708</v>
      </c>
      <c r="BT172" s="591" t="s">
        <v>708</v>
      </c>
      <c r="BU172" s="591" t="s">
        <v>708</v>
      </c>
      <c r="BV172" s="591" t="s">
        <v>708</v>
      </c>
      <c r="BW172" s="591" t="s">
        <v>708</v>
      </c>
      <c r="BX172" s="591" t="s">
        <v>708</v>
      </c>
      <c r="BY172" s="591" t="s">
        <v>708</v>
      </c>
      <c r="BZ172" s="754" t="s">
        <v>708</v>
      </c>
      <c r="CA172" s="291" t="s">
        <v>708</v>
      </c>
      <c r="CB172" s="291" t="s">
        <v>708</v>
      </c>
      <c r="CC172" s="291" t="s">
        <v>708</v>
      </c>
      <c r="CD172" s="291" t="s">
        <v>708</v>
      </c>
      <c r="CE172" s="291" t="s">
        <v>708</v>
      </c>
      <c r="CF172" s="291" t="s">
        <v>708</v>
      </c>
      <c r="CG172" s="291" t="s">
        <v>708</v>
      </c>
      <c r="CH172" s="439" t="s">
        <v>977</v>
      </c>
      <c r="CI172" s="290"/>
      <c r="CJ172" s="290"/>
      <c r="CK172" s="290"/>
      <c r="CL172" s="290"/>
      <c r="CM172" s="290"/>
      <c r="CN172" s="290"/>
      <c r="CO172" s="290"/>
      <c r="CP172" s="290"/>
      <c r="CQ172" s="290"/>
      <c r="CR172" s="290"/>
      <c r="CS172" s="290"/>
      <c r="CT172" s="290"/>
      <c r="CU172" s="290"/>
      <c r="CV172" s="290"/>
      <c r="CW172" s="290"/>
      <c r="CX172" s="290"/>
      <c r="CY172" s="290"/>
      <c r="CZ172" s="290"/>
      <c r="DA172" s="290"/>
      <c r="DB172" s="290"/>
      <c r="DC172" s="290"/>
      <c r="DD172" s="290"/>
      <c r="DE172" s="290"/>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290"/>
      <c r="EB172" s="290"/>
      <c r="EC172" s="290"/>
      <c r="ED172" s="290"/>
      <c r="EE172" s="290"/>
      <c r="EF172" s="290"/>
      <c r="EG172" s="290"/>
      <c r="EH172" s="290"/>
      <c r="EI172" s="290"/>
      <c r="EJ172" s="290"/>
      <c r="EK172" s="290"/>
      <c r="EL172" s="290"/>
      <c r="EM172" s="290"/>
      <c r="EN172" s="290"/>
      <c r="EO172" s="290"/>
      <c r="EP172" s="290"/>
      <c r="EQ172" s="290"/>
      <c r="ER172" s="290"/>
      <c r="ES172" s="290"/>
      <c r="ET172" s="290"/>
      <c r="EU172" s="290"/>
      <c r="EV172" s="290"/>
      <c r="EW172" s="290"/>
      <c r="EX172" s="290"/>
      <c r="EY172" s="290"/>
    </row>
    <row r="173" spans="1:155" s="237" customFormat="1" ht="15" customHeight="1" x14ac:dyDescent="0.35">
      <c r="A173" s="292" t="s">
        <v>522</v>
      </c>
      <c r="B173" s="293" t="s">
        <v>978</v>
      </c>
      <c r="C173" s="293" t="s">
        <v>710</v>
      </c>
      <c r="D173" s="290"/>
      <c r="E173" s="398">
        <v>8028237</v>
      </c>
      <c r="F173" s="699">
        <v>8366138</v>
      </c>
      <c r="G173" s="289">
        <v>0</v>
      </c>
      <c r="H173" s="699">
        <v>0</v>
      </c>
      <c r="I173" s="289">
        <v>346796</v>
      </c>
      <c r="J173" s="289">
        <v>376758</v>
      </c>
      <c r="K173" s="398">
        <v>7681441</v>
      </c>
      <c r="L173" s="699">
        <v>7989380</v>
      </c>
      <c r="M173" s="289">
        <v>0</v>
      </c>
      <c r="N173" s="699">
        <v>0</v>
      </c>
      <c r="O173" s="405">
        <v>41170.699999999997</v>
      </c>
      <c r="P173" s="752">
        <v>41725.300000000003</v>
      </c>
      <c r="Q173" s="616">
        <v>0.99</v>
      </c>
      <c r="R173" s="617">
        <v>0.99</v>
      </c>
      <c r="S173" s="704">
        <v>0</v>
      </c>
      <c r="T173" s="699">
        <v>0</v>
      </c>
      <c r="U173" s="384">
        <v>40759</v>
      </c>
      <c r="V173" s="384">
        <v>41308.046999999999</v>
      </c>
      <c r="W173" s="684">
        <v>196.97</v>
      </c>
      <c r="X173" s="756">
        <v>202.53047000000001</v>
      </c>
      <c r="Y173" s="472">
        <v>188.46</v>
      </c>
      <c r="Z173" s="472">
        <v>193.40977000000001</v>
      </c>
      <c r="AA173" s="499">
        <v>0</v>
      </c>
      <c r="AB173" s="440">
        <v>0</v>
      </c>
      <c r="AC173" s="619">
        <v>0</v>
      </c>
      <c r="AD173" s="441" t="s">
        <v>105</v>
      </c>
      <c r="AE173" s="442" t="s">
        <v>105</v>
      </c>
      <c r="AF173" s="340">
        <v>1626.38815</v>
      </c>
      <c r="AG173" s="340">
        <v>295.56966999999997</v>
      </c>
      <c r="AH173" s="340">
        <v>0</v>
      </c>
      <c r="AI173" s="340">
        <v>0</v>
      </c>
      <c r="AJ173" s="568">
        <v>2124.4899999999998</v>
      </c>
      <c r="AK173" s="609">
        <v>13</v>
      </c>
      <c r="AL173" s="570">
        <v>9342</v>
      </c>
      <c r="AM173" s="609">
        <v>0</v>
      </c>
      <c r="AN173" s="570">
        <v>0</v>
      </c>
      <c r="AO173" s="609">
        <v>13</v>
      </c>
      <c r="AP173" s="569">
        <v>9342</v>
      </c>
      <c r="AQ173" s="571" t="s">
        <v>708</v>
      </c>
      <c r="AR173" s="591" t="s">
        <v>708</v>
      </c>
      <c r="AS173" s="591" t="s">
        <v>708</v>
      </c>
      <c r="AT173" s="591" t="s">
        <v>708</v>
      </c>
      <c r="AU173" s="591" t="s">
        <v>708</v>
      </c>
      <c r="AV173" s="591" t="s">
        <v>708</v>
      </c>
      <c r="AW173" s="591" t="s">
        <v>708</v>
      </c>
      <c r="AX173" s="754" t="s">
        <v>708</v>
      </c>
      <c r="AY173" s="291" t="s">
        <v>708</v>
      </c>
      <c r="AZ173" s="291" t="s">
        <v>708</v>
      </c>
      <c r="BA173" s="291" t="s">
        <v>708</v>
      </c>
      <c r="BB173" s="291" t="s">
        <v>708</v>
      </c>
      <c r="BC173" s="291" t="s">
        <v>708</v>
      </c>
      <c r="BD173" s="291" t="s">
        <v>708</v>
      </c>
      <c r="BE173" s="755" t="s">
        <v>708</v>
      </c>
      <c r="BF173" s="591" t="s">
        <v>708</v>
      </c>
      <c r="BG173" s="591" t="s">
        <v>708</v>
      </c>
      <c r="BH173" s="591" t="s">
        <v>708</v>
      </c>
      <c r="BI173" s="591" t="s">
        <v>708</v>
      </c>
      <c r="BJ173" s="591" t="s">
        <v>708</v>
      </c>
      <c r="BK173" s="591" t="s">
        <v>708</v>
      </c>
      <c r="BL173" s="754" t="s">
        <v>708</v>
      </c>
      <c r="BM173" s="291" t="s">
        <v>708</v>
      </c>
      <c r="BN173" s="291" t="s">
        <v>708</v>
      </c>
      <c r="BO173" s="291" t="s">
        <v>708</v>
      </c>
      <c r="BP173" s="291" t="s">
        <v>708</v>
      </c>
      <c r="BQ173" s="291" t="s">
        <v>708</v>
      </c>
      <c r="BR173" s="291" t="s">
        <v>708</v>
      </c>
      <c r="BS173" s="755" t="s">
        <v>708</v>
      </c>
      <c r="BT173" s="591" t="s">
        <v>708</v>
      </c>
      <c r="BU173" s="591" t="s">
        <v>708</v>
      </c>
      <c r="BV173" s="591" t="s">
        <v>708</v>
      </c>
      <c r="BW173" s="591" t="s">
        <v>708</v>
      </c>
      <c r="BX173" s="591" t="s">
        <v>708</v>
      </c>
      <c r="BY173" s="591" t="s">
        <v>708</v>
      </c>
      <c r="BZ173" s="754" t="s">
        <v>708</v>
      </c>
      <c r="CA173" s="291" t="s">
        <v>708</v>
      </c>
      <c r="CB173" s="291" t="s">
        <v>708</v>
      </c>
      <c r="CC173" s="291" t="s">
        <v>708</v>
      </c>
      <c r="CD173" s="291" t="s">
        <v>708</v>
      </c>
      <c r="CE173" s="291" t="s">
        <v>708</v>
      </c>
      <c r="CF173" s="291" t="s">
        <v>708</v>
      </c>
      <c r="CG173" s="291" t="s">
        <v>708</v>
      </c>
      <c r="CH173" s="439" t="s">
        <v>979</v>
      </c>
      <c r="CI173" s="290"/>
      <c r="CJ173" s="290"/>
      <c r="CK173" s="290"/>
      <c r="CL173" s="290"/>
      <c r="CM173" s="290"/>
      <c r="CN173" s="290"/>
      <c r="CO173" s="290"/>
      <c r="CP173" s="290"/>
      <c r="CQ173" s="290"/>
      <c r="CR173" s="290"/>
      <c r="CS173" s="290"/>
      <c r="CT173" s="290"/>
      <c r="CU173" s="290"/>
      <c r="CV173" s="290"/>
      <c r="CW173" s="290"/>
      <c r="CX173" s="290"/>
      <c r="CY173" s="290"/>
      <c r="CZ173" s="290"/>
      <c r="DA173" s="290"/>
      <c r="DB173" s="290"/>
      <c r="DC173" s="290"/>
      <c r="DD173" s="290"/>
      <c r="DE173" s="290"/>
      <c r="DF173" s="290"/>
      <c r="DG173" s="290"/>
      <c r="DH173" s="290"/>
      <c r="DI173" s="290"/>
      <c r="DJ173" s="290"/>
      <c r="DK173" s="290"/>
      <c r="DL173" s="290"/>
      <c r="DM173" s="290"/>
      <c r="DN173" s="290"/>
      <c r="DO173" s="290"/>
      <c r="DP173" s="290"/>
      <c r="DQ173" s="290"/>
      <c r="DR173" s="290"/>
      <c r="DS173" s="290"/>
      <c r="DT173" s="290"/>
      <c r="DU173" s="290"/>
      <c r="DV173" s="290"/>
      <c r="DW173" s="290"/>
      <c r="DX173" s="290"/>
      <c r="DY173" s="290"/>
      <c r="DZ173" s="290"/>
      <c r="EA173" s="290"/>
      <c r="EB173" s="290"/>
      <c r="EC173" s="290"/>
      <c r="ED173" s="290"/>
      <c r="EE173" s="290"/>
      <c r="EF173" s="290"/>
      <c r="EG173" s="290"/>
      <c r="EH173" s="290"/>
      <c r="EI173" s="290"/>
      <c r="EJ173" s="290"/>
      <c r="EK173" s="290"/>
      <c r="EL173" s="290"/>
      <c r="EM173" s="290"/>
      <c r="EN173" s="290"/>
      <c r="EO173" s="290"/>
      <c r="EP173" s="290"/>
      <c r="EQ173" s="290"/>
      <c r="ER173" s="290"/>
      <c r="ES173" s="290"/>
      <c r="ET173" s="290"/>
      <c r="EU173" s="290"/>
      <c r="EV173" s="290"/>
      <c r="EW173" s="290"/>
      <c r="EX173" s="290"/>
      <c r="EY173" s="290"/>
    </row>
    <row r="174" spans="1:155" s="237" customFormat="1" ht="15" customHeight="1" x14ac:dyDescent="0.35">
      <c r="A174" s="292" t="s">
        <v>523</v>
      </c>
      <c r="B174" s="293" t="s">
        <v>980</v>
      </c>
      <c r="C174" s="293" t="s">
        <v>710</v>
      </c>
      <c r="D174" s="290"/>
      <c r="E174" s="398">
        <v>19784512</v>
      </c>
      <c r="F174" s="699">
        <v>20572056</v>
      </c>
      <c r="G174" s="289">
        <v>0</v>
      </c>
      <c r="H174" s="699">
        <v>0</v>
      </c>
      <c r="I174" s="289">
        <v>6667152</v>
      </c>
      <c r="J174" s="289">
        <v>6987136</v>
      </c>
      <c r="K174" s="398">
        <v>13117360</v>
      </c>
      <c r="L174" s="699">
        <v>13584920</v>
      </c>
      <c r="M174" s="289">
        <v>0</v>
      </c>
      <c r="N174" s="699">
        <v>0</v>
      </c>
      <c r="O174" s="405">
        <v>72595.100000000006</v>
      </c>
      <c r="P174" s="752">
        <v>72992.600000000006</v>
      </c>
      <c r="Q174" s="616">
        <v>0.98239999999999994</v>
      </c>
      <c r="R174" s="617">
        <v>0.98499999999999999</v>
      </c>
      <c r="S174" s="704">
        <v>221.3</v>
      </c>
      <c r="T174" s="699">
        <v>224.4</v>
      </c>
      <c r="U174" s="384">
        <v>71538.7</v>
      </c>
      <c r="V174" s="384">
        <v>72122.111000000004</v>
      </c>
      <c r="W174" s="684">
        <v>276.56</v>
      </c>
      <c r="X174" s="756">
        <v>285.23924</v>
      </c>
      <c r="Y174" s="472">
        <v>183.36</v>
      </c>
      <c r="Z174" s="472">
        <v>188.35999000000001</v>
      </c>
      <c r="AA174" s="499">
        <v>0</v>
      </c>
      <c r="AB174" s="440">
        <v>0</v>
      </c>
      <c r="AC174" s="619">
        <v>0</v>
      </c>
      <c r="AD174" s="441" t="s">
        <v>105</v>
      </c>
      <c r="AE174" s="442" t="s">
        <v>105</v>
      </c>
      <c r="AF174" s="340">
        <v>1390.85979</v>
      </c>
      <c r="AG174" s="340">
        <v>236.45997</v>
      </c>
      <c r="AH174" s="340">
        <v>75.429990000000004</v>
      </c>
      <c r="AI174" s="340">
        <v>0</v>
      </c>
      <c r="AJ174" s="568">
        <v>1987.99</v>
      </c>
      <c r="AK174" s="609">
        <v>37</v>
      </c>
      <c r="AL174" s="570">
        <v>72122.100000000006</v>
      </c>
      <c r="AM174" s="609">
        <v>0</v>
      </c>
      <c r="AN174" s="570">
        <v>0</v>
      </c>
      <c r="AO174" s="609">
        <v>36</v>
      </c>
      <c r="AP174" s="569">
        <v>72002.8</v>
      </c>
      <c r="AQ174" s="571" t="s">
        <v>708</v>
      </c>
      <c r="AR174" s="591" t="s">
        <v>708</v>
      </c>
      <c r="AS174" s="591" t="s">
        <v>708</v>
      </c>
      <c r="AT174" s="591" t="s">
        <v>708</v>
      </c>
      <c r="AU174" s="591" t="s">
        <v>708</v>
      </c>
      <c r="AV174" s="591" t="s">
        <v>708</v>
      </c>
      <c r="AW174" s="591" t="s">
        <v>708</v>
      </c>
      <c r="AX174" s="754" t="s">
        <v>708</v>
      </c>
      <c r="AY174" s="291" t="s">
        <v>708</v>
      </c>
      <c r="AZ174" s="291" t="s">
        <v>708</v>
      </c>
      <c r="BA174" s="291" t="s">
        <v>708</v>
      </c>
      <c r="BB174" s="291" t="s">
        <v>708</v>
      </c>
      <c r="BC174" s="291" t="s">
        <v>708</v>
      </c>
      <c r="BD174" s="291" t="s">
        <v>708</v>
      </c>
      <c r="BE174" s="755" t="s">
        <v>708</v>
      </c>
      <c r="BF174" s="591" t="s">
        <v>708</v>
      </c>
      <c r="BG174" s="591" t="s">
        <v>708</v>
      </c>
      <c r="BH174" s="591" t="s">
        <v>708</v>
      </c>
      <c r="BI174" s="591" t="s">
        <v>708</v>
      </c>
      <c r="BJ174" s="591" t="s">
        <v>708</v>
      </c>
      <c r="BK174" s="591" t="s">
        <v>708</v>
      </c>
      <c r="BL174" s="754" t="s">
        <v>708</v>
      </c>
      <c r="BM174" s="291" t="s">
        <v>708</v>
      </c>
      <c r="BN174" s="291" t="s">
        <v>708</v>
      </c>
      <c r="BO174" s="291" t="s">
        <v>708</v>
      </c>
      <c r="BP174" s="291" t="s">
        <v>708</v>
      </c>
      <c r="BQ174" s="291" t="s">
        <v>708</v>
      </c>
      <c r="BR174" s="291" t="s">
        <v>708</v>
      </c>
      <c r="BS174" s="755" t="s">
        <v>708</v>
      </c>
      <c r="BT174" s="591" t="s">
        <v>708</v>
      </c>
      <c r="BU174" s="591" t="s">
        <v>708</v>
      </c>
      <c r="BV174" s="591" t="s">
        <v>708</v>
      </c>
      <c r="BW174" s="591" t="s">
        <v>708</v>
      </c>
      <c r="BX174" s="591" t="s">
        <v>708</v>
      </c>
      <c r="BY174" s="591" t="s">
        <v>708</v>
      </c>
      <c r="BZ174" s="754" t="s">
        <v>708</v>
      </c>
      <c r="CA174" s="291" t="s">
        <v>708</v>
      </c>
      <c r="CB174" s="291" t="s">
        <v>708</v>
      </c>
      <c r="CC174" s="291" t="s">
        <v>708</v>
      </c>
      <c r="CD174" s="291" t="s">
        <v>708</v>
      </c>
      <c r="CE174" s="291" t="s">
        <v>708</v>
      </c>
      <c r="CF174" s="291" t="s">
        <v>708</v>
      </c>
      <c r="CG174" s="291" t="s">
        <v>708</v>
      </c>
      <c r="CH174" s="439" t="s">
        <v>981</v>
      </c>
      <c r="CI174" s="290"/>
      <c r="CJ174" s="290"/>
      <c r="CK174" s="290"/>
      <c r="CL174" s="290"/>
      <c r="CM174" s="290"/>
      <c r="CN174" s="290"/>
      <c r="CO174" s="290"/>
      <c r="CP174" s="290"/>
      <c r="CQ174" s="290"/>
      <c r="CR174" s="290"/>
      <c r="CS174" s="290"/>
      <c r="CT174" s="290"/>
      <c r="CU174" s="290"/>
      <c r="CV174" s="290"/>
      <c r="CW174" s="290"/>
      <c r="CX174" s="290"/>
      <c r="CY174" s="290"/>
      <c r="CZ174" s="290"/>
      <c r="DA174" s="290"/>
      <c r="DB174" s="290"/>
      <c r="DC174" s="290"/>
      <c r="DD174" s="290"/>
      <c r="DE174" s="290"/>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290"/>
      <c r="EB174" s="290"/>
      <c r="EC174" s="290"/>
      <c r="ED174" s="290"/>
      <c r="EE174" s="290"/>
      <c r="EF174" s="290"/>
      <c r="EG174" s="290"/>
      <c r="EH174" s="290"/>
      <c r="EI174" s="290"/>
      <c r="EJ174" s="290"/>
      <c r="EK174" s="290"/>
      <c r="EL174" s="290"/>
      <c r="EM174" s="290"/>
      <c r="EN174" s="290"/>
      <c r="EO174" s="290"/>
      <c r="EP174" s="290"/>
      <c r="EQ174" s="290"/>
      <c r="ER174" s="290"/>
      <c r="ES174" s="290"/>
      <c r="ET174" s="290"/>
      <c r="EU174" s="290"/>
      <c r="EV174" s="290"/>
      <c r="EW174" s="290"/>
      <c r="EX174" s="290"/>
      <c r="EY174" s="290"/>
    </row>
    <row r="175" spans="1:155" s="237" customFormat="1" ht="15" customHeight="1" x14ac:dyDescent="0.35">
      <c r="A175" s="292" t="s">
        <v>524</v>
      </c>
      <c r="B175" s="293" t="s">
        <v>982</v>
      </c>
      <c r="C175" s="293" t="s">
        <v>710</v>
      </c>
      <c r="D175" s="290"/>
      <c r="E175" s="398">
        <v>10518936.84</v>
      </c>
      <c r="F175" s="699">
        <v>11070923.6</v>
      </c>
      <c r="G175" s="289">
        <v>0</v>
      </c>
      <c r="H175" s="722">
        <v>0</v>
      </c>
      <c r="I175" s="289">
        <v>3237197</v>
      </c>
      <c r="J175" s="289">
        <v>3424864</v>
      </c>
      <c r="K175" s="398">
        <v>7281739.8399999999</v>
      </c>
      <c r="L175" s="699">
        <v>7646059.5999999996</v>
      </c>
      <c r="M175" s="289">
        <v>634319.73</v>
      </c>
      <c r="N175" s="699">
        <v>677973</v>
      </c>
      <c r="O175" s="405">
        <v>40406.111109999998</v>
      </c>
      <c r="P175" s="752">
        <v>41621.212119999997</v>
      </c>
      <c r="Q175" s="616">
        <v>0.99</v>
      </c>
      <c r="R175" s="617">
        <v>0.99</v>
      </c>
      <c r="S175" s="383">
        <v>0</v>
      </c>
      <c r="T175" s="699">
        <v>0</v>
      </c>
      <c r="U175" s="384">
        <v>40002.1</v>
      </c>
      <c r="V175" s="384">
        <v>41205</v>
      </c>
      <c r="W175" s="684">
        <v>262.95999999999998</v>
      </c>
      <c r="X175" s="756">
        <v>268.68</v>
      </c>
      <c r="Y175" s="472">
        <v>182.03</v>
      </c>
      <c r="Z175" s="472">
        <v>185.56</v>
      </c>
      <c r="AA175" s="439">
        <v>0</v>
      </c>
      <c r="AB175" s="439">
        <v>0</v>
      </c>
      <c r="AC175" s="619">
        <v>0</v>
      </c>
      <c r="AD175" s="441" t="s">
        <v>105</v>
      </c>
      <c r="AE175" s="442" t="s">
        <v>105</v>
      </c>
      <c r="AF175" s="340">
        <v>1644.09</v>
      </c>
      <c r="AG175" s="340">
        <v>254.25</v>
      </c>
      <c r="AH175" s="340">
        <v>84.57</v>
      </c>
      <c r="AI175" s="340">
        <v>0</v>
      </c>
      <c r="AJ175" s="568">
        <v>2251.59</v>
      </c>
      <c r="AK175" s="609">
        <v>84</v>
      </c>
      <c r="AL175" s="570">
        <v>41205</v>
      </c>
      <c r="AM175" s="609">
        <v>0</v>
      </c>
      <c r="AN175" s="570">
        <v>0</v>
      </c>
      <c r="AO175" s="609">
        <v>63</v>
      </c>
      <c r="AP175" s="569">
        <v>40664.300000000003</v>
      </c>
      <c r="AQ175" s="571" t="s">
        <v>708</v>
      </c>
      <c r="AR175" s="591" t="s">
        <v>708</v>
      </c>
      <c r="AS175" s="591" t="s">
        <v>708</v>
      </c>
      <c r="AT175" s="591" t="s">
        <v>708</v>
      </c>
      <c r="AU175" s="591" t="s">
        <v>708</v>
      </c>
      <c r="AV175" s="591" t="s">
        <v>708</v>
      </c>
      <c r="AW175" s="591" t="s">
        <v>708</v>
      </c>
      <c r="AX175" s="754" t="s">
        <v>708</v>
      </c>
      <c r="AY175" s="291" t="s">
        <v>708</v>
      </c>
      <c r="AZ175" s="291" t="s">
        <v>708</v>
      </c>
      <c r="BA175" s="291" t="s">
        <v>708</v>
      </c>
      <c r="BB175" s="291" t="s">
        <v>708</v>
      </c>
      <c r="BC175" s="291" t="s">
        <v>708</v>
      </c>
      <c r="BD175" s="291" t="s">
        <v>708</v>
      </c>
      <c r="BE175" s="755" t="s">
        <v>708</v>
      </c>
      <c r="BF175" s="591" t="s">
        <v>708</v>
      </c>
      <c r="BG175" s="591" t="s">
        <v>708</v>
      </c>
      <c r="BH175" s="591" t="s">
        <v>708</v>
      </c>
      <c r="BI175" s="591" t="s">
        <v>708</v>
      </c>
      <c r="BJ175" s="591" t="s">
        <v>708</v>
      </c>
      <c r="BK175" s="591" t="s">
        <v>708</v>
      </c>
      <c r="BL175" s="754" t="s">
        <v>708</v>
      </c>
      <c r="BM175" s="291" t="s">
        <v>708</v>
      </c>
      <c r="BN175" s="291" t="s">
        <v>708</v>
      </c>
      <c r="BO175" s="291" t="s">
        <v>708</v>
      </c>
      <c r="BP175" s="291" t="s">
        <v>708</v>
      </c>
      <c r="BQ175" s="291" t="s">
        <v>708</v>
      </c>
      <c r="BR175" s="291" t="s">
        <v>708</v>
      </c>
      <c r="BS175" s="755" t="s">
        <v>708</v>
      </c>
      <c r="BT175" s="591" t="s">
        <v>708</v>
      </c>
      <c r="BU175" s="591" t="s">
        <v>708</v>
      </c>
      <c r="BV175" s="591" t="s">
        <v>708</v>
      </c>
      <c r="BW175" s="591" t="s">
        <v>708</v>
      </c>
      <c r="BX175" s="591" t="s">
        <v>708</v>
      </c>
      <c r="BY175" s="591" t="s">
        <v>708</v>
      </c>
      <c r="BZ175" s="754" t="s">
        <v>708</v>
      </c>
      <c r="CA175" s="291" t="s">
        <v>708</v>
      </c>
      <c r="CB175" s="291" t="s">
        <v>708</v>
      </c>
      <c r="CC175" s="291" t="s">
        <v>708</v>
      </c>
      <c r="CD175" s="291" t="s">
        <v>708</v>
      </c>
      <c r="CE175" s="291" t="s">
        <v>708</v>
      </c>
      <c r="CF175" s="291" t="s">
        <v>708</v>
      </c>
      <c r="CG175" s="291" t="s">
        <v>708</v>
      </c>
      <c r="CH175" s="439" t="s">
        <v>983</v>
      </c>
      <c r="CI175" s="290"/>
      <c r="CJ175" s="290"/>
      <c r="CK175" s="290"/>
      <c r="CL175" s="290"/>
      <c r="CM175" s="290"/>
      <c r="CN175" s="290"/>
      <c r="CO175" s="290"/>
      <c r="CP175" s="290"/>
      <c r="CQ175" s="290"/>
      <c r="CR175" s="290"/>
      <c r="CS175" s="290"/>
      <c r="CT175" s="290"/>
      <c r="CU175" s="290"/>
      <c r="CV175" s="290"/>
      <c r="CW175" s="290"/>
      <c r="CX175" s="290"/>
      <c r="CY175" s="290"/>
      <c r="CZ175" s="290"/>
      <c r="DA175" s="290"/>
      <c r="DB175" s="290"/>
      <c r="DC175" s="290"/>
      <c r="DD175" s="290"/>
      <c r="DE175" s="290"/>
      <c r="DF175" s="290"/>
      <c r="DG175" s="290"/>
      <c r="DH175" s="290"/>
      <c r="DI175" s="290"/>
      <c r="DJ175" s="290"/>
      <c r="DK175" s="290"/>
      <c r="DL175" s="290"/>
      <c r="DM175" s="290"/>
      <c r="DN175" s="290"/>
      <c r="DO175" s="290"/>
      <c r="DP175" s="290"/>
      <c r="DQ175" s="290"/>
      <c r="DR175" s="290"/>
      <c r="DS175" s="290"/>
      <c r="DT175" s="290"/>
      <c r="DU175" s="290"/>
      <c r="DV175" s="290"/>
      <c r="DW175" s="290"/>
      <c r="DX175" s="290"/>
      <c r="DY175" s="290"/>
      <c r="DZ175" s="290"/>
      <c r="EA175" s="290"/>
      <c r="EB175" s="290"/>
      <c r="EC175" s="290"/>
      <c r="ED175" s="290"/>
      <c r="EE175" s="290"/>
      <c r="EF175" s="290"/>
      <c r="EG175" s="290"/>
      <c r="EH175" s="290"/>
      <c r="EI175" s="290"/>
      <c r="EJ175" s="290"/>
      <c r="EK175" s="290"/>
      <c r="EL175" s="290"/>
      <c r="EM175" s="290"/>
      <c r="EN175" s="290"/>
      <c r="EO175" s="290"/>
      <c r="EP175" s="290"/>
      <c r="EQ175" s="290"/>
      <c r="ER175" s="290"/>
      <c r="ES175" s="290"/>
      <c r="ET175" s="290"/>
      <c r="EU175" s="290"/>
      <c r="EV175" s="290"/>
      <c r="EW175" s="290"/>
      <c r="EX175" s="290"/>
      <c r="EY175" s="290"/>
    </row>
    <row r="176" spans="1:155" s="237" customFormat="1" ht="15" customHeight="1" x14ac:dyDescent="0.35">
      <c r="A176" s="292" t="s">
        <v>329</v>
      </c>
      <c r="B176" s="293" t="s">
        <v>330</v>
      </c>
      <c r="C176" s="293" t="s">
        <v>124</v>
      </c>
      <c r="D176" s="290"/>
      <c r="E176" s="398">
        <v>119911459</v>
      </c>
      <c r="F176" s="699">
        <v>124072134</v>
      </c>
      <c r="G176" s="289">
        <v>0</v>
      </c>
      <c r="H176" s="699">
        <v>0</v>
      </c>
      <c r="I176" s="289">
        <v>83624</v>
      </c>
      <c r="J176" s="289">
        <v>94117</v>
      </c>
      <c r="K176" s="398">
        <v>119827835</v>
      </c>
      <c r="L176" s="699">
        <v>123978017</v>
      </c>
      <c r="M176" s="289">
        <v>16430858</v>
      </c>
      <c r="N176" s="699">
        <v>17677337</v>
      </c>
      <c r="O176" s="405">
        <v>68510</v>
      </c>
      <c r="P176" s="752">
        <v>68853.3</v>
      </c>
      <c r="Q176" s="616">
        <v>0.97499999999999998</v>
      </c>
      <c r="R176" s="617">
        <v>0.97499999999999998</v>
      </c>
      <c r="S176" s="704">
        <v>40.6</v>
      </c>
      <c r="T176" s="699">
        <v>40</v>
      </c>
      <c r="U176" s="384">
        <v>66837.899999999994</v>
      </c>
      <c r="V176" s="384">
        <v>67172</v>
      </c>
      <c r="W176" s="684">
        <v>1794.06</v>
      </c>
      <c r="X176" s="756">
        <v>1847.08</v>
      </c>
      <c r="Y176" s="472">
        <v>1792.81</v>
      </c>
      <c r="Z176" s="472">
        <v>1845.68</v>
      </c>
      <c r="AA176" s="499">
        <v>1204268</v>
      </c>
      <c r="AB176" s="440">
        <v>17.93</v>
      </c>
      <c r="AC176" s="619">
        <v>1.0001100000000001E-2</v>
      </c>
      <c r="AD176" s="441" t="s">
        <v>105</v>
      </c>
      <c r="AE176" s="442" t="s">
        <v>105</v>
      </c>
      <c r="AF176" s="340">
        <v>0</v>
      </c>
      <c r="AG176" s="340">
        <v>153.84</v>
      </c>
      <c r="AH176" s="340">
        <v>87.35</v>
      </c>
      <c r="AI176" s="340">
        <v>0</v>
      </c>
      <c r="AJ176" s="568">
        <v>2088.27</v>
      </c>
      <c r="AK176" s="609">
        <v>6</v>
      </c>
      <c r="AL176" s="570">
        <v>7087</v>
      </c>
      <c r="AM176" s="609">
        <v>0</v>
      </c>
      <c r="AN176" s="570">
        <v>0</v>
      </c>
      <c r="AO176" s="609">
        <v>6</v>
      </c>
      <c r="AP176" s="569">
        <v>7087</v>
      </c>
      <c r="AQ176" s="571" t="s">
        <v>708</v>
      </c>
      <c r="AR176" s="591" t="s">
        <v>708</v>
      </c>
      <c r="AS176" s="591" t="s">
        <v>708</v>
      </c>
      <c r="AT176" s="591" t="s">
        <v>708</v>
      </c>
      <c r="AU176" s="591" t="s">
        <v>708</v>
      </c>
      <c r="AV176" s="591" t="s">
        <v>708</v>
      </c>
      <c r="AW176" s="591" t="s">
        <v>708</v>
      </c>
      <c r="AX176" s="754" t="s">
        <v>708</v>
      </c>
      <c r="AY176" s="291" t="s">
        <v>708</v>
      </c>
      <c r="AZ176" s="291" t="s">
        <v>708</v>
      </c>
      <c r="BA176" s="291" t="s">
        <v>708</v>
      </c>
      <c r="BB176" s="291" t="s">
        <v>708</v>
      </c>
      <c r="BC176" s="291" t="s">
        <v>708</v>
      </c>
      <c r="BD176" s="291" t="s">
        <v>708</v>
      </c>
      <c r="BE176" s="755" t="s">
        <v>708</v>
      </c>
      <c r="BF176" s="591" t="s">
        <v>708</v>
      </c>
      <c r="BG176" s="591" t="s">
        <v>708</v>
      </c>
      <c r="BH176" s="591" t="s">
        <v>708</v>
      </c>
      <c r="BI176" s="591" t="s">
        <v>708</v>
      </c>
      <c r="BJ176" s="591" t="s">
        <v>708</v>
      </c>
      <c r="BK176" s="591" t="s">
        <v>708</v>
      </c>
      <c r="BL176" s="754" t="s">
        <v>708</v>
      </c>
      <c r="BM176" s="291" t="s">
        <v>708</v>
      </c>
      <c r="BN176" s="291" t="s">
        <v>708</v>
      </c>
      <c r="BO176" s="291" t="s">
        <v>708</v>
      </c>
      <c r="BP176" s="291" t="s">
        <v>708</v>
      </c>
      <c r="BQ176" s="291" t="s">
        <v>708</v>
      </c>
      <c r="BR176" s="291" t="s">
        <v>708</v>
      </c>
      <c r="BS176" s="755" t="s">
        <v>708</v>
      </c>
      <c r="BT176" s="591" t="s">
        <v>708</v>
      </c>
      <c r="BU176" s="591" t="s">
        <v>708</v>
      </c>
      <c r="BV176" s="591" t="s">
        <v>708</v>
      </c>
      <c r="BW176" s="591" t="s">
        <v>708</v>
      </c>
      <c r="BX176" s="591" t="s">
        <v>708</v>
      </c>
      <c r="BY176" s="591" t="s">
        <v>708</v>
      </c>
      <c r="BZ176" s="754" t="s">
        <v>708</v>
      </c>
      <c r="CA176" s="291" t="s">
        <v>708</v>
      </c>
      <c r="CB176" s="291" t="s">
        <v>708</v>
      </c>
      <c r="CC176" s="291" t="s">
        <v>708</v>
      </c>
      <c r="CD176" s="291" t="s">
        <v>708</v>
      </c>
      <c r="CE176" s="291" t="s">
        <v>708</v>
      </c>
      <c r="CF176" s="291" t="s">
        <v>708</v>
      </c>
      <c r="CG176" s="291" t="s">
        <v>708</v>
      </c>
      <c r="CH176" s="439" t="s">
        <v>984</v>
      </c>
      <c r="CI176" s="290"/>
      <c r="CJ176" s="290"/>
      <c r="CK176" s="290"/>
      <c r="CL176" s="290"/>
      <c r="CM176" s="290"/>
      <c r="CN176" s="290"/>
      <c r="CO176" s="290"/>
      <c r="CP176" s="290"/>
      <c r="CQ176" s="290"/>
      <c r="CR176" s="290"/>
      <c r="CS176" s="290"/>
      <c r="CT176" s="290"/>
      <c r="CU176" s="290"/>
      <c r="CV176" s="290"/>
      <c r="CW176" s="290"/>
      <c r="CX176" s="290"/>
      <c r="CY176" s="290"/>
      <c r="CZ176" s="290"/>
      <c r="DA176" s="290"/>
      <c r="DB176" s="290"/>
      <c r="DC176" s="290"/>
      <c r="DD176" s="290"/>
      <c r="DE176" s="290"/>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290"/>
      <c r="EB176" s="290"/>
      <c r="EC176" s="290"/>
      <c r="ED176" s="290"/>
      <c r="EE176" s="290"/>
      <c r="EF176" s="290"/>
      <c r="EG176" s="290"/>
      <c r="EH176" s="290"/>
      <c r="EI176" s="290"/>
      <c r="EJ176" s="290"/>
      <c r="EK176" s="290"/>
      <c r="EL176" s="290"/>
      <c r="EM176" s="290"/>
      <c r="EN176" s="290"/>
      <c r="EO176" s="290"/>
      <c r="EP176" s="290"/>
      <c r="EQ176" s="290"/>
      <c r="ER176" s="290"/>
      <c r="ES176" s="290"/>
      <c r="ET176" s="290"/>
      <c r="EU176" s="290"/>
      <c r="EV176" s="290"/>
      <c r="EW176" s="290"/>
      <c r="EX176" s="290"/>
      <c r="EY176" s="290"/>
    </row>
    <row r="177" spans="1:155" s="237" customFormat="1" ht="15" customHeight="1" x14ac:dyDescent="0.35">
      <c r="A177" s="292" t="s">
        <v>525</v>
      </c>
      <c r="B177" s="293" t="s">
        <v>985</v>
      </c>
      <c r="C177" s="293" t="s">
        <v>710</v>
      </c>
      <c r="D177" s="290"/>
      <c r="E177" s="398">
        <v>8244970</v>
      </c>
      <c r="F177" s="699">
        <v>8570250</v>
      </c>
      <c r="G177" s="289">
        <v>0</v>
      </c>
      <c r="H177" s="699">
        <v>0</v>
      </c>
      <c r="I177" s="289">
        <v>599860</v>
      </c>
      <c r="J177" s="289">
        <v>650930</v>
      </c>
      <c r="K177" s="398">
        <v>7645110</v>
      </c>
      <c r="L177" s="699">
        <v>7919320</v>
      </c>
      <c r="M177" s="289">
        <v>0</v>
      </c>
      <c r="N177" s="699">
        <v>0</v>
      </c>
      <c r="O177" s="405">
        <v>37843.9</v>
      </c>
      <c r="P177" s="752">
        <v>38436.699999999997</v>
      </c>
      <c r="Q177" s="616">
        <v>0.98</v>
      </c>
      <c r="R177" s="617">
        <v>0.98</v>
      </c>
      <c r="S177" s="704">
        <v>0</v>
      </c>
      <c r="T177" s="699">
        <v>0</v>
      </c>
      <c r="U177" s="384">
        <v>37087</v>
      </c>
      <c r="V177" s="384">
        <v>37667.966</v>
      </c>
      <c r="W177" s="684">
        <v>222.31</v>
      </c>
      <c r="X177" s="756">
        <v>227.52090999999999</v>
      </c>
      <c r="Y177" s="472">
        <v>206.14</v>
      </c>
      <c r="Z177" s="472">
        <v>210.24018000000001</v>
      </c>
      <c r="AA177" s="499">
        <v>0</v>
      </c>
      <c r="AB177" s="440">
        <v>0</v>
      </c>
      <c r="AC177" s="619">
        <v>0</v>
      </c>
      <c r="AD177" s="441" t="s">
        <v>105</v>
      </c>
      <c r="AE177" s="442" t="s">
        <v>105</v>
      </c>
      <c r="AF177" s="340">
        <v>1401.30125</v>
      </c>
      <c r="AG177" s="340">
        <v>248.57023000000001</v>
      </c>
      <c r="AH177" s="340">
        <v>80.350080000000005</v>
      </c>
      <c r="AI177" s="340">
        <v>0</v>
      </c>
      <c r="AJ177" s="568">
        <v>1957.74</v>
      </c>
      <c r="AK177" s="609">
        <v>10</v>
      </c>
      <c r="AL177" s="570">
        <v>16893</v>
      </c>
      <c r="AM177" s="609">
        <v>0</v>
      </c>
      <c r="AN177" s="570">
        <v>0</v>
      </c>
      <c r="AO177" s="609">
        <v>10</v>
      </c>
      <c r="AP177" s="569">
        <v>16893</v>
      </c>
      <c r="AQ177" s="571" t="s">
        <v>708</v>
      </c>
      <c r="AR177" s="591" t="s">
        <v>708</v>
      </c>
      <c r="AS177" s="591" t="s">
        <v>708</v>
      </c>
      <c r="AT177" s="591" t="s">
        <v>708</v>
      </c>
      <c r="AU177" s="591" t="s">
        <v>708</v>
      </c>
      <c r="AV177" s="591" t="s">
        <v>708</v>
      </c>
      <c r="AW177" s="591" t="s">
        <v>708</v>
      </c>
      <c r="AX177" s="754" t="s">
        <v>708</v>
      </c>
      <c r="AY177" s="291" t="s">
        <v>708</v>
      </c>
      <c r="AZ177" s="291" t="s">
        <v>708</v>
      </c>
      <c r="BA177" s="291" t="s">
        <v>708</v>
      </c>
      <c r="BB177" s="291" t="s">
        <v>708</v>
      </c>
      <c r="BC177" s="291" t="s">
        <v>708</v>
      </c>
      <c r="BD177" s="291" t="s">
        <v>708</v>
      </c>
      <c r="BE177" s="755" t="s">
        <v>708</v>
      </c>
      <c r="BF177" s="591" t="s">
        <v>708</v>
      </c>
      <c r="BG177" s="591" t="s">
        <v>708</v>
      </c>
      <c r="BH177" s="591" t="s">
        <v>708</v>
      </c>
      <c r="BI177" s="591" t="s">
        <v>708</v>
      </c>
      <c r="BJ177" s="591" t="s">
        <v>708</v>
      </c>
      <c r="BK177" s="591" t="s">
        <v>708</v>
      </c>
      <c r="BL177" s="754" t="s">
        <v>708</v>
      </c>
      <c r="BM177" s="291" t="s">
        <v>708</v>
      </c>
      <c r="BN177" s="291" t="s">
        <v>708</v>
      </c>
      <c r="BO177" s="291" t="s">
        <v>708</v>
      </c>
      <c r="BP177" s="291" t="s">
        <v>708</v>
      </c>
      <c r="BQ177" s="291" t="s">
        <v>708</v>
      </c>
      <c r="BR177" s="291" t="s">
        <v>708</v>
      </c>
      <c r="BS177" s="755" t="s">
        <v>708</v>
      </c>
      <c r="BT177" s="591" t="s">
        <v>708</v>
      </c>
      <c r="BU177" s="591" t="s">
        <v>708</v>
      </c>
      <c r="BV177" s="591" t="s">
        <v>708</v>
      </c>
      <c r="BW177" s="591" t="s">
        <v>708</v>
      </c>
      <c r="BX177" s="591" t="s">
        <v>708</v>
      </c>
      <c r="BY177" s="591" t="s">
        <v>708</v>
      </c>
      <c r="BZ177" s="754" t="s">
        <v>708</v>
      </c>
      <c r="CA177" s="291" t="s">
        <v>708</v>
      </c>
      <c r="CB177" s="291" t="s">
        <v>708</v>
      </c>
      <c r="CC177" s="291" t="s">
        <v>708</v>
      </c>
      <c r="CD177" s="291" t="s">
        <v>708</v>
      </c>
      <c r="CE177" s="291" t="s">
        <v>708</v>
      </c>
      <c r="CF177" s="291" t="s">
        <v>708</v>
      </c>
      <c r="CG177" s="291" t="s">
        <v>708</v>
      </c>
      <c r="CH177" s="439" t="s">
        <v>986</v>
      </c>
      <c r="CI177" s="290"/>
      <c r="CJ177" s="290"/>
      <c r="CK177" s="290"/>
      <c r="CL177" s="290"/>
      <c r="CM177" s="290"/>
      <c r="CN177" s="290"/>
      <c r="CO177" s="290"/>
      <c r="CP177" s="290"/>
      <c r="CQ177" s="290"/>
      <c r="CR177" s="290"/>
      <c r="CS177" s="290"/>
      <c r="CT177" s="290"/>
      <c r="CU177" s="290"/>
      <c r="CV177" s="290"/>
      <c r="CW177" s="290"/>
      <c r="CX177" s="290"/>
      <c r="CY177" s="290"/>
      <c r="CZ177" s="290"/>
      <c r="DA177" s="290"/>
      <c r="DB177" s="290"/>
      <c r="DC177" s="290"/>
      <c r="DD177" s="290"/>
      <c r="DE177" s="290"/>
      <c r="DF177" s="290"/>
      <c r="DG177" s="290"/>
      <c r="DH177" s="290"/>
      <c r="DI177" s="290"/>
      <c r="DJ177" s="290"/>
      <c r="DK177" s="290"/>
      <c r="DL177" s="290"/>
      <c r="DM177" s="290"/>
      <c r="DN177" s="290"/>
      <c r="DO177" s="290"/>
      <c r="DP177" s="290"/>
      <c r="DQ177" s="290"/>
      <c r="DR177" s="290"/>
      <c r="DS177" s="290"/>
      <c r="DT177" s="290"/>
      <c r="DU177" s="290"/>
      <c r="DV177" s="290"/>
      <c r="DW177" s="290"/>
      <c r="DX177" s="290"/>
      <c r="DY177" s="290"/>
      <c r="DZ177" s="290"/>
      <c r="EA177" s="290"/>
      <c r="EB177" s="290"/>
      <c r="EC177" s="290"/>
      <c r="ED177" s="290"/>
      <c r="EE177" s="290"/>
      <c r="EF177" s="290"/>
      <c r="EG177" s="290"/>
      <c r="EH177" s="290"/>
      <c r="EI177" s="290"/>
      <c r="EJ177" s="290"/>
      <c r="EK177" s="290"/>
      <c r="EL177" s="290"/>
      <c r="EM177" s="290"/>
      <c r="EN177" s="290"/>
      <c r="EO177" s="290"/>
      <c r="EP177" s="290"/>
      <c r="EQ177" s="290"/>
      <c r="ER177" s="290"/>
      <c r="ES177" s="290"/>
      <c r="ET177" s="290"/>
      <c r="EU177" s="290"/>
      <c r="EV177" s="290"/>
      <c r="EW177" s="290"/>
      <c r="EX177" s="290"/>
      <c r="EY177" s="290"/>
    </row>
    <row r="178" spans="1:155" s="237" customFormat="1" ht="15" customHeight="1" x14ac:dyDescent="0.35">
      <c r="A178" s="292" t="s">
        <v>332</v>
      </c>
      <c r="B178" s="293" t="s">
        <v>333</v>
      </c>
      <c r="C178" s="293" t="s">
        <v>117</v>
      </c>
      <c r="D178" s="290"/>
      <c r="E178" s="398">
        <v>88664654</v>
      </c>
      <c r="F178" s="699">
        <v>93061900.909999996</v>
      </c>
      <c r="G178" s="289">
        <v>0</v>
      </c>
      <c r="H178" s="699">
        <v>0</v>
      </c>
      <c r="I178" s="289">
        <v>0</v>
      </c>
      <c r="J178" s="289">
        <v>0</v>
      </c>
      <c r="K178" s="398">
        <v>88664654</v>
      </c>
      <c r="L178" s="699">
        <v>93061900.909999996</v>
      </c>
      <c r="M178" s="289">
        <v>15012425.050000001</v>
      </c>
      <c r="N178" s="699">
        <v>22386408.34</v>
      </c>
      <c r="O178" s="405">
        <v>82991.899999999994</v>
      </c>
      <c r="P178" s="752">
        <v>85461.8</v>
      </c>
      <c r="Q178" s="616">
        <v>0.96799999999999997</v>
      </c>
      <c r="R178" s="617">
        <v>0.95799999999999996</v>
      </c>
      <c r="S178" s="704">
        <v>0</v>
      </c>
      <c r="T178" s="699">
        <v>0</v>
      </c>
      <c r="U178" s="384">
        <v>80336.2</v>
      </c>
      <c r="V178" s="384">
        <v>81872.399999999994</v>
      </c>
      <c r="W178" s="684">
        <v>1103.67</v>
      </c>
      <c r="X178" s="756">
        <v>1136.67</v>
      </c>
      <c r="Y178" s="472">
        <v>1103.67</v>
      </c>
      <c r="Z178" s="472">
        <v>1136.67</v>
      </c>
      <c r="AA178" s="499">
        <v>903871.3</v>
      </c>
      <c r="AB178" s="440">
        <v>11.04</v>
      </c>
      <c r="AC178" s="619">
        <v>1.0003E-2</v>
      </c>
      <c r="AD178" s="441" t="s">
        <v>105</v>
      </c>
      <c r="AE178" s="442" t="s">
        <v>105</v>
      </c>
      <c r="AF178" s="340">
        <v>395.59</v>
      </c>
      <c r="AG178" s="340">
        <v>0</v>
      </c>
      <c r="AH178" s="340">
        <v>0</v>
      </c>
      <c r="AI178" s="340">
        <v>0</v>
      </c>
      <c r="AJ178" s="568">
        <v>1532.26</v>
      </c>
      <c r="AK178" s="609" t="s">
        <v>130</v>
      </c>
      <c r="AL178" s="570">
        <v>0</v>
      </c>
      <c r="AM178" s="723">
        <v>0</v>
      </c>
      <c r="AN178" s="570">
        <v>0</v>
      </c>
      <c r="AO178" s="723">
        <v>0</v>
      </c>
      <c r="AP178" s="569">
        <v>0</v>
      </c>
      <c r="AQ178" s="571" t="s">
        <v>708</v>
      </c>
      <c r="AR178" s="591" t="s">
        <v>708</v>
      </c>
      <c r="AS178" s="591" t="s">
        <v>708</v>
      </c>
      <c r="AT178" s="591" t="s">
        <v>708</v>
      </c>
      <c r="AU178" s="591" t="s">
        <v>708</v>
      </c>
      <c r="AV178" s="591" t="s">
        <v>708</v>
      </c>
      <c r="AW178" s="591" t="s">
        <v>708</v>
      </c>
      <c r="AX178" s="754" t="s">
        <v>708</v>
      </c>
      <c r="AY178" s="291" t="s">
        <v>708</v>
      </c>
      <c r="AZ178" s="291" t="s">
        <v>708</v>
      </c>
      <c r="BA178" s="291" t="s">
        <v>708</v>
      </c>
      <c r="BB178" s="291" t="s">
        <v>708</v>
      </c>
      <c r="BC178" s="291" t="s">
        <v>708</v>
      </c>
      <c r="BD178" s="291" t="s">
        <v>708</v>
      </c>
      <c r="BE178" s="755" t="s">
        <v>708</v>
      </c>
      <c r="BF178" s="591" t="s">
        <v>708</v>
      </c>
      <c r="BG178" s="591" t="s">
        <v>708</v>
      </c>
      <c r="BH178" s="591" t="s">
        <v>708</v>
      </c>
      <c r="BI178" s="591" t="s">
        <v>708</v>
      </c>
      <c r="BJ178" s="591" t="s">
        <v>708</v>
      </c>
      <c r="BK178" s="591" t="s">
        <v>708</v>
      </c>
      <c r="BL178" s="754" t="s">
        <v>708</v>
      </c>
      <c r="BM178" s="291" t="s">
        <v>708</v>
      </c>
      <c r="BN178" s="291" t="s">
        <v>708</v>
      </c>
      <c r="BO178" s="291" t="s">
        <v>708</v>
      </c>
      <c r="BP178" s="291" t="s">
        <v>708</v>
      </c>
      <c r="BQ178" s="291" t="s">
        <v>708</v>
      </c>
      <c r="BR178" s="291" t="s">
        <v>708</v>
      </c>
      <c r="BS178" s="755" t="s">
        <v>708</v>
      </c>
      <c r="BT178" s="591" t="s">
        <v>708</v>
      </c>
      <c r="BU178" s="591" t="s">
        <v>708</v>
      </c>
      <c r="BV178" s="591" t="s">
        <v>708</v>
      </c>
      <c r="BW178" s="591" t="s">
        <v>708</v>
      </c>
      <c r="BX178" s="591" t="s">
        <v>708</v>
      </c>
      <c r="BY178" s="591" t="s">
        <v>708</v>
      </c>
      <c r="BZ178" s="754" t="s">
        <v>708</v>
      </c>
      <c r="CA178" s="291" t="s">
        <v>708</v>
      </c>
      <c r="CB178" s="291" t="s">
        <v>708</v>
      </c>
      <c r="CC178" s="291" t="s">
        <v>708</v>
      </c>
      <c r="CD178" s="291" t="s">
        <v>708</v>
      </c>
      <c r="CE178" s="291" t="s">
        <v>708</v>
      </c>
      <c r="CF178" s="291" t="s">
        <v>708</v>
      </c>
      <c r="CG178" s="291" t="s">
        <v>708</v>
      </c>
      <c r="CH178" s="439" t="s">
        <v>987</v>
      </c>
      <c r="CI178" s="290"/>
      <c r="CJ178" s="290"/>
      <c r="CK178" s="290"/>
      <c r="CL178" s="290"/>
      <c r="CM178" s="290"/>
      <c r="CN178" s="290"/>
      <c r="CO178" s="290"/>
      <c r="CP178" s="290"/>
      <c r="CQ178" s="290"/>
      <c r="CR178" s="290"/>
      <c r="CS178" s="290"/>
      <c r="CT178" s="290"/>
      <c r="CU178" s="290"/>
      <c r="CV178" s="290"/>
      <c r="CW178" s="290"/>
      <c r="CX178" s="290"/>
      <c r="CY178" s="290"/>
      <c r="CZ178" s="290"/>
      <c r="DA178" s="290"/>
      <c r="DB178" s="290"/>
      <c r="DC178" s="290"/>
      <c r="DD178" s="290"/>
      <c r="DE178" s="290"/>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290"/>
      <c r="EB178" s="290"/>
      <c r="EC178" s="290"/>
      <c r="ED178" s="290"/>
      <c r="EE178" s="290"/>
      <c r="EF178" s="290"/>
      <c r="EG178" s="290"/>
      <c r="EH178" s="290"/>
      <c r="EI178" s="290"/>
      <c r="EJ178" s="290"/>
      <c r="EK178" s="290"/>
      <c r="EL178" s="290"/>
      <c r="EM178" s="290"/>
      <c r="EN178" s="290"/>
      <c r="EO178" s="290"/>
      <c r="EP178" s="290"/>
      <c r="EQ178" s="290"/>
      <c r="ER178" s="290"/>
      <c r="ES178" s="290"/>
      <c r="ET178" s="290"/>
      <c r="EU178" s="290"/>
      <c r="EV178" s="290"/>
      <c r="EW178" s="290"/>
      <c r="EX178" s="290"/>
      <c r="EY178" s="290"/>
    </row>
    <row r="179" spans="1:155" s="237" customFormat="1" ht="15" customHeight="1" x14ac:dyDescent="0.35">
      <c r="A179" s="292" t="s">
        <v>526</v>
      </c>
      <c r="B179" s="293" t="s">
        <v>988</v>
      </c>
      <c r="C179" s="293" t="s">
        <v>710</v>
      </c>
      <c r="D179" s="290"/>
      <c r="E179" s="398">
        <v>9092994</v>
      </c>
      <c r="F179" s="699">
        <v>9557768</v>
      </c>
      <c r="G179" s="289">
        <v>0</v>
      </c>
      <c r="H179" s="699">
        <v>0</v>
      </c>
      <c r="I179" s="289">
        <v>2442174</v>
      </c>
      <c r="J179" s="289">
        <v>2662718</v>
      </c>
      <c r="K179" s="398">
        <v>6650820</v>
      </c>
      <c r="L179" s="699">
        <v>6895050</v>
      </c>
      <c r="M179" s="289">
        <v>0</v>
      </c>
      <c r="N179" s="699">
        <v>0</v>
      </c>
      <c r="O179" s="405">
        <v>35461.72</v>
      </c>
      <c r="P179" s="752">
        <v>35837.15</v>
      </c>
      <c r="Q179" s="616">
        <v>0.97</v>
      </c>
      <c r="R179" s="617">
        <v>0.97</v>
      </c>
      <c r="S179" s="704">
        <v>0</v>
      </c>
      <c r="T179" s="699">
        <v>0</v>
      </c>
      <c r="U179" s="384">
        <v>34397.9</v>
      </c>
      <c r="V179" s="384">
        <v>34762.035499999998</v>
      </c>
      <c r="W179" s="684">
        <v>264.35000000000002</v>
      </c>
      <c r="X179" s="756">
        <v>274.94846000000001</v>
      </c>
      <c r="Y179" s="472">
        <v>193.35</v>
      </c>
      <c r="Z179" s="472">
        <v>198.35001</v>
      </c>
      <c r="AA179" s="499">
        <v>0</v>
      </c>
      <c r="AB179" s="440">
        <v>0</v>
      </c>
      <c r="AC179" s="619">
        <v>0</v>
      </c>
      <c r="AD179" s="441" t="s">
        <v>105</v>
      </c>
      <c r="AE179" s="442" t="s">
        <v>105</v>
      </c>
      <c r="AF179" s="340">
        <v>1556.46021</v>
      </c>
      <c r="AG179" s="340">
        <v>246.56003999999999</v>
      </c>
      <c r="AH179" s="340">
        <v>91.790019999999998</v>
      </c>
      <c r="AI179" s="340">
        <v>0</v>
      </c>
      <c r="AJ179" s="568">
        <v>2169.7600000000002</v>
      </c>
      <c r="AK179" s="609">
        <v>59</v>
      </c>
      <c r="AL179" s="570">
        <v>34762</v>
      </c>
      <c r="AM179" s="609">
        <v>0</v>
      </c>
      <c r="AN179" s="570">
        <v>0</v>
      </c>
      <c r="AO179" s="609">
        <v>57</v>
      </c>
      <c r="AP179" s="569">
        <v>34677.5</v>
      </c>
      <c r="AQ179" s="571" t="s">
        <v>708</v>
      </c>
      <c r="AR179" s="591" t="s">
        <v>708</v>
      </c>
      <c r="AS179" s="591" t="s">
        <v>708</v>
      </c>
      <c r="AT179" s="591" t="s">
        <v>708</v>
      </c>
      <c r="AU179" s="591" t="s">
        <v>708</v>
      </c>
      <c r="AV179" s="591" t="s">
        <v>708</v>
      </c>
      <c r="AW179" s="591" t="s">
        <v>708</v>
      </c>
      <c r="AX179" s="754" t="s">
        <v>708</v>
      </c>
      <c r="AY179" s="291" t="s">
        <v>708</v>
      </c>
      <c r="AZ179" s="291" t="s">
        <v>708</v>
      </c>
      <c r="BA179" s="291" t="s">
        <v>708</v>
      </c>
      <c r="BB179" s="291" t="s">
        <v>708</v>
      </c>
      <c r="BC179" s="291" t="s">
        <v>708</v>
      </c>
      <c r="BD179" s="291" t="s">
        <v>708</v>
      </c>
      <c r="BE179" s="755" t="s">
        <v>708</v>
      </c>
      <c r="BF179" s="591" t="s">
        <v>708</v>
      </c>
      <c r="BG179" s="591" t="s">
        <v>708</v>
      </c>
      <c r="BH179" s="591" t="s">
        <v>708</v>
      </c>
      <c r="BI179" s="591" t="s">
        <v>708</v>
      </c>
      <c r="BJ179" s="591" t="s">
        <v>708</v>
      </c>
      <c r="BK179" s="591" t="s">
        <v>708</v>
      </c>
      <c r="BL179" s="754" t="s">
        <v>708</v>
      </c>
      <c r="BM179" s="291" t="s">
        <v>708</v>
      </c>
      <c r="BN179" s="291" t="s">
        <v>708</v>
      </c>
      <c r="BO179" s="291" t="s">
        <v>708</v>
      </c>
      <c r="BP179" s="291" t="s">
        <v>708</v>
      </c>
      <c r="BQ179" s="291" t="s">
        <v>708</v>
      </c>
      <c r="BR179" s="291" t="s">
        <v>708</v>
      </c>
      <c r="BS179" s="755" t="s">
        <v>708</v>
      </c>
      <c r="BT179" s="591" t="s">
        <v>708</v>
      </c>
      <c r="BU179" s="591" t="s">
        <v>708</v>
      </c>
      <c r="BV179" s="591" t="s">
        <v>708</v>
      </c>
      <c r="BW179" s="591" t="s">
        <v>708</v>
      </c>
      <c r="BX179" s="591" t="s">
        <v>708</v>
      </c>
      <c r="BY179" s="591" t="s">
        <v>708</v>
      </c>
      <c r="BZ179" s="754" t="s">
        <v>708</v>
      </c>
      <c r="CA179" s="291" t="s">
        <v>708</v>
      </c>
      <c r="CB179" s="291" t="s">
        <v>708</v>
      </c>
      <c r="CC179" s="291" t="s">
        <v>708</v>
      </c>
      <c r="CD179" s="291" t="s">
        <v>708</v>
      </c>
      <c r="CE179" s="291" t="s">
        <v>708</v>
      </c>
      <c r="CF179" s="291" t="s">
        <v>708</v>
      </c>
      <c r="CG179" s="291" t="s">
        <v>708</v>
      </c>
      <c r="CH179" s="439" t="s">
        <v>989</v>
      </c>
      <c r="CI179" s="290"/>
      <c r="CJ179" s="290"/>
      <c r="CK179" s="290"/>
      <c r="CL179" s="290"/>
      <c r="CM179" s="290"/>
      <c r="CN179" s="290"/>
      <c r="CO179" s="290"/>
      <c r="CP179" s="290"/>
      <c r="CQ179" s="290"/>
      <c r="CR179" s="290"/>
      <c r="CS179" s="290"/>
      <c r="CT179" s="290"/>
      <c r="CU179" s="290"/>
      <c r="CV179" s="290"/>
      <c r="CW179" s="290"/>
      <c r="CX179" s="290"/>
      <c r="CY179" s="290"/>
      <c r="CZ179" s="290"/>
      <c r="DA179" s="290"/>
      <c r="DB179" s="290"/>
      <c r="DC179" s="290"/>
      <c r="DD179" s="290"/>
      <c r="DE179" s="290"/>
      <c r="DF179" s="290"/>
      <c r="DG179" s="290"/>
      <c r="DH179" s="290"/>
      <c r="DI179" s="290"/>
      <c r="DJ179" s="290"/>
      <c r="DK179" s="290"/>
      <c r="DL179" s="290"/>
      <c r="DM179" s="290"/>
      <c r="DN179" s="290"/>
      <c r="DO179" s="290"/>
      <c r="DP179" s="290"/>
      <c r="DQ179" s="290"/>
      <c r="DR179" s="290"/>
      <c r="DS179" s="290"/>
      <c r="DT179" s="290"/>
      <c r="DU179" s="290"/>
      <c r="DV179" s="290"/>
      <c r="DW179" s="290"/>
      <c r="DX179" s="290"/>
      <c r="DY179" s="290"/>
      <c r="DZ179" s="290"/>
      <c r="EA179" s="290"/>
      <c r="EB179" s="290"/>
      <c r="EC179" s="290"/>
      <c r="ED179" s="290"/>
      <c r="EE179" s="290"/>
      <c r="EF179" s="290"/>
      <c r="EG179" s="290"/>
      <c r="EH179" s="290"/>
      <c r="EI179" s="290"/>
      <c r="EJ179" s="290"/>
      <c r="EK179" s="290"/>
      <c r="EL179" s="290"/>
      <c r="EM179" s="290"/>
      <c r="EN179" s="290"/>
      <c r="EO179" s="290"/>
      <c r="EP179" s="290"/>
      <c r="EQ179" s="290"/>
      <c r="ER179" s="290"/>
      <c r="ES179" s="290"/>
      <c r="ET179" s="290"/>
      <c r="EU179" s="290"/>
      <c r="EV179" s="290"/>
      <c r="EW179" s="290"/>
      <c r="EX179" s="290"/>
      <c r="EY179" s="290"/>
    </row>
    <row r="180" spans="1:155" s="237" customFormat="1" ht="15" customHeight="1" x14ac:dyDescent="0.35">
      <c r="A180" s="292" t="s">
        <v>527</v>
      </c>
      <c r="B180" s="293" t="s">
        <v>990</v>
      </c>
      <c r="C180" s="293" t="s">
        <v>710</v>
      </c>
      <c r="D180" s="290"/>
      <c r="E180" s="398">
        <v>9507868</v>
      </c>
      <c r="F180" s="699">
        <v>9830082</v>
      </c>
      <c r="G180" s="289">
        <v>0</v>
      </c>
      <c r="H180" s="699">
        <v>0</v>
      </c>
      <c r="I180" s="289">
        <v>3386780</v>
      </c>
      <c r="J180" s="289">
        <v>3467459</v>
      </c>
      <c r="K180" s="398">
        <v>6121088</v>
      </c>
      <c r="L180" s="699">
        <v>6362623</v>
      </c>
      <c r="M180" s="289">
        <v>0</v>
      </c>
      <c r="N180" s="699">
        <v>0</v>
      </c>
      <c r="O180" s="405">
        <v>32304.46</v>
      </c>
      <c r="P180" s="752">
        <v>32667.63</v>
      </c>
      <c r="Q180" s="616">
        <v>0.98</v>
      </c>
      <c r="R180" s="617">
        <v>0.98199999999999998</v>
      </c>
      <c r="S180" s="704">
        <v>0</v>
      </c>
      <c r="T180" s="699">
        <v>0</v>
      </c>
      <c r="U180" s="384">
        <v>31658.400000000001</v>
      </c>
      <c r="V180" s="384">
        <v>32079.599999999999</v>
      </c>
      <c r="W180" s="684">
        <v>300.33</v>
      </c>
      <c r="X180" s="756">
        <v>306.43</v>
      </c>
      <c r="Y180" s="472">
        <v>193.35</v>
      </c>
      <c r="Z180" s="472">
        <v>198.34</v>
      </c>
      <c r="AA180" s="499">
        <v>0</v>
      </c>
      <c r="AB180" s="440">
        <v>0</v>
      </c>
      <c r="AC180" s="619">
        <v>0</v>
      </c>
      <c r="AD180" s="441" t="s">
        <v>105</v>
      </c>
      <c r="AE180" s="442" t="s">
        <v>105</v>
      </c>
      <c r="AF180" s="340">
        <v>1424.56</v>
      </c>
      <c r="AG180" s="340">
        <v>251.6</v>
      </c>
      <c r="AH180" s="340">
        <v>80.84</v>
      </c>
      <c r="AI180" s="340">
        <v>0</v>
      </c>
      <c r="AJ180" s="568">
        <v>2063.4299999999998</v>
      </c>
      <c r="AK180" s="609">
        <v>24</v>
      </c>
      <c r="AL180" s="570">
        <v>32079.599999999999</v>
      </c>
      <c r="AM180" s="609">
        <v>0</v>
      </c>
      <c r="AN180" s="570">
        <v>0</v>
      </c>
      <c r="AO180" s="609">
        <v>24</v>
      </c>
      <c r="AP180" s="569">
        <v>32079.599999999999</v>
      </c>
      <c r="AQ180" s="571" t="s">
        <v>708</v>
      </c>
      <c r="AR180" s="591" t="s">
        <v>708</v>
      </c>
      <c r="AS180" s="591" t="s">
        <v>708</v>
      </c>
      <c r="AT180" s="591" t="s">
        <v>708</v>
      </c>
      <c r="AU180" s="591" t="s">
        <v>708</v>
      </c>
      <c r="AV180" s="591" t="s">
        <v>708</v>
      </c>
      <c r="AW180" s="591" t="s">
        <v>708</v>
      </c>
      <c r="AX180" s="754" t="s">
        <v>708</v>
      </c>
      <c r="AY180" s="291" t="s">
        <v>708</v>
      </c>
      <c r="AZ180" s="291" t="s">
        <v>708</v>
      </c>
      <c r="BA180" s="291" t="s">
        <v>708</v>
      </c>
      <c r="BB180" s="291" t="s">
        <v>708</v>
      </c>
      <c r="BC180" s="291" t="s">
        <v>708</v>
      </c>
      <c r="BD180" s="291" t="s">
        <v>708</v>
      </c>
      <c r="BE180" s="755" t="s">
        <v>708</v>
      </c>
      <c r="BF180" s="591" t="s">
        <v>708</v>
      </c>
      <c r="BG180" s="591" t="s">
        <v>708</v>
      </c>
      <c r="BH180" s="591" t="s">
        <v>708</v>
      </c>
      <c r="BI180" s="591" t="s">
        <v>708</v>
      </c>
      <c r="BJ180" s="591" t="s">
        <v>708</v>
      </c>
      <c r="BK180" s="591" t="s">
        <v>708</v>
      </c>
      <c r="BL180" s="754" t="s">
        <v>708</v>
      </c>
      <c r="BM180" s="291" t="s">
        <v>708</v>
      </c>
      <c r="BN180" s="291" t="s">
        <v>708</v>
      </c>
      <c r="BO180" s="291" t="s">
        <v>708</v>
      </c>
      <c r="BP180" s="291" t="s">
        <v>708</v>
      </c>
      <c r="BQ180" s="291" t="s">
        <v>708</v>
      </c>
      <c r="BR180" s="291" t="s">
        <v>708</v>
      </c>
      <c r="BS180" s="755" t="s">
        <v>708</v>
      </c>
      <c r="BT180" s="591" t="s">
        <v>708</v>
      </c>
      <c r="BU180" s="591" t="s">
        <v>708</v>
      </c>
      <c r="BV180" s="591" t="s">
        <v>708</v>
      </c>
      <c r="BW180" s="591" t="s">
        <v>708</v>
      </c>
      <c r="BX180" s="591" t="s">
        <v>708</v>
      </c>
      <c r="BY180" s="591" t="s">
        <v>708</v>
      </c>
      <c r="BZ180" s="754" t="s">
        <v>708</v>
      </c>
      <c r="CA180" s="291" t="s">
        <v>708</v>
      </c>
      <c r="CB180" s="291" t="s">
        <v>708</v>
      </c>
      <c r="CC180" s="291" t="s">
        <v>708</v>
      </c>
      <c r="CD180" s="291" t="s">
        <v>708</v>
      </c>
      <c r="CE180" s="291" t="s">
        <v>708</v>
      </c>
      <c r="CF180" s="291" t="s">
        <v>708</v>
      </c>
      <c r="CG180" s="291" t="s">
        <v>708</v>
      </c>
      <c r="CH180" s="439" t="s">
        <v>991</v>
      </c>
      <c r="CI180" s="290"/>
      <c r="CJ180" s="290"/>
      <c r="CK180" s="290"/>
      <c r="CL180" s="290"/>
      <c r="CM180" s="290"/>
      <c r="CN180" s="290"/>
      <c r="CO180" s="290"/>
      <c r="CP180" s="290"/>
      <c r="CQ180" s="290"/>
      <c r="CR180" s="290"/>
      <c r="CS180" s="290"/>
      <c r="CT180" s="290"/>
      <c r="CU180" s="290"/>
      <c r="CV180" s="290"/>
      <c r="CW180" s="290"/>
      <c r="CX180" s="290"/>
      <c r="CY180" s="290"/>
      <c r="CZ180" s="290"/>
      <c r="DA180" s="290"/>
      <c r="DB180" s="290"/>
      <c r="DC180" s="290"/>
      <c r="DD180" s="290"/>
      <c r="DE180" s="290"/>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290"/>
      <c r="EB180" s="290"/>
      <c r="EC180" s="290"/>
      <c r="ED180" s="290"/>
      <c r="EE180" s="290"/>
      <c r="EF180" s="290"/>
      <c r="EG180" s="290"/>
      <c r="EH180" s="290"/>
      <c r="EI180" s="290"/>
      <c r="EJ180" s="290"/>
      <c r="EK180" s="290"/>
      <c r="EL180" s="290"/>
      <c r="EM180" s="290"/>
      <c r="EN180" s="290"/>
      <c r="EO180" s="290"/>
      <c r="EP180" s="290"/>
      <c r="EQ180" s="290"/>
      <c r="ER180" s="290"/>
      <c r="ES180" s="290"/>
      <c r="ET180" s="290"/>
      <c r="EU180" s="290"/>
      <c r="EV180" s="290"/>
      <c r="EW180" s="290"/>
      <c r="EX180" s="290"/>
      <c r="EY180" s="290"/>
    </row>
    <row r="181" spans="1:155" s="237" customFormat="1" ht="17.149999999999999" customHeight="1" x14ac:dyDescent="0.35">
      <c r="A181" s="292" t="s">
        <v>337</v>
      </c>
      <c r="B181" s="293" t="s">
        <v>992</v>
      </c>
      <c r="C181" s="293" t="s">
        <v>128</v>
      </c>
      <c r="D181" s="290"/>
      <c r="E181" s="398">
        <v>74929440</v>
      </c>
      <c r="F181" s="699">
        <v>78531329</v>
      </c>
      <c r="G181" s="289">
        <v>43456</v>
      </c>
      <c r="H181" s="699">
        <v>44750.6</v>
      </c>
      <c r="I181" s="289">
        <v>768454</v>
      </c>
      <c r="J181" s="289">
        <v>783168</v>
      </c>
      <c r="K181" s="398">
        <v>74160986</v>
      </c>
      <c r="L181" s="699">
        <v>77748161</v>
      </c>
      <c r="M181" s="289">
        <v>709000</v>
      </c>
      <c r="N181" s="699">
        <v>738000</v>
      </c>
      <c r="O181" s="405">
        <v>45684.6</v>
      </c>
      <c r="P181" s="752">
        <v>46035.5</v>
      </c>
      <c r="Q181" s="616">
        <v>0.97199999999999998</v>
      </c>
      <c r="R181" s="617">
        <v>0.98199999999999998</v>
      </c>
      <c r="S181" s="704">
        <v>0</v>
      </c>
      <c r="T181" s="699">
        <v>0</v>
      </c>
      <c r="U181" s="384">
        <v>44405.4</v>
      </c>
      <c r="V181" s="384">
        <v>45206.860999999997</v>
      </c>
      <c r="W181" s="684">
        <v>1687.39</v>
      </c>
      <c r="X181" s="756">
        <v>1737.1550999999999</v>
      </c>
      <c r="Y181" s="472">
        <v>1670.09</v>
      </c>
      <c r="Z181" s="472">
        <v>1719.8309999999999</v>
      </c>
      <c r="AA181" s="499">
        <v>754994.45</v>
      </c>
      <c r="AB181" s="440">
        <v>16.7</v>
      </c>
      <c r="AC181" s="619">
        <v>9.9994999999999997E-3</v>
      </c>
      <c r="AD181" s="441" t="s">
        <v>105</v>
      </c>
      <c r="AE181" s="442" t="s">
        <v>105</v>
      </c>
      <c r="AF181" s="340">
        <v>0</v>
      </c>
      <c r="AG181" s="340">
        <v>253.20017000000001</v>
      </c>
      <c r="AH181" s="340">
        <v>90.110060000000004</v>
      </c>
      <c r="AI181" s="340">
        <v>0</v>
      </c>
      <c r="AJ181" s="568">
        <v>2080.4699999999998</v>
      </c>
      <c r="AK181" s="609">
        <v>21</v>
      </c>
      <c r="AL181" s="570">
        <v>13345.83</v>
      </c>
      <c r="AM181" s="609">
        <v>2</v>
      </c>
      <c r="AN181" s="570">
        <v>31861.06</v>
      </c>
      <c r="AO181" s="609">
        <v>15</v>
      </c>
      <c r="AP181" s="569">
        <v>22567.02</v>
      </c>
      <c r="AQ181" s="571" t="s">
        <v>708</v>
      </c>
      <c r="AR181" s="591" t="s">
        <v>708</v>
      </c>
      <c r="AS181" s="591" t="s">
        <v>708</v>
      </c>
      <c r="AT181" s="591" t="s">
        <v>708</v>
      </c>
      <c r="AU181" s="591" t="s">
        <v>708</v>
      </c>
      <c r="AV181" s="591" t="s">
        <v>708</v>
      </c>
      <c r="AW181" s="591" t="s">
        <v>708</v>
      </c>
      <c r="AX181" s="754" t="s">
        <v>708</v>
      </c>
      <c r="AY181" s="291" t="s">
        <v>708</v>
      </c>
      <c r="AZ181" s="291" t="s">
        <v>708</v>
      </c>
      <c r="BA181" s="291" t="s">
        <v>708</v>
      </c>
      <c r="BB181" s="291" t="s">
        <v>708</v>
      </c>
      <c r="BC181" s="291" t="s">
        <v>708</v>
      </c>
      <c r="BD181" s="291" t="s">
        <v>708</v>
      </c>
      <c r="BE181" s="755" t="s">
        <v>708</v>
      </c>
      <c r="BF181" s="591" t="s">
        <v>708</v>
      </c>
      <c r="BG181" s="591" t="s">
        <v>708</v>
      </c>
      <c r="BH181" s="591" t="s">
        <v>708</v>
      </c>
      <c r="BI181" s="591" t="s">
        <v>708</v>
      </c>
      <c r="BJ181" s="591" t="s">
        <v>708</v>
      </c>
      <c r="BK181" s="591" t="s">
        <v>708</v>
      </c>
      <c r="BL181" s="754" t="s">
        <v>708</v>
      </c>
      <c r="BM181" s="291" t="s">
        <v>708</v>
      </c>
      <c r="BN181" s="291" t="s">
        <v>708</v>
      </c>
      <c r="BO181" s="291" t="s">
        <v>708</v>
      </c>
      <c r="BP181" s="291" t="s">
        <v>708</v>
      </c>
      <c r="BQ181" s="291" t="s">
        <v>708</v>
      </c>
      <c r="BR181" s="291" t="s">
        <v>708</v>
      </c>
      <c r="BS181" s="755" t="s">
        <v>708</v>
      </c>
      <c r="BT181" s="591" t="s">
        <v>708</v>
      </c>
      <c r="BU181" s="591" t="s">
        <v>708</v>
      </c>
      <c r="BV181" s="591" t="s">
        <v>708</v>
      </c>
      <c r="BW181" s="591" t="s">
        <v>708</v>
      </c>
      <c r="BX181" s="591" t="s">
        <v>708</v>
      </c>
      <c r="BY181" s="591" t="s">
        <v>708</v>
      </c>
      <c r="BZ181" s="754" t="s">
        <v>708</v>
      </c>
      <c r="CA181" s="291" t="s">
        <v>708</v>
      </c>
      <c r="CB181" s="291" t="s">
        <v>708</v>
      </c>
      <c r="CC181" s="291" t="s">
        <v>708</v>
      </c>
      <c r="CD181" s="291" t="s">
        <v>708</v>
      </c>
      <c r="CE181" s="291" t="s">
        <v>708</v>
      </c>
      <c r="CF181" s="291" t="s">
        <v>708</v>
      </c>
      <c r="CG181" s="291" t="s">
        <v>708</v>
      </c>
      <c r="CH181" s="439" t="s">
        <v>993</v>
      </c>
      <c r="CI181" s="290"/>
      <c r="CJ181" s="290"/>
      <c r="CK181" s="290"/>
      <c r="CL181" s="290"/>
      <c r="CM181" s="290"/>
      <c r="CN181" s="290"/>
      <c r="CO181" s="290"/>
      <c r="CP181" s="290"/>
      <c r="CQ181" s="290"/>
      <c r="CR181" s="290"/>
      <c r="CS181" s="290"/>
      <c r="CT181" s="290"/>
      <c r="CU181" s="290"/>
      <c r="CV181" s="290"/>
      <c r="CW181" s="290"/>
      <c r="CX181" s="290"/>
      <c r="CY181" s="290"/>
      <c r="CZ181" s="290"/>
      <c r="DA181" s="290"/>
      <c r="DB181" s="290"/>
      <c r="DC181" s="290"/>
      <c r="DD181" s="290"/>
      <c r="DE181" s="290"/>
      <c r="DF181" s="290"/>
      <c r="DG181" s="290"/>
      <c r="DH181" s="290"/>
      <c r="DI181" s="290"/>
      <c r="DJ181" s="290"/>
      <c r="DK181" s="290"/>
      <c r="DL181" s="290"/>
      <c r="DM181" s="290"/>
      <c r="DN181" s="290"/>
      <c r="DO181" s="290"/>
      <c r="DP181" s="290"/>
      <c r="DQ181" s="290"/>
      <c r="DR181" s="290"/>
      <c r="DS181" s="290"/>
      <c r="DT181" s="290"/>
      <c r="DU181" s="290"/>
      <c r="DV181" s="290"/>
      <c r="DW181" s="290"/>
      <c r="DX181" s="290"/>
      <c r="DY181" s="290"/>
      <c r="DZ181" s="290"/>
      <c r="EA181" s="290"/>
      <c r="EB181" s="290"/>
      <c r="EC181" s="290"/>
      <c r="ED181" s="290"/>
      <c r="EE181" s="290"/>
      <c r="EF181" s="290"/>
      <c r="EG181" s="290"/>
      <c r="EH181" s="290"/>
      <c r="EI181" s="290"/>
      <c r="EJ181" s="290"/>
      <c r="EK181" s="290"/>
      <c r="EL181" s="290"/>
      <c r="EM181" s="290"/>
      <c r="EN181" s="290"/>
      <c r="EO181" s="290"/>
      <c r="EP181" s="290"/>
      <c r="EQ181" s="290"/>
      <c r="ER181" s="290"/>
      <c r="ES181" s="290"/>
      <c r="ET181" s="290"/>
      <c r="EU181" s="290"/>
      <c r="EV181" s="290"/>
      <c r="EW181" s="290"/>
      <c r="EX181" s="290"/>
      <c r="EY181" s="290"/>
    </row>
    <row r="182" spans="1:155" s="237" customFormat="1" ht="15" customHeight="1" x14ac:dyDescent="0.35">
      <c r="A182" s="292" t="s">
        <v>528</v>
      </c>
      <c r="B182" s="293" t="s">
        <v>994</v>
      </c>
      <c r="C182" s="293" t="s">
        <v>710</v>
      </c>
      <c r="D182" s="290"/>
      <c r="E182" s="398">
        <v>13092752</v>
      </c>
      <c r="F182" s="699">
        <v>13525167</v>
      </c>
      <c r="G182" s="289">
        <v>0</v>
      </c>
      <c r="H182" s="722">
        <v>0</v>
      </c>
      <c r="I182" s="289">
        <v>1231115</v>
      </c>
      <c r="J182" s="289">
        <v>1277296</v>
      </c>
      <c r="K182" s="398">
        <v>11861637</v>
      </c>
      <c r="L182" s="699">
        <v>12247871</v>
      </c>
      <c r="M182" s="289">
        <v>5060</v>
      </c>
      <c r="N182" s="699">
        <v>5263</v>
      </c>
      <c r="O182" s="405">
        <v>49895.9</v>
      </c>
      <c r="P182" s="752">
        <v>50469.5</v>
      </c>
      <c r="Q182" s="616">
        <v>0.99</v>
      </c>
      <c r="R182" s="617">
        <v>0.99</v>
      </c>
      <c r="S182" s="704">
        <v>0</v>
      </c>
      <c r="T182" s="699">
        <v>0</v>
      </c>
      <c r="U182" s="384">
        <v>49396.9</v>
      </c>
      <c r="V182" s="384">
        <v>49964.800000000003</v>
      </c>
      <c r="W182" s="684">
        <v>265.05</v>
      </c>
      <c r="X182" s="756">
        <v>270.69</v>
      </c>
      <c r="Y182" s="472">
        <v>240.13</v>
      </c>
      <c r="Z182" s="472">
        <v>245.13</v>
      </c>
      <c r="AA182" s="439">
        <v>0</v>
      </c>
      <c r="AB182" s="439">
        <v>0</v>
      </c>
      <c r="AC182" s="619">
        <v>0</v>
      </c>
      <c r="AD182" s="441" t="s">
        <v>105</v>
      </c>
      <c r="AE182" s="442" t="s">
        <v>105</v>
      </c>
      <c r="AF182" s="340">
        <v>1529.31</v>
      </c>
      <c r="AG182" s="340">
        <v>223</v>
      </c>
      <c r="AH182" s="340">
        <v>0</v>
      </c>
      <c r="AI182" s="340">
        <v>0</v>
      </c>
      <c r="AJ182" s="568">
        <v>2023</v>
      </c>
      <c r="AK182" s="609">
        <v>35</v>
      </c>
      <c r="AL182" s="570">
        <v>22240.9</v>
      </c>
      <c r="AM182" s="609">
        <v>0</v>
      </c>
      <c r="AN182" s="570">
        <v>0</v>
      </c>
      <c r="AO182" s="609">
        <v>30</v>
      </c>
      <c r="AP182" s="569">
        <v>22016.2</v>
      </c>
      <c r="AQ182" s="571" t="s">
        <v>708</v>
      </c>
      <c r="AR182" s="591" t="s">
        <v>708</v>
      </c>
      <c r="AS182" s="591" t="s">
        <v>708</v>
      </c>
      <c r="AT182" s="591" t="s">
        <v>708</v>
      </c>
      <c r="AU182" s="591" t="s">
        <v>708</v>
      </c>
      <c r="AV182" s="591" t="s">
        <v>708</v>
      </c>
      <c r="AW182" s="591" t="s">
        <v>708</v>
      </c>
      <c r="AX182" s="754" t="s">
        <v>708</v>
      </c>
      <c r="AY182" s="291" t="s">
        <v>708</v>
      </c>
      <c r="AZ182" s="291" t="s">
        <v>708</v>
      </c>
      <c r="BA182" s="291" t="s">
        <v>708</v>
      </c>
      <c r="BB182" s="291" t="s">
        <v>708</v>
      </c>
      <c r="BC182" s="291" t="s">
        <v>708</v>
      </c>
      <c r="BD182" s="291" t="s">
        <v>708</v>
      </c>
      <c r="BE182" s="755" t="s">
        <v>708</v>
      </c>
      <c r="BF182" s="591" t="s">
        <v>708</v>
      </c>
      <c r="BG182" s="591" t="s">
        <v>708</v>
      </c>
      <c r="BH182" s="591" t="s">
        <v>708</v>
      </c>
      <c r="BI182" s="591" t="s">
        <v>708</v>
      </c>
      <c r="BJ182" s="591" t="s">
        <v>708</v>
      </c>
      <c r="BK182" s="591" t="s">
        <v>708</v>
      </c>
      <c r="BL182" s="754" t="s">
        <v>708</v>
      </c>
      <c r="BM182" s="291" t="s">
        <v>708</v>
      </c>
      <c r="BN182" s="291" t="s">
        <v>708</v>
      </c>
      <c r="BO182" s="291" t="s">
        <v>708</v>
      </c>
      <c r="BP182" s="291" t="s">
        <v>708</v>
      </c>
      <c r="BQ182" s="291" t="s">
        <v>708</v>
      </c>
      <c r="BR182" s="291" t="s">
        <v>708</v>
      </c>
      <c r="BS182" s="755" t="s">
        <v>708</v>
      </c>
      <c r="BT182" s="591" t="s">
        <v>708</v>
      </c>
      <c r="BU182" s="591" t="s">
        <v>708</v>
      </c>
      <c r="BV182" s="591" t="s">
        <v>708</v>
      </c>
      <c r="BW182" s="591" t="s">
        <v>708</v>
      </c>
      <c r="BX182" s="591" t="s">
        <v>708</v>
      </c>
      <c r="BY182" s="591" t="s">
        <v>708</v>
      </c>
      <c r="BZ182" s="754" t="s">
        <v>708</v>
      </c>
      <c r="CA182" s="291" t="s">
        <v>708</v>
      </c>
      <c r="CB182" s="291" t="s">
        <v>708</v>
      </c>
      <c r="CC182" s="291" t="s">
        <v>708</v>
      </c>
      <c r="CD182" s="291" t="s">
        <v>708</v>
      </c>
      <c r="CE182" s="291" t="s">
        <v>708</v>
      </c>
      <c r="CF182" s="291" t="s">
        <v>708</v>
      </c>
      <c r="CG182" s="291" t="s">
        <v>708</v>
      </c>
      <c r="CH182" s="439" t="s">
        <v>995</v>
      </c>
      <c r="CI182" s="290"/>
      <c r="CJ182" s="290"/>
      <c r="CK182" s="290"/>
      <c r="CL182" s="290"/>
      <c r="CM182" s="290"/>
      <c r="CN182" s="290"/>
      <c r="CO182" s="290"/>
      <c r="CP182" s="290"/>
      <c r="CQ182" s="290"/>
      <c r="CR182" s="290"/>
      <c r="CS182" s="290"/>
      <c r="CT182" s="290"/>
      <c r="CU182" s="290"/>
      <c r="CV182" s="290"/>
      <c r="CW182" s="290"/>
      <c r="CX182" s="290"/>
      <c r="CY182" s="290"/>
      <c r="CZ182" s="290"/>
      <c r="DA182" s="290"/>
      <c r="DB182" s="290"/>
      <c r="DC182" s="290"/>
      <c r="DD182" s="290"/>
      <c r="DE182" s="290"/>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290"/>
      <c r="EB182" s="290"/>
      <c r="EC182" s="290"/>
      <c r="ED182" s="290"/>
      <c r="EE182" s="290"/>
      <c r="EF182" s="290"/>
      <c r="EG182" s="290"/>
      <c r="EH182" s="290"/>
      <c r="EI182" s="290"/>
      <c r="EJ182" s="290"/>
      <c r="EK182" s="290"/>
      <c r="EL182" s="290"/>
      <c r="EM182" s="290"/>
      <c r="EN182" s="290"/>
      <c r="EO182" s="290"/>
      <c r="EP182" s="290"/>
      <c r="EQ182" s="290"/>
      <c r="ER182" s="290"/>
      <c r="ES182" s="290"/>
      <c r="ET182" s="290"/>
      <c r="EU182" s="290"/>
      <c r="EV182" s="290"/>
      <c r="EW182" s="290"/>
      <c r="EX182" s="290"/>
      <c r="EY182" s="290"/>
    </row>
    <row r="183" spans="1:155" s="237" customFormat="1" ht="15" customHeight="1" x14ac:dyDescent="0.35">
      <c r="A183" s="292" t="s">
        <v>529</v>
      </c>
      <c r="B183" s="293" t="s">
        <v>996</v>
      </c>
      <c r="C183" s="293" t="s">
        <v>710</v>
      </c>
      <c r="D183" s="290"/>
      <c r="E183" s="398">
        <v>10290300</v>
      </c>
      <c r="F183" s="699">
        <v>10788800</v>
      </c>
      <c r="G183" s="289">
        <v>0</v>
      </c>
      <c r="H183" s="699">
        <v>0</v>
      </c>
      <c r="I183" s="289">
        <v>3707886</v>
      </c>
      <c r="J183" s="289">
        <v>3911969</v>
      </c>
      <c r="K183" s="398">
        <v>6582414</v>
      </c>
      <c r="L183" s="699">
        <v>6876831</v>
      </c>
      <c r="M183" s="289">
        <v>582800</v>
      </c>
      <c r="N183" s="699">
        <v>644000</v>
      </c>
      <c r="O183" s="405">
        <v>37192.199999999997</v>
      </c>
      <c r="P183" s="752">
        <v>37990.699999999997</v>
      </c>
      <c r="Q183" s="616">
        <v>0.99250000000000005</v>
      </c>
      <c r="R183" s="617">
        <v>0.98750000000000004</v>
      </c>
      <c r="S183" s="704">
        <v>786.7</v>
      </c>
      <c r="T183" s="699">
        <v>784.2</v>
      </c>
      <c r="U183" s="384">
        <v>37700</v>
      </c>
      <c r="V183" s="384">
        <v>38300</v>
      </c>
      <c r="W183" s="684">
        <v>272.95</v>
      </c>
      <c r="X183" s="756">
        <v>281.69</v>
      </c>
      <c r="Y183" s="472">
        <v>174.6</v>
      </c>
      <c r="Z183" s="472">
        <v>179.55</v>
      </c>
      <c r="AA183" s="499">
        <v>0</v>
      </c>
      <c r="AB183" s="440">
        <v>0</v>
      </c>
      <c r="AC183" s="619">
        <v>0</v>
      </c>
      <c r="AD183" s="441" t="s">
        <v>105</v>
      </c>
      <c r="AE183" s="442" t="s">
        <v>105</v>
      </c>
      <c r="AF183" s="340">
        <v>1432.17</v>
      </c>
      <c r="AG183" s="340">
        <v>276.3</v>
      </c>
      <c r="AH183" s="340">
        <v>0</v>
      </c>
      <c r="AI183" s="340">
        <v>0</v>
      </c>
      <c r="AJ183" s="568">
        <v>1990.16</v>
      </c>
      <c r="AK183" s="609">
        <v>71</v>
      </c>
      <c r="AL183" s="570">
        <v>38300</v>
      </c>
      <c r="AM183" s="609">
        <v>0</v>
      </c>
      <c r="AN183" s="570">
        <v>0</v>
      </c>
      <c r="AO183" s="609">
        <v>70</v>
      </c>
      <c r="AP183" s="569">
        <v>38268.5</v>
      </c>
      <c r="AQ183" s="571" t="s">
        <v>708</v>
      </c>
      <c r="AR183" s="591" t="s">
        <v>708</v>
      </c>
      <c r="AS183" s="591" t="s">
        <v>708</v>
      </c>
      <c r="AT183" s="591" t="s">
        <v>708</v>
      </c>
      <c r="AU183" s="591" t="s">
        <v>708</v>
      </c>
      <c r="AV183" s="591" t="s">
        <v>708</v>
      </c>
      <c r="AW183" s="591" t="s">
        <v>708</v>
      </c>
      <c r="AX183" s="754" t="s">
        <v>708</v>
      </c>
      <c r="AY183" s="291" t="s">
        <v>708</v>
      </c>
      <c r="AZ183" s="291" t="s">
        <v>708</v>
      </c>
      <c r="BA183" s="291" t="s">
        <v>708</v>
      </c>
      <c r="BB183" s="291" t="s">
        <v>708</v>
      </c>
      <c r="BC183" s="291" t="s">
        <v>708</v>
      </c>
      <c r="BD183" s="291" t="s">
        <v>708</v>
      </c>
      <c r="BE183" s="755" t="s">
        <v>708</v>
      </c>
      <c r="BF183" s="591" t="s">
        <v>708</v>
      </c>
      <c r="BG183" s="591" t="s">
        <v>708</v>
      </c>
      <c r="BH183" s="591" t="s">
        <v>708</v>
      </c>
      <c r="BI183" s="591" t="s">
        <v>708</v>
      </c>
      <c r="BJ183" s="591" t="s">
        <v>708</v>
      </c>
      <c r="BK183" s="591" t="s">
        <v>708</v>
      </c>
      <c r="BL183" s="754" t="s">
        <v>708</v>
      </c>
      <c r="BM183" s="291" t="s">
        <v>708</v>
      </c>
      <c r="BN183" s="291" t="s">
        <v>708</v>
      </c>
      <c r="BO183" s="291" t="s">
        <v>708</v>
      </c>
      <c r="BP183" s="291" t="s">
        <v>708</v>
      </c>
      <c r="BQ183" s="291" t="s">
        <v>708</v>
      </c>
      <c r="BR183" s="291" t="s">
        <v>708</v>
      </c>
      <c r="BS183" s="755" t="s">
        <v>708</v>
      </c>
      <c r="BT183" s="591" t="s">
        <v>708</v>
      </c>
      <c r="BU183" s="591" t="s">
        <v>708</v>
      </c>
      <c r="BV183" s="591" t="s">
        <v>708</v>
      </c>
      <c r="BW183" s="591" t="s">
        <v>708</v>
      </c>
      <c r="BX183" s="591" t="s">
        <v>708</v>
      </c>
      <c r="BY183" s="591" t="s">
        <v>708</v>
      </c>
      <c r="BZ183" s="754" t="s">
        <v>708</v>
      </c>
      <c r="CA183" s="291" t="s">
        <v>708</v>
      </c>
      <c r="CB183" s="291" t="s">
        <v>708</v>
      </c>
      <c r="CC183" s="291" t="s">
        <v>708</v>
      </c>
      <c r="CD183" s="291" t="s">
        <v>708</v>
      </c>
      <c r="CE183" s="291" t="s">
        <v>708</v>
      </c>
      <c r="CF183" s="291" t="s">
        <v>708</v>
      </c>
      <c r="CG183" s="291" t="s">
        <v>708</v>
      </c>
      <c r="CH183" s="439" t="s">
        <v>997</v>
      </c>
      <c r="CI183" s="290"/>
      <c r="CJ183" s="290"/>
      <c r="CK183" s="290"/>
      <c r="CL183" s="290"/>
      <c r="CM183" s="290"/>
      <c r="CN183" s="290"/>
      <c r="CO183" s="290"/>
      <c r="CP183" s="290"/>
      <c r="CQ183" s="290"/>
      <c r="CR183" s="290"/>
      <c r="CS183" s="290"/>
      <c r="CT183" s="290"/>
      <c r="CU183" s="290"/>
      <c r="CV183" s="290"/>
      <c r="CW183" s="290"/>
      <c r="CX183" s="290"/>
      <c r="CY183" s="290"/>
      <c r="CZ183" s="290"/>
      <c r="DA183" s="290"/>
      <c r="DB183" s="290"/>
      <c r="DC183" s="290"/>
      <c r="DD183" s="290"/>
      <c r="DE183" s="290"/>
      <c r="DF183" s="290"/>
      <c r="DG183" s="290"/>
      <c r="DH183" s="290"/>
      <c r="DI183" s="290"/>
      <c r="DJ183" s="290"/>
      <c r="DK183" s="290"/>
      <c r="DL183" s="290"/>
      <c r="DM183" s="290"/>
      <c r="DN183" s="290"/>
      <c r="DO183" s="290"/>
      <c r="DP183" s="290"/>
      <c r="DQ183" s="290"/>
      <c r="DR183" s="290"/>
      <c r="DS183" s="290"/>
      <c r="DT183" s="290"/>
      <c r="DU183" s="290"/>
      <c r="DV183" s="290"/>
      <c r="DW183" s="290"/>
      <c r="DX183" s="290"/>
      <c r="DY183" s="290"/>
      <c r="DZ183" s="290"/>
      <c r="EA183" s="290"/>
      <c r="EB183" s="290"/>
      <c r="EC183" s="290"/>
      <c r="ED183" s="290"/>
      <c r="EE183" s="290"/>
      <c r="EF183" s="290"/>
      <c r="EG183" s="290"/>
      <c r="EH183" s="290"/>
      <c r="EI183" s="290"/>
      <c r="EJ183" s="290"/>
      <c r="EK183" s="290"/>
      <c r="EL183" s="290"/>
      <c r="EM183" s="290"/>
      <c r="EN183" s="290"/>
      <c r="EO183" s="290"/>
      <c r="EP183" s="290"/>
      <c r="EQ183" s="290"/>
      <c r="ER183" s="290"/>
      <c r="ES183" s="290"/>
      <c r="ET183" s="290"/>
      <c r="EU183" s="290"/>
      <c r="EV183" s="290"/>
      <c r="EW183" s="290"/>
      <c r="EX183" s="290"/>
      <c r="EY183" s="290"/>
    </row>
    <row r="184" spans="1:155" s="237" customFormat="1" ht="17.149999999999999" customHeight="1" x14ac:dyDescent="0.35">
      <c r="A184" s="292" t="s">
        <v>340</v>
      </c>
      <c r="B184" s="293" t="s">
        <v>998</v>
      </c>
      <c r="C184" s="293" t="s">
        <v>128</v>
      </c>
      <c r="D184" s="290"/>
      <c r="E184" s="398">
        <v>80173877.463</v>
      </c>
      <c r="F184" s="699">
        <v>84335487.469999999</v>
      </c>
      <c r="G184" s="289">
        <v>579702.46</v>
      </c>
      <c r="H184" s="699">
        <v>600836.15</v>
      </c>
      <c r="I184" s="289">
        <v>1686206</v>
      </c>
      <c r="J184" s="289">
        <v>1700688.51</v>
      </c>
      <c r="K184" s="398">
        <v>78487671.463</v>
      </c>
      <c r="L184" s="699">
        <v>82634798.959999993</v>
      </c>
      <c r="M184" s="289">
        <v>1581161</v>
      </c>
      <c r="N184" s="699">
        <v>1626148.42</v>
      </c>
      <c r="O184" s="405">
        <v>50953.1</v>
      </c>
      <c r="P184" s="752">
        <v>51825.1</v>
      </c>
      <c r="Q184" s="616">
        <v>0.97400000000000009</v>
      </c>
      <c r="R184" s="617">
        <v>0.98</v>
      </c>
      <c r="S184" s="704">
        <v>12</v>
      </c>
      <c r="T184" s="699">
        <v>12.4</v>
      </c>
      <c r="U184" s="384">
        <v>49640.3</v>
      </c>
      <c r="V184" s="384">
        <v>50801</v>
      </c>
      <c r="W184" s="684">
        <v>1615.11</v>
      </c>
      <c r="X184" s="756">
        <v>1660.11</v>
      </c>
      <c r="Y184" s="472">
        <v>1581.13</v>
      </c>
      <c r="Z184" s="472">
        <v>1626.64</v>
      </c>
      <c r="AA184" s="499">
        <v>1594643.39</v>
      </c>
      <c r="AB184" s="440">
        <v>31.39</v>
      </c>
      <c r="AC184" s="619">
        <v>1.98529E-2</v>
      </c>
      <c r="AD184" s="441" t="s">
        <v>105</v>
      </c>
      <c r="AE184" s="442" t="s">
        <v>105</v>
      </c>
      <c r="AF184" s="340">
        <v>0</v>
      </c>
      <c r="AG184" s="340">
        <v>253.2</v>
      </c>
      <c r="AH184" s="340">
        <v>90.11</v>
      </c>
      <c r="AI184" s="340">
        <v>0</v>
      </c>
      <c r="AJ184" s="568">
        <v>2003.42</v>
      </c>
      <c r="AK184" s="609">
        <v>55</v>
      </c>
      <c r="AL184" s="570">
        <v>34207.9</v>
      </c>
      <c r="AM184" s="609">
        <v>1</v>
      </c>
      <c r="AN184" s="570">
        <v>16593.099999999999</v>
      </c>
      <c r="AO184" s="609">
        <v>53</v>
      </c>
      <c r="AP184" s="569">
        <v>34121.699999999997</v>
      </c>
      <c r="AQ184" s="571" t="s">
        <v>708</v>
      </c>
      <c r="AR184" s="591" t="s">
        <v>708</v>
      </c>
      <c r="AS184" s="591" t="s">
        <v>708</v>
      </c>
      <c r="AT184" s="591" t="s">
        <v>708</v>
      </c>
      <c r="AU184" s="591" t="s">
        <v>708</v>
      </c>
      <c r="AV184" s="591" t="s">
        <v>708</v>
      </c>
      <c r="AW184" s="591" t="s">
        <v>708</v>
      </c>
      <c r="AX184" s="754" t="s">
        <v>708</v>
      </c>
      <c r="AY184" s="291" t="s">
        <v>708</v>
      </c>
      <c r="AZ184" s="291" t="s">
        <v>708</v>
      </c>
      <c r="BA184" s="291" t="s">
        <v>708</v>
      </c>
      <c r="BB184" s="291" t="s">
        <v>708</v>
      </c>
      <c r="BC184" s="291" t="s">
        <v>708</v>
      </c>
      <c r="BD184" s="291" t="s">
        <v>708</v>
      </c>
      <c r="BE184" s="755" t="s">
        <v>708</v>
      </c>
      <c r="BF184" s="591" t="s">
        <v>708</v>
      </c>
      <c r="BG184" s="591" t="s">
        <v>708</v>
      </c>
      <c r="BH184" s="591" t="s">
        <v>708</v>
      </c>
      <c r="BI184" s="591" t="s">
        <v>708</v>
      </c>
      <c r="BJ184" s="591" t="s">
        <v>708</v>
      </c>
      <c r="BK184" s="591" t="s">
        <v>708</v>
      </c>
      <c r="BL184" s="754" t="s">
        <v>708</v>
      </c>
      <c r="BM184" s="291" t="s">
        <v>708</v>
      </c>
      <c r="BN184" s="291" t="s">
        <v>708</v>
      </c>
      <c r="BO184" s="291" t="s">
        <v>708</v>
      </c>
      <c r="BP184" s="291" t="s">
        <v>708</v>
      </c>
      <c r="BQ184" s="291" t="s">
        <v>708</v>
      </c>
      <c r="BR184" s="291" t="s">
        <v>708</v>
      </c>
      <c r="BS184" s="755" t="s">
        <v>708</v>
      </c>
      <c r="BT184" s="591" t="s">
        <v>708</v>
      </c>
      <c r="BU184" s="591" t="s">
        <v>708</v>
      </c>
      <c r="BV184" s="591" t="s">
        <v>708</v>
      </c>
      <c r="BW184" s="591" t="s">
        <v>708</v>
      </c>
      <c r="BX184" s="591" t="s">
        <v>708</v>
      </c>
      <c r="BY184" s="591" t="s">
        <v>708</v>
      </c>
      <c r="BZ184" s="754" t="s">
        <v>708</v>
      </c>
      <c r="CA184" s="291" t="s">
        <v>708</v>
      </c>
      <c r="CB184" s="291" t="s">
        <v>708</v>
      </c>
      <c r="CC184" s="291" t="s">
        <v>708</v>
      </c>
      <c r="CD184" s="291" t="s">
        <v>708</v>
      </c>
      <c r="CE184" s="291" t="s">
        <v>708</v>
      </c>
      <c r="CF184" s="291" t="s">
        <v>708</v>
      </c>
      <c r="CG184" s="291" t="s">
        <v>708</v>
      </c>
      <c r="CH184" s="439" t="s">
        <v>999</v>
      </c>
      <c r="CI184" s="290"/>
      <c r="CJ184" s="290"/>
      <c r="CK184" s="290"/>
      <c r="CL184" s="290"/>
      <c r="CM184" s="290"/>
      <c r="CN184" s="290"/>
      <c r="CO184" s="290"/>
      <c r="CP184" s="290"/>
      <c r="CQ184" s="290"/>
      <c r="CR184" s="290"/>
      <c r="CS184" s="290"/>
      <c r="CT184" s="290"/>
      <c r="CU184" s="290"/>
      <c r="CV184" s="290"/>
      <c r="CW184" s="290"/>
      <c r="CX184" s="290"/>
      <c r="CY184" s="290"/>
      <c r="CZ184" s="290"/>
      <c r="DA184" s="290"/>
      <c r="DB184" s="290"/>
      <c r="DC184" s="290"/>
      <c r="DD184" s="290"/>
      <c r="DE184" s="290"/>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290"/>
      <c r="EB184" s="290"/>
      <c r="EC184" s="290"/>
      <c r="ED184" s="290"/>
      <c r="EE184" s="290"/>
      <c r="EF184" s="290"/>
      <c r="EG184" s="290"/>
      <c r="EH184" s="290"/>
      <c r="EI184" s="290"/>
      <c r="EJ184" s="290"/>
      <c r="EK184" s="290"/>
      <c r="EL184" s="290"/>
      <c r="EM184" s="290"/>
      <c r="EN184" s="290"/>
      <c r="EO184" s="290"/>
      <c r="EP184" s="290"/>
      <c r="EQ184" s="290"/>
      <c r="ER184" s="290"/>
      <c r="ES184" s="290"/>
      <c r="ET184" s="290"/>
      <c r="EU184" s="290"/>
      <c r="EV184" s="290"/>
      <c r="EW184" s="290"/>
      <c r="EX184" s="290"/>
      <c r="EY184" s="290"/>
    </row>
    <row r="185" spans="1:155" s="237" customFormat="1" ht="15" customHeight="1" x14ac:dyDescent="0.35">
      <c r="A185" s="292" t="s">
        <v>530</v>
      </c>
      <c r="B185" s="293" t="s">
        <v>1000</v>
      </c>
      <c r="C185" s="293" t="s">
        <v>710</v>
      </c>
      <c r="D185" s="290"/>
      <c r="E185" s="398">
        <v>8870005</v>
      </c>
      <c r="F185" s="699">
        <v>9235362</v>
      </c>
      <c r="G185" s="289">
        <v>0</v>
      </c>
      <c r="H185" s="699">
        <v>0</v>
      </c>
      <c r="I185" s="289">
        <v>2573788</v>
      </c>
      <c r="J185" s="289">
        <v>2724872</v>
      </c>
      <c r="K185" s="398">
        <v>6296217</v>
      </c>
      <c r="L185" s="699">
        <v>6510490</v>
      </c>
      <c r="M185" s="289">
        <v>0</v>
      </c>
      <c r="N185" s="699">
        <v>0</v>
      </c>
      <c r="O185" s="405">
        <v>41372.910000000003</v>
      </c>
      <c r="P185" s="752">
        <v>41656.800000000003</v>
      </c>
      <c r="Q185" s="616">
        <v>0.99</v>
      </c>
      <c r="R185" s="617">
        <v>0.98499999999999999</v>
      </c>
      <c r="S185" s="383">
        <v>0</v>
      </c>
      <c r="T185" s="699">
        <v>0</v>
      </c>
      <c r="U185" s="384">
        <v>40959.199999999997</v>
      </c>
      <c r="V185" s="384">
        <v>41031.9</v>
      </c>
      <c r="W185" s="684">
        <v>216.56</v>
      </c>
      <c r="X185" s="756">
        <v>225.08</v>
      </c>
      <c r="Y185" s="472">
        <v>153.72</v>
      </c>
      <c r="Z185" s="472">
        <v>158.66999999999999</v>
      </c>
      <c r="AA185" s="499">
        <v>0</v>
      </c>
      <c r="AB185" s="440">
        <v>0</v>
      </c>
      <c r="AC185" s="619">
        <v>0</v>
      </c>
      <c r="AD185" s="441" t="s">
        <v>105</v>
      </c>
      <c r="AE185" s="442" t="s">
        <v>105</v>
      </c>
      <c r="AF185" s="340">
        <v>1516.95</v>
      </c>
      <c r="AG185" s="340">
        <v>288</v>
      </c>
      <c r="AH185" s="340">
        <v>0</v>
      </c>
      <c r="AI185" s="340">
        <v>0</v>
      </c>
      <c r="AJ185" s="568">
        <v>2030.03</v>
      </c>
      <c r="AK185" s="609">
        <v>121</v>
      </c>
      <c r="AL185" s="570">
        <v>41031.9</v>
      </c>
      <c r="AM185" s="609">
        <v>0</v>
      </c>
      <c r="AN185" s="570">
        <v>0</v>
      </c>
      <c r="AO185" s="609">
        <v>116</v>
      </c>
      <c r="AP185" s="569">
        <v>40833.9</v>
      </c>
      <c r="AQ185" s="571" t="s">
        <v>708</v>
      </c>
      <c r="AR185" s="591" t="s">
        <v>708</v>
      </c>
      <c r="AS185" s="591" t="s">
        <v>708</v>
      </c>
      <c r="AT185" s="591" t="s">
        <v>708</v>
      </c>
      <c r="AU185" s="591" t="s">
        <v>708</v>
      </c>
      <c r="AV185" s="591" t="s">
        <v>708</v>
      </c>
      <c r="AW185" s="591" t="s">
        <v>708</v>
      </c>
      <c r="AX185" s="754" t="s">
        <v>708</v>
      </c>
      <c r="AY185" s="291" t="s">
        <v>708</v>
      </c>
      <c r="AZ185" s="291" t="s">
        <v>708</v>
      </c>
      <c r="BA185" s="291" t="s">
        <v>708</v>
      </c>
      <c r="BB185" s="291" t="s">
        <v>708</v>
      </c>
      <c r="BC185" s="291" t="s">
        <v>708</v>
      </c>
      <c r="BD185" s="291" t="s">
        <v>708</v>
      </c>
      <c r="BE185" s="755" t="s">
        <v>708</v>
      </c>
      <c r="BF185" s="591" t="s">
        <v>708</v>
      </c>
      <c r="BG185" s="591" t="s">
        <v>708</v>
      </c>
      <c r="BH185" s="591" t="s">
        <v>708</v>
      </c>
      <c r="BI185" s="591" t="s">
        <v>708</v>
      </c>
      <c r="BJ185" s="591" t="s">
        <v>708</v>
      </c>
      <c r="BK185" s="591" t="s">
        <v>708</v>
      </c>
      <c r="BL185" s="754" t="s">
        <v>708</v>
      </c>
      <c r="BM185" s="291" t="s">
        <v>708</v>
      </c>
      <c r="BN185" s="291" t="s">
        <v>708</v>
      </c>
      <c r="BO185" s="291" t="s">
        <v>708</v>
      </c>
      <c r="BP185" s="291" t="s">
        <v>708</v>
      </c>
      <c r="BQ185" s="291" t="s">
        <v>708</v>
      </c>
      <c r="BR185" s="291" t="s">
        <v>708</v>
      </c>
      <c r="BS185" s="755" t="s">
        <v>708</v>
      </c>
      <c r="BT185" s="591" t="s">
        <v>708</v>
      </c>
      <c r="BU185" s="591" t="s">
        <v>708</v>
      </c>
      <c r="BV185" s="591" t="s">
        <v>708</v>
      </c>
      <c r="BW185" s="591" t="s">
        <v>708</v>
      </c>
      <c r="BX185" s="591" t="s">
        <v>708</v>
      </c>
      <c r="BY185" s="591" t="s">
        <v>708</v>
      </c>
      <c r="BZ185" s="754" t="s">
        <v>708</v>
      </c>
      <c r="CA185" s="291" t="s">
        <v>708</v>
      </c>
      <c r="CB185" s="291" t="s">
        <v>708</v>
      </c>
      <c r="CC185" s="291" t="s">
        <v>708</v>
      </c>
      <c r="CD185" s="291" t="s">
        <v>708</v>
      </c>
      <c r="CE185" s="291" t="s">
        <v>708</v>
      </c>
      <c r="CF185" s="291" t="s">
        <v>708</v>
      </c>
      <c r="CG185" s="291" t="s">
        <v>708</v>
      </c>
      <c r="CH185" s="439" t="s">
        <v>1001</v>
      </c>
      <c r="CI185" s="290"/>
      <c r="CJ185" s="290"/>
      <c r="CK185" s="290"/>
      <c r="CL185" s="290"/>
      <c r="CM185" s="290"/>
      <c r="CN185" s="290"/>
      <c r="CO185" s="290"/>
      <c r="CP185" s="290"/>
      <c r="CQ185" s="290"/>
      <c r="CR185" s="290"/>
      <c r="CS185" s="290"/>
      <c r="CT185" s="290"/>
      <c r="CU185" s="290"/>
      <c r="CV185" s="290"/>
      <c r="CW185" s="290"/>
      <c r="CX185" s="290"/>
      <c r="CY185" s="290"/>
      <c r="CZ185" s="290"/>
      <c r="DA185" s="290"/>
      <c r="DB185" s="290"/>
      <c r="DC185" s="290"/>
      <c r="DD185" s="290"/>
      <c r="DE185" s="290"/>
      <c r="DF185" s="290"/>
      <c r="DG185" s="290"/>
      <c r="DH185" s="290"/>
      <c r="DI185" s="290"/>
      <c r="DJ185" s="290"/>
      <c r="DK185" s="290"/>
      <c r="DL185" s="290"/>
      <c r="DM185" s="290"/>
      <c r="DN185" s="290"/>
      <c r="DO185" s="290"/>
      <c r="DP185" s="290"/>
      <c r="DQ185" s="290"/>
      <c r="DR185" s="290"/>
      <c r="DS185" s="290"/>
      <c r="DT185" s="290"/>
      <c r="DU185" s="290"/>
      <c r="DV185" s="290"/>
      <c r="DW185" s="290"/>
      <c r="DX185" s="290"/>
      <c r="DY185" s="290"/>
      <c r="DZ185" s="290"/>
      <c r="EA185" s="290"/>
      <c r="EB185" s="290"/>
      <c r="EC185" s="290"/>
      <c r="ED185" s="290"/>
      <c r="EE185" s="290"/>
      <c r="EF185" s="290"/>
      <c r="EG185" s="290"/>
      <c r="EH185" s="290"/>
      <c r="EI185" s="290"/>
      <c r="EJ185" s="290"/>
      <c r="EK185" s="290"/>
      <c r="EL185" s="290"/>
      <c r="EM185" s="290"/>
      <c r="EN185" s="290"/>
      <c r="EO185" s="290"/>
      <c r="EP185" s="290"/>
      <c r="EQ185" s="290"/>
      <c r="ER185" s="290"/>
      <c r="ES185" s="290"/>
      <c r="ET185" s="290"/>
      <c r="EU185" s="290"/>
      <c r="EV185" s="290"/>
      <c r="EW185" s="290"/>
      <c r="EX185" s="290"/>
      <c r="EY185" s="290"/>
    </row>
    <row r="186" spans="1:155" s="237" customFormat="1" ht="15" customHeight="1" x14ac:dyDescent="0.35">
      <c r="A186" s="292" t="s">
        <v>343</v>
      </c>
      <c r="B186" s="293" t="s">
        <v>344</v>
      </c>
      <c r="C186" s="293" t="s">
        <v>128</v>
      </c>
      <c r="D186" s="290"/>
      <c r="E186" s="398">
        <v>177711459</v>
      </c>
      <c r="F186" s="699">
        <v>185268837</v>
      </c>
      <c r="G186" s="289">
        <v>0</v>
      </c>
      <c r="H186" s="699">
        <v>0</v>
      </c>
      <c r="I186" s="289">
        <v>6192634</v>
      </c>
      <c r="J186" s="289">
        <v>6797723</v>
      </c>
      <c r="K186" s="398">
        <v>171518825</v>
      </c>
      <c r="L186" s="699">
        <v>178471114</v>
      </c>
      <c r="M186" s="289">
        <v>0</v>
      </c>
      <c r="N186" s="699">
        <v>0</v>
      </c>
      <c r="O186" s="405">
        <v>113640.9</v>
      </c>
      <c r="P186" s="752">
        <v>114768.53</v>
      </c>
      <c r="Q186" s="616">
        <v>0.98460999999999999</v>
      </c>
      <c r="R186" s="617">
        <v>0.98499999999999999</v>
      </c>
      <c r="S186" s="383">
        <v>0</v>
      </c>
      <c r="T186" s="699">
        <v>0</v>
      </c>
      <c r="U186" s="384">
        <v>111892</v>
      </c>
      <c r="V186" s="384">
        <v>113047.0021</v>
      </c>
      <c r="W186" s="684">
        <v>1588.24</v>
      </c>
      <c r="X186" s="756">
        <v>1638.86555</v>
      </c>
      <c r="Y186" s="472">
        <v>1532.9</v>
      </c>
      <c r="Z186" s="472">
        <v>1578.7337199999999</v>
      </c>
      <c r="AA186" s="499">
        <v>1733010</v>
      </c>
      <c r="AB186" s="440">
        <v>15.33</v>
      </c>
      <c r="AC186" s="619">
        <v>1.00007E-2</v>
      </c>
      <c r="AD186" s="441" t="s">
        <v>105</v>
      </c>
      <c r="AE186" s="442" t="s">
        <v>105</v>
      </c>
      <c r="AF186" s="340">
        <v>0</v>
      </c>
      <c r="AG186" s="340">
        <v>278.04000000000002</v>
      </c>
      <c r="AH186" s="340">
        <v>68.2</v>
      </c>
      <c r="AI186" s="340">
        <v>0</v>
      </c>
      <c r="AJ186" s="568">
        <v>1985.11</v>
      </c>
      <c r="AK186" s="609">
        <v>112</v>
      </c>
      <c r="AL186" s="570">
        <v>113047</v>
      </c>
      <c r="AM186" s="609">
        <v>0</v>
      </c>
      <c r="AN186" s="570">
        <v>0</v>
      </c>
      <c r="AO186" s="609">
        <v>96</v>
      </c>
      <c r="AP186" s="569">
        <v>112448</v>
      </c>
      <c r="AQ186" s="571" t="s">
        <v>708</v>
      </c>
      <c r="AR186" s="591" t="s">
        <v>708</v>
      </c>
      <c r="AS186" s="623" t="s">
        <v>708</v>
      </c>
      <c r="AT186" s="591" t="s">
        <v>708</v>
      </c>
      <c r="AU186" s="591" t="s">
        <v>708</v>
      </c>
      <c r="AV186" s="591" t="s">
        <v>708</v>
      </c>
      <c r="AW186" s="591" t="s">
        <v>708</v>
      </c>
      <c r="AX186" s="754" t="s">
        <v>708</v>
      </c>
      <c r="AY186" s="291" t="s">
        <v>708</v>
      </c>
      <c r="AZ186" s="622" t="s">
        <v>708</v>
      </c>
      <c r="BA186" s="291" t="s">
        <v>708</v>
      </c>
      <c r="BB186" s="291" t="s">
        <v>708</v>
      </c>
      <c r="BC186" s="291" t="s">
        <v>708</v>
      </c>
      <c r="BD186" s="291" t="s">
        <v>708</v>
      </c>
      <c r="BE186" s="755" t="s">
        <v>708</v>
      </c>
      <c r="BF186" s="591" t="s">
        <v>708</v>
      </c>
      <c r="BG186" s="623" t="s">
        <v>708</v>
      </c>
      <c r="BH186" s="591" t="s">
        <v>708</v>
      </c>
      <c r="BI186" s="591" t="s">
        <v>708</v>
      </c>
      <c r="BJ186" s="591" t="s">
        <v>708</v>
      </c>
      <c r="BK186" s="591" t="s">
        <v>708</v>
      </c>
      <c r="BL186" s="754" t="s">
        <v>708</v>
      </c>
      <c r="BM186" s="291" t="s">
        <v>708</v>
      </c>
      <c r="BN186" s="622" t="s">
        <v>708</v>
      </c>
      <c r="BO186" s="291" t="s">
        <v>708</v>
      </c>
      <c r="BP186" s="291" t="s">
        <v>708</v>
      </c>
      <c r="BQ186" s="291" t="s">
        <v>708</v>
      </c>
      <c r="BR186" s="291" t="s">
        <v>708</v>
      </c>
      <c r="BS186" s="755" t="s">
        <v>708</v>
      </c>
      <c r="BT186" s="591" t="s">
        <v>708</v>
      </c>
      <c r="BU186" s="591" t="s">
        <v>708</v>
      </c>
      <c r="BV186" s="591" t="s">
        <v>708</v>
      </c>
      <c r="BW186" s="591" t="s">
        <v>708</v>
      </c>
      <c r="BX186" s="591" t="s">
        <v>708</v>
      </c>
      <c r="BY186" s="591" t="s">
        <v>708</v>
      </c>
      <c r="BZ186" s="754" t="s">
        <v>708</v>
      </c>
      <c r="CA186" s="291" t="s">
        <v>708</v>
      </c>
      <c r="CB186" s="622" t="s">
        <v>708</v>
      </c>
      <c r="CC186" s="291" t="s">
        <v>708</v>
      </c>
      <c r="CD186" s="291" t="s">
        <v>708</v>
      </c>
      <c r="CE186" s="291" t="s">
        <v>708</v>
      </c>
      <c r="CF186" s="291" t="s">
        <v>708</v>
      </c>
      <c r="CG186" s="621" t="s">
        <v>708</v>
      </c>
      <c r="CH186" s="439" t="s">
        <v>1002</v>
      </c>
      <c r="CI186" s="290"/>
      <c r="CJ186" s="290"/>
      <c r="CK186" s="290"/>
      <c r="CL186" s="290"/>
      <c r="CM186" s="290"/>
      <c r="CN186" s="290"/>
      <c r="CO186" s="290"/>
      <c r="CP186" s="290"/>
      <c r="CQ186" s="290"/>
      <c r="CR186" s="290"/>
      <c r="CS186" s="290"/>
      <c r="CT186" s="290"/>
      <c r="CU186" s="290"/>
      <c r="CV186" s="290"/>
      <c r="CW186" s="290"/>
      <c r="CX186" s="290"/>
      <c r="CY186" s="290"/>
      <c r="CZ186" s="290"/>
      <c r="DA186" s="290"/>
      <c r="DB186" s="290"/>
      <c r="DC186" s="290"/>
      <c r="DD186" s="290"/>
      <c r="DE186" s="290"/>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290"/>
      <c r="EB186" s="290"/>
      <c r="EC186" s="290"/>
      <c r="ED186" s="290"/>
      <c r="EE186" s="290"/>
      <c r="EF186" s="290"/>
      <c r="EG186" s="290"/>
      <c r="EH186" s="290"/>
      <c r="EI186" s="290"/>
      <c r="EJ186" s="290"/>
      <c r="EK186" s="290"/>
      <c r="EL186" s="290"/>
      <c r="EM186" s="290"/>
      <c r="EN186" s="290"/>
      <c r="EO186" s="290"/>
      <c r="EP186" s="290"/>
      <c r="EQ186" s="290"/>
      <c r="ER186" s="290"/>
      <c r="ES186" s="290"/>
      <c r="ET186" s="290"/>
      <c r="EU186" s="290"/>
      <c r="EV186" s="290"/>
      <c r="EW186" s="290"/>
      <c r="EX186" s="290"/>
      <c r="EY186" s="290"/>
    </row>
    <row r="187" spans="1:155" s="237" customFormat="1" ht="15" customHeight="1" x14ac:dyDescent="0.35">
      <c r="A187" s="292" t="s">
        <v>346</v>
      </c>
      <c r="B187" s="293" t="s">
        <v>347</v>
      </c>
      <c r="C187" s="293" t="s">
        <v>128</v>
      </c>
      <c r="D187" s="290"/>
      <c r="E187" s="398">
        <v>124611239</v>
      </c>
      <c r="F187" s="699">
        <v>130273277</v>
      </c>
      <c r="G187" s="289">
        <v>79190</v>
      </c>
      <c r="H187" s="699">
        <v>69410</v>
      </c>
      <c r="I187" s="289">
        <v>6106047</v>
      </c>
      <c r="J187" s="289">
        <v>6384339</v>
      </c>
      <c r="K187" s="398">
        <v>118505192</v>
      </c>
      <c r="L187" s="699">
        <v>123888938</v>
      </c>
      <c r="M187" s="289">
        <v>868395</v>
      </c>
      <c r="N187" s="699">
        <v>885084</v>
      </c>
      <c r="O187" s="405">
        <v>79893.7</v>
      </c>
      <c r="P187" s="752">
        <v>81099.7</v>
      </c>
      <c r="Q187" s="616">
        <v>0.98499999999999999</v>
      </c>
      <c r="R187" s="617">
        <v>0.98499999999999999</v>
      </c>
      <c r="S187" s="704">
        <v>43.6</v>
      </c>
      <c r="T187" s="699">
        <v>43.6</v>
      </c>
      <c r="U187" s="384">
        <v>78738.899999999994</v>
      </c>
      <c r="V187" s="384">
        <v>79926.804499999998</v>
      </c>
      <c r="W187" s="684">
        <v>1582.59</v>
      </c>
      <c r="X187" s="756">
        <v>1629.90724</v>
      </c>
      <c r="Y187" s="472">
        <v>1505.04</v>
      </c>
      <c r="Z187" s="472">
        <v>1550.0299199999999</v>
      </c>
      <c r="AA187" s="499">
        <v>1202898</v>
      </c>
      <c r="AB187" s="440">
        <v>15.05</v>
      </c>
      <c r="AC187" s="619">
        <v>9.9997000000000003E-3</v>
      </c>
      <c r="AD187" s="441" t="s">
        <v>105</v>
      </c>
      <c r="AE187" s="442" t="s">
        <v>105</v>
      </c>
      <c r="AF187" s="340">
        <v>0</v>
      </c>
      <c r="AG187" s="340">
        <v>251.19998000000001</v>
      </c>
      <c r="AH187" s="340">
        <v>77.94999</v>
      </c>
      <c r="AI187" s="340">
        <v>0</v>
      </c>
      <c r="AJ187" s="568">
        <v>1959.06</v>
      </c>
      <c r="AK187" s="609">
        <v>39</v>
      </c>
      <c r="AL187" s="570">
        <v>79926.8</v>
      </c>
      <c r="AM187" s="609">
        <v>0</v>
      </c>
      <c r="AN187" s="570">
        <v>0</v>
      </c>
      <c r="AO187" s="609">
        <v>39</v>
      </c>
      <c r="AP187" s="569">
        <v>79926.8</v>
      </c>
      <c r="AQ187" s="571" t="s">
        <v>708</v>
      </c>
      <c r="AR187" s="591" t="s">
        <v>708</v>
      </c>
      <c r="AS187" s="591" t="s">
        <v>708</v>
      </c>
      <c r="AT187" s="591" t="s">
        <v>708</v>
      </c>
      <c r="AU187" s="591" t="s">
        <v>708</v>
      </c>
      <c r="AV187" s="591" t="s">
        <v>708</v>
      </c>
      <c r="AW187" s="591" t="s">
        <v>708</v>
      </c>
      <c r="AX187" s="754" t="s">
        <v>708</v>
      </c>
      <c r="AY187" s="291" t="s">
        <v>708</v>
      </c>
      <c r="AZ187" s="291" t="s">
        <v>708</v>
      </c>
      <c r="BA187" s="291" t="s">
        <v>708</v>
      </c>
      <c r="BB187" s="291" t="s">
        <v>708</v>
      </c>
      <c r="BC187" s="291" t="s">
        <v>708</v>
      </c>
      <c r="BD187" s="291" t="s">
        <v>708</v>
      </c>
      <c r="BE187" s="755" t="s">
        <v>708</v>
      </c>
      <c r="BF187" s="591" t="s">
        <v>708</v>
      </c>
      <c r="BG187" s="591" t="s">
        <v>708</v>
      </c>
      <c r="BH187" s="591" t="s">
        <v>708</v>
      </c>
      <c r="BI187" s="591" t="s">
        <v>708</v>
      </c>
      <c r="BJ187" s="591" t="s">
        <v>708</v>
      </c>
      <c r="BK187" s="591" t="s">
        <v>708</v>
      </c>
      <c r="BL187" s="754" t="s">
        <v>708</v>
      </c>
      <c r="BM187" s="291" t="s">
        <v>708</v>
      </c>
      <c r="BN187" s="291" t="s">
        <v>708</v>
      </c>
      <c r="BO187" s="291" t="s">
        <v>708</v>
      </c>
      <c r="BP187" s="291" t="s">
        <v>708</v>
      </c>
      <c r="BQ187" s="291" t="s">
        <v>708</v>
      </c>
      <c r="BR187" s="291" t="s">
        <v>708</v>
      </c>
      <c r="BS187" s="755" t="s">
        <v>708</v>
      </c>
      <c r="BT187" s="591" t="s">
        <v>708</v>
      </c>
      <c r="BU187" s="591" t="s">
        <v>708</v>
      </c>
      <c r="BV187" s="591" t="s">
        <v>708</v>
      </c>
      <c r="BW187" s="591" t="s">
        <v>708</v>
      </c>
      <c r="BX187" s="591" t="s">
        <v>708</v>
      </c>
      <c r="BY187" s="591" t="s">
        <v>708</v>
      </c>
      <c r="BZ187" s="754" t="s">
        <v>708</v>
      </c>
      <c r="CA187" s="291" t="s">
        <v>708</v>
      </c>
      <c r="CB187" s="291" t="s">
        <v>708</v>
      </c>
      <c r="CC187" s="291" t="s">
        <v>708</v>
      </c>
      <c r="CD187" s="291" t="s">
        <v>708</v>
      </c>
      <c r="CE187" s="291" t="s">
        <v>708</v>
      </c>
      <c r="CF187" s="291" t="s">
        <v>708</v>
      </c>
      <c r="CG187" s="291" t="s">
        <v>708</v>
      </c>
      <c r="CH187" s="439" t="s">
        <v>1003</v>
      </c>
      <c r="CI187" s="290"/>
      <c r="CJ187" s="290"/>
      <c r="CK187" s="290"/>
      <c r="CL187" s="290"/>
      <c r="CM187" s="290"/>
      <c r="CN187" s="290"/>
      <c r="CO187" s="290"/>
      <c r="CP187" s="290"/>
      <c r="CQ187" s="290"/>
      <c r="CR187" s="290"/>
      <c r="CS187" s="290"/>
      <c r="CT187" s="290"/>
      <c r="CU187" s="290"/>
      <c r="CV187" s="290"/>
      <c r="CW187" s="290"/>
      <c r="CX187" s="290"/>
      <c r="CY187" s="290"/>
      <c r="CZ187" s="290"/>
      <c r="DA187" s="290"/>
      <c r="DB187" s="290"/>
      <c r="DC187" s="290"/>
      <c r="DD187" s="290"/>
      <c r="DE187" s="290"/>
      <c r="DF187" s="290"/>
      <c r="DG187" s="290"/>
      <c r="DH187" s="290"/>
      <c r="DI187" s="290"/>
      <c r="DJ187" s="290"/>
      <c r="DK187" s="290"/>
      <c r="DL187" s="290"/>
      <c r="DM187" s="290"/>
      <c r="DN187" s="290"/>
      <c r="DO187" s="290"/>
      <c r="DP187" s="290"/>
      <c r="DQ187" s="290"/>
      <c r="DR187" s="290"/>
      <c r="DS187" s="290"/>
      <c r="DT187" s="290"/>
      <c r="DU187" s="290"/>
      <c r="DV187" s="290"/>
      <c r="DW187" s="290"/>
      <c r="DX187" s="290"/>
      <c r="DY187" s="290"/>
      <c r="DZ187" s="290"/>
      <c r="EA187" s="290"/>
      <c r="EB187" s="290"/>
      <c r="EC187" s="290"/>
      <c r="ED187" s="290"/>
      <c r="EE187" s="290"/>
      <c r="EF187" s="290"/>
      <c r="EG187" s="290"/>
      <c r="EH187" s="290"/>
      <c r="EI187" s="290"/>
      <c r="EJ187" s="290"/>
      <c r="EK187" s="290"/>
      <c r="EL187" s="290"/>
      <c r="EM187" s="290"/>
      <c r="EN187" s="290"/>
      <c r="EO187" s="290"/>
      <c r="EP187" s="290"/>
      <c r="EQ187" s="290"/>
      <c r="ER187" s="290"/>
      <c r="ES187" s="290"/>
      <c r="ET187" s="290"/>
      <c r="EU187" s="290"/>
      <c r="EV187" s="290"/>
      <c r="EW187" s="290"/>
      <c r="EX187" s="290"/>
      <c r="EY187" s="290"/>
    </row>
    <row r="188" spans="1:155" s="237" customFormat="1" ht="15" customHeight="1" x14ac:dyDescent="0.35">
      <c r="A188" s="292" t="s">
        <v>349</v>
      </c>
      <c r="B188" s="293" t="s">
        <v>350</v>
      </c>
      <c r="C188" s="293" t="s">
        <v>124</v>
      </c>
      <c r="D188" s="290"/>
      <c r="E188" s="398">
        <v>104329773</v>
      </c>
      <c r="F188" s="699">
        <v>109720306</v>
      </c>
      <c r="G188" s="289">
        <v>0</v>
      </c>
      <c r="H188" s="699">
        <v>0</v>
      </c>
      <c r="I188" s="289">
        <v>0</v>
      </c>
      <c r="J188" s="289">
        <v>0</v>
      </c>
      <c r="K188" s="398">
        <v>104329773</v>
      </c>
      <c r="L188" s="699">
        <v>109720306</v>
      </c>
      <c r="M188" s="289">
        <v>11329412</v>
      </c>
      <c r="N188" s="699">
        <v>12088869</v>
      </c>
      <c r="O188" s="405">
        <v>62134</v>
      </c>
      <c r="P188" s="752">
        <v>63126</v>
      </c>
      <c r="Q188" s="616">
        <v>0.98</v>
      </c>
      <c r="R188" s="617">
        <v>0.98499999999999999</v>
      </c>
      <c r="S188" s="704">
        <v>49.7</v>
      </c>
      <c r="T188" s="699">
        <v>49.9</v>
      </c>
      <c r="U188" s="384">
        <v>60941</v>
      </c>
      <c r="V188" s="384">
        <v>62229</v>
      </c>
      <c r="W188" s="684">
        <v>1711.98</v>
      </c>
      <c r="X188" s="756">
        <v>1763.17</v>
      </c>
      <c r="Y188" s="472">
        <v>1711.98</v>
      </c>
      <c r="Z188" s="472">
        <v>1763.17</v>
      </c>
      <c r="AA188" s="499">
        <v>1065360.48</v>
      </c>
      <c r="AB188" s="440">
        <v>17.12</v>
      </c>
      <c r="AC188" s="619">
        <v>1.0000100000000001E-2</v>
      </c>
      <c r="AD188" s="441" t="s">
        <v>105</v>
      </c>
      <c r="AE188" s="442" t="s">
        <v>105</v>
      </c>
      <c r="AF188" s="340">
        <v>0</v>
      </c>
      <c r="AG188" s="340">
        <v>153.84</v>
      </c>
      <c r="AH188" s="340">
        <v>87.35</v>
      </c>
      <c r="AI188" s="340">
        <v>0</v>
      </c>
      <c r="AJ188" s="568">
        <v>2004.36</v>
      </c>
      <c r="AK188" s="609">
        <v>0</v>
      </c>
      <c r="AL188" s="570">
        <v>0</v>
      </c>
      <c r="AM188" s="609">
        <v>0</v>
      </c>
      <c r="AN188" s="570">
        <v>0</v>
      </c>
      <c r="AO188" s="609">
        <v>0</v>
      </c>
      <c r="AP188" s="569">
        <v>0</v>
      </c>
      <c r="AQ188" s="571" t="s">
        <v>708</v>
      </c>
      <c r="AR188" s="591" t="s">
        <v>708</v>
      </c>
      <c r="AS188" s="591" t="s">
        <v>708</v>
      </c>
      <c r="AT188" s="591" t="s">
        <v>708</v>
      </c>
      <c r="AU188" s="591" t="s">
        <v>708</v>
      </c>
      <c r="AV188" s="591" t="s">
        <v>708</v>
      </c>
      <c r="AW188" s="591" t="s">
        <v>708</v>
      </c>
      <c r="AX188" s="754" t="s">
        <v>708</v>
      </c>
      <c r="AY188" s="291" t="s">
        <v>708</v>
      </c>
      <c r="AZ188" s="291" t="s">
        <v>708</v>
      </c>
      <c r="BA188" s="291" t="s">
        <v>708</v>
      </c>
      <c r="BB188" s="291" t="s">
        <v>708</v>
      </c>
      <c r="BC188" s="291" t="s">
        <v>708</v>
      </c>
      <c r="BD188" s="291" t="s">
        <v>708</v>
      </c>
      <c r="BE188" s="755" t="s">
        <v>708</v>
      </c>
      <c r="BF188" s="591" t="s">
        <v>708</v>
      </c>
      <c r="BG188" s="591" t="s">
        <v>708</v>
      </c>
      <c r="BH188" s="591" t="s">
        <v>708</v>
      </c>
      <c r="BI188" s="591" t="s">
        <v>708</v>
      </c>
      <c r="BJ188" s="591" t="s">
        <v>708</v>
      </c>
      <c r="BK188" s="591" t="s">
        <v>708</v>
      </c>
      <c r="BL188" s="754" t="s">
        <v>708</v>
      </c>
      <c r="BM188" s="291" t="s">
        <v>708</v>
      </c>
      <c r="BN188" s="291" t="s">
        <v>708</v>
      </c>
      <c r="BO188" s="291" t="s">
        <v>708</v>
      </c>
      <c r="BP188" s="291" t="s">
        <v>708</v>
      </c>
      <c r="BQ188" s="291" t="s">
        <v>708</v>
      </c>
      <c r="BR188" s="291" t="s">
        <v>708</v>
      </c>
      <c r="BS188" s="755" t="s">
        <v>708</v>
      </c>
      <c r="BT188" s="591" t="s">
        <v>708</v>
      </c>
      <c r="BU188" s="591" t="s">
        <v>708</v>
      </c>
      <c r="BV188" s="591" t="s">
        <v>708</v>
      </c>
      <c r="BW188" s="591" t="s">
        <v>708</v>
      </c>
      <c r="BX188" s="591" t="s">
        <v>708</v>
      </c>
      <c r="BY188" s="591" t="s">
        <v>708</v>
      </c>
      <c r="BZ188" s="754" t="s">
        <v>708</v>
      </c>
      <c r="CA188" s="291" t="s">
        <v>708</v>
      </c>
      <c r="CB188" s="291" t="s">
        <v>708</v>
      </c>
      <c r="CC188" s="291" t="s">
        <v>708</v>
      </c>
      <c r="CD188" s="291" t="s">
        <v>708</v>
      </c>
      <c r="CE188" s="291" t="s">
        <v>708</v>
      </c>
      <c r="CF188" s="291" t="s">
        <v>708</v>
      </c>
      <c r="CG188" s="291" t="s">
        <v>708</v>
      </c>
      <c r="CH188" s="439" t="s">
        <v>1004</v>
      </c>
      <c r="CI188" s="290"/>
      <c r="CJ188" s="290"/>
      <c r="CK188" s="290"/>
      <c r="CL188" s="290"/>
      <c r="CM188" s="290"/>
      <c r="CN188" s="290"/>
      <c r="CO188" s="290"/>
      <c r="CP188" s="290"/>
      <c r="CQ188" s="290"/>
      <c r="CR188" s="290"/>
      <c r="CS188" s="290"/>
      <c r="CT188" s="290"/>
      <c r="CU188" s="290"/>
      <c r="CV188" s="290"/>
      <c r="CW188" s="290"/>
      <c r="CX188" s="290"/>
      <c r="CY188" s="290"/>
      <c r="CZ188" s="290"/>
      <c r="DA188" s="290"/>
      <c r="DB188" s="290"/>
      <c r="DC188" s="290"/>
      <c r="DD188" s="290"/>
      <c r="DE188" s="290"/>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290"/>
      <c r="EB188" s="290"/>
      <c r="EC188" s="290"/>
      <c r="ED188" s="290"/>
      <c r="EE188" s="290"/>
      <c r="EF188" s="290"/>
      <c r="EG188" s="290"/>
      <c r="EH188" s="290"/>
      <c r="EI188" s="290"/>
      <c r="EJ188" s="290"/>
      <c r="EK188" s="290"/>
      <c r="EL188" s="290"/>
      <c r="EM188" s="290"/>
      <c r="EN188" s="290"/>
      <c r="EO188" s="290"/>
      <c r="EP188" s="290"/>
      <c r="EQ188" s="290"/>
      <c r="ER188" s="290"/>
      <c r="ES188" s="290"/>
      <c r="ET188" s="290"/>
      <c r="EU188" s="290"/>
      <c r="EV188" s="290"/>
      <c r="EW188" s="290"/>
      <c r="EX188" s="290"/>
      <c r="EY188" s="290"/>
    </row>
    <row r="189" spans="1:155" s="237" customFormat="1" ht="15" customHeight="1" x14ac:dyDescent="0.35">
      <c r="A189" s="292" t="s">
        <v>531</v>
      </c>
      <c r="B189" s="293" t="s">
        <v>1005</v>
      </c>
      <c r="C189" s="293" t="s">
        <v>710</v>
      </c>
      <c r="D189" s="290"/>
      <c r="E189" s="398">
        <v>5671574</v>
      </c>
      <c r="F189" s="699">
        <v>5914847</v>
      </c>
      <c r="G189" s="289">
        <v>0</v>
      </c>
      <c r="H189" s="699">
        <v>0</v>
      </c>
      <c r="I189" s="289">
        <v>1092834</v>
      </c>
      <c r="J189" s="289">
        <v>1130857</v>
      </c>
      <c r="K189" s="398">
        <v>4578740</v>
      </c>
      <c r="L189" s="699">
        <v>4783990</v>
      </c>
      <c r="M189" s="289">
        <v>0</v>
      </c>
      <c r="N189" s="699">
        <v>0</v>
      </c>
      <c r="O189" s="405">
        <v>21501.1</v>
      </c>
      <c r="P189" s="752">
        <v>21959.599999999999</v>
      </c>
      <c r="Q189" s="616">
        <v>0.98</v>
      </c>
      <c r="R189" s="617">
        <v>0.98</v>
      </c>
      <c r="S189" s="704">
        <v>0</v>
      </c>
      <c r="T189" s="699">
        <v>0</v>
      </c>
      <c r="U189" s="384">
        <v>21071.1</v>
      </c>
      <c r="V189" s="384">
        <v>21520.407999999999</v>
      </c>
      <c r="W189" s="684">
        <v>269.16000000000003</v>
      </c>
      <c r="X189" s="756">
        <v>274.84827000000001</v>
      </c>
      <c r="Y189" s="472">
        <v>217.3</v>
      </c>
      <c r="Z189" s="472">
        <v>222.30015</v>
      </c>
      <c r="AA189" s="499">
        <v>0</v>
      </c>
      <c r="AB189" s="440">
        <v>0</v>
      </c>
      <c r="AC189" s="619">
        <v>0</v>
      </c>
      <c r="AD189" s="441" t="s">
        <v>105</v>
      </c>
      <c r="AE189" s="442" t="s">
        <v>105</v>
      </c>
      <c r="AF189" s="340">
        <v>1590.9301499999999</v>
      </c>
      <c r="AG189" s="340">
        <v>262.70979999999997</v>
      </c>
      <c r="AH189" s="340">
        <v>0</v>
      </c>
      <c r="AI189" s="340">
        <v>0</v>
      </c>
      <c r="AJ189" s="568">
        <v>2128.4899999999998</v>
      </c>
      <c r="AK189" s="609">
        <v>33</v>
      </c>
      <c r="AL189" s="570">
        <v>21520.400000000001</v>
      </c>
      <c r="AM189" s="609">
        <v>0</v>
      </c>
      <c r="AN189" s="570">
        <v>0</v>
      </c>
      <c r="AO189" s="609">
        <v>28</v>
      </c>
      <c r="AP189" s="569">
        <v>21361.1</v>
      </c>
      <c r="AQ189" s="571" t="s">
        <v>708</v>
      </c>
      <c r="AR189" s="591" t="s">
        <v>708</v>
      </c>
      <c r="AS189" s="591" t="s">
        <v>708</v>
      </c>
      <c r="AT189" s="591" t="s">
        <v>708</v>
      </c>
      <c r="AU189" s="591" t="s">
        <v>708</v>
      </c>
      <c r="AV189" s="591" t="s">
        <v>708</v>
      </c>
      <c r="AW189" s="591" t="s">
        <v>708</v>
      </c>
      <c r="AX189" s="754" t="s">
        <v>708</v>
      </c>
      <c r="AY189" s="291" t="s">
        <v>708</v>
      </c>
      <c r="AZ189" s="291" t="s">
        <v>708</v>
      </c>
      <c r="BA189" s="291" t="s">
        <v>708</v>
      </c>
      <c r="BB189" s="291" t="s">
        <v>708</v>
      </c>
      <c r="BC189" s="291" t="s">
        <v>708</v>
      </c>
      <c r="BD189" s="291" t="s">
        <v>708</v>
      </c>
      <c r="BE189" s="755" t="s">
        <v>708</v>
      </c>
      <c r="BF189" s="591" t="s">
        <v>708</v>
      </c>
      <c r="BG189" s="591" t="s">
        <v>708</v>
      </c>
      <c r="BH189" s="591" t="s">
        <v>708</v>
      </c>
      <c r="BI189" s="591" t="s">
        <v>708</v>
      </c>
      <c r="BJ189" s="591" t="s">
        <v>708</v>
      </c>
      <c r="BK189" s="591" t="s">
        <v>708</v>
      </c>
      <c r="BL189" s="754" t="s">
        <v>708</v>
      </c>
      <c r="BM189" s="291" t="s">
        <v>708</v>
      </c>
      <c r="BN189" s="291" t="s">
        <v>708</v>
      </c>
      <c r="BO189" s="291" t="s">
        <v>708</v>
      </c>
      <c r="BP189" s="291" t="s">
        <v>708</v>
      </c>
      <c r="BQ189" s="291" t="s">
        <v>708</v>
      </c>
      <c r="BR189" s="291" t="s">
        <v>708</v>
      </c>
      <c r="BS189" s="755" t="s">
        <v>708</v>
      </c>
      <c r="BT189" s="591" t="s">
        <v>708</v>
      </c>
      <c r="BU189" s="591" t="s">
        <v>708</v>
      </c>
      <c r="BV189" s="591" t="s">
        <v>708</v>
      </c>
      <c r="BW189" s="591" t="s">
        <v>708</v>
      </c>
      <c r="BX189" s="591" t="s">
        <v>708</v>
      </c>
      <c r="BY189" s="591" t="s">
        <v>708</v>
      </c>
      <c r="BZ189" s="754" t="s">
        <v>708</v>
      </c>
      <c r="CA189" s="291" t="s">
        <v>708</v>
      </c>
      <c r="CB189" s="291" t="s">
        <v>708</v>
      </c>
      <c r="CC189" s="291" t="s">
        <v>708</v>
      </c>
      <c r="CD189" s="291" t="s">
        <v>708</v>
      </c>
      <c r="CE189" s="291" t="s">
        <v>708</v>
      </c>
      <c r="CF189" s="291" t="s">
        <v>708</v>
      </c>
      <c r="CG189" s="291" t="s">
        <v>708</v>
      </c>
      <c r="CH189" s="439" t="s">
        <v>1006</v>
      </c>
      <c r="CI189" s="290"/>
      <c r="CJ189" s="290"/>
      <c r="CK189" s="290"/>
      <c r="CL189" s="290"/>
      <c r="CM189" s="290"/>
      <c r="CN189" s="290"/>
      <c r="CO189" s="290"/>
      <c r="CP189" s="290"/>
      <c r="CQ189" s="290"/>
      <c r="CR189" s="290"/>
      <c r="CS189" s="290"/>
      <c r="CT189" s="290"/>
      <c r="CU189" s="290"/>
      <c r="CV189" s="290"/>
      <c r="CW189" s="290"/>
      <c r="CX189" s="290"/>
      <c r="CY189" s="290"/>
      <c r="CZ189" s="290"/>
      <c r="DA189" s="290"/>
      <c r="DB189" s="290"/>
      <c r="DC189" s="290"/>
      <c r="DD189" s="290"/>
      <c r="DE189" s="290"/>
      <c r="DF189" s="290"/>
      <c r="DG189" s="290"/>
      <c r="DH189" s="290"/>
      <c r="DI189" s="290"/>
      <c r="DJ189" s="290"/>
      <c r="DK189" s="290"/>
      <c r="DL189" s="290"/>
      <c r="DM189" s="290"/>
      <c r="DN189" s="290"/>
      <c r="DO189" s="290"/>
      <c r="DP189" s="290"/>
      <c r="DQ189" s="290"/>
      <c r="DR189" s="290"/>
      <c r="DS189" s="290"/>
      <c r="DT189" s="290"/>
      <c r="DU189" s="290"/>
      <c r="DV189" s="290"/>
      <c r="DW189" s="290"/>
      <c r="DX189" s="290"/>
      <c r="DY189" s="290"/>
      <c r="DZ189" s="290"/>
      <c r="EA189" s="290"/>
      <c r="EB189" s="290"/>
      <c r="EC189" s="290"/>
      <c r="ED189" s="290"/>
      <c r="EE189" s="290"/>
      <c r="EF189" s="290"/>
      <c r="EG189" s="290"/>
      <c r="EH189" s="290"/>
      <c r="EI189" s="290"/>
      <c r="EJ189" s="290"/>
      <c r="EK189" s="290"/>
      <c r="EL189" s="290"/>
      <c r="EM189" s="290"/>
      <c r="EN189" s="290"/>
      <c r="EO189" s="290"/>
      <c r="EP189" s="290"/>
      <c r="EQ189" s="290"/>
      <c r="ER189" s="290"/>
      <c r="ES189" s="290"/>
      <c r="ET189" s="290"/>
      <c r="EU189" s="290"/>
      <c r="EV189" s="290"/>
      <c r="EW189" s="290"/>
      <c r="EX189" s="290"/>
      <c r="EY189" s="290"/>
    </row>
    <row r="190" spans="1:155" s="237" customFormat="1" ht="15" customHeight="1" x14ac:dyDescent="0.35">
      <c r="A190" s="292" t="s">
        <v>532</v>
      </c>
      <c r="B190" s="293" t="s">
        <v>1007</v>
      </c>
      <c r="C190" s="293" t="s">
        <v>710</v>
      </c>
      <c r="D190" s="290"/>
      <c r="E190" s="398">
        <v>8452122.6999999993</v>
      </c>
      <c r="F190" s="699">
        <v>8746235</v>
      </c>
      <c r="G190" s="289">
        <v>0</v>
      </c>
      <c r="H190" s="699">
        <v>0</v>
      </c>
      <c r="I190" s="289">
        <v>2402447.7000000002</v>
      </c>
      <c r="J190" s="289">
        <v>2528167</v>
      </c>
      <c r="K190" s="398">
        <v>6049675</v>
      </c>
      <c r="L190" s="699">
        <v>6218068</v>
      </c>
      <c r="M190" s="289">
        <v>524589</v>
      </c>
      <c r="N190" s="699">
        <v>575634</v>
      </c>
      <c r="O190" s="405">
        <v>35734.36</v>
      </c>
      <c r="P190" s="752">
        <v>36493.300000000003</v>
      </c>
      <c r="Q190" s="616">
        <v>0.97499999999999998</v>
      </c>
      <c r="R190" s="617">
        <v>0.97499999999999998</v>
      </c>
      <c r="S190" s="704">
        <v>0</v>
      </c>
      <c r="T190" s="699">
        <v>0</v>
      </c>
      <c r="U190" s="384">
        <v>34841</v>
      </c>
      <c r="V190" s="384">
        <v>35581</v>
      </c>
      <c r="W190" s="684">
        <v>242.59</v>
      </c>
      <c r="X190" s="756">
        <v>245.81</v>
      </c>
      <c r="Y190" s="472">
        <v>173.64</v>
      </c>
      <c r="Z190" s="472">
        <v>174.76</v>
      </c>
      <c r="AA190" s="499">
        <v>0</v>
      </c>
      <c r="AB190" s="440">
        <v>0</v>
      </c>
      <c r="AC190" s="619">
        <v>0</v>
      </c>
      <c r="AD190" s="441" t="s">
        <v>105</v>
      </c>
      <c r="AE190" s="442" t="s">
        <v>105</v>
      </c>
      <c r="AF190" s="340">
        <v>1452.96</v>
      </c>
      <c r="AG190" s="340">
        <v>258.23</v>
      </c>
      <c r="AH190" s="340">
        <v>74.290000000000006</v>
      </c>
      <c r="AI190" s="340">
        <v>0</v>
      </c>
      <c r="AJ190" s="568">
        <v>2031.29</v>
      </c>
      <c r="AK190" s="609">
        <v>30</v>
      </c>
      <c r="AL190" s="570">
        <v>28893</v>
      </c>
      <c r="AM190" s="609">
        <v>0</v>
      </c>
      <c r="AN190" s="570">
        <v>0</v>
      </c>
      <c r="AO190" s="609">
        <v>27</v>
      </c>
      <c r="AP190" s="569">
        <v>28751</v>
      </c>
      <c r="AQ190" s="571" t="s">
        <v>708</v>
      </c>
      <c r="AR190" s="591" t="s">
        <v>708</v>
      </c>
      <c r="AS190" s="591" t="s">
        <v>708</v>
      </c>
      <c r="AT190" s="591" t="s">
        <v>708</v>
      </c>
      <c r="AU190" s="591" t="s">
        <v>708</v>
      </c>
      <c r="AV190" s="591" t="s">
        <v>708</v>
      </c>
      <c r="AW190" s="591" t="s">
        <v>708</v>
      </c>
      <c r="AX190" s="754" t="s">
        <v>708</v>
      </c>
      <c r="AY190" s="291" t="s">
        <v>708</v>
      </c>
      <c r="AZ190" s="291" t="s">
        <v>708</v>
      </c>
      <c r="BA190" s="291" t="s">
        <v>708</v>
      </c>
      <c r="BB190" s="291" t="s">
        <v>708</v>
      </c>
      <c r="BC190" s="291" t="s">
        <v>708</v>
      </c>
      <c r="BD190" s="291" t="s">
        <v>708</v>
      </c>
      <c r="BE190" s="755" t="s">
        <v>708</v>
      </c>
      <c r="BF190" s="591" t="s">
        <v>708</v>
      </c>
      <c r="BG190" s="591" t="s">
        <v>708</v>
      </c>
      <c r="BH190" s="591" t="s">
        <v>708</v>
      </c>
      <c r="BI190" s="591" t="s">
        <v>708</v>
      </c>
      <c r="BJ190" s="591" t="s">
        <v>708</v>
      </c>
      <c r="BK190" s="591" t="s">
        <v>708</v>
      </c>
      <c r="BL190" s="754" t="s">
        <v>708</v>
      </c>
      <c r="BM190" s="291" t="s">
        <v>708</v>
      </c>
      <c r="BN190" s="291" t="s">
        <v>708</v>
      </c>
      <c r="BO190" s="291" t="s">
        <v>708</v>
      </c>
      <c r="BP190" s="291" t="s">
        <v>708</v>
      </c>
      <c r="BQ190" s="291" t="s">
        <v>708</v>
      </c>
      <c r="BR190" s="291" t="s">
        <v>708</v>
      </c>
      <c r="BS190" s="755" t="s">
        <v>708</v>
      </c>
      <c r="BT190" s="591" t="s">
        <v>708</v>
      </c>
      <c r="BU190" s="591" t="s">
        <v>708</v>
      </c>
      <c r="BV190" s="591" t="s">
        <v>708</v>
      </c>
      <c r="BW190" s="591" t="s">
        <v>708</v>
      </c>
      <c r="BX190" s="591" t="s">
        <v>708</v>
      </c>
      <c r="BY190" s="591" t="s">
        <v>708</v>
      </c>
      <c r="BZ190" s="754" t="s">
        <v>708</v>
      </c>
      <c r="CA190" s="291" t="s">
        <v>708</v>
      </c>
      <c r="CB190" s="291" t="s">
        <v>708</v>
      </c>
      <c r="CC190" s="291" t="s">
        <v>708</v>
      </c>
      <c r="CD190" s="291" t="s">
        <v>708</v>
      </c>
      <c r="CE190" s="291" t="s">
        <v>708</v>
      </c>
      <c r="CF190" s="291" t="s">
        <v>708</v>
      </c>
      <c r="CG190" s="291" t="s">
        <v>708</v>
      </c>
      <c r="CH190" s="439" t="s">
        <v>1008</v>
      </c>
      <c r="CI190" s="290"/>
      <c r="CJ190" s="290"/>
      <c r="CK190" s="290"/>
      <c r="CL190" s="290"/>
      <c r="CM190" s="290"/>
      <c r="CN190" s="290"/>
      <c r="CO190" s="290"/>
      <c r="CP190" s="290"/>
      <c r="CQ190" s="290"/>
      <c r="CR190" s="290"/>
      <c r="CS190" s="290"/>
      <c r="CT190" s="290"/>
      <c r="CU190" s="290"/>
      <c r="CV190" s="290"/>
      <c r="CW190" s="290"/>
      <c r="CX190" s="290"/>
      <c r="CY190" s="290"/>
      <c r="CZ190" s="290"/>
      <c r="DA190" s="290"/>
      <c r="DB190" s="290"/>
      <c r="DC190" s="290"/>
      <c r="DD190" s="290"/>
      <c r="DE190" s="290"/>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290"/>
      <c r="EB190" s="290"/>
      <c r="EC190" s="290"/>
      <c r="ED190" s="290"/>
      <c r="EE190" s="290"/>
      <c r="EF190" s="290"/>
      <c r="EG190" s="290"/>
      <c r="EH190" s="290"/>
      <c r="EI190" s="290"/>
      <c r="EJ190" s="290"/>
      <c r="EK190" s="290"/>
      <c r="EL190" s="290"/>
      <c r="EM190" s="290"/>
      <c r="EN190" s="290"/>
      <c r="EO190" s="290"/>
      <c r="EP190" s="290"/>
      <c r="EQ190" s="290"/>
      <c r="ER190" s="290"/>
      <c r="ES190" s="290"/>
      <c r="ET190" s="290"/>
      <c r="EU190" s="290"/>
      <c r="EV190" s="290"/>
      <c r="EW190" s="290"/>
      <c r="EX190" s="290"/>
      <c r="EY190" s="290"/>
    </row>
    <row r="191" spans="1:155" s="237" customFormat="1" ht="15" customHeight="1" x14ac:dyDescent="0.35">
      <c r="A191" s="292" t="s">
        <v>355</v>
      </c>
      <c r="B191" s="293" t="s">
        <v>356</v>
      </c>
      <c r="C191" s="293" t="s">
        <v>128</v>
      </c>
      <c r="D191" s="290"/>
      <c r="E191" s="398">
        <v>204416767</v>
      </c>
      <c r="F191" s="699">
        <v>215939798</v>
      </c>
      <c r="G191" s="289">
        <v>3216</v>
      </c>
      <c r="H191" s="699">
        <v>3351</v>
      </c>
      <c r="I191" s="289">
        <v>9391357</v>
      </c>
      <c r="J191" s="289">
        <v>9869569</v>
      </c>
      <c r="K191" s="398">
        <v>195025410</v>
      </c>
      <c r="L191" s="699">
        <v>206070229</v>
      </c>
      <c r="M191" s="289">
        <v>7409599</v>
      </c>
      <c r="N191" s="699">
        <v>7475208</v>
      </c>
      <c r="O191" s="405">
        <v>108007.45</v>
      </c>
      <c r="P191" s="752">
        <v>109696.89</v>
      </c>
      <c r="Q191" s="616">
        <v>0.99006990000000006</v>
      </c>
      <c r="R191" s="617">
        <v>0.99005080000000012</v>
      </c>
      <c r="S191" s="704">
        <v>0</v>
      </c>
      <c r="T191" s="699">
        <v>0</v>
      </c>
      <c r="U191" s="384">
        <v>106934.9</v>
      </c>
      <c r="V191" s="384">
        <v>108605.49</v>
      </c>
      <c r="W191" s="684">
        <v>1911.6</v>
      </c>
      <c r="X191" s="756">
        <v>1988.2954199999999</v>
      </c>
      <c r="Y191" s="472">
        <v>1823.78</v>
      </c>
      <c r="Z191" s="472">
        <v>1897.42</v>
      </c>
      <c r="AA191" s="499">
        <v>4456083</v>
      </c>
      <c r="AB191" s="440">
        <v>41.03</v>
      </c>
      <c r="AC191" s="619">
        <v>2.2497199999999998E-2</v>
      </c>
      <c r="AD191" s="441" t="s">
        <v>105</v>
      </c>
      <c r="AE191" s="442" t="s">
        <v>105</v>
      </c>
      <c r="AF191" s="340">
        <v>0</v>
      </c>
      <c r="AG191" s="340">
        <v>153.84</v>
      </c>
      <c r="AH191" s="340">
        <v>0</v>
      </c>
      <c r="AI191" s="340">
        <v>0</v>
      </c>
      <c r="AJ191" s="568">
        <v>2142.14</v>
      </c>
      <c r="AK191" s="609">
        <v>156</v>
      </c>
      <c r="AL191" s="570">
        <v>108605.5</v>
      </c>
      <c r="AM191" s="609">
        <v>0</v>
      </c>
      <c r="AN191" s="570">
        <v>0</v>
      </c>
      <c r="AO191" s="609">
        <v>150</v>
      </c>
      <c r="AP191" s="569">
        <v>108334.39999999999</v>
      </c>
      <c r="AQ191" s="571" t="s">
        <v>708</v>
      </c>
      <c r="AR191" s="591" t="s">
        <v>708</v>
      </c>
      <c r="AS191" s="591" t="s">
        <v>708</v>
      </c>
      <c r="AT191" s="591" t="s">
        <v>708</v>
      </c>
      <c r="AU191" s="591" t="s">
        <v>708</v>
      </c>
      <c r="AV191" s="591" t="s">
        <v>708</v>
      </c>
      <c r="AW191" s="591" t="s">
        <v>708</v>
      </c>
      <c r="AX191" s="754" t="s">
        <v>708</v>
      </c>
      <c r="AY191" s="291" t="s">
        <v>708</v>
      </c>
      <c r="AZ191" s="291" t="s">
        <v>708</v>
      </c>
      <c r="BA191" s="291" t="s">
        <v>708</v>
      </c>
      <c r="BB191" s="291" t="s">
        <v>708</v>
      </c>
      <c r="BC191" s="291" t="s">
        <v>708</v>
      </c>
      <c r="BD191" s="291" t="s">
        <v>708</v>
      </c>
      <c r="BE191" s="755" t="s">
        <v>708</v>
      </c>
      <c r="BF191" s="591" t="s">
        <v>708</v>
      </c>
      <c r="BG191" s="591" t="s">
        <v>708</v>
      </c>
      <c r="BH191" s="591" t="s">
        <v>708</v>
      </c>
      <c r="BI191" s="591" t="s">
        <v>708</v>
      </c>
      <c r="BJ191" s="591" t="s">
        <v>708</v>
      </c>
      <c r="BK191" s="591" t="s">
        <v>708</v>
      </c>
      <c r="BL191" s="754" t="s">
        <v>708</v>
      </c>
      <c r="BM191" s="291" t="s">
        <v>708</v>
      </c>
      <c r="BN191" s="291" t="s">
        <v>708</v>
      </c>
      <c r="BO191" s="291" t="s">
        <v>708</v>
      </c>
      <c r="BP191" s="291" t="s">
        <v>708</v>
      </c>
      <c r="BQ191" s="291" t="s">
        <v>708</v>
      </c>
      <c r="BR191" s="291" t="s">
        <v>708</v>
      </c>
      <c r="BS191" s="755" t="s">
        <v>708</v>
      </c>
      <c r="BT191" s="591" t="s">
        <v>708</v>
      </c>
      <c r="BU191" s="591" t="s">
        <v>708</v>
      </c>
      <c r="BV191" s="591" t="s">
        <v>708</v>
      </c>
      <c r="BW191" s="591" t="s">
        <v>708</v>
      </c>
      <c r="BX191" s="591" t="s">
        <v>708</v>
      </c>
      <c r="BY191" s="591" t="s">
        <v>708</v>
      </c>
      <c r="BZ191" s="754" t="s">
        <v>708</v>
      </c>
      <c r="CA191" s="291" t="s">
        <v>708</v>
      </c>
      <c r="CB191" s="291" t="s">
        <v>708</v>
      </c>
      <c r="CC191" s="291" t="s">
        <v>708</v>
      </c>
      <c r="CD191" s="291" t="s">
        <v>708</v>
      </c>
      <c r="CE191" s="291" t="s">
        <v>708</v>
      </c>
      <c r="CF191" s="291" t="s">
        <v>708</v>
      </c>
      <c r="CG191" s="291" t="s">
        <v>708</v>
      </c>
      <c r="CH191" s="439" t="s">
        <v>1009</v>
      </c>
      <c r="CI191" s="290"/>
      <c r="CJ191" s="290"/>
      <c r="CK191" s="290"/>
      <c r="CL191" s="290"/>
      <c r="CM191" s="290"/>
      <c r="CN191" s="290"/>
      <c r="CO191" s="290"/>
      <c r="CP191" s="290"/>
      <c r="CQ191" s="290"/>
      <c r="CR191" s="290"/>
      <c r="CS191" s="290"/>
      <c r="CT191" s="290"/>
      <c r="CU191" s="290"/>
      <c r="CV191" s="290"/>
      <c r="CW191" s="290"/>
      <c r="CX191" s="290"/>
      <c r="CY191" s="290"/>
      <c r="CZ191" s="290"/>
      <c r="DA191" s="290"/>
      <c r="DB191" s="290"/>
      <c r="DC191" s="290"/>
      <c r="DD191" s="290"/>
      <c r="DE191" s="290"/>
      <c r="DF191" s="290"/>
      <c r="DG191" s="290"/>
      <c r="DH191" s="290"/>
      <c r="DI191" s="290"/>
      <c r="DJ191" s="290"/>
      <c r="DK191" s="290"/>
      <c r="DL191" s="290"/>
      <c r="DM191" s="290"/>
      <c r="DN191" s="290"/>
      <c r="DO191" s="290"/>
      <c r="DP191" s="290"/>
      <c r="DQ191" s="290"/>
      <c r="DR191" s="290"/>
      <c r="DS191" s="290"/>
      <c r="DT191" s="290"/>
      <c r="DU191" s="290"/>
      <c r="DV191" s="290"/>
      <c r="DW191" s="290"/>
      <c r="DX191" s="290"/>
      <c r="DY191" s="290"/>
      <c r="DZ191" s="290"/>
      <c r="EA191" s="290"/>
      <c r="EB191" s="290"/>
      <c r="EC191" s="290"/>
      <c r="ED191" s="290"/>
      <c r="EE191" s="290"/>
      <c r="EF191" s="290"/>
      <c r="EG191" s="290"/>
      <c r="EH191" s="290"/>
      <c r="EI191" s="290"/>
      <c r="EJ191" s="290"/>
      <c r="EK191" s="290"/>
      <c r="EL191" s="290"/>
      <c r="EM191" s="290"/>
      <c r="EN191" s="290"/>
      <c r="EO191" s="290"/>
      <c r="EP191" s="290"/>
      <c r="EQ191" s="290"/>
      <c r="ER191" s="290"/>
      <c r="ES191" s="290"/>
      <c r="ET191" s="290"/>
      <c r="EU191" s="290"/>
      <c r="EV191" s="290"/>
      <c r="EW191" s="290"/>
      <c r="EX191" s="290"/>
      <c r="EY191" s="290"/>
    </row>
    <row r="192" spans="1:155" s="237" customFormat="1" ht="15" customHeight="1" x14ac:dyDescent="0.35">
      <c r="A192" s="292" t="s">
        <v>533</v>
      </c>
      <c r="B192" s="293" t="s">
        <v>1010</v>
      </c>
      <c r="C192" s="293" t="s">
        <v>710</v>
      </c>
      <c r="D192" s="290"/>
      <c r="E192" s="398">
        <v>10277474</v>
      </c>
      <c r="F192" s="699">
        <v>10588575</v>
      </c>
      <c r="G192" s="289">
        <v>0</v>
      </c>
      <c r="H192" s="699">
        <v>0</v>
      </c>
      <c r="I192" s="289">
        <v>0</v>
      </c>
      <c r="J192" s="289">
        <v>0</v>
      </c>
      <c r="K192" s="398">
        <v>10277474</v>
      </c>
      <c r="L192" s="699">
        <v>10588575</v>
      </c>
      <c r="M192" s="289">
        <v>0</v>
      </c>
      <c r="N192" s="699">
        <v>0</v>
      </c>
      <c r="O192" s="405">
        <v>38367.18</v>
      </c>
      <c r="P192" s="752">
        <v>38756.9</v>
      </c>
      <c r="Q192" s="616">
        <v>0.97499999999999998</v>
      </c>
      <c r="R192" s="617">
        <v>0.97499999999999998</v>
      </c>
      <c r="S192" s="704">
        <v>0</v>
      </c>
      <c r="T192" s="699">
        <v>0</v>
      </c>
      <c r="U192" s="384">
        <v>37408</v>
      </c>
      <c r="V192" s="384">
        <v>37787.977500000001</v>
      </c>
      <c r="W192" s="684">
        <v>274.74</v>
      </c>
      <c r="X192" s="756">
        <v>280.21015</v>
      </c>
      <c r="Y192" s="472">
        <v>274.74</v>
      </c>
      <c r="Z192" s="472">
        <v>280.21015</v>
      </c>
      <c r="AA192" s="499">
        <v>0</v>
      </c>
      <c r="AB192" s="440">
        <v>0</v>
      </c>
      <c r="AC192" s="619">
        <v>0</v>
      </c>
      <c r="AD192" s="441" t="s">
        <v>105</v>
      </c>
      <c r="AE192" s="442" t="s">
        <v>105</v>
      </c>
      <c r="AF192" s="340">
        <v>1516.95091</v>
      </c>
      <c r="AG192" s="340">
        <v>288.00017000000003</v>
      </c>
      <c r="AH192" s="340">
        <v>0</v>
      </c>
      <c r="AI192" s="340">
        <v>0</v>
      </c>
      <c r="AJ192" s="568">
        <v>2085.16</v>
      </c>
      <c r="AK192" s="609">
        <v>0</v>
      </c>
      <c r="AL192" s="570">
        <v>0</v>
      </c>
      <c r="AM192" s="609">
        <v>0</v>
      </c>
      <c r="AN192" s="570">
        <v>0</v>
      </c>
      <c r="AO192" s="609">
        <v>0</v>
      </c>
      <c r="AP192" s="569">
        <v>0</v>
      </c>
      <c r="AQ192" s="571" t="s">
        <v>708</v>
      </c>
      <c r="AR192" s="591" t="s">
        <v>708</v>
      </c>
      <c r="AS192" s="591" t="s">
        <v>708</v>
      </c>
      <c r="AT192" s="591" t="s">
        <v>708</v>
      </c>
      <c r="AU192" s="591" t="s">
        <v>708</v>
      </c>
      <c r="AV192" s="591" t="s">
        <v>708</v>
      </c>
      <c r="AW192" s="591" t="s">
        <v>708</v>
      </c>
      <c r="AX192" s="754" t="s">
        <v>708</v>
      </c>
      <c r="AY192" s="291" t="s">
        <v>708</v>
      </c>
      <c r="AZ192" s="291" t="s">
        <v>708</v>
      </c>
      <c r="BA192" s="291" t="s">
        <v>708</v>
      </c>
      <c r="BB192" s="291" t="s">
        <v>708</v>
      </c>
      <c r="BC192" s="291" t="s">
        <v>708</v>
      </c>
      <c r="BD192" s="291" t="s">
        <v>708</v>
      </c>
      <c r="BE192" s="755" t="s">
        <v>708</v>
      </c>
      <c r="BF192" s="591" t="s">
        <v>708</v>
      </c>
      <c r="BG192" s="591" t="s">
        <v>708</v>
      </c>
      <c r="BH192" s="591" t="s">
        <v>708</v>
      </c>
      <c r="BI192" s="591" t="s">
        <v>708</v>
      </c>
      <c r="BJ192" s="591" t="s">
        <v>708</v>
      </c>
      <c r="BK192" s="591" t="s">
        <v>708</v>
      </c>
      <c r="BL192" s="754" t="s">
        <v>708</v>
      </c>
      <c r="BM192" s="291" t="s">
        <v>708</v>
      </c>
      <c r="BN192" s="291" t="s">
        <v>708</v>
      </c>
      <c r="BO192" s="291" t="s">
        <v>708</v>
      </c>
      <c r="BP192" s="291" t="s">
        <v>708</v>
      </c>
      <c r="BQ192" s="291" t="s">
        <v>708</v>
      </c>
      <c r="BR192" s="291" t="s">
        <v>708</v>
      </c>
      <c r="BS192" s="755" t="s">
        <v>708</v>
      </c>
      <c r="BT192" s="591" t="s">
        <v>708</v>
      </c>
      <c r="BU192" s="591" t="s">
        <v>708</v>
      </c>
      <c r="BV192" s="591" t="s">
        <v>708</v>
      </c>
      <c r="BW192" s="591" t="s">
        <v>708</v>
      </c>
      <c r="BX192" s="591" t="s">
        <v>708</v>
      </c>
      <c r="BY192" s="591" t="s">
        <v>708</v>
      </c>
      <c r="BZ192" s="754" t="s">
        <v>708</v>
      </c>
      <c r="CA192" s="291" t="s">
        <v>708</v>
      </c>
      <c r="CB192" s="291" t="s">
        <v>708</v>
      </c>
      <c r="CC192" s="291" t="s">
        <v>708</v>
      </c>
      <c r="CD192" s="291" t="s">
        <v>708</v>
      </c>
      <c r="CE192" s="291" t="s">
        <v>708</v>
      </c>
      <c r="CF192" s="291" t="s">
        <v>708</v>
      </c>
      <c r="CG192" s="291" t="s">
        <v>708</v>
      </c>
      <c r="CH192" s="439" t="s">
        <v>1011</v>
      </c>
      <c r="CI192" s="290"/>
      <c r="CJ192" s="290"/>
      <c r="CK192" s="290"/>
      <c r="CL192" s="290"/>
      <c r="CM192" s="290"/>
      <c r="CN192" s="290"/>
      <c r="CO192" s="290"/>
      <c r="CP192" s="290"/>
      <c r="CQ192" s="290"/>
      <c r="CR192" s="290"/>
      <c r="CS192" s="290"/>
      <c r="CT192" s="290"/>
      <c r="CU192" s="290"/>
      <c r="CV192" s="290"/>
      <c r="CW192" s="290"/>
      <c r="CX192" s="290"/>
      <c r="CY192" s="290"/>
      <c r="CZ192" s="290"/>
      <c r="DA192" s="290"/>
      <c r="DB192" s="290"/>
      <c r="DC192" s="290"/>
      <c r="DD192" s="290"/>
      <c r="DE192" s="290"/>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290"/>
      <c r="EB192" s="290"/>
      <c r="EC192" s="290"/>
      <c r="ED192" s="290"/>
      <c r="EE192" s="290"/>
      <c r="EF192" s="290"/>
      <c r="EG192" s="290"/>
      <c r="EH192" s="290"/>
      <c r="EI192" s="290"/>
      <c r="EJ192" s="290"/>
      <c r="EK192" s="290"/>
      <c r="EL192" s="290"/>
      <c r="EM192" s="290"/>
      <c r="EN192" s="290"/>
      <c r="EO192" s="290"/>
      <c r="EP192" s="290"/>
      <c r="EQ192" s="290"/>
      <c r="ER192" s="290"/>
      <c r="ES192" s="290"/>
      <c r="ET192" s="290"/>
      <c r="EU192" s="290"/>
      <c r="EV192" s="290"/>
      <c r="EW192" s="290"/>
      <c r="EX192" s="290"/>
      <c r="EY192" s="290"/>
    </row>
    <row r="193" spans="1:155" s="237" customFormat="1" ht="15" customHeight="1" x14ac:dyDescent="0.35">
      <c r="A193" s="292" t="s">
        <v>357</v>
      </c>
      <c r="B193" s="293" t="s">
        <v>358</v>
      </c>
      <c r="C193" s="293" t="s">
        <v>128</v>
      </c>
      <c r="D193" s="290"/>
      <c r="E193" s="398">
        <v>126056126</v>
      </c>
      <c r="F193" s="699">
        <v>132062312</v>
      </c>
      <c r="G193" s="289">
        <v>0</v>
      </c>
      <c r="H193" s="699">
        <v>0</v>
      </c>
      <c r="I193" s="289">
        <v>0</v>
      </c>
      <c r="J193" s="289">
        <v>0</v>
      </c>
      <c r="K193" s="398">
        <v>126056126</v>
      </c>
      <c r="L193" s="699">
        <v>132062312</v>
      </c>
      <c r="M193" s="289">
        <v>78560</v>
      </c>
      <c r="N193" s="699">
        <v>80121</v>
      </c>
      <c r="O193" s="405">
        <v>68098.5</v>
      </c>
      <c r="P193" s="752">
        <v>69271.8</v>
      </c>
      <c r="Q193" s="616">
        <v>0.97499999999999998</v>
      </c>
      <c r="R193" s="617">
        <v>0.97499999999999998</v>
      </c>
      <c r="S193" s="704">
        <v>0</v>
      </c>
      <c r="T193" s="699">
        <v>0</v>
      </c>
      <c r="U193" s="384">
        <v>66396</v>
      </c>
      <c r="V193" s="384">
        <v>67540</v>
      </c>
      <c r="W193" s="684">
        <v>1898.55</v>
      </c>
      <c r="X193" s="756">
        <v>1955.32</v>
      </c>
      <c r="Y193" s="472">
        <v>1898.55</v>
      </c>
      <c r="Z193" s="472">
        <v>1955.32</v>
      </c>
      <c r="AA193" s="499">
        <v>1282585</v>
      </c>
      <c r="AB193" s="440">
        <v>18.989999999999998</v>
      </c>
      <c r="AC193" s="619">
        <v>1.00024E-2</v>
      </c>
      <c r="AD193" s="441" t="s">
        <v>105</v>
      </c>
      <c r="AE193" s="442" t="s">
        <v>105</v>
      </c>
      <c r="AF193" s="340">
        <v>0</v>
      </c>
      <c r="AG193" s="340">
        <v>254.25</v>
      </c>
      <c r="AH193" s="340">
        <v>84.57</v>
      </c>
      <c r="AI193" s="340">
        <v>0</v>
      </c>
      <c r="AJ193" s="568">
        <v>2294.14</v>
      </c>
      <c r="AK193" s="609">
        <v>0</v>
      </c>
      <c r="AL193" s="570">
        <v>0</v>
      </c>
      <c r="AM193" s="609">
        <v>0</v>
      </c>
      <c r="AN193" s="570">
        <v>0</v>
      </c>
      <c r="AO193" s="609">
        <v>0</v>
      </c>
      <c r="AP193" s="569">
        <v>0</v>
      </c>
      <c r="AQ193" s="571" t="s">
        <v>708</v>
      </c>
      <c r="AR193" s="591" t="s">
        <v>708</v>
      </c>
      <c r="AS193" s="591" t="s">
        <v>708</v>
      </c>
      <c r="AT193" s="591" t="s">
        <v>708</v>
      </c>
      <c r="AU193" s="591" t="s">
        <v>708</v>
      </c>
      <c r="AV193" s="591" t="s">
        <v>708</v>
      </c>
      <c r="AW193" s="591" t="s">
        <v>708</v>
      </c>
      <c r="AX193" s="754" t="s">
        <v>708</v>
      </c>
      <c r="AY193" s="291" t="s">
        <v>708</v>
      </c>
      <c r="AZ193" s="291" t="s">
        <v>708</v>
      </c>
      <c r="BA193" s="291" t="s">
        <v>708</v>
      </c>
      <c r="BB193" s="291" t="s">
        <v>708</v>
      </c>
      <c r="BC193" s="291" t="s">
        <v>708</v>
      </c>
      <c r="BD193" s="291" t="s">
        <v>708</v>
      </c>
      <c r="BE193" s="755" t="s">
        <v>708</v>
      </c>
      <c r="BF193" s="591" t="s">
        <v>708</v>
      </c>
      <c r="BG193" s="591" t="s">
        <v>708</v>
      </c>
      <c r="BH193" s="591" t="s">
        <v>708</v>
      </c>
      <c r="BI193" s="591" t="s">
        <v>708</v>
      </c>
      <c r="BJ193" s="591" t="s">
        <v>708</v>
      </c>
      <c r="BK193" s="591" t="s">
        <v>708</v>
      </c>
      <c r="BL193" s="754" t="s">
        <v>708</v>
      </c>
      <c r="BM193" s="291" t="s">
        <v>708</v>
      </c>
      <c r="BN193" s="291" t="s">
        <v>708</v>
      </c>
      <c r="BO193" s="291" t="s">
        <v>708</v>
      </c>
      <c r="BP193" s="291" t="s">
        <v>708</v>
      </c>
      <c r="BQ193" s="291" t="s">
        <v>708</v>
      </c>
      <c r="BR193" s="291" t="s">
        <v>708</v>
      </c>
      <c r="BS193" s="755" t="s">
        <v>708</v>
      </c>
      <c r="BT193" s="591" t="s">
        <v>708</v>
      </c>
      <c r="BU193" s="591" t="s">
        <v>708</v>
      </c>
      <c r="BV193" s="591" t="s">
        <v>708</v>
      </c>
      <c r="BW193" s="591" t="s">
        <v>708</v>
      </c>
      <c r="BX193" s="591" t="s">
        <v>708</v>
      </c>
      <c r="BY193" s="591" t="s">
        <v>708</v>
      </c>
      <c r="BZ193" s="754" t="s">
        <v>708</v>
      </c>
      <c r="CA193" s="291" t="s">
        <v>708</v>
      </c>
      <c r="CB193" s="291" t="s">
        <v>708</v>
      </c>
      <c r="CC193" s="291" t="s">
        <v>708</v>
      </c>
      <c r="CD193" s="291" t="s">
        <v>708</v>
      </c>
      <c r="CE193" s="291" t="s">
        <v>708</v>
      </c>
      <c r="CF193" s="291" t="s">
        <v>708</v>
      </c>
      <c r="CG193" s="291" t="s">
        <v>708</v>
      </c>
      <c r="CH193" s="439" t="s">
        <v>1012</v>
      </c>
      <c r="CI193" s="290"/>
      <c r="CJ193" s="290"/>
      <c r="CK193" s="290"/>
      <c r="CL193" s="290"/>
      <c r="CM193" s="290"/>
      <c r="CN193" s="290"/>
      <c r="CO193" s="290"/>
      <c r="CP193" s="290"/>
      <c r="CQ193" s="290"/>
      <c r="CR193" s="290"/>
      <c r="CS193" s="290"/>
      <c r="CT193" s="290"/>
      <c r="CU193" s="290"/>
      <c r="CV193" s="290"/>
      <c r="CW193" s="290"/>
      <c r="CX193" s="290"/>
      <c r="CY193" s="290"/>
      <c r="CZ193" s="290"/>
      <c r="DA193" s="290"/>
      <c r="DB193" s="290"/>
      <c r="DC193" s="290"/>
      <c r="DD193" s="290"/>
      <c r="DE193" s="290"/>
      <c r="DF193" s="290"/>
      <c r="DG193" s="290"/>
      <c r="DH193" s="290"/>
      <c r="DI193" s="290"/>
      <c r="DJ193" s="290"/>
      <c r="DK193" s="290"/>
      <c r="DL193" s="290"/>
      <c r="DM193" s="290"/>
      <c r="DN193" s="290"/>
      <c r="DO193" s="290"/>
      <c r="DP193" s="290"/>
      <c r="DQ193" s="290"/>
      <c r="DR193" s="290"/>
      <c r="DS193" s="290"/>
      <c r="DT193" s="290"/>
      <c r="DU193" s="290"/>
      <c r="DV193" s="290"/>
      <c r="DW193" s="290"/>
      <c r="DX193" s="290"/>
      <c r="DY193" s="290"/>
      <c r="DZ193" s="290"/>
      <c r="EA193" s="290"/>
      <c r="EB193" s="290"/>
      <c r="EC193" s="290"/>
      <c r="ED193" s="290"/>
      <c r="EE193" s="290"/>
      <c r="EF193" s="290"/>
      <c r="EG193" s="290"/>
      <c r="EH193" s="290"/>
      <c r="EI193" s="290"/>
      <c r="EJ193" s="290"/>
      <c r="EK193" s="290"/>
      <c r="EL193" s="290"/>
      <c r="EM193" s="290"/>
      <c r="EN193" s="290"/>
      <c r="EO193" s="290"/>
      <c r="EP193" s="290"/>
      <c r="EQ193" s="290"/>
      <c r="ER193" s="290"/>
      <c r="ES193" s="290"/>
      <c r="ET193" s="290"/>
      <c r="EU193" s="290"/>
      <c r="EV193" s="290"/>
      <c r="EW193" s="290"/>
      <c r="EX193" s="290"/>
      <c r="EY193" s="290"/>
    </row>
    <row r="194" spans="1:155" s="237" customFormat="1" ht="15" customHeight="1" x14ac:dyDescent="0.35">
      <c r="A194" s="292" t="s">
        <v>534</v>
      </c>
      <c r="B194" s="293" t="s">
        <v>1013</v>
      </c>
      <c r="C194" s="293" t="s">
        <v>710</v>
      </c>
      <c r="D194" s="290"/>
      <c r="E194" s="398">
        <v>9358518</v>
      </c>
      <c r="F194" s="699">
        <v>9743704.3399999999</v>
      </c>
      <c r="G194" s="289">
        <v>0</v>
      </c>
      <c r="H194" s="699">
        <v>0</v>
      </c>
      <c r="I194" s="289">
        <v>0</v>
      </c>
      <c r="J194" s="289">
        <v>0</v>
      </c>
      <c r="K194" s="398">
        <v>9358518</v>
      </c>
      <c r="L194" s="699">
        <v>9743704.3399999999</v>
      </c>
      <c r="M194" s="289">
        <v>0</v>
      </c>
      <c r="N194" s="699">
        <v>0</v>
      </c>
      <c r="O194" s="405">
        <v>39149.800000000003</v>
      </c>
      <c r="P194" s="752">
        <v>39966.559999999998</v>
      </c>
      <c r="Q194" s="616">
        <v>0.98</v>
      </c>
      <c r="R194" s="617">
        <v>0.98</v>
      </c>
      <c r="S194" s="704">
        <v>41.3</v>
      </c>
      <c r="T194" s="699">
        <v>41.3</v>
      </c>
      <c r="U194" s="384">
        <v>38408.1</v>
      </c>
      <c r="V194" s="384">
        <v>39208.5288</v>
      </c>
      <c r="W194" s="684">
        <v>243.66</v>
      </c>
      <c r="X194" s="756">
        <v>248.50981999999999</v>
      </c>
      <c r="Y194" s="472">
        <v>243.66</v>
      </c>
      <c r="Z194" s="472">
        <v>248.50981999999999</v>
      </c>
      <c r="AA194" s="499">
        <v>0</v>
      </c>
      <c r="AB194" s="440">
        <v>0</v>
      </c>
      <c r="AC194" s="619">
        <v>0</v>
      </c>
      <c r="AD194" s="441" t="s">
        <v>105</v>
      </c>
      <c r="AE194" s="442" t="s">
        <v>105</v>
      </c>
      <c r="AF194" s="340">
        <v>1590.9288300000001</v>
      </c>
      <c r="AG194" s="340">
        <v>262.70958000000002</v>
      </c>
      <c r="AH194" s="340">
        <v>0</v>
      </c>
      <c r="AI194" s="340">
        <v>0</v>
      </c>
      <c r="AJ194" s="568">
        <v>2102.15</v>
      </c>
      <c r="AK194" s="609">
        <v>0</v>
      </c>
      <c r="AL194" s="570">
        <v>0</v>
      </c>
      <c r="AM194" s="609">
        <v>0</v>
      </c>
      <c r="AN194" s="570">
        <v>0</v>
      </c>
      <c r="AO194" s="609">
        <v>0</v>
      </c>
      <c r="AP194" s="569">
        <v>0</v>
      </c>
      <c r="AQ194" s="571" t="s">
        <v>708</v>
      </c>
      <c r="AR194" s="591" t="s">
        <v>708</v>
      </c>
      <c r="AS194" s="591" t="s">
        <v>708</v>
      </c>
      <c r="AT194" s="591" t="s">
        <v>708</v>
      </c>
      <c r="AU194" s="591" t="s">
        <v>708</v>
      </c>
      <c r="AV194" s="591" t="s">
        <v>708</v>
      </c>
      <c r="AW194" s="591" t="s">
        <v>708</v>
      </c>
      <c r="AX194" s="754" t="s">
        <v>708</v>
      </c>
      <c r="AY194" s="291" t="s">
        <v>708</v>
      </c>
      <c r="AZ194" s="291" t="s">
        <v>708</v>
      </c>
      <c r="BA194" s="291" t="s">
        <v>708</v>
      </c>
      <c r="BB194" s="291" t="s">
        <v>708</v>
      </c>
      <c r="BC194" s="291" t="s">
        <v>708</v>
      </c>
      <c r="BD194" s="291" t="s">
        <v>708</v>
      </c>
      <c r="BE194" s="755" t="s">
        <v>708</v>
      </c>
      <c r="BF194" s="591" t="s">
        <v>708</v>
      </c>
      <c r="BG194" s="591" t="s">
        <v>708</v>
      </c>
      <c r="BH194" s="591" t="s">
        <v>708</v>
      </c>
      <c r="BI194" s="591" t="s">
        <v>708</v>
      </c>
      <c r="BJ194" s="591" t="s">
        <v>708</v>
      </c>
      <c r="BK194" s="591" t="s">
        <v>708</v>
      </c>
      <c r="BL194" s="754" t="s">
        <v>708</v>
      </c>
      <c r="BM194" s="291" t="s">
        <v>708</v>
      </c>
      <c r="BN194" s="291" t="s">
        <v>708</v>
      </c>
      <c r="BO194" s="291" t="s">
        <v>708</v>
      </c>
      <c r="BP194" s="291" t="s">
        <v>708</v>
      </c>
      <c r="BQ194" s="291" t="s">
        <v>708</v>
      </c>
      <c r="BR194" s="291" t="s">
        <v>708</v>
      </c>
      <c r="BS194" s="755" t="s">
        <v>708</v>
      </c>
      <c r="BT194" s="591" t="s">
        <v>708</v>
      </c>
      <c r="BU194" s="591" t="s">
        <v>708</v>
      </c>
      <c r="BV194" s="591" t="s">
        <v>708</v>
      </c>
      <c r="BW194" s="591" t="s">
        <v>708</v>
      </c>
      <c r="BX194" s="591" t="s">
        <v>708</v>
      </c>
      <c r="BY194" s="591" t="s">
        <v>708</v>
      </c>
      <c r="BZ194" s="754" t="s">
        <v>708</v>
      </c>
      <c r="CA194" s="291" t="s">
        <v>708</v>
      </c>
      <c r="CB194" s="291" t="s">
        <v>708</v>
      </c>
      <c r="CC194" s="291" t="s">
        <v>708</v>
      </c>
      <c r="CD194" s="291" t="s">
        <v>708</v>
      </c>
      <c r="CE194" s="291" t="s">
        <v>708</v>
      </c>
      <c r="CF194" s="291" t="s">
        <v>708</v>
      </c>
      <c r="CG194" s="291" t="s">
        <v>708</v>
      </c>
      <c r="CH194" s="439" t="s">
        <v>1014</v>
      </c>
      <c r="CI194" s="290"/>
      <c r="CJ194" s="290"/>
      <c r="CK194" s="290"/>
      <c r="CL194" s="290"/>
      <c r="CM194" s="290"/>
      <c r="CN194" s="290"/>
      <c r="CO194" s="290"/>
      <c r="CP194" s="290"/>
      <c r="CQ194" s="290"/>
      <c r="CR194" s="290"/>
      <c r="CS194" s="290"/>
      <c r="CT194" s="290"/>
      <c r="CU194" s="290"/>
      <c r="CV194" s="290"/>
      <c r="CW194" s="290"/>
      <c r="CX194" s="290"/>
      <c r="CY194" s="290"/>
      <c r="CZ194" s="290"/>
      <c r="DA194" s="290"/>
      <c r="DB194" s="290"/>
      <c r="DC194" s="290"/>
      <c r="DD194" s="290"/>
      <c r="DE194" s="290"/>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290"/>
      <c r="EB194" s="290"/>
      <c r="EC194" s="290"/>
      <c r="ED194" s="290"/>
      <c r="EE194" s="290"/>
      <c r="EF194" s="290"/>
      <c r="EG194" s="290"/>
      <c r="EH194" s="290"/>
      <c r="EI194" s="290"/>
      <c r="EJ194" s="290"/>
      <c r="EK194" s="290"/>
      <c r="EL194" s="290"/>
      <c r="EM194" s="290"/>
      <c r="EN194" s="290"/>
      <c r="EO194" s="290"/>
      <c r="EP194" s="290"/>
      <c r="EQ194" s="290"/>
      <c r="ER194" s="290"/>
      <c r="ES194" s="290"/>
      <c r="ET194" s="290"/>
      <c r="EU194" s="290"/>
      <c r="EV194" s="290"/>
      <c r="EW194" s="290"/>
      <c r="EX194" s="290"/>
      <c r="EY194" s="290"/>
    </row>
    <row r="195" spans="1:155" s="237" customFormat="1" ht="15" customHeight="1" x14ac:dyDescent="0.35">
      <c r="A195" s="292" t="s">
        <v>535</v>
      </c>
      <c r="B195" s="293" t="s">
        <v>1015</v>
      </c>
      <c r="C195" s="293" t="s">
        <v>710</v>
      </c>
      <c r="D195" s="290"/>
      <c r="E195" s="398">
        <v>4117515.15</v>
      </c>
      <c r="F195" s="699">
        <v>4215715</v>
      </c>
      <c r="G195" s="289">
        <v>0</v>
      </c>
      <c r="H195" s="699">
        <v>0</v>
      </c>
      <c r="I195" s="289">
        <v>0</v>
      </c>
      <c r="J195" s="289">
        <v>0</v>
      </c>
      <c r="K195" s="398">
        <v>4117515.15</v>
      </c>
      <c r="L195" s="699">
        <v>4215715</v>
      </c>
      <c r="M195" s="289">
        <v>0</v>
      </c>
      <c r="N195" s="699">
        <v>0</v>
      </c>
      <c r="O195" s="405">
        <v>17826.099999999999</v>
      </c>
      <c r="P195" s="752">
        <v>17870.2</v>
      </c>
      <c r="Q195" s="616">
        <v>0.98499999999999999</v>
      </c>
      <c r="R195" s="617">
        <v>0.98499999999999999</v>
      </c>
      <c r="S195" s="704">
        <v>0</v>
      </c>
      <c r="T195" s="699">
        <v>0</v>
      </c>
      <c r="U195" s="384">
        <v>17558.7</v>
      </c>
      <c r="V195" s="384">
        <v>17602.099999999999</v>
      </c>
      <c r="W195" s="684">
        <v>234.5</v>
      </c>
      <c r="X195" s="756">
        <v>239.5</v>
      </c>
      <c r="Y195" s="472">
        <v>234.5</v>
      </c>
      <c r="Z195" s="472">
        <v>239.5</v>
      </c>
      <c r="AA195" s="499">
        <v>0</v>
      </c>
      <c r="AB195" s="440">
        <v>0</v>
      </c>
      <c r="AC195" s="619">
        <v>0</v>
      </c>
      <c r="AD195" s="441" t="s">
        <v>105</v>
      </c>
      <c r="AE195" s="442" t="s">
        <v>105</v>
      </c>
      <c r="AF195" s="340">
        <v>1452.96</v>
      </c>
      <c r="AG195" s="340">
        <v>258.23</v>
      </c>
      <c r="AH195" s="340">
        <v>74.290000000000006</v>
      </c>
      <c r="AI195" s="340">
        <v>0</v>
      </c>
      <c r="AJ195" s="568">
        <v>2024.98</v>
      </c>
      <c r="AK195" s="609">
        <v>0</v>
      </c>
      <c r="AL195" s="570">
        <v>0</v>
      </c>
      <c r="AM195" s="609">
        <v>0</v>
      </c>
      <c r="AN195" s="570">
        <v>0</v>
      </c>
      <c r="AO195" s="609">
        <v>0</v>
      </c>
      <c r="AP195" s="569">
        <v>0</v>
      </c>
      <c r="AQ195" s="571" t="s">
        <v>708</v>
      </c>
      <c r="AR195" s="591" t="s">
        <v>708</v>
      </c>
      <c r="AS195" s="591" t="s">
        <v>708</v>
      </c>
      <c r="AT195" s="591" t="s">
        <v>708</v>
      </c>
      <c r="AU195" s="591" t="s">
        <v>708</v>
      </c>
      <c r="AV195" s="591" t="s">
        <v>708</v>
      </c>
      <c r="AW195" s="591" t="s">
        <v>708</v>
      </c>
      <c r="AX195" s="754" t="s">
        <v>708</v>
      </c>
      <c r="AY195" s="291" t="s">
        <v>708</v>
      </c>
      <c r="AZ195" s="291" t="s">
        <v>708</v>
      </c>
      <c r="BA195" s="291" t="s">
        <v>708</v>
      </c>
      <c r="BB195" s="291" t="s">
        <v>708</v>
      </c>
      <c r="BC195" s="291" t="s">
        <v>708</v>
      </c>
      <c r="BD195" s="291" t="s">
        <v>708</v>
      </c>
      <c r="BE195" s="755" t="s">
        <v>708</v>
      </c>
      <c r="BF195" s="591" t="s">
        <v>708</v>
      </c>
      <c r="BG195" s="591" t="s">
        <v>708</v>
      </c>
      <c r="BH195" s="591" t="s">
        <v>708</v>
      </c>
      <c r="BI195" s="591" t="s">
        <v>708</v>
      </c>
      <c r="BJ195" s="591" t="s">
        <v>708</v>
      </c>
      <c r="BK195" s="591" t="s">
        <v>708</v>
      </c>
      <c r="BL195" s="754" t="s">
        <v>708</v>
      </c>
      <c r="BM195" s="291" t="s">
        <v>708</v>
      </c>
      <c r="BN195" s="291" t="s">
        <v>708</v>
      </c>
      <c r="BO195" s="291" t="s">
        <v>708</v>
      </c>
      <c r="BP195" s="291" t="s">
        <v>708</v>
      </c>
      <c r="BQ195" s="291" t="s">
        <v>708</v>
      </c>
      <c r="BR195" s="291" t="s">
        <v>708</v>
      </c>
      <c r="BS195" s="755" t="s">
        <v>708</v>
      </c>
      <c r="BT195" s="591" t="s">
        <v>708</v>
      </c>
      <c r="BU195" s="591" t="s">
        <v>708</v>
      </c>
      <c r="BV195" s="591" t="s">
        <v>708</v>
      </c>
      <c r="BW195" s="591" t="s">
        <v>708</v>
      </c>
      <c r="BX195" s="591" t="s">
        <v>708</v>
      </c>
      <c r="BY195" s="591" t="s">
        <v>708</v>
      </c>
      <c r="BZ195" s="754" t="s">
        <v>708</v>
      </c>
      <c r="CA195" s="291" t="s">
        <v>708</v>
      </c>
      <c r="CB195" s="291" t="s">
        <v>708</v>
      </c>
      <c r="CC195" s="291" t="s">
        <v>708</v>
      </c>
      <c r="CD195" s="291" t="s">
        <v>708</v>
      </c>
      <c r="CE195" s="291" t="s">
        <v>708</v>
      </c>
      <c r="CF195" s="291" t="s">
        <v>708</v>
      </c>
      <c r="CG195" s="291" t="s">
        <v>708</v>
      </c>
      <c r="CH195" s="439" t="s">
        <v>1016</v>
      </c>
      <c r="CI195" s="290"/>
      <c r="CJ195" s="290"/>
      <c r="CK195" s="290"/>
      <c r="CL195" s="290"/>
      <c r="CM195" s="290"/>
      <c r="CN195" s="290"/>
      <c r="CO195" s="290"/>
      <c r="CP195" s="290"/>
      <c r="CQ195" s="290"/>
      <c r="CR195" s="290"/>
      <c r="CS195" s="290"/>
      <c r="CT195" s="290"/>
      <c r="CU195" s="290"/>
      <c r="CV195" s="290"/>
      <c r="CW195" s="290"/>
      <c r="CX195" s="290"/>
      <c r="CY195" s="290"/>
      <c r="CZ195" s="290"/>
      <c r="DA195" s="290"/>
      <c r="DB195" s="290"/>
      <c r="DC195" s="290"/>
      <c r="DD195" s="290"/>
      <c r="DE195" s="290"/>
      <c r="DF195" s="290"/>
      <c r="DG195" s="290"/>
      <c r="DH195" s="290"/>
      <c r="DI195" s="290"/>
      <c r="DJ195" s="290"/>
      <c r="DK195" s="290"/>
      <c r="DL195" s="290"/>
      <c r="DM195" s="290"/>
      <c r="DN195" s="290"/>
      <c r="DO195" s="290"/>
      <c r="DP195" s="290"/>
      <c r="DQ195" s="290"/>
      <c r="DR195" s="290"/>
      <c r="DS195" s="290"/>
      <c r="DT195" s="290"/>
      <c r="DU195" s="290"/>
      <c r="DV195" s="290"/>
      <c r="DW195" s="290"/>
      <c r="DX195" s="290"/>
      <c r="DY195" s="290"/>
      <c r="DZ195" s="290"/>
      <c r="EA195" s="290"/>
      <c r="EB195" s="290"/>
      <c r="EC195" s="290"/>
      <c r="ED195" s="290"/>
      <c r="EE195" s="290"/>
      <c r="EF195" s="290"/>
      <c r="EG195" s="290"/>
      <c r="EH195" s="290"/>
      <c r="EI195" s="290"/>
      <c r="EJ195" s="290"/>
      <c r="EK195" s="290"/>
      <c r="EL195" s="290"/>
      <c r="EM195" s="290"/>
      <c r="EN195" s="290"/>
      <c r="EO195" s="290"/>
      <c r="EP195" s="290"/>
      <c r="EQ195" s="290"/>
      <c r="ER195" s="290"/>
      <c r="ES195" s="290"/>
      <c r="ET195" s="290"/>
      <c r="EU195" s="290"/>
      <c r="EV195" s="290"/>
      <c r="EW195" s="290"/>
      <c r="EX195" s="290"/>
      <c r="EY195" s="290"/>
    </row>
    <row r="196" spans="1:155" s="237" customFormat="1" ht="15" customHeight="1" x14ac:dyDescent="0.35">
      <c r="A196" s="292" t="s">
        <v>363</v>
      </c>
      <c r="B196" s="293" t="s">
        <v>364</v>
      </c>
      <c r="C196" s="293" t="s">
        <v>124</v>
      </c>
      <c r="D196" s="290"/>
      <c r="E196" s="398">
        <v>98851852</v>
      </c>
      <c r="F196" s="699">
        <v>103246000</v>
      </c>
      <c r="G196" s="289">
        <v>0</v>
      </c>
      <c r="H196" s="699">
        <v>0</v>
      </c>
      <c r="I196" s="289">
        <v>299684</v>
      </c>
      <c r="J196" s="289">
        <v>313984</v>
      </c>
      <c r="K196" s="398">
        <v>98552168</v>
      </c>
      <c r="L196" s="699">
        <v>102932016</v>
      </c>
      <c r="M196" s="289">
        <v>33882655</v>
      </c>
      <c r="N196" s="699">
        <v>34133638</v>
      </c>
      <c r="O196" s="405">
        <v>59121.4</v>
      </c>
      <c r="P196" s="752">
        <v>59379.8</v>
      </c>
      <c r="Q196" s="616">
        <v>0.96750000000000003</v>
      </c>
      <c r="R196" s="617">
        <v>0.96750000000000003</v>
      </c>
      <c r="S196" s="704">
        <v>0</v>
      </c>
      <c r="T196" s="699">
        <v>0</v>
      </c>
      <c r="U196" s="384">
        <v>57200</v>
      </c>
      <c r="V196" s="384">
        <v>57450</v>
      </c>
      <c r="W196" s="684">
        <v>1728.18</v>
      </c>
      <c r="X196" s="756">
        <v>1797.15</v>
      </c>
      <c r="Y196" s="472">
        <v>1722.94</v>
      </c>
      <c r="Z196" s="472">
        <v>1791.68</v>
      </c>
      <c r="AA196" s="499">
        <v>1979727</v>
      </c>
      <c r="AB196" s="440">
        <v>34.46</v>
      </c>
      <c r="AC196" s="619">
        <v>2.00007E-2</v>
      </c>
      <c r="AD196" s="441" t="s">
        <v>105</v>
      </c>
      <c r="AE196" s="442" t="s">
        <v>105</v>
      </c>
      <c r="AF196" s="340">
        <v>0</v>
      </c>
      <c r="AG196" s="340">
        <v>228.3</v>
      </c>
      <c r="AH196" s="340">
        <v>0</v>
      </c>
      <c r="AI196" s="340">
        <v>102.95</v>
      </c>
      <c r="AJ196" s="568">
        <v>2128.4</v>
      </c>
      <c r="AK196" s="609">
        <v>2</v>
      </c>
      <c r="AL196" s="570">
        <v>14381</v>
      </c>
      <c r="AM196" s="609">
        <v>0</v>
      </c>
      <c r="AN196" s="570">
        <v>0</v>
      </c>
      <c r="AO196" s="609">
        <v>2</v>
      </c>
      <c r="AP196" s="569">
        <v>14381</v>
      </c>
      <c r="AQ196" s="571" t="s">
        <v>708</v>
      </c>
      <c r="AR196" s="591" t="s">
        <v>708</v>
      </c>
      <c r="AS196" s="591" t="s">
        <v>708</v>
      </c>
      <c r="AT196" s="591" t="s">
        <v>708</v>
      </c>
      <c r="AU196" s="591" t="s">
        <v>708</v>
      </c>
      <c r="AV196" s="591" t="s">
        <v>708</v>
      </c>
      <c r="AW196" s="591" t="s">
        <v>708</v>
      </c>
      <c r="AX196" s="754" t="s">
        <v>708</v>
      </c>
      <c r="AY196" s="291" t="s">
        <v>708</v>
      </c>
      <c r="AZ196" s="291" t="s">
        <v>708</v>
      </c>
      <c r="BA196" s="291" t="s">
        <v>708</v>
      </c>
      <c r="BB196" s="291" t="s">
        <v>708</v>
      </c>
      <c r="BC196" s="291" t="s">
        <v>708</v>
      </c>
      <c r="BD196" s="291" t="s">
        <v>708</v>
      </c>
      <c r="BE196" s="755" t="s">
        <v>708</v>
      </c>
      <c r="BF196" s="591" t="s">
        <v>708</v>
      </c>
      <c r="BG196" s="591" t="s">
        <v>708</v>
      </c>
      <c r="BH196" s="591" t="s">
        <v>708</v>
      </c>
      <c r="BI196" s="591" t="s">
        <v>708</v>
      </c>
      <c r="BJ196" s="591" t="s">
        <v>708</v>
      </c>
      <c r="BK196" s="591" t="s">
        <v>708</v>
      </c>
      <c r="BL196" s="754" t="s">
        <v>708</v>
      </c>
      <c r="BM196" s="291" t="s">
        <v>708</v>
      </c>
      <c r="BN196" s="291" t="s">
        <v>708</v>
      </c>
      <c r="BO196" s="291" t="s">
        <v>708</v>
      </c>
      <c r="BP196" s="291" t="s">
        <v>708</v>
      </c>
      <c r="BQ196" s="291" t="s">
        <v>708</v>
      </c>
      <c r="BR196" s="291" t="s">
        <v>708</v>
      </c>
      <c r="BS196" s="755" t="s">
        <v>708</v>
      </c>
      <c r="BT196" s="591" t="s">
        <v>708</v>
      </c>
      <c r="BU196" s="591" t="s">
        <v>708</v>
      </c>
      <c r="BV196" s="591" t="s">
        <v>708</v>
      </c>
      <c r="BW196" s="591" t="s">
        <v>708</v>
      </c>
      <c r="BX196" s="591" t="s">
        <v>708</v>
      </c>
      <c r="BY196" s="591" t="s">
        <v>708</v>
      </c>
      <c r="BZ196" s="754" t="s">
        <v>708</v>
      </c>
      <c r="CA196" s="291" t="s">
        <v>708</v>
      </c>
      <c r="CB196" s="291" t="s">
        <v>708</v>
      </c>
      <c r="CC196" s="291" t="s">
        <v>708</v>
      </c>
      <c r="CD196" s="291" t="s">
        <v>708</v>
      </c>
      <c r="CE196" s="291" t="s">
        <v>708</v>
      </c>
      <c r="CF196" s="291" t="s">
        <v>708</v>
      </c>
      <c r="CG196" s="291" t="s">
        <v>708</v>
      </c>
      <c r="CH196" s="439" t="s">
        <v>1017</v>
      </c>
      <c r="CI196" s="290"/>
      <c r="CJ196" s="290"/>
      <c r="CK196" s="290"/>
      <c r="CL196" s="290"/>
      <c r="CM196" s="290"/>
      <c r="CN196" s="290"/>
      <c r="CO196" s="290"/>
      <c r="CP196" s="290"/>
      <c r="CQ196" s="290"/>
      <c r="CR196" s="290"/>
      <c r="CS196" s="290"/>
      <c r="CT196" s="290"/>
      <c r="CU196" s="290"/>
      <c r="CV196" s="290"/>
      <c r="CW196" s="290"/>
      <c r="CX196" s="290"/>
      <c r="CY196" s="290"/>
      <c r="CZ196" s="290"/>
      <c r="DA196" s="290"/>
      <c r="DB196" s="290"/>
      <c r="DC196" s="290"/>
      <c r="DD196" s="290"/>
      <c r="DE196" s="290"/>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290"/>
      <c r="EB196" s="290"/>
      <c r="EC196" s="290"/>
      <c r="ED196" s="290"/>
      <c r="EE196" s="290"/>
      <c r="EF196" s="290"/>
      <c r="EG196" s="290"/>
      <c r="EH196" s="290"/>
      <c r="EI196" s="290"/>
      <c r="EJ196" s="290"/>
      <c r="EK196" s="290"/>
      <c r="EL196" s="290"/>
      <c r="EM196" s="290"/>
      <c r="EN196" s="290"/>
      <c r="EO196" s="290"/>
      <c r="EP196" s="290"/>
      <c r="EQ196" s="290"/>
      <c r="ER196" s="290"/>
      <c r="ES196" s="290"/>
      <c r="ET196" s="290"/>
      <c r="EU196" s="290"/>
      <c r="EV196" s="290"/>
      <c r="EW196" s="290"/>
      <c r="EX196" s="290"/>
      <c r="EY196" s="290"/>
    </row>
    <row r="197" spans="1:155" s="237" customFormat="1" ht="15" customHeight="1" x14ac:dyDescent="0.35">
      <c r="A197" s="292" t="s">
        <v>536</v>
      </c>
      <c r="B197" s="293" t="s">
        <v>1018</v>
      </c>
      <c r="C197" s="293" t="s">
        <v>710</v>
      </c>
      <c r="D197" s="290"/>
      <c r="E197" s="398">
        <v>14911465</v>
      </c>
      <c r="F197" s="699">
        <v>15028571</v>
      </c>
      <c r="G197" s="289">
        <v>632859</v>
      </c>
      <c r="H197" s="699">
        <v>638036</v>
      </c>
      <c r="I197" s="289">
        <v>277834</v>
      </c>
      <c r="J197" s="289">
        <v>271042</v>
      </c>
      <c r="K197" s="398">
        <v>14633631</v>
      </c>
      <c r="L197" s="699">
        <v>14757529</v>
      </c>
      <c r="M197" s="289">
        <v>0</v>
      </c>
      <c r="N197" s="699">
        <v>0</v>
      </c>
      <c r="O197" s="405">
        <v>46638.400000000001</v>
      </c>
      <c r="P197" s="752">
        <v>46115.5</v>
      </c>
      <c r="Q197" s="616">
        <v>0.98</v>
      </c>
      <c r="R197" s="617">
        <v>0.98</v>
      </c>
      <c r="S197" s="704">
        <v>0</v>
      </c>
      <c r="T197" s="699">
        <v>0</v>
      </c>
      <c r="U197" s="384">
        <v>45705.599999999999</v>
      </c>
      <c r="V197" s="384">
        <v>45193.19</v>
      </c>
      <c r="W197" s="684">
        <v>326.25</v>
      </c>
      <c r="X197" s="756">
        <v>332.54061000000002</v>
      </c>
      <c r="Y197" s="472">
        <v>320.17</v>
      </c>
      <c r="Z197" s="472">
        <v>326.54320000000001</v>
      </c>
      <c r="AA197" s="499">
        <v>0</v>
      </c>
      <c r="AB197" s="440">
        <v>0</v>
      </c>
      <c r="AC197" s="619">
        <v>0</v>
      </c>
      <c r="AD197" s="441" t="s">
        <v>105</v>
      </c>
      <c r="AE197" s="442" t="s">
        <v>105</v>
      </c>
      <c r="AF197" s="340">
        <v>1651.6103599999999</v>
      </c>
      <c r="AG197" s="340">
        <v>241.28004999999999</v>
      </c>
      <c r="AH197" s="340">
        <v>0</v>
      </c>
      <c r="AI197" s="340">
        <v>0</v>
      </c>
      <c r="AJ197" s="568">
        <v>2225.4299999999998</v>
      </c>
      <c r="AK197" s="609">
        <v>4</v>
      </c>
      <c r="AL197" s="570">
        <v>7547.3</v>
      </c>
      <c r="AM197" s="609">
        <v>0</v>
      </c>
      <c r="AN197" s="570">
        <v>0</v>
      </c>
      <c r="AO197" s="609">
        <v>4</v>
      </c>
      <c r="AP197" s="569">
        <v>7547.3</v>
      </c>
      <c r="AQ197" s="571" t="s">
        <v>708</v>
      </c>
      <c r="AR197" s="591" t="s">
        <v>708</v>
      </c>
      <c r="AS197" s="591" t="s">
        <v>708</v>
      </c>
      <c r="AT197" s="591" t="s">
        <v>708</v>
      </c>
      <c r="AU197" s="591" t="s">
        <v>708</v>
      </c>
      <c r="AV197" s="591" t="s">
        <v>708</v>
      </c>
      <c r="AW197" s="591" t="s">
        <v>708</v>
      </c>
      <c r="AX197" s="754" t="s">
        <v>708</v>
      </c>
      <c r="AY197" s="291" t="s">
        <v>708</v>
      </c>
      <c r="AZ197" s="291" t="s">
        <v>708</v>
      </c>
      <c r="BA197" s="291" t="s">
        <v>708</v>
      </c>
      <c r="BB197" s="291" t="s">
        <v>708</v>
      </c>
      <c r="BC197" s="291" t="s">
        <v>708</v>
      </c>
      <c r="BD197" s="291" t="s">
        <v>708</v>
      </c>
      <c r="BE197" s="755" t="s">
        <v>708</v>
      </c>
      <c r="BF197" s="591" t="s">
        <v>708</v>
      </c>
      <c r="BG197" s="591" t="s">
        <v>708</v>
      </c>
      <c r="BH197" s="591" t="s">
        <v>708</v>
      </c>
      <c r="BI197" s="591" t="s">
        <v>708</v>
      </c>
      <c r="BJ197" s="591" t="s">
        <v>708</v>
      </c>
      <c r="BK197" s="591" t="s">
        <v>708</v>
      </c>
      <c r="BL197" s="754" t="s">
        <v>708</v>
      </c>
      <c r="BM197" s="291" t="s">
        <v>708</v>
      </c>
      <c r="BN197" s="291" t="s">
        <v>708</v>
      </c>
      <c r="BO197" s="291" t="s">
        <v>708</v>
      </c>
      <c r="BP197" s="291" t="s">
        <v>708</v>
      </c>
      <c r="BQ197" s="291" t="s">
        <v>708</v>
      </c>
      <c r="BR197" s="291" t="s">
        <v>708</v>
      </c>
      <c r="BS197" s="755" t="s">
        <v>708</v>
      </c>
      <c r="BT197" s="591" t="s">
        <v>708</v>
      </c>
      <c r="BU197" s="591" t="s">
        <v>708</v>
      </c>
      <c r="BV197" s="591" t="s">
        <v>708</v>
      </c>
      <c r="BW197" s="591" t="s">
        <v>708</v>
      </c>
      <c r="BX197" s="591" t="s">
        <v>708</v>
      </c>
      <c r="BY197" s="591" t="s">
        <v>708</v>
      </c>
      <c r="BZ197" s="754" t="s">
        <v>708</v>
      </c>
      <c r="CA197" s="291" t="s">
        <v>708</v>
      </c>
      <c r="CB197" s="291" t="s">
        <v>708</v>
      </c>
      <c r="CC197" s="291" t="s">
        <v>708</v>
      </c>
      <c r="CD197" s="291" t="s">
        <v>708</v>
      </c>
      <c r="CE197" s="291" t="s">
        <v>708</v>
      </c>
      <c r="CF197" s="291" t="s">
        <v>708</v>
      </c>
      <c r="CG197" s="291" t="s">
        <v>708</v>
      </c>
      <c r="CH197" s="439" t="s">
        <v>1019</v>
      </c>
      <c r="CI197" s="290"/>
      <c r="CJ197" s="290"/>
      <c r="CK197" s="290"/>
      <c r="CL197" s="290"/>
      <c r="CM197" s="290"/>
      <c r="CN197" s="290"/>
      <c r="CO197" s="290"/>
      <c r="CP197" s="290"/>
      <c r="CQ197" s="290"/>
      <c r="CR197" s="290"/>
      <c r="CS197" s="290"/>
      <c r="CT197" s="290"/>
      <c r="CU197" s="290"/>
      <c r="CV197" s="290"/>
      <c r="CW197" s="290"/>
      <c r="CX197" s="290"/>
      <c r="CY197" s="290"/>
      <c r="CZ197" s="290"/>
      <c r="DA197" s="290"/>
      <c r="DB197" s="290"/>
      <c r="DC197" s="290"/>
      <c r="DD197" s="290"/>
      <c r="DE197" s="290"/>
      <c r="DF197" s="290"/>
      <c r="DG197" s="290"/>
      <c r="DH197" s="290"/>
      <c r="DI197" s="290"/>
      <c r="DJ197" s="290"/>
      <c r="DK197" s="290"/>
      <c r="DL197" s="290"/>
      <c r="DM197" s="290"/>
      <c r="DN197" s="290"/>
      <c r="DO197" s="290"/>
      <c r="DP197" s="290"/>
      <c r="DQ197" s="290"/>
      <c r="DR197" s="290"/>
      <c r="DS197" s="290"/>
      <c r="DT197" s="290"/>
      <c r="DU197" s="290"/>
      <c r="DV197" s="290"/>
      <c r="DW197" s="290"/>
      <c r="DX197" s="290"/>
      <c r="DY197" s="290"/>
      <c r="DZ197" s="290"/>
      <c r="EA197" s="290"/>
      <c r="EB197" s="290"/>
      <c r="EC197" s="290"/>
      <c r="ED197" s="290"/>
      <c r="EE197" s="290"/>
      <c r="EF197" s="290"/>
      <c r="EG197" s="290"/>
      <c r="EH197" s="290"/>
      <c r="EI197" s="290"/>
      <c r="EJ197" s="290"/>
      <c r="EK197" s="290"/>
      <c r="EL197" s="290"/>
      <c r="EM197" s="290"/>
      <c r="EN197" s="290"/>
      <c r="EO197" s="290"/>
      <c r="EP197" s="290"/>
      <c r="EQ197" s="290"/>
      <c r="ER197" s="290"/>
      <c r="ES197" s="290"/>
      <c r="ET197" s="290"/>
      <c r="EU197" s="290"/>
      <c r="EV197" s="290"/>
      <c r="EW197" s="290"/>
      <c r="EX197" s="290"/>
      <c r="EY197" s="290"/>
    </row>
    <row r="198" spans="1:155" s="237" customFormat="1" ht="15" customHeight="1" x14ac:dyDescent="0.35">
      <c r="A198" s="292" t="s">
        <v>537</v>
      </c>
      <c r="B198" s="293" t="s">
        <v>1020</v>
      </c>
      <c r="C198" s="293" t="s">
        <v>710</v>
      </c>
      <c r="D198" s="290"/>
      <c r="E198" s="398">
        <v>8930170</v>
      </c>
      <c r="F198" s="699">
        <v>9179095</v>
      </c>
      <c r="G198" s="289">
        <v>0</v>
      </c>
      <c r="H198" s="699">
        <v>0</v>
      </c>
      <c r="I198" s="289">
        <v>2334080</v>
      </c>
      <c r="J198" s="289">
        <v>2439816</v>
      </c>
      <c r="K198" s="398">
        <v>6596090</v>
      </c>
      <c r="L198" s="699">
        <v>6739279</v>
      </c>
      <c r="M198" s="289">
        <v>7000</v>
      </c>
      <c r="N198" s="699">
        <v>7000</v>
      </c>
      <c r="O198" s="405">
        <v>25155.79</v>
      </c>
      <c r="P198" s="752">
        <v>25200.631580000001</v>
      </c>
      <c r="Q198" s="616">
        <v>0.95</v>
      </c>
      <c r="R198" s="617">
        <v>0.95</v>
      </c>
      <c r="S198" s="383">
        <v>0</v>
      </c>
      <c r="T198" s="699">
        <v>0</v>
      </c>
      <c r="U198" s="384">
        <v>23898</v>
      </c>
      <c r="V198" s="384">
        <v>23940.6</v>
      </c>
      <c r="W198" s="684">
        <v>373.68</v>
      </c>
      <c r="X198" s="756">
        <v>383.41</v>
      </c>
      <c r="Y198" s="472">
        <v>276.01</v>
      </c>
      <c r="Z198" s="472">
        <v>281.5</v>
      </c>
      <c r="AA198" s="439">
        <v>0</v>
      </c>
      <c r="AB198" s="439">
        <v>0</v>
      </c>
      <c r="AC198" s="619">
        <v>0</v>
      </c>
      <c r="AD198" s="441" t="s">
        <v>105</v>
      </c>
      <c r="AE198" s="442" t="s">
        <v>105</v>
      </c>
      <c r="AF198" s="340">
        <v>1514.29</v>
      </c>
      <c r="AG198" s="340">
        <v>236.45</v>
      </c>
      <c r="AH198" s="340">
        <v>77.27</v>
      </c>
      <c r="AI198" s="340">
        <v>0</v>
      </c>
      <c r="AJ198" s="568">
        <v>2211.42</v>
      </c>
      <c r="AK198" s="609">
        <v>19</v>
      </c>
      <c r="AL198" s="570">
        <v>23940.6</v>
      </c>
      <c r="AM198" s="609">
        <v>0</v>
      </c>
      <c r="AN198" s="570">
        <v>0</v>
      </c>
      <c r="AO198" s="609">
        <v>17</v>
      </c>
      <c r="AP198" s="569">
        <v>23689.1</v>
      </c>
      <c r="AQ198" s="571" t="s">
        <v>708</v>
      </c>
      <c r="AR198" s="591" t="s">
        <v>708</v>
      </c>
      <c r="AS198" s="591" t="s">
        <v>708</v>
      </c>
      <c r="AT198" s="591" t="s">
        <v>708</v>
      </c>
      <c r="AU198" s="591" t="s">
        <v>708</v>
      </c>
      <c r="AV198" s="591" t="s">
        <v>708</v>
      </c>
      <c r="AW198" s="591" t="s">
        <v>708</v>
      </c>
      <c r="AX198" s="754" t="s">
        <v>708</v>
      </c>
      <c r="AY198" s="291" t="s">
        <v>708</v>
      </c>
      <c r="AZ198" s="291" t="s">
        <v>708</v>
      </c>
      <c r="BA198" s="291" t="s">
        <v>708</v>
      </c>
      <c r="BB198" s="291" t="s">
        <v>708</v>
      </c>
      <c r="BC198" s="291" t="s">
        <v>708</v>
      </c>
      <c r="BD198" s="291" t="s">
        <v>708</v>
      </c>
      <c r="BE198" s="755" t="s">
        <v>708</v>
      </c>
      <c r="BF198" s="591" t="s">
        <v>708</v>
      </c>
      <c r="BG198" s="591" t="s">
        <v>708</v>
      </c>
      <c r="BH198" s="591" t="s">
        <v>708</v>
      </c>
      <c r="BI198" s="591" t="s">
        <v>708</v>
      </c>
      <c r="BJ198" s="591" t="s">
        <v>708</v>
      </c>
      <c r="BK198" s="591" t="s">
        <v>708</v>
      </c>
      <c r="BL198" s="754" t="s">
        <v>708</v>
      </c>
      <c r="BM198" s="291" t="s">
        <v>708</v>
      </c>
      <c r="BN198" s="291" t="s">
        <v>708</v>
      </c>
      <c r="BO198" s="291" t="s">
        <v>708</v>
      </c>
      <c r="BP198" s="291" t="s">
        <v>708</v>
      </c>
      <c r="BQ198" s="291" t="s">
        <v>708</v>
      </c>
      <c r="BR198" s="291" t="s">
        <v>708</v>
      </c>
      <c r="BS198" s="755" t="s">
        <v>708</v>
      </c>
      <c r="BT198" s="591" t="s">
        <v>708</v>
      </c>
      <c r="BU198" s="591" t="s">
        <v>708</v>
      </c>
      <c r="BV198" s="591" t="s">
        <v>708</v>
      </c>
      <c r="BW198" s="591" t="s">
        <v>708</v>
      </c>
      <c r="BX198" s="591" t="s">
        <v>708</v>
      </c>
      <c r="BY198" s="591" t="s">
        <v>708</v>
      </c>
      <c r="BZ198" s="754" t="s">
        <v>708</v>
      </c>
      <c r="CA198" s="291" t="s">
        <v>708</v>
      </c>
      <c r="CB198" s="291" t="s">
        <v>708</v>
      </c>
      <c r="CC198" s="291" t="s">
        <v>708</v>
      </c>
      <c r="CD198" s="291" t="s">
        <v>708</v>
      </c>
      <c r="CE198" s="291" t="s">
        <v>708</v>
      </c>
      <c r="CF198" s="291" t="s">
        <v>708</v>
      </c>
      <c r="CG198" s="291" t="s">
        <v>708</v>
      </c>
      <c r="CH198" s="439" t="s">
        <v>1021</v>
      </c>
      <c r="CI198" s="290"/>
      <c r="CJ198" s="290"/>
      <c r="CK198" s="290"/>
      <c r="CL198" s="290"/>
      <c r="CM198" s="290"/>
      <c r="CN198" s="290"/>
      <c r="CO198" s="290"/>
      <c r="CP198" s="290"/>
      <c r="CQ198" s="290"/>
      <c r="CR198" s="290"/>
      <c r="CS198" s="290"/>
      <c r="CT198" s="290"/>
      <c r="CU198" s="290"/>
      <c r="CV198" s="290"/>
      <c r="CW198" s="290"/>
      <c r="CX198" s="290"/>
      <c r="CY198" s="290"/>
      <c r="CZ198" s="290"/>
      <c r="DA198" s="290"/>
      <c r="DB198" s="290"/>
      <c r="DC198" s="290"/>
      <c r="DD198" s="290"/>
      <c r="DE198" s="290"/>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290"/>
      <c r="EB198" s="290"/>
      <c r="EC198" s="290"/>
      <c r="ED198" s="290"/>
      <c r="EE198" s="290"/>
      <c r="EF198" s="290"/>
      <c r="EG198" s="290"/>
      <c r="EH198" s="290"/>
      <c r="EI198" s="290"/>
      <c r="EJ198" s="290"/>
      <c r="EK198" s="290"/>
      <c r="EL198" s="290"/>
      <c r="EM198" s="290"/>
      <c r="EN198" s="290"/>
      <c r="EO198" s="290"/>
      <c r="EP198" s="290"/>
      <c r="EQ198" s="290"/>
      <c r="ER198" s="290"/>
      <c r="ES198" s="290"/>
      <c r="ET198" s="290"/>
      <c r="EU198" s="290"/>
      <c r="EV198" s="290"/>
      <c r="EW198" s="290"/>
      <c r="EX198" s="290"/>
      <c r="EY198" s="290"/>
    </row>
    <row r="199" spans="1:155" s="237" customFormat="1" ht="15" customHeight="1" x14ac:dyDescent="0.35">
      <c r="A199" s="292" t="s">
        <v>369</v>
      </c>
      <c r="B199" s="293" t="s">
        <v>370</v>
      </c>
      <c r="C199" s="293" t="s">
        <v>128</v>
      </c>
      <c r="D199" s="290"/>
      <c r="E199" s="398">
        <v>88304176.599999994</v>
      </c>
      <c r="F199" s="699">
        <v>92151850</v>
      </c>
      <c r="G199" s="289">
        <v>0</v>
      </c>
      <c r="H199" s="722">
        <v>0</v>
      </c>
      <c r="I199" s="289">
        <v>657300</v>
      </c>
      <c r="J199" s="289">
        <v>704855</v>
      </c>
      <c r="K199" s="398">
        <v>87646876.599999994</v>
      </c>
      <c r="L199" s="699">
        <v>91446995</v>
      </c>
      <c r="M199" s="289">
        <v>4496783</v>
      </c>
      <c r="N199" s="699">
        <v>4307573</v>
      </c>
      <c r="O199" s="405">
        <v>60346.8</v>
      </c>
      <c r="P199" s="752">
        <v>61153.1</v>
      </c>
      <c r="Q199" s="616">
        <v>0.98499999999999999</v>
      </c>
      <c r="R199" s="617">
        <v>0.98499999999999999</v>
      </c>
      <c r="S199" s="704">
        <v>273.10000000000002</v>
      </c>
      <c r="T199" s="699">
        <v>259</v>
      </c>
      <c r="U199" s="384">
        <v>59714.7</v>
      </c>
      <c r="V199" s="384">
        <v>60494.8</v>
      </c>
      <c r="W199" s="684">
        <v>1478.77</v>
      </c>
      <c r="X199" s="756">
        <v>1523.3</v>
      </c>
      <c r="Y199" s="472">
        <v>1467.76</v>
      </c>
      <c r="Z199" s="472">
        <v>1511.65</v>
      </c>
      <c r="AA199" s="499">
        <v>888064</v>
      </c>
      <c r="AB199" s="440">
        <v>14.68</v>
      </c>
      <c r="AC199" s="619">
        <v>1.0001599999999999E-2</v>
      </c>
      <c r="AD199" s="441" t="s">
        <v>105</v>
      </c>
      <c r="AE199" s="442" t="s">
        <v>105</v>
      </c>
      <c r="AF199" s="340">
        <v>0</v>
      </c>
      <c r="AG199" s="340">
        <v>257.58</v>
      </c>
      <c r="AH199" s="340">
        <v>74.97</v>
      </c>
      <c r="AI199" s="340">
        <v>0</v>
      </c>
      <c r="AJ199" s="568">
        <v>1855.85</v>
      </c>
      <c r="AK199" s="609">
        <v>29</v>
      </c>
      <c r="AL199" s="570">
        <v>60494.8</v>
      </c>
      <c r="AM199" s="609">
        <v>0</v>
      </c>
      <c r="AN199" s="570">
        <v>0</v>
      </c>
      <c r="AO199" s="609">
        <v>25</v>
      </c>
      <c r="AP199" s="569">
        <v>22388.400000000001</v>
      </c>
      <c r="AQ199" s="571" t="s">
        <v>708</v>
      </c>
      <c r="AR199" s="591" t="s">
        <v>708</v>
      </c>
      <c r="AS199" s="591" t="s">
        <v>708</v>
      </c>
      <c r="AT199" s="591" t="s">
        <v>708</v>
      </c>
      <c r="AU199" s="591" t="s">
        <v>708</v>
      </c>
      <c r="AV199" s="591" t="s">
        <v>708</v>
      </c>
      <c r="AW199" s="591" t="s">
        <v>708</v>
      </c>
      <c r="AX199" s="754" t="s">
        <v>708</v>
      </c>
      <c r="AY199" s="291" t="s">
        <v>708</v>
      </c>
      <c r="AZ199" s="291" t="s">
        <v>708</v>
      </c>
      <c r="BA199" s="291" t="s">
        <v>708</v>
      </c>
      <c r="BB199" s="291" t="s">
        <v>708</v>
      </c>
      <c r="BC199" s="291" t="s">
        <v>708</v>
      </c>
      <c r="BD199" s="291" t="s">
        <v>708</v>
      </c>
      <c r="BE199" s="755" t="s">
        <v>708</v>
      </c>
      <c r="BF199" s="591" t="s">
        <v>708</v>
      </c>
      <c r="BG199" s="591" t="s">
        <v>708</v>
      </c>
      <c r="BH199" s="591" t="s">
        <v>708</v>
      </c>
      <c r="BI199" s="591" t="s">
        <v>708</v>
      </c>
      <c r="BJ199" s="591" t="s">
        <v>708</v>
      </c>
      <c r="BK199" s="591" t="s">
        <v>708</v>
      </c>
      <c r="BL199" s="754" t="s">
        <v>708</v>
      </c>
      <c r="BM199" s="291" t="s">
        <v>708</v>
      </c>
      <c r="BN199" s="291" t="s">
        <v>708</v>
      </c>
      <c r="BO199" s="291" t="s">
        <v>708</v>
      </c>
      <c r="BP199" s="291" t="s">
        <v>708</v>
      </c>
      <c r="BQ199" s="291" t="s">
        <v>708</v>
      </c>
      <c r="BR199" s="291" t="s">
        <v>708</v>
      </c>
      <c r="BS199" s="755" t="s">
        <v>708</v>
      </c>
      <c r="BT199" s="591" t="s">
        <v>708</v>
      </c>
      <c r="BU199" s="591" t="s">
        <v>708</v>
      </c>
      <c r="BV199" s="591" t="s">
        <v>708</v>
      </c>
      <c r="BW199" s="591" t="s">
        <v>708</v>
      </c>
      <c r="BX199" s="591" t="s">
        <v>708</v>
      </c>
      <c r="BY199" s="591" t="s">
        <v>708</v>
      </c>
      <c r="BZ199" s="754" t="s">
        <v>708</v>
      </c>
      <c r="CA199" s="291" t="s">
        <v>708</v>
      </c>
      <c r="CB199" s="291" t="s">
        <v>708</v>
      </c>
      <c r="CC199" s="291" t="s">
        <v>708</v>
      </c>
      <c r="CD199" s="291" t="s">
        <v>708</v>
      </c>
      <c r="CE199" s="291" t="s">
        <v>708</v>
      </c>
      <c r="CF199" s="291" t="s">
        <v>708</v>
      </c>
      <c r="CG199" s="291" t="s">
        <v>708</v>
      </c>
      <c r="CH199" s="439" t="s">
        <v>1022</v>
      </c>
      <c r="CI199" s="290"/>
      <c r="CJ199" s="290"/>
      <c r="CK199" s="290"/>
      <c r="CL199" s="290"/>
      <c r="CM199" s="290"/>
      <c r="CN199" s="290"/>
      <c r="CO199" s="290"/>
      <c r="CP199" s="290"/>
      <c r="CQ199" s="290"/>
      <c r="CR199" s="290"/>
      <c r="CS199" s="290"/>
      <c r="CT199" s="290"/>
      <c r="CU199" s="290"/>
      <c r="CV199" s="290"/>
      <c r="CW199" s="290"/>
      <c r="CX199" s="290"/>
      <c r="CY199" s="290"/>
      <c r="CZ199" s="290"/>
      <c r="DA199" s="290"/>
      <c r="DB199" s="290"/>
      <c r="DC199" s="290"/>
      <c r="DD199" s="290"/>
      <c r="DE199" s="290"/>
      <c r="DF199" s="290"/>
      <c r="DG199" s="290"/>
      <c r="DH199" s="290"/>
      <c r="DI199" s="290"/>
      <c r="DJ199" s="290"/>
      <c r="DK199" s="290"/>
      <c r="DL199" s="290"/>
      <c r="DM199" s="290"/>
      <c r="DN199" s="290"/>
      <c r="DO199" s="290"/>
      <c r="DP199" s="290"/>
      <c r="DQ199" s="290"/>
      <c r="DR199" s="290"/>
      <c r="DS199" s="290"/>
      <c r="DT199" s="290"/>
      <c r="DU199" s="290"/>
      <c r="DV199" s="290"/>
      <c r="DW199" s="290"/>
      <c r="DX199" s="290"/>
      <c r="DY199" s="290"/>
      <c r="DZ199" s="290"/>
      <c r="EA199" s="290"/>
      <c r="EB199" s="290"/>
      <c r="EC199" s="290"/>
      <c r="ED199" s="290"/>
      <c r="EE199" s="290"/>
      <c r="EF199" s="290"/>
      <c r="EG199" s="290"/>
      <c r="EH199" s="290"/>
      <c r="EI199" s="290"/>
      <c r="EJ199" s="290"/>
      <c r="EK199" s="290"/>
      <c r="EL199" s="290"/>
      <c r="EM199" s="290"/>
      <c r="EN199" s="290"/>
      <c r="EO199" s="290"/>
      <c r="EP199" s="290"/>
      <c r="EQ199" s="290"/>
      <c r="ER199" s="290"/>
      <c r="ES199" s="290"/>
      <c r="ET199" s="290"/>
      <c r="EU199" s="290"/>
      <c r="EV199" s="290"/>
      <c r="EW199" s="290"/>
      <c r="EX199" s="290"/>
      <c r="EY199" s="290"/>
    </row>
    <row r="200" spans="1:155" s="237" customFormat="1" ht="15" customHeight="1" x14ac:dyDescent="0.35">
      <c r="A200" s="292" t="s">
        <v>372</v>
      </c>
      <c r="B200" s="293" t="s">
        <v>373</v>
      </c>
      <c r="C200" s="293" t="s">
        <v>128</v>
      </c>
      <c r="D200" s="290"/>
      <c r="E200" s="398">
        <v>120884685</v>
      </c>
      <c r="F200" s="699">
        <v>123287240</v>
      </c>
      <c r="G200" s="289">
        <v>0</v>
      </c>
      <c r="H200" s="699">
        <v>0</v>
      </c>
      <c r="I200" s="289">
        <v>0</v>
      </c>
      <c r="J200" s="289">
        <v>0</v>
      </c>
      <c r="K200" s="398">
        <v>120884685</v>
      </c>
      <c r="L200" s="699">
        <v>123287240</v>
      </c>
      <c r="M200" s="289">
        <v>157830</v>
      </c>
      <c r="N200" s="699">
        <v>158887</v>
      </c>
      <c r="O200" s="405">
        <v>74185</v>
      </c>
      <c r="P200" s="752">
        <v>74885.7</v>
      </c>
      <c r="Q200" s="616">
        <v>0.97499999999999998</v>
      </c>
      <c r="R200" s="617">
        <v>0.97499999999999998</v>
      </c>
      <c r="S200" s="704">
        <v>784.6</v>
      </c>
      <c r="T200" s="699">
        <v>816.4</v>
      </c>
      <c r="U200" s="384">
        <v>73115</v>
      </c>
      <c r="V200" s="384">
        <v>73830</v>
      </c>
      <c r="W200" s="684">
        <v>1653.35</v>
      </c>
      <c r="X200" s="756">
        <v>1669.88</v>
      </c>
      <c r="Y200" s="472">
        <v>1653.35</v>
      </c>
      <c r="Z200" s="472">
        <v>1669.88</v>
      </c>
      <c r="AA200" s="499">
        <v>1220669</v>
      </c>
      <c r="AB200" s="440">
        <v>16.53</v>
      </c>
      <c r="AC200" s="619">
        <v>9.9978999999999988E-3</v>
      </c>
      <c r="AD200" s="441" t="s">
        <v>105</v>
      </c>
      <c r="AE200" s="442" t="s">
        <v>105</v>
      </c>
      <c r="AF200" s="340">
        <v>0</v>
      </c>
      <c r="AG200" s="340">
        <v>246.56</v>
      </c>
      <c r="AH200" s="340">
        <v>91.79</v>
      </c>
      <c r="AI200" s="340">
        <v>0</v>
      </c>
      <c r="AJ200" s="568">
        <v>2008.23</v>
      </c>
      <c r="AK200" s="609">
        <v>0</v>
      </c>
      <c r="AL200" s="570">
        <v>0</v>
      </c>
      <c r="AM200" s="609">
        <v>0</v>
      </c>
      <c r="AN200" s="570">
        <v>0</v>
      </c>
      <c r="AO200" s="609">
        <v>0</v>
      </c>
      <c r="AP200" s="569">
        <v>0</v>
      </c>
      <c r="AQ200" s="571" t="s">
        <v>708</v>
      </c>
      <c r="AR200" s="591" t="s">
        <v>708</v>
      </c>
      <c r="AS200" s="591" t="s">
        <v>708</v>
      </c>
      <c r="AT200" s="591" t="s">
        <v>708</v>
      </c>
      <c r="AU200" s="591" t="s">
        <v>708</v>
      </c>
      <c r="AV200" s="591" t="s">
        <v>708</v>
      </c>
      <c r="AW200" s="591" t="s">
        <v>708</v>
      </c>
      <c r="AX200" s="754" t="s">
        <v>708</v>
      </c>
      <c r="AY200" s="291" t="s">
        <v>708</v>
      </c>
      <c r="AZ200" s="291" t="s">
        <v>708</v>
      </c>
      <c r="BA200" s="291" t="s">
        <v>708</v>
      </c>
      <c r="BB200" s="291" t="s">
        <v>708</v>
      </c>
      <c r="BC200" s="291" t="s">
        <v>708</v>
      </c>
      <c r="BD200" s="291" t="s">
        <v>708</v>
      </c>
      <c r="BE200" s="755" t="s">
        <v>708</v>
      </c>
      <c r="BF200" s="591" t="s">
        <v>708</v>
      </c>
      <c r="BG200" s="591" t="s">
        <v>708</v>
      </c>
      <c r="BH200" s="591" t="s">
        <v>708</v>
      </c>
      <c r="BI200" s="591" t="s">
        <v>708</v>
      </c>
      <c r="BJ200" s="591" t="s">
        <v>708</v>
      </c>
      <c r="BK200" s="591" t="s">
        <v>708</v>
      </c>
      <c r="BL200" s="754" t="s">
        <v>708</v>
      </c>
      <c r="BM200" s="291" t="s">
        <v>708</v>
      </c>
      <c r="BN200" s="291" t="s">
        <v>708</v>
      </c>
      <c r="BO200" s="291" t="s">
        <v>708</v>
      </c>
      <c r="BP200" s="291" t="s">
        <v>708</v>
      </c>
      <c r="BQ200" s="291" t="s">
        <v>708</v>
      </c>
      <c r="BR200" s="291" t="s">
        <v>708</v>
      </c>
      <c r="BS200" s="755" t="s">
        <v>708</v>
      </c>
      <c r="BT200" s="591" t="s">
        <v>708</v>
      </c>
      <c r="BU200" s="591" t="s">
        <v>708</v>
      </c>
      <c r="BV200" s="591" t="s">
        <v>708</v>
      </c>
      <c r="BW200" s="591" t="s">
        <v>708</v>
      </c>
      <c r="BX200" s="591" t="s">
        <v>708</v>
      </c>
      <c r="BY200" s="591" t="s">
        <v>708</v>
      </c>
      <c r="BZ200" s="754" t="s">
        <v>708</v>
      </c>
      <c r="CA200" s="291" t="s">
        <v>708</v>
      </c>
      <c r="CB200" s="291" t="s">
        <v>708</v>
      </c>
      <c r="CC200" s="291" t="s">
        <v>708</v>
      </c>
      <c r="CD200" s="291" t="s">
        <v>708</v>
      </c>
      <c r="CE200" s="291" t="s">
        <v>708</v>
      </c>
      <c r="CF200" s="291" t="s">
        <v>708</v>
      </c>
      <c r="CG200" s="291" t="s">
        <v>708</v>
      </c>
      <c r="CH200" s="439" t="s">
        <v>1023</v>
      </c>
      <c r="CI200" s="290"/>
      <c r="CJ200" s="290"/>
      <c r="CK200" s="290"/>
      <c r="CL200" s="290"/>
      <c r="CM200" s="290"/>
      <c r="CN200" s="290"/>
      <c r="CO200" s="290"/>
      <c r="CP200" s="290"/>
      <c r="CQ200" s="290"/>
      <c r="CR200" s="290"/>
      <c r="CS200" s="290"/>
      <c r="CT200" s="290"/>
      <c r="CU200" s="290"/>
      <c r="CV200" s="290"/>
      <c r="CW200" s="290"/>
      <c r="CX200" s="290"/>
      <c r="CY200" s="290"/>
      <c r="CZ200" s="290"/>
      <c r="DA200" s="290"/>
      <c r="DB200" s="290"/>
      <c r="DC200" s="290"/>
      <c r="DD200" s="290"/>
      <c r="DE200" s="290"/>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290"/>
      <c r="EB200" s="290"/>
      <c r="EC200" s="290"/>
      <c r="ED200" s="290"/>
      <c r="EE200" s="290"/>
      <c r="EF200" s="290"/>
      <c r="EG200" s="290"/>
      <c r="EH200" s="290"/>
      <c r="EI200" s="290"/>
      <c r="EJ200" s="290"/>
      <c r="EK200" s="290"/>
      <c r="EL200" s="290"/>
      <c r="EM200" s="290"/>
      <c r="EN200" s="290"/>
      <c r="EO200" s="290"/>
      <c r="EP200" s="290"/>
      <c r="EQ200" s="290"/>
      <c r="ER200" s="290"/>
      <c r="ES200" s="290"/>
      <c r="ET200" s="290"/>
      <c r="EU200" s="290"/>
      <c r="EV200" s="290"/>
      <c r="EW200" s="290"/>
      <c r="EX200" s="290"/>
      <c r="EY200" s="290"/>
    </row>
    <row r="201" spans="1:155" s="237" customFormat="1" ht="15" customHeight="1" x14ac:dyDescent="0.35">
      <c r="A201" s="292" t="s">
        <v>375</v>
      </c>
      <c r="B201" s="293" t="s">
        <v>376</v>
      </c>
      <c r="C201" s="293" t="s">
        <v>128</v>
      </c>
      <c r="D201" s="290"/>
      <c r="E201" s="398">
        <v>86136704</v>
      </c>
      <c r="F201" s="699">
        <v>89845545</v>
      </c>
      <c r="G201" s="289">
        <v>0</v>
      </c>
      <c r="H201" s="699">
        <v>0</v>
      </c>
      <c r="I201" s="289">
        <v>0</v>
      </c>
      <c r="J201" s="289">
        <v>0</v>
      </c>
      <c r="K201" s="398">
        <v>86136704</v>
      </c>
      <c r="L201" s="699">
        <v>89845545</v>
      </c>
      <c r="M201" s="289">
        <v>88000</v>
      </c>
      <c r="N201" s="699">
        <v>88000</v>
      </c>
      <c r="O201" s="405">
        <v>57681.3</v>
      </c>
      <c r="P201" s="752">
        <v>58438.7</v>
      </c>
      <c r="Q201" s="616">
        <v>0.96799999999999997</v>
      </c>
      <c r="R201" s="617">
        <v>0.96799999999999997</v>
      </c>
      <c r="S201" s="704">
        <v>652.4</v>
      </c>
      <c r="T201" s="699">
        <v>641</v>
      </c>
      <c r="U201" s="384">
        <v>56487.9</v>
      </c>
      <c r="V201" s="384">
        <v>57209.661599999999</v>
      </c>
      <c r="W201" s="684">
        <v>1524.87</v>
      </c>
      <c r="X201" s="756">
        <v>1570.4610499999999</v>
      </c>
      <c r="Y201" s="472">
        <v>1524.87</v>
      </c>
      <c r="Z201" s="472">
        <v>1570.4610499999999</v>
      </c>
      <c r="AA201" s="499">
        <v>871876</v>
      </c>
      <c r="AB201" s="440">
        <v>15.24</v>
      </c>
      <c r="AC201" s="619">
        <v>9.9943000000000011E-3</v>
      </c>
      <c r="AD201" s="441" t="s">
        <v>105</v>
      </c>
      <c r="AE201" s="442" t="s">
        <v>105</v>
      </c>
      <c r="AF201" s="340">
        <v>0</v>
      </c>
      <c r="AG201" s="340">
        <v>236.46016</v>
      </c>
      <c r="AH201" s="340">
        <v>75.430059999999997</v>
      </c>
      <c r="AI201" s="340">
        <v>0</v>
      </c>
      <c r="AJ201" s="568">
        <v>1882.35</v>
      </c>
      <c r="AK201" s="609">
        <v>0</v>
      </c>
      <c r="AL201" s="570">
        <v>0</v>
      </c>
      <c r="AM201" s="609">
        <v>0</v>
      </c>
      <c r="AN201" s="570">
        <v>0</v>
      </c>
      <c r="AO201" s="609">
        <v>0</v>
      </c>
      <c r="AP201" s="569">
        <v>0</v>
      </c>
      <c r="AQ201" s="571" t="s">
        <v>708</v>
      </c>
      <c r="AR201" s="591" t="s">
        <v>708</v>
      </c>
      <c r="AS201" s="591" t="s">
        <v>708</v>
      </c>
      <c r="AT201" s="591" t="s">
        <v>708</v>
      </c>
      <c r="AU201" s="591" t="s">
        <v>708</v>
      </c>
      <c r="AV201" s="591" t="s">
        <v>708</v>
      </c>
      <c r="AW201" s="591" t="s">
        <v>708</v>
      </c>
      <c r="AX201" s="754" t="s">
        <v>708</v>
      </c>
      <c r="AY201" s="291" t="s">
        <v>708</v>
      </c>
      <c r="AZ201" s="291" t="s">
        <v>708</v>
      </c>
      <c r="BA201" s="291" t="s">
        <v>708</v>
      </c>
      <c r="BB201" s="291" t="s">
        <v>708</v>
      </c>
      <c r="BC201" s="291" t="s">
        <v>708</v>
      </c>
      <c r="BD201" s="291" t="s">
        <v>708</v>
      </c>
      <c r="BE201" s="755" t="s">
        <v>708</v>
      </c>
      <c r="BF201" s="591" t="s">
        <v>708</v>
      </c>
      <c r="BG201" s="591" t="s">
        <v>708</v>
      </c>
      <c r="BH201" s="591" t="s">
        <v>708</v>
      </c>
      <c r="BI201" s="591" t="s">
        <v>708</v>
      </c>
      <c r="BJ201" s="591" t="s">
        <v>708</v>
      </c>
      <c r="BK201" s="591" t="s">
        <v>708</v>
      </c>
      <c r="BL201" s="754" t="s">
        <v>708</v>
      </c>
      <c r="BM201" s="291" t="s">
        <v>708</v>
      </c>
      <c r="BN201" s="291" t="s">
        <v>708</v>
      </c>
      <c r="BO201" s="291" t="s">
        <v>708</v>
      </c>
      <c r="BP201" s="291" t="s">
        <v>708</v>
      </c>
      <c r="BQ201" s="291" t="s">
        <v>708</v>
      </c>
      <c r="BR201" s="291" t="s">
        <v>708</v>
      </c>
      <c r="BS201" s="755" t="s">
        <v>708</v>
      </c>
      <c r="BT201" s="591" t="s">
        <v>708</v>
      </c>
      <c r="BU201" s="591" t="s">
        <v>708</v>
      </c>
      <c r="BV201" s="591" t="s">
        <v>708</v>
      </c>
      <c r="BW201" s="591" t="s">
        <v>708</v>
      </c>
      <c r="BX201" s="591" t="s">
        <v>708</v>
      </c>
      <c r="BY201" s="591" t="s">
        <v>708</v>
      </c>
      <c r="BZ201" s="754" t="s">
        <v>708</v>
      </c>
      <c r="CA201" s="291" t="s">
        <v>708</v>
      </c>
      <c r="CB201" s="291" t="s">
        <v>708</v>
      </c>
      <c r="CC201" s="291" t="s">
        <v>708</v>
      </c>
      <c r="CD201" s="291" t="s">
        <v>708</v>
      </c>
      <c r="CE201" s="291" t="s">
        <v>708</v>
      </c>
      <c r="CF201" s="291" t="s">
        <v>708</v>
      </c>
      <c r="CG201" s="291" t="s">
        <v>708</v>
      </c>
      <c r="CH201" s="439" t="s">
        <v>1024</v>
      </c>
      <c r="CI201" s="290"/>
      <c r="CJ201" s="290"/>
      <c r="CK201" s="290"/>
      <c r="CL201" s="290"/>
      <c r="CM201" s="290"/>
      <c r="CN201" s="290"/>
      <c r="CO201" s="290"/>
      <c r="CP201" s="290"/>
      <c r="CQ201" s="290"/>
      <c r="CR201" s="290"/>
      <c r="CS201" s="290"/>
      <c r="CT201" s="290"/>
      <c r="CU201" s="290"/>
      <c r="CV201" s="290"/>
      <c r="CW201" s="290"/>
      <c r="CX201" s="290"/>
      <c r="CY201" s="290"/>
      <c r="CZ201" s="290"/>
      <c r="DA201" s="290"/>
      <c r="DB201" s="290"/>
      <c r="DC201" s="290"/>
      <c r="DD201" s="290"/>
      <c r="DE201" s="290"/>
      <c r="DF201" s="290"/>
      <c r="DG201" s="290"/>
      <c r="DH201" s="290"/>
      <c r="DI201" s="290"/>
      <c r="DJ201" s="290"/>
      <c r="DK201" s="290"/>
      <c r="DL201" s="290"/>
      <c r="DM201" s="290"/>
      <c r="DN201" s="290"/>
      <c r="DO201" s="290"/>
      <c r="DP201" s="290"/>
      <c r="DQ201" s="290"/>
      <c r="DR201" s="290"/>
      <c r="DS201" s="290"/>
      <c r="DT201" s="290"/>
      <c r="DU201" s="290"/>
      <c r="DV201" s="290"/>
      <c r="DW201" s="290"/>
      <c r="DX201" s="290"/>
      <c r="DY201" s="290"/>
      <c r="DZ201" s="290"/>
      <c r="EA201" s="290"/>
      <c r="EB201" s="290"/>
      <c r="EC201" s="290"/>
      <c r="ED201" s="290"/>
      <c r="EE201" s="290"/>
      <c r="EF201" s="290"/>
      <c r="EG201" s="290"/>
      <c r="EH201" s="290"/>
      <c r="EI201" s="290"/>
      <c r="EJ201" s="290"/>
      <c r="EK201" s="290"/>
      <c r="EL201" s="290"/>
      <c r="EM201" s="290"/>
      <c r="EN201" s="290"/>
      <c r="EO201" s="290"/>
      <c r="EP201" s="290"/>
      <c r="EQ201" s="290"/>
      <c r="ER201" s="290"/>
      <c r="ES201" s="290"/>
      <c r="ET201" s="290"/>
      <c r="EU201" s="290"/>
      <c r="EV201" s="290"/>
      <c r="EW201" s="290"/>
      <c r="EX201" s="290"/>
      <c r="EY201" s="290"/>
    </row>
    <row r="202" spans="1:155" s="237" customFormat="1" ht="15" customHeight="1" x14ac:dyDescent="0.35">
      <c r="A202" s="292" t="s">
        <v>538</v>
      </c>
      <c r="B202" s="293" t="s">
        <v>1025</v>
      </c>
      <c r="C202" s="293" t="s">
        <v>710</v>
      </c>
      <c r="D202" s="290"/>
      <c r="E202" s="398">
        <v>13201440</v>
      </c>
      <c r="F202" s="699">
        <v>13652506</v>
      </c>
      <c r="G202" s="289">
        <v>0</v>
      </c>
      <c r="H202" s="699">
        <v>0</v>
      </c>
      <c r="I202" s="289">
        <v>370747</v>
      </c>
      <c r="J202" s="289">
        <v>384375</v>
      </c>
      <c r="K202" s="398">
        <v>12830693</v>
      </c>
      <c r="L202" s="699">
        <v>13268131</v>
      </c>
      <c r="M202" s="289">
        <v>0</v>
      </c>
      <c r="N202" s="699">
        <v>0</v>
      </c>
      <c r="O202" s="405">
        <v>40725.31</v>
      </c>
      <c r="P202" s="752">
        <v>41379.9</v>
      </c>
      <c r="Q202" s="616">
        <v>0.96200000000000008</v>
      </c>
      <c r="R202" s="617">
        <v>0.96</v>
      </c>
      <c r="S202" s="704">
        <v>44.3</v>
      </c>
      <c r="T202" s="699">
        <v>44.3</v>
      </c>
      <c r="U202" s="384">
        <v>39222</v>
      </c>
      <c r="V202" s="384">
        <v>39769</v>
      </c>
      <c r="W202" s="684">
        <v>336.58</v>
      </c>
      <c r="X202" s="756">
        <v>343.3</v>
      </c>
      <c r="Y202" s="472">
        <v>327.13</v>
      </c>
      <c r="Z202" s="472">
        <v>333.63</v>
      </c>
      <c r="AA202" s="499">
        <v>0</v>
      </c>
      <c r="AB202" s="440">
        <v>0</v>
      </c>
      <c r="AC202" s="619">
        <v>0</v>
      </c>
      <c r="AD202" s="441" t="s">
        <v>105</v>
      </c>
      <c r="AE202" s="442" t="s">
        <v>105</v>
      </c>
      <c r="AF202" s="340">
        <v>1514.29</v>
      </c>
      <c r="AG202" s="340">
        <v>236.45</v>
      </c>
      <c r="AH202" s="340">
        <v>77.27</v>
      </c>
      <c r="AI202" s="340">
        <v>0</v>
      </c>
      <c r="AJ202" s="568">
        <v>2171.31</v>
      </c>
      <c r="AK202" s="609">
        <v>9</v>
      </c>
      <c r="AL202" s="570">
        <v>10953</v>
      </c>
      <c r="AM202" s="609">
        <v>0</v>
      </c>
      <c r="AN202" s="570">
        <v>0</v>
      </c>
      <c r="AO202" s="609">
        <v>9</v>
      </c>
      <c r="AP202" s="569">
        <v>10953</v>
      </c>
      <c r="AQ202" s="571" t="s">
        <v>708</v>
      </c>
      <c r="AR202" s="591" t="s">
        <v>708</v>
      </c>
      <c r="AS202" s="591" t="s">
        <v>708</v>
      </c>
      <c r="AT202" s="591" t="s">
        <v>708</v>
      </c>
      <c r="AU202" s="591" t="s">
        <v>708</v>
      </c>
      <c r="AV202" s="591" t="s">
        <v>708</v>
      </c>
      <c r="AW202" s="591" t="s">
        <v>708</v>
      </c>
      <c r="AX202" s="754" t="s">
        <v>708</v>
      </c>
      <c r="AY202" s="291" t="s">
        <v>708</v>
      </c>
      <c r="AZ202" s="291" t="s">
        <v>708</v>
      </c>
      <c r="BA202" s="291" t="s">
        <v>708</v>
      </c>
      <c r="BB202" s="291" t="s">
        <v>708</v>
      </c>
      <c r="BC202" s="291" t="s">
        <v>708</v>
      </c>
      <c r="BD202" s="291" t="s">
        <v>708</v>
      </c>
      <c r="BE202" s="755" t="s">
        <v>708</v>
      </c>
      <c r="BF202" s="591" t="s">
        <v>708</v>
      </c>
      <c r="BG202" s="591" t="s">
        <v>708</v>
      </c>
      <c r="BH202" s="591" t="s">
        <v>708</v>
      </c>
      <c r="BI202" s="591" t="s">
        <v>708</v>
      </c>
      <c r="BJ202" s="591" t="s">
        <v>708</v>
      </c>
      <c r="BK202" s="591" t="s">
        <v>708</v>
      </c>
      <c r="BL202" s="754" t="s">
        <v>708</v>
      </c>
      <c r="BM202" s="291" t="s">
        <v>708</v>
      </c>
      <c r="BN202" s="291" t="s">
        <v>708</v>
      </c>
      <c r="BO202" s="291" t="s">
        <v>708</v>
      </c>
      <c r="BP202" s="291" t="s">
        <v>708</v>
      </c>
      <c r="BQ202" s="291" t="s">
        <v>708</v>
      </c>
      <c r="BR202" s="291" t="s">
        <v>708</v>
      </c>
      <c r="BS202" s="755" t="s">
        <v>708</v>
      </c>
      <c r="BT202" s="591" t="s">
        <v>708</v>
      </c>
      <c r="BU202" s="591" t="s">
        <v>708</v>
      </c>
      <c r="BV202" s="591" t="s">
        <v>708</v>
      </c>
      <c r="BW202" s="591" t="s">
        <v>708</v>
      </c>
      <c r="BX202" s="591" t="s">
        <v>708</v>
      </c>
      <c r="BY202" s="591" t="s">
        <v>708</v>
      </c>
      <c r="BZ202" s="754" t="s">
        <v>708</v>
      </c>
      <c r="CA202" s="291" t="s">
        <v>708</v>
      </c>
      <c r="CB202" s="291" t="s">
        <v>708</v>
      </c>
      <c r="CC202" s="291" t="s">
        <v>708</v>
      </c>
      <c r="CD202" s="291" t="s">
        <v>708</v>
      </c>
      <c r="CE202" s="291" t="s">
        <v>708</v>
      </c>
      <c r="CF202" s="291" t="s">
        <v>708</v>
      </c>
      <c r="CG202" s="291" t="s">
        <v>708</v>
      </c>
      <c r="CH202" s="439" t="s">
        <v>1026</v>
      </c>
      <c r="CI202" s="290"/>
      <c r="CJ202" s="290"/>
      <c r="CK202" s="290"/>
      <c r="CL202" s="290"/>
      <c r="CM202" s="290"/>
      <c r="CN202" s="290"/>
      <c r="CO202" s="290"/>
      <c r="CP202" s="290"/>
      <c r="CQ202" s="290"/>
      <c r="CR202" s="290"/>
      <c r="CS202" s="290"/>
      <c r="CT202" s="290"/>
      <c r="CU202" s="290"/>
      <c r="CV202" s="290"/>
      <c r="CW202" s="290"/>
      <c r="CX202" s="290"/>
      <c r="CY202" s="290"/>
      <c r="CZ202" s="290"/>
      <c r="DA202" s="290"/>
      <c r="DB202" s="290"/>
      <c r="DC202" s="290"/>
      <c r="DD202" s="290"/>
      <c r="DE202" s="290"/>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290"/>
      <c r="EB202" s="290"/>
      <c r="EC202" s="290"/>
      <c r="ED202" s="290"/>
      <c r="EE202" s="290"/>
      <c r="EF202" s="290"/>
      <c r="EG202" s="290"/>
      <c r="EH202" s="290"/>
      <c r="EI202" s="290"/>
      <c r="EJ202" s="290"/>
      <c r="EK202" s="290"/>
      <c r="EL202" s="290"/>
      <c r="EM202" s="290"/>
      <c r="EN202" s="290"/>
      <c r="EO202" s="290"/>
      <c r="EP202" s="290"/>
      <c r="EQ202" s="290"/>
      <c r="ER202" s="290"/>
      <c r="ES202" s="290"/>
      <c r="ET202" s="290"/>
      <c r="EU202" s="290"/>
      <c r="EV202" s="290"/>
      <c r="EW202" s="290"/>
      <c r="EX202" s="290"/>
      <c r="EY202" s="290"/>
    </row>
    <row r="203" spans="1:155" s="237" customFormat="1" ht="15" customHeight="1" x14ac:dyDescent="0.35">
      <c r="A203" s="292" t="s">
        <v>378</v>
      </c>
      <c r="B203" s="293" t="s">
        <v>379</v>
      </c>
      <c r="C203" s="293" t="s">
        <v>128</v>
      </c>
      <c r="D203" s="290"/>
      <c r="E203" s="398">
        <v>99219077</v>
      </c>
      <c r="F203" s="699">
        <v>104403000</v>
      </c>
      <c r="G203" s="289">
        <v>0</v>
      </c>
      <c r="H203" s="699">
        <v>0</v>
      </c>
      <c r="I203" s="289">
        <v>0</v>
      </c>
      <c r="J203" s="289">
        <v>0</v>
      </c>
      <c r="K203" s="398">
        <v>99219077</v>
      </c>
      <c r="L203" s="699">
        <v>104403000</v>
      </c>
      <c r="M203" s="289">
        <v>131180</v>
      </c>
      <c r="N203" s="699">
        <v>134443</v>
      </c>
      <c r="O203" s="405">
        <v>56698.2</v>
      </c>
      <c r="P203" s="752">
        <v>57928.480000000003</v>
      </c>
      <c r="Q203" s="616">
        <v>0.98499999999999999</v>
      </c>
      <c r="R203" s="617">
        <v>0.98499999999999999</v>
      </c>
      <c r="S203" s="704">
        <v>0</v>
      </c>
      <c r="T203" s="699">
        <v>0</v>
      </c>
      <c r="U203" s="384">
        <v>55847.7</v>
      </c>
      <c r="V203" s="384">
        <v>57059.552799999998</v>
      </c>
      <c r="W203" s="684">
        <v>1776.6</v>
      </c>
      <c r="X203" s="756">
        <v>1829.71991</v>
      </c>
      <c r="Y203" s="472">
        <v>1776.6</v>
      </c>
      <c r="Z203" s="472">
        <v>1829.71991</v>
      </c>
      <c r="AA203" s="499">
        <v>1013948.2</v>
      </c>
      <c r="AB203" s="440">
        <v>17.77</v>
      </c>
      <c r="AC203" s="619">
        <v>1.0002299999999999E-2</v>
      </c>
      <c r="AD203" s="441" t="s">
        <v>105</v>
      </c>
      <c r="AE203" s="442" t="s">
        <v>105</v>
      </c>
      <c r="AF203" s="340">
        <v>0</v>
      </c>
      <c r="AG203" s="340">
        <v>241.27999</v>
      </c>
      <c r="AH203" s="340">
        <v>73.95</v>
      </c>
      <c r="AI203" s="340">
        <v>0</v>
      </c>
      <c r="AJ203" s="568">
        <v>2144.9499999999998</v>
      </c>
      <c r="AK203" s="609">
        <v>0</v>
      </c>
      <c r="AL203" s="570">
        <v>0</v>
      </c>
      <c r="AM203" s="609">
        <v>0</v>
      </c>
      <c r="AN203" s="570">
        <v>0</v>
      </c>
      <c r="AO203" s="609">
        <v>0</v>
      </c>
      <c r="AP203" s="569">
        <v>0</v>
      </c>
      <c r="AQ203" s="571" t="s">
        <v>708</v>
      </c>
      <c r="AR203" s="591" t="s">
        <v>708</v>
      </c>
      <c r="AS203" s="591" t="s">
        <v>708</v>
      </c>
      <c r="AT203" s="591" t="s">
        <v>708</v>
      </c>
      <c r="AU203" s="591" t="s">
        <v>708</v>
      </c>
      <c r="AV203" s="591" t="s">
        <v>708</v>
      </c>
      <c r="AW203" s="591" t="s">
        <v>708</v>
      </c>
      <c r="AX203" s="754" t="s">
        <v>708</v>
      </c>
      <c r="AY203" s="291" t="s">
        <v>708</v>
      </c>
      <c r="AZ203" s="291" t="s">
        <v>708</v>
      </c>
      <c r="BA203" s="291" t="s">
        <v>708</v>
      </c>
      <c r="BB203" s="291" t="s">
        <v>708</v>
      </c>
      <c r="BC203" s="291" t="s">
        <v>708</v>
      </c>
      <c r="BD203" s="291" t="s">
        <v>708</v>
      </c>
      <c r="BE203" s="755" t="s">
        <v>708</v>
      </c>
      <c r="BF203" s="591" t="s">
        <v>708</v>
      </c>
      <c r="BG203" s="591" t="s">
        <v>708</v>
      </c>
      <c r="BH203" s="591" t="s">
        <v>708</v>
      </c>
      <c r="BI203" s="591" t="s">
        <v>708</v>
      </c>
      <c r="BJ203" s="591" t="s">
        <v>708</v>
      </c>
      <c r="BK203" s="591" t="s">
        <v>708</v>
      </c>
      <c r="BL203" s="754" t="s">
        <v>708</v>
      </c>
      <c r="BM203" s="291" t="s">
        <v>708</v>
      </c>
      <c r="BN203" s="291" t="s">
        <v>708</v>
      </c>
      <c r="BO203" s="291" t="s">
        <v>708</v>
      </c>
      <c r="BP203" s="291" t="s">
        <v>708</v>
      </c>
      <c r="BQ203" s="291" t="s">
        <v>708</v>
      </c>
      <c r="BR203" s="291" t="s">
        <v>708</v>
      </c>
      <c r="BS203" s="755" t="s">
        <v>708</v>
      </c>
      <c r="BT203" s="591" t="s">
        <v>708</v>
      </c>
      <c r="BU203" s="591" t="s">
        <v>708</v>
      </c>
      <c r="BV203" s="591" t="s">
        <v>708</v>
      </c>
      <c r="BW203" s="591" t="s">
        <v>708</v>
      </c>
      <c r="BX203" s="591" t="s">
        <v>708</v>
      </c>
      <c r="BY203" s="591" t="s">
        <v>708</v>
      </c>
      <c r="BZ203" s="754" t="s">
        <v>708</v>
      </c>
      <c r="CA203" s="291" t="s">
        <v>708</v>
      </c>
      <c r="CB203" s="291" t="s">
        <v>708</v>
      </c>
      <c r="CC203" s="291" t="s">
        <v>708</v>
      </c>
      <c r="CD203" s="291" t="s">
        <v>708</v>
      </c>
      <c r="CE203" s="291" t="s">
        <v>708</v>
      </c>
      <c r="CF203" s="291" t="s">
        <v>708</v>
      </c>
      <c r="CG203" s="291" t="s">
        <v>708</v>
      </c>
      <c r="CH203" s="439" t="s">
        <v>1027</v>
      </c>
      <c r="CI203" s="290"/>
      <c r="CJ203" s="290"/>
      <c r="CK203" s="290"/>
      <c r="CL203" s="290"/>
      <c r="CM203" s="290"/>
      <c r="CN203" s="290"/>
      <c r="CO203" s="290"/>
      <c r="CP203" s="290"/>
      <c r="CQ203" s="290"/>
      <c r="CR203" s="290"/>
      <c r="CS203" s="290"/>
      <c r="CT203" s="290"/>
      <c r="CU203" s="290"/>
      <c r="CV203" s="290"/>
      <c r="CW203" s="290"/>
      <c r="CX203" s="290"/>
      <c r="CY203" s="290"/>
      <c r="CZ203" s="290"/>
      <c r="DA203" s="290"/>
      <c r="DB203" s="290"/>
      <c r="DC203" s="290"/>
      <c r="DD203" s="290"/>
      <c r="DE203" s="290"/>
      <c r="DF203" s="290"/>
      <c r="DG203" s="290"/>
      <c r="DH203" s="290"/>
      <c r="DI203" s="290"/>
      <c r="DJ203" s="290"/>
      <c r="DK203" s="290"/>
      <c r="DL203" s="290"/>
      <c r="DM203" s="290"/>
      <c r="DN203" s="290"/>
      <c r="DO203" s="290"/>
      <c r="DP203" s="290"/>
      <c r="DQ203" s="290"/>
      <c r="DR203" s="290"/>
      <c r="DS203" s="290"/>
      <c r="DT203" s="290"/>
      <c r="DU203" s="290"/>
      <c r="DV203" s="290"/>
      <c r="DW203" s="290"/>
      <c r="DX203" s="290"/>
      <c r="DY203" s="290"/>
      <c r="DZ203" s="290"/>
      <c r="EA203" s="290"/>
      <c r="EB203" s="290"/>
      <c r="EC203" s="290"/>
      <c r="ED203" s="290"/>
      <c r="EE203" s="290"/>
      <c r="EF203" s="290"/>
      <c r="EG203" s="290"/>
      <c r="EH203" s="290"/>
      <c r="EI203" s="290"/>
      <c r="EJ203" s="290"/>
      <c r="EK203" s="290"/>
      <c r="EL203" s="290"/>
      <c r="EM203" s="290"/>
      <c r="EN203" s="290"/>
      <c r="EO203" s="290"/>
      <c r="EP203" s="290"/>
      <c r="EQ203" s="290"/>
      <c r="ER203" s="290"/>
      <c r="ES203" s="290"/>
      <c r="ET203" s="290"/>
      <c r="EU203" s="290"/>
      <c r="EV203" s="290"/>
      <c r="EW203" s="290"/>
      <c r="EX203" s="290"/>
      <c r="EY203" s="290"/>
    </row>
    <row r="204" spans="1:155" s="237" customFormat="1" ht="15" customHeight="1" x14ac:dyDescent="0.35">
      <c r="A204" s="292" t="s">
        <v>381</v>
      </c>
      <c r="B204" s="293" t="s">
        <v>382</v>
      </c>
      <c r="C204" s="293" t="s">
        <v>117</v>
      </c>
      <c r="D204" s="290"/>
      <c r="E204" s="398">
        <v>128707776</v>
      </c>
      <c r="F204" s="699">
        <v>133421717</v>
      </c>
      <c r="G204" s="289">
        <v>0</v>
      </c>
      <c r="H204" s="699">
        <v>0</v>
      </c>
      <c r="I204" s="289">
        <v>0</v>
      </c>
      <c r="J204" s="289">
        <v>0</v>
      </c>
      <c r="K204" s="398">
        <v>128707776</v>
      </c>
      <c r="L204" s="699">
        <v>133421717</v>
      </c>
      <c r="M204" s="289">
        <v>13560000</v>
      </c>
      <c r="N204" s="699">
        <v>19683000</v>
      </c>
      <c r="O204" s="405">
        <v>92589.7</v>
      </c>
      <c r="P204" s="752">
        <v>92719.4</v>
      </c>
      <c r="Q204" s="616">
        <v>0.97499999999999998</v>
      </c>
      <c r="R204" s="617">
        <v>0.98</v>
      </c>
      <c r="S204" s="383">
        <v>0</v>
      </c>
      <c r="T204" s="699">
        <v>0</v>
      </c>
      <c r="U204" s="384">
        <v>90275</v>
      </c>
      <c r="V204" s="384">
        <v>90865</v>
      </c>
      <c r="W204" s="684">
        <v>1425.73</v>
      </c>
      <c r="X204" s="756">
        <v>1468.35</v>
      </c>
      <c r="Y204" s="472">
        <v>1425.73</v>
      </c>
      <c r="Z204" s="472">
        <v>1468.35</v>
      </c>
      <c r="AA204" s="499">
        <v>1294826</v>
      </c>
      <c r="AB204" s="440">
        <v>14.25</v>
      </c>
      <c r="AC204" s="619">
        <v>9.9948999999999993E-3</v>
      </c>
      <c r="AD204" s="441" t="s">
        <v>105</v>
      </c>
      <c r="AE204" s="442" t="s">
        <v>105</v>
      </c>
      <c r="AF204" s="340">
        <v>395.59</v>
      </c>
      <c r="AG204" s="340">
        <v>0</v>
      </c>
      <c r="AH204" s="340">
        <v>0</v>
      </c>
      <c r="AI204" s="340">
        <v>0</v>
      </c>
      <c r="AJ204" s="568">
        <v>1863.94</v>
      </c>
      <c r="AK204" s="609">
        <v>0</v>
      </c>
      <c r="AL204" s="570">
        <v>0</v>
      </c>
      <c r="AM204" s="609">
        <v>0</v>
      </c>
      <c r="AN204" s="570">
        <v>0</v>
      </c>
      <c r="AO204" s="609">
        <v>0</v>
      </c>
      <c r="AP204" s="569">
        <v>0</v>
      </c>
      <c r="AQ204" s="571" t="s">
        <v>708</v>
      </c>
      <c r="AR204" s="591" t="s">
        <v>708</v>
      </c>
      <c r="AS204" s="591" t="s">
        <v>708</v>
      </c>
      <c r="AT204" s="591" t="s">
        <v>708</v>
      </c>
      <c r="AU204" s="591" t="s">
        <v>708</v>
      </c>
      <c r="AV204" s="591" t="s">
        <v>708</v>
      </c>
      <c r="AW204" s="591" t="s">
        <v>708</v>
      </c>
      <c r="AX204" s="754" t="s">
        <v>708</v>
      </c>
      <c r="AY204" s="291" t="s">
        <v>708</v>
      </c>
      <c r="AZ204" s="291" t="s">
        <v>708</v>
      </c>
      <c r="BA204" s="291" t="s">
        <v>708</v>
      </c>
      <c r="BB204" s="291" t="s">
        <v>708</v>
      </c>
      <c r="BC204" s="291" t="s">
        <v>708</v>
      </c>
      <c r="BD204" s="291" t="s">
        <v>708</v>
      </c>
      <c r="BE204" s="755" t="s">
        <v>708</v>
      </c>
      <c r="BF204" s="591" t="s">
        <v>708</v>
      </c>
      <c r="BG204" s="591" t="s">
        <v>708</v>
      </c>
      <c r="BH204" s="591" t="s">
        <v>708</v>
      </c>
      <c r="BI204" s="591" t="s">
        <v>708</v>
      </c>
      <c r="BJ204" s="591" t="s">
        <v>708</v>
      </c>
      <c r="BK204" s="591" t="s">
        <v>708</v>
      </c>
      <c r="BL204" s="754" t="s">
        <v>708</v>
      </c>
      <c r="BM204" s="291" t="s">
        <v>708</v>
      </c>
      <c r="BN204" s="291" t="s">
        <v>708</v>
      </c>
      <c r="BO204" s="291" t="s">
        <v>708</v>
      </c>
      <c r="BP204" s="291" t="s">
        <v>708</v>
      </c>
      <c r="BQ204" s="291" t="s">
        <v>708</v>
      </c>
      <c r="BR204" s="291" t="s">
        <v>708</v>
      </c>
      <c r="BS204" s="755" t="s">
        <v>708</v>
      </c>
      <c r="BT204" s="591" t="s">
        <v>708</v>
      </c>
      <c r="BU204" s="591" t="s">
        <v>708</v>
      </c>
      <c r="BV204" s="591" t="s">
        <v>708</v>
      </c>
      <c r="BW204" s="591" t="s">
        <v>708</v>
      </c>
      <c r="BX204" s="591" t="s">
        <v>708</v>
      </c>
      <c r="BY204" s="591" t="s">
        <v>708</v>
      </c>
      <c r="BZ204" s="754" t="s">
        <v>708</v>
      </c>
      <c r="CA204" s="291" t="s">
        <v>708</v>
      </c>
      <c r="CB204" s="291" t="s">
        <v>708</v>
      </c>
      <c r="CC204" s="291" t="s">
        <v>708</v>
      </c>
      <c r="CD204" s="291" t="s">
        <v>708</v>
      </c>
      <c r="CE204" s="291" t="s">
        <v>708</v>
      </c>
      <c r="CF204" s="291" t="s">
        <v>708</v>
      </c>
      <c r="CG204" s="291" t="s">
        <v>708</v>
      </c>
      <c r="CH204" s="439" t="s">
        <v>1028</v>
      </c>
      <c r="CI204" s="290"/>
      <c r="CJ204" s="290"/>
      <c r="CK204" s="290"/>
      <c r="CL204" s="290"/>
      <c r="CM204" s="290"/>
      <c r="CN204" s="290"/>
      <c r="CO204" s="290"/>
      <c r="CP204" s="290"/>
      <c r="CQ204" s="290"/>
      <c r="CR204" s="290"/>
      <c r="CS204" s="290"/>
      <c r="CT204" s="290"/>
      <c r="CU204" s="290"/>
      <c r="CV204" s="290"/>
      <c r="CW204" s="290"/>
      <c r="CX204" s="290"/>
      <c r="CY204" s="290"/>
      <c r="CZ204" s="290"/>
      <c r="DA204" s="290"/>
      <c r="DB204" s="290"/>
      <c r="DC204" s="290"/>
      <c r="DD204" s="290"/>
      <c r="DE204" s="290"/>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290"/>
      <c r="EB204" s="290"/>
      <c r="EC204" s="290"/>
      <c r="ED204" s="290"/>
      <c r="EE204" s="290"/>
      <c r="EF204" s="290"/>
      <c r="EG204" s="290"/>
      <c r="EH204" s="290"/>
      <c r="EI204" s="290"/>
      <c r="EJ204" s="290"/>
      <c r="EK204" s="290"/>
      <c r="EL204" s="290"/>
      <c r="EM204" s="290"/>
      <c r="EN204" s="290"/>
      <c r="EO204" s="290"/>
      <c r="EP204" s="290"/>
      <c r="EQ204" s="290"/>
      <c r="ER204" s="290"/>
      <c r="ES204" s="290"/>
      <c r="ET204" s="290"/>
      <c r="EU204" s="290"/>
      <c r="EV204" s="290"/>
      <c r="EW204" s="290"/>
      <c r="EX204" s="290"/>
      <c r="EY204" s="290"/>
    </row>
    <row r="205" spans="1:155" s="237" customFormat="1" ht="15" customHeight="1" x14ac:dyDescent="0.35">
      <c r="A205" s="292" t="s">
        <v>384</v>
      </c>
      <c r="B205" s="293" t="s">
        <v>385</v>
      </c>
      <c r="C205" s="293" t="s">
        <v>128</v>
      </c>
      <c r="D205" s="290"/>
      <c r="E205" s="398">
        <v>68828327</v>
      </c>
      <c r="F205" s="699">
        <v>70776946</v>
      </c>
      <c r="G205" s="289">
        <v>0</v>
      </c>
      <c r="H205" s="699">
        <v>0</v>
      </c>
      <c r="I205" s="289">
        <v>591715</v>
      </c>
      <c r="J205" s="289">
        <v>592820</v>
      </c>
      <c r="K205" s="398">
        <v>68236612</v>
      </c>
      <c r="L205" s="699">
        <v>70184126</v>
      </c>
      <c r="M205" s="289">
        <v>230019</v>
      </c>
      <c r="N205" s="699">
        <v>244300</v>
      </c>
      <c r="O205" s="405">
        <v>40405.4</v>
      </c>
      <c r="P205" s="752">
        <v>40743.800000000003</v>
      </c>
      <c r="Q205" s="616">
        <v>0.99</v>
      </c>
      <c r="R205" s="617">
        <v>0.99</v>
      </c>
      <c r="S205" s="704">
        <v>0</v>
      </c>
      <c r="T205" s="699">
        <v>0</v>
      </c>
      <c r="U205" s="384">
        <v>40001.300000000003</v>
      </c>
      <c r="V205" s="384">
        <v>40336.362000000001</v>
      </c>
      <c r="W205" s="684">
        <v>1720.65</v>
      </c>
      <c r="X205" s="756">
        <v>1754.6685500000001</v>
      </c>
      <c r="Y205" s="472">
        <v>1705.86</v>
      </c>
      <c r="Z205" s="472">
        <v>1739.97164</v>
      </c>
      <c r="AA205" s="499">
        <v>1375875</v>
      </c>
      <c r="AB205" s="440">
        <v>34.11</v>
      </c>
      <c r="AC205" s="619">
        <v>1.9995799999999998E-2</v>
      </c>
      <c r="AD205" s="441" t="s">
        <v>105</v>
      </c>
      <c r="AE205" s="442" t="s">
        <v>105</v>
      </c>
      <c r="AF205" s="340">
        <v>0</v>
      </c>
      <c r="AG205" s="340">
        <v>275.73027000000002</v>
      </c>
      <c r="AH205" s="340">
        <v>81.860079999999996</v>
      </c>
      <c r="AI205" s="340">
        <v>0</v>
      </c>
      <c r="AJ205" s="568">
        <v>2112.2600000000002</v>
      </c>
      <c r="AK205" s="609">
        <v>5</v>
      </c>
      <c r="AL205" s="570">
        <v>23655</v>
      </c>
      <c r="AM205" s="609">
        <v>0</v>
      </c>
      <c r="AN205" s="570">
        <v>0</v>
      </c>
      <c r="AO205" s="609">
        <v>5</v>
      </c>
      <c r="AP205" s="569">
        <v>23655</v>
      </c>
      <c r="AQ205" s="571" t="s">
        <v>708</v>
      </c>
      <c r="AR205" s="591" t="s">
        <v>708</v>
      </c>
      <c r="AS205" s="591" t="s">
        <v>708</v>
      </c>
      <c r="AT205" s="591" t="s">
        <v>708</v>
      </c>
      <c r="AU205" s="591" t="s">
        <v>708</v>
      </c>
      <c r="AV205" s="591" t="s">
        <v>708</v>
      </c>
      <c r="AW205" s="591" t="s">
        <v>708</v>
      </c>
      <c r="AX205" s="754" t="s">
        <v>708</v>
      </c>
      <c r="AY205" s="291" t="s">
        <v>708</v>
      </c>
      <c r="AZ205" s="291" t="s">
        <v>708</v>
      </c>
      <c r="BA205" s="291" t="s">
        <v>708</v>
      </c>
      <c r="BB205" s="291" t="s">
        <v>708</v>
      </c>
      <c r="BC205" s="291" t="s">
        <v>708</v>
      </c>
      <c r="BD205" s="291" t="s">
        <v>708</v>
      </c>
      <c r="BE205" s="755" t="s">
        <v>708</v>
      </c>
      <c r="BF205" s="591" t="s">
        <v>708</v>
      </c>
      <c r="BG205" s="591" t="s">
        <v>708</v>
      </c>
      <c r="BH205" s="591" t="s">
        <v>708</v>
      </c>
      <c r="BI205" s="591" t="s">
        <v>708</v>
      </c>
      <c r="BJ205" s="591" t="s">
        <v>708</v>
      </c>
      <c r="BK205" s="591" t="s">
        <v>708</v>
      </c>
      <c r="BL205" s="754" t="s">
        <v>708</v>
      </c>
      <c r="BM205" s="291" t="s">
        <v>708</v>
      </c>
      <c r="BN205" s="291" t="s">
        <v>708</v>
      </c>
      <c r="BO205" s="291" t="s">
        <v>708</v>
      </c>
      <c r="BP205" s="291" t="s">
        <v>708</v>
      </c>
      <c r="BQ205" s="291" t="s">
        <v>708</v>
      </c>
      <c r="BR205" s="291" t="s">
        <v>708</v>
      </c>
      <c r="BS205" s="755" t="s">
        <v>708</v>
      </c>
      <c r="BT205" s="591" t="s">
        <v>708</v>
      </c>
      <c r="BU205" s="591" t="s">
        <v>708</v>
      </c>
      <c r="BV205" s="591" t="s">
        <v>708</v>
      </c>
      <c r="BW205" s="591" t="s">
        <v>708</v>
      </c>
      <c r="BX205" s="591" t="s">
        <v>708</v>
      </c>
      <c r="BY205" s="591" t="s">
        <v>708</v>
      </c>
      <c r="BZ205" s="754" t="s">
        <v>708</v>
      </c>
      <c r="CA205" s="291" t="s">
        <v>708</v>
      </c>
      <c r="CB205" s="291" t="s">
        <v>708</v>
      </c>
      <c r="CC205" s="291" t="s">
        <v>708</v>
      </c>
      <c r="CD205" s="291" t="s">
        <v>708</v>
      </c>
      <c r="CE205" s="291" t="s">
        <v>708</v>
      </c>
      <c r="CF205" s="291" t="s">
        <v>708</v>
      </c>
      <c r="CG205" s="291" t="s">
        <v>708</v>
      </c>
      <c r="CH205" s="439" t="s">
        <v>1029</v>
      </c>
      <c r="CI205" s="290"/>
      <c r="CJ205" s="290"/>
      <c r="CK205" s="290"/>
      <c r="CL205" s="290"/>
      <c r="CM205" s="290"/>
      <c r="CN205" s="290"/>
      <c r="CO205" s="290"/>
      <c r="CP205" s="290"/>
      <c r="CQ205" s="290"/>
      <c r="CR205" s="290"/>
      <c r="CS205" s="290"/>
      <c r="CT205" s="290"/>
      <c r="CU205" s="290"/>
      <c r="CV205" s="290"/>
      <c r="CW205" s="290"/>
      <c r="CX205" s="290"/>
      <c r="CY205" s="290"/>
      <c r="CZ205" s="290"/>
      <c r="DA205" s="290"/>
      <c r="DB205" s="290"/>
      <c r="DC205" s="290"/>
      <c r="DD205" s="290"/>
      <c r="DE205" s="290"/>
      <c r="DF205" s="290"/>
      <c r="DG205" s="290"/>
      <c r="DH205" s="290"/>
      <c r="DI205" s="290"/>
      <c r="DJ205" s="290"/>
      <c r="DK205" s="290"/>
      <c r="DL205" s="290"/>
      <c r="DM205" s="290"/>
      <c r="DN205" s="290"/>
      <c r="DO205" s="290"/>
      <c r="DP205" s="290"/>
      <c r="DQ205" s="290"/>
      <c r="DR205" s="290"/>
      <c r="DS205" s="290"/>
      <c r="DT205" s="290"/>
      <c r="DU205" s="290"/>
      <c r="DV205" s="290"/>
      <c r="DW205" s="290"/>
      <c r="DX205" s="290"/>
      <c r="DY205" s="290"/>
      <c r="DZ205" s="290"/>
      <c r="EA205" s="290"/>
      <c r="EB205" s="290"/>
      <c r="EC205" s="290"/>
      <c r="ED205" s="290"/>
      <c r="EE205" s="290"/>
      <c r="EF205" s="290"/>
      <c r="EG205" s="290"/>
      <c r="EH205" s="290"/>
      <c r="EI205" s="290"/>
      <c r="EJ205" s="290"/>
      <c r="EK205" s="290"/>
      <c r="EL205" s="290"/>
      <c r="EM205" s="290"/>
      <c r="EN205" s="290"/>
      <c r="EO205" s="290"/>
      <c r="EP205" s="290"/>
      <c r="EQ205" s="290"/>
      <c r="ER205" s="290"/>
      <c r="ES205" s="290"/>
      <c r="ET205" s="290"/>
      <c r="EU205" s="290"/>
      <c r="EV205" s="290"/>
      <c r="EW205" s="290"/>
      <c r="EX205" s="290"/>
      <c r="EY205" s="290"/>
    </row>
    <row r="206" spans="1:155" s="237" customFormat="1" ht="15" customHeight="1" x14ac:dyDescent="0.35">
      <c r="A206" s="292" t="s">
        <v>539</v>
      </c>
      <c r="B206" s="293" t="s">
        <v>1030</v>
      </c>
      <c r="C206" s="293" t="s">
        <v>710</v>
      </c>
      <c r="D206" s="290"/>
      <c r="E206" s="398">
        <v>6527246</v>
      </c>
      <c r="F206" s="699">
        <v>6761772</v>
      </c>
      <c r="G206" s="289">
        <v>0</v>
      </c>
      <c r="H206" s="699">
        <v>0</v>
      </c>
      <c r="I206" s="289">
        <v>10000</v>
      </c>
      <c r="J206" s="289">
        <v>15000</v>
      </c>
      <c r="K206" s="398">
        <v>6517246</v>
      </c>
      <c r="L206" s="699">
        <v>6746772</v>
      </c>
      <c r="M206" s="289">
        <v>0</v>
      </c>
      <c r="N206" s="699">
        <v>0</v>
      </c>
      <c r="O206" s="405">
        <v>26692</v>
      </c>
      <c r="P206" s="752">
        <v>26814.7</v>
      </c>
      <c r="Q206" s="616">
        <v>0.98</v>
      </c>
      <c r="R206" s="617">
        <v>0.99</v>
      </c>
      <c r="S206" s="383">
        <v>0</v>
      </c>
      <c r="T206" s="699">
        <v>0</v>
      </c>
      <c r="U206" s="384">
        <v>26158.2</v>
      </c>
      <c r="V206" s="384">
        <v>26546.6</v>
      </c>
      <c r="W206" s="684">
        <v>249.53</v>
      </c>
      <c r="X206" s="756">
        <v>254.71</v>
      </c>
      <c r="Y206" s="472">
        <v>249.15</v>
      </c>
      <c r="Z206" s="472">
        <v>254.15</v>
      </c>
      <c r="AA206" s="499">
        <v>0</v>
      </c>
      <c r="AB206" s="440">
        <v>0</v>
      </c>
      <c r="AC206" s="619">
        <v>0</v>
      </c>
      <c r="AD206" s="441" t="s">
        <v>105</v>
      </c>
      <c r="AE206" s="442" t="s">
        <v>105</v>
      </c>
      <c r="AF206" s="340">
        <v>1396.78</v>
      </c>
      <c r="AG206" s="340">
        <v>249.66</v>
      </c>
      <c r="AH206" s="340">
        <v>89.4</v>
      </c>
      <c r="AI206" s="340">
        <v>0</v>
      </c>
      <c r="AJ206" s="568">
        <v>1990.55</v>
      </c>
      <c r="AK206" s="609">
        <v>1</v>
      </c>
      <c r="AL206" s="570">
        <v>374.52</v>
      </c>
      <c r="AM206" s="609">
        <v>0</v>
      </c>
      <c r="AN206" s="570">
        <v>0</v>
      </c>
      <c r="AO206" s="609">
        <v>1</v>
      </c>
      <c r="AP206" s="569">
        <v>374.5</v>
      </c>
      <c r="AQ206" s="571" t="s">
        <v>708</v>
      </c>
      <c r="AR206" s="591" t="s">
        <v>708</v>
      </c>
      <c r="AS206" s="591" t="s">
        <v>708</v>
      </c>
      <c r="AT206" s="591" t="s">
        <v>708</v>
      </c>
      <c r="AU206" s="591" t="s">
        <v>708</v>
      </c>
      <c r="AV206" s="591" t="s">
        <v>708</v>
      </c>
      <c r="AW206" s="591" t="s">
        <v>708</v>
      </c>
      <c r="AX206" s="754" t="s">
        <v>708</v>
      </c>
      <c r="AY206" s="291" t="s">
        <v>708</v>
      </c>
      <c r="AZ206" s="291" t="s">
        <v>708</v>
      </c>
      <c r="BA206" s="291" t="s">
        <v>708</v>
      </c>
      <c r="BB206" s="291" t="s">
        <v>708</v>
      </c>
      <c r="BC206" s="291" t="s">
        <v>708</v>
      </c>
      <c r="BD206" s="291" t="s">
        <v>708</v>
      </c>
      <c r="BE206" s="755" t="s">
        <v>708</v>
      </c>
      <c r="BF206" s="591" t="s">
        <v>708</v>
      </c>
      <c r="BG206" s="591" t="s">
        <v>708</v>
      </c>
      <c r="BH206" s="591" t="s">
        <v>708</v>
      </c>
      <c r="BI206" s="591" t="s">
        <v>708</v>
      </c>
      <c r="BJ206" s="591" t="s">
        <v>708</v>
      </c>
      <c r="BK206" s="591" t="s">
        <v>708</v>
      </c>
      <c r="BL206" s="754" t="s">
        <v>708</v>
      </c>
      <c r="BM206" s="291" t="s">
        <v>708</v>
      </c>
      <c r="BN206" s="291" t="s">
        <v>708</v>
      </c>
      <c r="BO206" s="291" t="s">
        <v>708</v>
      </c>
      <c r="BP206" s="291" t="s">
        <v>708</v>
      </c>
      <c r="BQ206" s="291" t="s">
        <v>708</v>
      </c>
      <c r="BR206" s="291" t="s">
        <v>708</v>
      </c>
      <c r="BS206" s="755" t="s">
        <v>708</v>
      </c>
      <c r="BT206" s="591" t="s">
        <v>708</v>
      </c>
      <c r="BU206" s="591" t="s">
        <v>708</v>
      </c>
      <c r="BV206" s="591" t="s">
        <v>708</v>
      </c>
      <c r="BW206" s="591" t="s">
        <v>708</v>
      </c>
      <c r="BX206" s="591" t="s">
        <v>708</v>
      </c>
      <c r="BY206" s="591" t="s">
        <v>708</v>
      </c>
      <c r="BZ206" s="754" t="s">
        <v>708</v>
      </c>
      <c r="CA206" s="291" t="s">
        <v>708</v>
      </c>
      <c r="CB206" s="291" t="s">
        <v>708</v>
      </c>
      <c r="CC206" s="291" t="s">
        <v>708</v>
      </c>
      <c r="CD206" s="291" t="s">
        <v>708</v>
      </c>
      <c r="CE206" s="291" t="s">
        <v>708</v>
      </c>
      <c r="CF206" s="291" t="s">
        <v>708</v>
      </c>
      <c r="CG206" s="291" t="s">
        <v>708</v>
      </c>
      <c r="CH206" s="439" t="s">
        <v>1031</v>
      </c>
      <c r="CI206" s="290"/>
      <c r="CJ206" s="290"/>
      <c r="CK206" s="290"/>
      <c r="CL206" s="290"/>
      <c r="CM206" s="290"/>
      <c r="CN206" s="290"/>
      <c r="CO206" s="290"/>
      <c r="CP206" s="290"/>
      <c r="CQ206" s="290"/>
      <c r="CR206" s="290"/>
      <c r="CS206" s="290"/>
      <c r="CT206" s="290"/>
      <c r="CU206" s="290"/>
      <c r="CV206" s="290"/>
      <c r="CW206" s="290"/>
      <c r="CX206" s="290"/>
      <c r="CY206" s="290"/>
      <c r="CZ206" s="290"/>
      <c r="DA206" s="290"/>
      <c r="DB206" s="290"/>
      <c r="DC206" s="290"/>
      <c r="DD206" s="290"/>
      <c r="DE206" s="290"/>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290"/>
      <c r="EB206" s="290"/>
      <c r="EC206" s="290"/>
      <c r="ED206" s="290"/>
      <c r="EE206" s="290"/>
      <c r="EF206" s="290"/>
      <c r="EG206" s="290"/>
      <c r="EH206" s="290"/>
      <c r="EI206" s="290"/>
      <c r="EJ206" s="290"/>
      <c r="EK206" s="290"/>
      <c r="EL206" s="290"/>
      <c r="EM206" s="290"/>
      <c r="EN206" s="290"/>
      <c r="EO206" s="290"/>
      <c r="EP206" s="290"/>
      <c r="EQ206" s="290"/>
      <c r="ER206" s="290"/>
      <c r="ES206" s="290"/>
      <c r="ET206" s="290"/>
      <c r="EU206" s="290"/>
      <c r="EV206" s="290"/>
      <c r="EW206" s="290"/>
      <c r="EX206" s="290"/>
      <c r="EY206" s="290"/>
    </row>
    <row r="207" spans="1:155" s="237" customFormat="1" ht="15" customHeight="1" x14ac:dyDescent="0.35">
      <c r="A207" s="292" t="s">
        <v>540</v>
      </c>
      <c r="B207" s="293" t="s">
        <v>1032</v>
      </c>
      <c r="C207" s="293" t="s">
        <v>710</v>
      </c>
      <c r="D207" s="290"/>
      <c r="E207" s="398">
        <v>14888688</v>
      </c>
      <c r="F207" s="699">
        <v>15606532</v>
      </c>
      <c r="G207" s="289">
        <v>0</v>
      </c>
      <c r="H207" s="699">
        <v>0</v>
      </c>
      <c r="I207" s="289">
        <v>470108</v>
      </c>
      <c r="J207" s="289">
        <v>507416</v>
      </c>
      <c r="K207" s="398">
        <v>14418580</v>
      </c>
      <c r="L207" s="699">
        <v>15099116</v>
      </c>
      <c r="M207" s="289">
        <v>0</v>
      </c>
      <c r="N207" s="699">
        <v>0</v>
      </c>
      <c r="O207" s="405">
        <v>61333.3</v>
      </c>
      <c r="P207" s="752">
        <v>62903.7</v>
      </c>
      <c r="Q207" s="616">
        <v>0.99</v>
      </c>
      <c r="R207" s="617">
        <v>0.99</v>
      </c>
      <c r="S207" s="704">
        <v>0</v>
      </c>
      <c r="T207" s="699">
        <v>0</v>
      </c>
      <c r="U207" s="384">
        <v>60720</v>
      </c>
      <c r="V207" s="384">
        <v>62274.663</v>
      </c>
      <c r="W207" s="684">
        <v>245.2</v>
      </c>
      <c r="X207" s="756">
        <v>250.60804999999999</v>
      </c>
      <c r="Y207" s="472">
        <v>237.46</v>
      </c>
      <c r="Z207" s="472">
        <v>242.46001999999999</v>
      </c>
      <c r="AA207" s="499">
        <v>0</v>
      </c>
      <c r="AB207" s="440">
        <v>0</v>
      </c>
      <c r="AC207" s="619">
        <v>0</v>
      </c>
      <c r="AD207" s="441" t="s">
        <v>105</v>
      </c>
      <c r="AE207" s="442" t="s">
        <v>105</v>
      </c>
      <c r="AF207" s="340">
        <v>1626.39096</v>
      </c>
      <c r="AG207" s="340">
        <v>295.57017000000002</v>
      </c>
      <c r="AH207" s="340">
        <v>0</v>
      </c>
      <c r="AI207" s="340">
        <v>0</v>
      </c>
      <c r="AJ207" s="568">
        <v>2172.5700000000002</v>
      </c>
      <c r="AK207" s="609">
        <v>2</v>
      </c>
      <c r="AL207" s="570">
        <v>12200.7</v>
      </c>
      <c r="AM207" s="609">
        <v>0</v>
      </c>
      <c r="AN207" s="570">
        <v>0</v>
      </c>
      <c r="AO207" s="609">
        <v>2</v>
      </c>
      <c r="AP207" s="569">
        <v>12200.7</v>
      </c>
      <c r="AQ207" s="571" t="s">
        <v>708</v>
      </c>
      <c r="AR207" s="591" t="s">
        <v>708</v>
      </c>
      <c r="AS207" s="591" t="s">
        <v>708</v>
      </c>
      <c r="AT207" s="591" t="s">
        <v>708</v>
      </c>
      <c r="AU207" s="591" t="s">
        <v>708</v>
      </c>
      <c r="AV207" s="591" t="s">
        <v>708</v>
      </c>
      <c r="AW207" s="591" t="s">
        <v>708</v>
      </c>
      <c r="AX207" s="754" t="s">
        <v>708</v>
      </c>
      <c r="AY207" s="291" t="s">
        <v>708</v>
      </c>
      <c r="AZ207" s="291" t="s">
        <v>708</v>
      </c>
      <c r="BA207" s="291" t="s">
        <v>708</v>
      </c>
      <c r="BB207" s="291" t="s">
        <v>708</v>
      </c>
      <c r="BC207" s="291" t="s">
        <v>708</v>
      </c>
      <c r="BD207" s="291" t="s">
        <v>708</v>
      </c>
      <c r="BE207" s="755" t="s">
        <v>708</v>
      </c>
      <c r="BF207" s="591" t="s">
        <v>708</v>
      </c>
      <c r="BG207" s="591" t="s">
        <v>708</v>
      </c>
      <c r="BH207" s="591" t="s">
        <v>708</v>
      </c>
      <c r="BI207" s="591" t="s">
        <v>708</v>
      </c>
      <c r="BJ207" s="591" t="s">
        <v>708</v>
      </c>
      <c r="BK207" s="591" t="s">
        <v>708</v>
      </c>
      <c r="BL207" s="754" t="s">
        <v>708</v>
      </c>
      <c r="BM207" s="291" t="s">
        <v>708</v>
      </c>
      <c r="BN207" s="291" t="s">
        <v>708</v>
      </c>
      <c r="BO207" s="291" t="s">
        <v>708</v>
      </c>
      <c r="BP207" s="291" t="s">
        <v>708</v>
      </c>
      <c r="BQ207" s="291" t="s">
        <v>708</v>
      </c>
      <c r="BR207" s="291" t="s">
        <v>708</v>
      </c>
      <c r="BS207" s="755" t="s">
        <v>708</v>
      </c>
      <c r="BT207" s="591" t="s">
        <v>708</v>
      </c>
      <c r="BU207" s="591" t="s">
        <v>708</v>
      </c>
      <c r="BV207" s="591" t="s">
        <v>708</v>
      </c>
      <c r="BW207" s="591" t="s">
        <v>708</v>
      </c>
      <c r="BX207" s="591" t="s">
        <v>708</v>
      </c>
      <c r="BY207" s="591" t="s">
        <v>708</v>
      </c>
      <c r="BZ207" s="754" t="s">
        <v>708</v>
      </c>
      <c r="CA207" s="291" t="s">
        <v>708</v>
      </c>
      <c r="CB207" s="291" t="s">
        <v>708</v>
      </c>
      <c r="CC207" s="291" t="s">
        <v>708</v>
      </c>
      <c r="CD207" s="291" t="s">
        <v>708</v>
      </c>
      <c r="CE207" s="291" t="s">
        <v>708</v>
      </c>
      <c r="CF207" s="291" t="s">
        <v>708</v>
      </c>
      <c r="CG207" s="291" t="s">
        <v>708</v>
      </c>
      <c r="CH207" s="439" t="s">
        <v>1033</v>
      </c>
      <c r="CI207" s="290"/>
      <c r="CJ207" s="290"/>
      <c r="CK207" s="290"/>
      <c r="CL207" s="290"/>
      <c r="CM207" s="290"/>
      <c r="CN207" s="290"/>
      <c r="CO207" s="290"/>
      <c r="CP207" s="290"/>
      <c r="CQ207" s="290"/>
      <c r="CR207" s="290"/>
      <c r="CS207" s="290"/>
      <c r="CT207" s="290"/>
      <c r="CU207" s="290"/>
      <c r="CV207" s="290"/>
      <c r="CW207" s="290"/>
      <c r="CX207" s="290"/>
      <c r="CY207" s="290"/>
      <c r="CZ207" s="290"/>
      <c r="DA207" s="290"/>
      <c r="DB207" s="290"/>
      <c r="DC207" s="290"/>
      <c r="DD207" s="290"/>
      <c r="DE207" s="290"/>
      <c r="DF207" s="290"/>
      <c r="DG207" s="290"/>
      <c r="DH207" s="290"/>
      <c r="DI207" s="290"/>
      <c r="DJ207" s="290"/>
      <c r="DK207" s="290"/>
      <c r="DL207" s="290"/>
      <c r="DM207" s="290"/>
      <c r="DN207" s="290"/>
      <c r="DO207" s="290"/>
      <c r="DP207" s="290"/>
      <c r="DQ207" s="290"/>
      <c r="DR207" s="290"/>
      <c r="DS207" s="290"/>
      <c r="DT207" s="290"/>
      <c r="DU207" s="290"/>
      <c r="DV207" s="290"/>
      <c r="DW207" s="290"/>
      <c r="DX207" s="290"/>
      <c r="DY207" s="290"/>
      <c r="DZ207" s="290"/>
      <c r="EA207" s="290"/>
      <c r="EB207" s="290"/>
      <c r="EC207" s="290"/>
      <c r="ED207" s="290"/>
      <c r="EE207" s="290"/>
      <c r="EF207" s="290"/>
      <c r="EG207" s="290"/>
      <c r="EH207" s="290"/>
      <c r="EI207" s="290"/>
      <c r="EJ207" s="290"/>
      <c r="EK207" s="290"/>
      <c r="EL207" s="290"/>
      <c r="EM207" s="290"/>
      <c r="EN207" s="290"/>
      <c r="EO207" s="290"/>
      <c r="EP207" s="290"/>
      <c r="EQ207" s="290"/>
      <c r="ER207" s="290"/>
      <c r="ES207" s="290"/>
      <c r="ET207" s="290"/>
      <c r="EU207" s="290"/>
      <c r="EV207" s="290"/>
      <c r="EW207" s="290"/>
      <c r="EX207" s="290"/>
      <c r="EY207" s="290"/>
    </row>
    <row r="208" spans="1:155" s="237" customFormat="1" ht="15" customHeight="1" x14ac:dyDescent="0.35">
      <c r="A208" s="292" t="s">
        <v>541</v>
      </c>
      <c r="B208" s="293" t="s">
        <v>1034</v>
      </c>
      <c r="C208" s="293" t="s">
        <v>710</v>
      </c>
      <c r="D208" s="290"/>
      <c r="E208" s="398">
        <v>4241259</v>
      </c>
      <c r="F208" s="699">
        <v>4462769</v>
      </c>
      <c r="G208" s="289">
        <v>0</v>
      </c>
      <c r="H208" s="722">
        <v>0</v>
      </c>
      <c r="I208" s="289">
        <v>503609</v>
      </c>
      <c r="J208" s="289">
        <v>517347</v>
      </c>
      <c r="K208" s="398">
        <v>3737650</v>
      </c>
      <c r="L208" s="699">
        <v>3945422</v>
      </c>
      <c r="M208" s="289">
        <v>0</v>
      </c>
      <c r="N208" s="699">
        <v>0</v>
      </c>
      <c r="O208" s="405">
        <v>24188.400000000001</v>
      </c>
      <c r="P208" s="752">
        <v>24738.5</v>
      </c>
      <c r="Q208" s="616">
        <v>0.99250000000000005</v>
      </c>
      <c r="R208" s="617">
        <v>0.99250000000000005</v>
      </c>
      <c r="S208" s="704">
        <v>0</v>
      </c>
      <c r="T208" s="699">
        <v>0</v>
      </c>
      <c r="U208" s="384">
        <v>24007</v>
      </c>
      <c r="V208" s="384">
        <v>24553</v>
      </c>
      <c r="W208" s="684">
        <v>176.67</v>
      </c>
      <c r="X208" s="756">
        <v>181.76</v>
      </c>
      <c r="Y208" s="472">
        <v>155.69</v>
      </c>
      <c r="Z208" s="472">
        <v>160.69</v>
      </c>
      <c r="AA208" s="439">
        <v>0</v>
      </c>
      <c r="AB208" s="439">
        <v>0</v>
      </c>
      <c r="AC208" s="619">
        <v>0</v>
      </c>
      <c r="AD208" s="441" t="s">
        <v>105</v>
      </c>
      <c r="AE208" s="442" t="s">
        <v>105</v>
      </c>
      <c r="AF208" s="340">
        <v>1514.29</v>
      </c>
      <c r="AG208" s="340">
        <v>236.45</v>
      </c>
      <c r="AH208" s="340">
        <v>77.27</v>
      </c>
      <c r="AI208" s="340">
        <v>0</v>
      </c>
      <c r="AJ208" s="568">
        <v>2009.77</v>
      </c>
      <c r="AK208" s="609">
        <v>50</v>
      </c>
      <c r="AL208" s="570">
        <v>24553</v>
      </c>
      <c r="AM208" s="609">
        <v>0</v>
      </c>
      <c r="AN208" s="570">
        <v>0</v>
      </c>
      <c r="AO208" s="609">
        <v>35</v>
      </c>
      <c r="AP208" s="569">
        <v>23766</v>
      </c>
      <c r="AQ208" s="571" t="s">
        <v>708</v>
      </c>
      <c r="AR208" s="591" t="s">
        <v>708</v>
      </c>
      <c r="AS208" s="591" t="s">
        <v>708</v>
      </c>
      <c r="AT208" s="591" t="s">
        <v>708</v>
      </c>
      <c r="AU208" s="591" t="s">
        <v>708</v>
      </c>
      <c r="AV208" s="591" t="s">
        <v>708</v>
      </c>
      <c r="AW208" s="591" t="s">
        <v>708</v>
      </c>
      <c r="AX208" s="754" t="s">
        <v>708</v>
      </c>
      <c r="AY208" s="291" t="s">
        <v>708</v>
      </c>
      <c r="AZ208" s="291" t="s">
        <v>708</v>
      </c>
      <c r="BA208" s="291" t="s">
        <v>708</v>
      </c>
      <c r="BB208" s="291" t="s">
        <v>708</v>
      </c>
      <c r="BC208" s="291" t="s">
        <v>708</v>
      </c>
      <c r="BD208" s="291" t="s">
        <v>708</v>
      </c>
      <c r="BE208" s="755" t="s">
        <v>708</v>
      </c>
      <c r="BF208" s="591" t="s">
        <v>708</v>
      </c>
      <c r="BG208" s="591" t="s">
        <v>708</v>
      </c>
      <c r="BH208" s="591" t="s">
        <v>708</v>
      </c>
      <c r="BI208" s="591" t="s">
        <v>708</v>
      </c>
      <c r="BJ208" s="591" t="s">
        <v>708</v>
      </c>
      <c r="BK208" s="591" t="s">
        <v>708</v>
      </c>
      <c r="BL208" s="754" t="s">
        <v>708</v>
      </c>
      <c r="BM208" s="291" t="s">
        <v>708</v>
      </c>
      <c r="BN208" s="291" t="s">
        <v>708</v>
      </c>
      <c r="BO208" s="291" t="s">
        <v>708</v>
      </c>
      <c r="BP208" s="291" t="s">
        <v>708</v>
      </c>
      <c r="BQ208" s="291" t="s">
        <v>708</v>
      </c>
      <c r="BR208" s="291" t="s">
        <v>708</v>
      </c>
      <c r="BS208" s="755" t="s">
        <v>708</v>
      </c>
      <c r="BT208" s="591" t="s">
        <v>708</v>
      </c>
      <c r="BU208" s="591" t="s">
        <v>708</v>
      </c>
      <c r="BV208" s="591" t="s">
        <v>708</v>
      </c>
      <c r="BW208" s="591" t="s">
        <v>708</v>
      </c>
      <c r="BX208" s="591" t="s">
        <v>708</v>
      </c>
      <c r="BY208" s="591" t="s">
        <v>708</v>
      </c>
      <c r="BZ208" s="754" t="s">
        <v>708</v>
      </c>
      <c r="CA208" s="291" t="s">
        <v>708</v>
      </c>
      <c r="CB208" s="291" t="s">
        <v>708</v>
      </c>
      <c r="CC208" s="291" t="s">
        <v>708</v>
      </c>
      <c r="CD208" s="291" t="s">
        <v>708</v>
      </c>
      <c r="CE208" s="291" t="s">
        <v>708</v>
      </c>
      <c r="CF208" s="291" t="s">
        <v>708</v>
      </c>
      <c r="CG208" s="291" t="s">
        <v>708</v>
      </c>
      <c r="CH208" s="439" t="s">
        <v>1035</v>
      </c>
      <c r="CI208" s="290"/>
      <c r="CJ208" s="290"/>
      <c r="CK208" s="290"/>
      <c r="CL208" s="290"/>
      <c r="CM208" s="290"/>
      <c r="CN208" s="290"/>
      <c r="CO208" s="290"/>
      <c r="CP208" s="290"/>
      <c r="CQ208" s="290"/>
      <c r="CR208" s="290"/>
      <c r="CS208" s="290"/>
      <c r="CT208" s="290"/>
      <c r="CU208" s="290"/>
      <c r="CV208" s="290"/>
      <c r="CW208" s="290"/>
      <c r="CX208" s="290"/>
      <c r="CY208" s="290"/>
      <c r="CZ208" s="290"/>
      <c r="DA208" s="290"/>
      <c r="DB208" s="290"/>
      <c r="DC208" s="290"/>
      <c r="DD208" s="290"/>
      <c r="DE208" s="290"/>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290"/>
      <c r="EB208" s="290"/>
      <c r="EC208" s="290"/>
      <c r="ED208" s="290"/>
      <c r="EE208" s="290"/>
      <c r="EF208" s="290"/>
      <c r="EG208" s="290"/>
      <c r="EH208" s="290"/>
      <c r="EI208" s="290"/>
      <c r="EJ208" s="290"/>
      <c r="EK208" s="290"/>
      <c r="EL208" s="290"/>
      <c r="EM208" s="290"/>
      <c r="EN208" s="290"/>
      <c r="EO208" s="290"/>
      <c r="EP208" s="290"/>
      <c r="EQ208" s="290"/>
      <c r="ER208" s="290"/>
      <c r="ES208" s="290"/>
      <c r="ET208" s="290"/>
      <c r="EU208" s="290"/>
      <c r="EV208" s="290"/>
      <c r="EW208" s="290"/>
      <c r="EX208" s="290"/>
      <c r="EY208" s="290"/>
    </row>
    <row r="209" spans="1:155" s="237" customFormat="1" ht="15" customHeight="1" x14ac:dyDescent="0.35">
      <c r="A209" s="292" t="s">
        <v>386</v>
      </c>
      <c r="B209" s="293" t="s">
        <v>387</v>
      </c>
      <c r="C209" s="293" t="s">
        <v>117</v>
      </c>
      <c r="D209" s="290"/>
      <c r="E209" s="398">
        <v>141136452</v>
      </c>
      <c r="F209" s="699">
        <v>144225702</v>
      </c>
      <c r="G209" s="289">
        <v>0</v>
      </c>
      <c r="H209" s="699">
        <v>0</v>
      </c>
      <c r="I209" s="289">
        <v>0</v>
      </c>
      <c r="J209" s="289">
        <v>0</v>
      </c>
      <c r="K209" s="398">
        <v>141136452</v>
      </c>
      <c r="L209" s="699">
        <v>144225702</v>
      </c>
      <c r="M209" s="289">
        <v>2678352</v>
      </c>
      <c r="N209" s="699">
        <v>2844791</v>
      </c>
      <c r="O209" s="405">
        <v>89787.1</v>
      </c>
      <c r="P209" s="752">
        <v>90006.399999999994</v>
      </c>
      <c r="Q209" s="616">
        <v>0.98499999999999999</v>
      </c>
      <c r="R209" s="617">
        <v>0.98499999999999999</v>
      </c>
      <c r="S209" s="704">
        <v>46.7</v>
      </c>
      <c r="T209" s="699">
        <v>46.7</v>
      </c>
      <c r="U209" s="384">
        <v>88487</v>
      </c>
      <c r="V209" s="384">
        <v>88703</v>
      </c>
      <c r="W209" s="684">
        <v>1595</v>
      </c>
      <c r="X209" s="756">
        <v>1625.94</v>
      </c>
      <c r="Y209" s="472">
        <v>1595</v>
      </c>
      <c r="Z209" s="472">
        <v>1625.94</v>
      </c>
      <c r="AA209" s="499">
        <v>1414813</v>
      </c>
      <c r="AB209" s="440">
        <v>15.95</v>
      </c>
      <c r="AC209" s="619">
        <v>0.01</v>
      </c>
      <c r="AD209" s="441" t="s">
        <v>105</v>
      </c>
      <c r="AE209" s="442" t="s">
        <v>105</v>
      </c>
      <c r="AF209" s="340">
        <v>395.59</v>
      </c>
      <c r="AG209" s="340">
        <v>0</v>
      </c>
      <c r="AH209" s="340">
        <v>0</v>
      </c>
      <c r="AI209" s="340">
        <v>0</v>
      </c>
      <c r="AJ209" s="568">
        <v>2021.53</v>
      </c>
      <c r="AK209" s="609">
        <v>0</v>
      </c>
      <c r="AL209" s="570">
        <v>0</v>
      </c>
      <c r="AM209" s="609">
        <v>0</v>
      </c>
      <c r="AN209" s="570">
        <v>0</v>
      </c>
      <c r="AO209" s="609">
        <v>0</v>
      </c>
      <c r="AP209" s="569">
        <v>0</v>
      </c>
      <c r="AQ209" s="571" t="s">
        <v>708</v>
      </c>
      <c r="AR209" s="591" t="s">
        <v>708</v>
      </c>
      <c r="AS209" s="591" t="s">
        <v>708</v>
      </c>
      <c r="AT209" s="591" t="s">
        <v>708</v>
      </c>
      <c r="AU209" s="591" t="s">
        <v>708</v>
      </c>
      <c r="AV209" s="591" t="s">
        <v>708</v>
      </c>
      <c r="AW209" s="591" t="s">
        <v>708</v>
      </c>
      <c r="AX209" s="754" t="s">
        <v>708</v>
      </c>
      <c r="AY209" s="291" t="s">
        <v>708</v>
      </c>
      <c r="AZ209" s="291" t="s">
        <v>708</v>
      </c>
      <c r="BA209" s="291" t="s">
        <v>708</v>
      </c>
      <c r="BB209" s="291" t="s">
        <v>708</v>
      </c>
      <c r="BC209" s="291" t="s">
        <v>708</v>
      </c>
      <c r="BD209" s="291" t="s">
        <v>708</v>
      </c>
      <c r="BE209" s="755" t="s">
        <v>708</v>
      </c>
      <c r="BF209" s="591" t="s">
        <v>708</v>
      </c>
      <c r="BG209" s="591" t="s">
        <v>708</v>
      </c>
      <c r="BH209" s="591" t="s">
        <v>708</v>
      </c>
      <c r="BI209" s="591" t="s">
        <v>708</v>
      </c>
      <c r="BJ209" s="591" t="s">
        <v>708</v>
      </c>
      <c r="BK209" s="591" t="s">
        <v>708</v>
      </c>
      <c r="BL209" s="754" t="s">
        <v>708</v>
      </c>
      <c r="BM209" s="291" t="s">
        <v>708</v>
      </c>
      <c r="BN209" s="291" t="s">
        <v>708</v>
      </c>
      <c r="BO209" s="291" t="s">
        <v>708</v>
      </c>
      <c r="BP209" s="291" t="s">
        <v>708</v>
      </c>
      <c r="BQ209" s="291" t="s">
        <v>708</v>
      </c>
      <c r="BR209" s="291" t="s">
        <v>708</v>
      </c>
      <c r="BS209" s="755" t="s">
        <v>708</v>
      </c>
      <c r="BT209" s="591" t="s">
        <v>708</v>
      </c>
      <c r="BU209" s="591" t="s">
        <v>708</v>
      </c>
      <c r="BV209" s="591" t="s">
        <v>708</v>
      </c>
      <c r="BW209" s="591" t="s">
        <v>708</v>
      </c>
      <c r="BX209" s="591" t="s">
        <v>708</v>
      </c>
      <c r="BY209" s="591" t="s">
        <v>708</v>
      </c>
      <c r="BZ209" s="754" t="s">
        <v>708</v>
      </c>
      <c r="CA209" s="291" t="s">
        <v>708</v>
      </c>
      <c r="CB209" s="291" t="s">
        <v>708</v>
      </c>
      <c r="CC209" s="291" t="s">
        <v>708</v>
      </c>
      <c r="CD209" s="291" t="s">
        <v>708</v>
      </c>
      <c r="CE209" s="291" t="s">
        <v>708</v>
      </c>
      <c r="CF209" s="291" t="s">
        <v>708</v>
      </c>
      <c r="CG209" s="291" t="s">
        <v>708</v>
      </c>
      <c r="CH209" s="439" t="s">
        <v>1036</v>
      </c>
      <c r="CI209" s="290"/>
      <c r="CJ209" s="290"/>
      <c r="CK209" s="290"/>
      <c r="CL209" s="290"/>
      <c r="CM209" s="290"/>
      <c r="CN209" s="290"/>
      <c r="CO209" s="290"/>
      <c r="CP209" s="290"/>
      <c r="CQ209" s="290"/>
      <c r="CR209" s="290"/>
      <c r="CS209" s="290"/>
      <c r="CT209" s="290"/>
      <c r="CU209" s="290"/>
      <c r="CV209" s="290"/>
      <c r="CW209" s="290"/>
      <c r="CX209" s="290"/>
      <c r="CY209" s="290"/>
      <c r="CZ209" s="290"/>
      <c r="DA209" s="290"/>
      <c r="DB209" s="290"/>
      <c r="DC209" s="290"/>
      <c r="DD209" s="290"/>
      <c r="DE209" s="290"/>
      <c r="DF209" s="290"/>
      <c r="DG209" s="290"/>
      <c r="DH209" s="290"/>
      <c r="DI209" s="290"/>
      <c r="DJ209" s="290"/>
      <c r="DK209" s="290"/>
      <c r="DL209" s="290"/>
      <c r="DM209" s="290"/>
      <c r="DN209" s="290"/>
      <c r="DO209" s="290"/>
      <c r="DP209" s="290"/>
      <c r="DQ209" s="290"/>
      <c r="DR209" s="290"/>
      <c r="DS209" s="290"/>
      <c r="DT209" s="290"/>
      <c r="DU209" s="290"/>
      <c r="DV209" s="290"/>
      <c r="DW209" s="290"/>
      <c r="DX209" s="290"/>
      <c r="DY209" s="290"/>
      <c r="DZ209" s="290"/>
      <c r="EA209" s="290"/>
      <c r="EB209" s="290"/>
      <c r="EC209" s="290"/>
      <c r="ED209" s="290"/>
      <c r="EE209" s="290"/>
      <c r="EF209" s="290"/>
      <c r="EG209" s="290"/>
      <c r="EH209" s="290"/>
      <c r="EI209" s="290"/>
      <c r="EJ209" s="290"/>
      <c r="EK209" s="290"/>
      <c r="EL209" s="290"/>
      <c r="EM209" s="290"/>
      <c r="EN209" s="290"/>
      <c r="EO209" s="290"/>
      <c r="EP209" s="290"/>
      <c r="EQ209" s="290"/>
      <c r="ER209" s="290"/>
      <c r="ES209" s="290"/>
      <c r="ET209" s="290"/>
      <c r="EU209" s="290"/>
      <c r="EV209" s="290"/>
      <c r="EW209" s="290"/>
      <c r="EX209" s="290"/>
      <c r="EY209" s="290"/>
    </row>
    <row r="210" spans="1:155" s="237" customFormat="1" ht="15" customHeight="1" x14ac:dyDescent="0.35">
      <c r="A210" s="292" t="s">
        <v>542</v>
      </c>
      <c r="B210" s="293" t="s">
        <v>1037</v>
      </c>
      <c r="C210" s="293" t="s">
        <v>710</v>
      </c>
      <c r="D210" s="290"/>
      <c r="E210" s="398">
        <v>5116096.2</v>
      </c>
      <c r="F210" s="699">
        <v>5158726</v>
      </c>
      <c r="G210" s="289">
        <v>0</v>
      </c>
      <c r="H210" s="722">
        <v>0</v>
      </c>
      <c r="I210" s="289">
        <v>682593</v>
      </c>
      <c r="J210" s="289">
        <v>706667</v>
      </c>
      <c r="K210" s="398">
        <v>4433503.2</v>
      </c>
      <c r="L210" s="699">
        <v>4452059</v>
      </c>
      <c r="M210" s="289">
        <v>17626.490000000002</v>
      </c>
      <c r="N210" s="699">
        <v>18428</v>
      </c>
      <c r="O210" s="405">
        <v>18397.900000000001</v>
      </c>
      <c r="P210" s="752">
        <v>18386.5</v>
      </c>
      <c r="Q210" s="616">
        <v>0.98</v>
      </c>
      <c r="R210" s="617">
        <v>0.98499999999999999</v>
      </c>
      <c r="S210" s="704">
        <v>1674.6</v>
      </c>
      <c r="T210" s="699">
        <v>1676.23</v>
      </c>
      <c r="U210" s="384">
        <v>19704.5</v>
      </c>
      <c r="V210" s="384">
        <v>19786.900000000001</v>
      </c>
      <c r="W210" s="684">
        <v>259.64</v>
      </c>
      <c r="X210" s="756">
        <v>260.70999999999998</v>
      </c>
      <c r="Y210" s="472">
        <v>225</v>
      </c>
      <c r="Z210" s="472">
        <v>225</v>
      </c>
      <c r="AA210" s="439">
        <v>0</v>
      </c>
      <c r="AB210" s="439">
        <v>0</v>
      </c>
      <c r="AC210" s="619">
        <v>0</v>
      </c>
      <c r="AD210" s="441" t="s">
        <v>105</v>
      </c>
      <c r="AE210" s="442" t="s">
        <v>105</v>
      </c>
      <c r="AF210" s="340">
        <v>1467.35</v>
      </c>
      <c r="AG210" s="340">
        <v>281.06</v>
      </c>
      <c r="AH210" s="340">
        <v>75.61</v>
      </c>
      <c r="AI210" s="340">
        <v>0</v>
      </c>
      <c r="AJ210" s="568">
        <v>2084.73</v>
      </c>
      <c r="AK210" s="609">
        <v>100</v>
      </c>
      <c r="AL210" s="570">
        <v>19786.900000000001</v>
      </c>
      <c r="AM210" s="609">
        <v>0</v>
      </c>
      <c r="AN210" s="570">
        <v>0</v>
      </c>
      <c r="AO210" s="609">
        <v>79</v>
      </c>
      <c r="AP210" s="569">
        <v>18447.5</v>
      </c>
      <c r="AQ210" s="571" t="s">
        <v>708</v>
      </c>
      <c r="AR210" s="591" t="s">
        <v>708</v>
      </c>
      <c r="AS210" s="591" t="s">
        <v>708</v>
      </c>
      <c r="AT210" s="591" t="s">
        <v>708</v>
      </c>
      <c r="AU210" s="591" t="s">
        <v>708</v>
      </c>
      <c r="AV210" s="591" t="s">
        <v>708</v>
      </c>
      <c r="AW210" s="591" t="s">
        <v>708</v>
      </c>
      <c r="AX210" s="754" t="s">
        <v>708</v>
      </c>
      <c r="AY210" s="291" t="s">
        <v>708</v>
      </c>
      <c r="AZ210" s="291" t="s">
        <v>708</v>
      </c>
      <c r="BA210" s="291" t="s">
        <v>708</v>
      </c>
      <c r="BB210" s="291" t="s">
        <v>708</v>
      </c>
      <c r="BC210" s="291" t="s">
        <v>708</v>
      </c>
      <c r="BD210" s="291" t="s">
        <v>708</v>
      </c>
      <c r="BE210" s="755" t="s">
        <v>708</v>
      </c>
      <c r="BF210" s="591" t="s">
        <v>708</v>
      </c>
      <c r="BG210" s="591" t="s">
        <v>708</v>
      </c>
      <c r="BH210" s="591" t="s">
        <v>708</v>
      </c>
      <c r="BI210" s="591" t="s">
        <v>708</v>
      </c>
      <c r="BJ210" s="591" t="s">
        <v>708</v>
      </c>
      <c r="BK210" s="591" t="s">
        <v>708</v>
      </c>
      <c r="BL210" s="754" t="s">
        <v>708</v>
      </c>
      <c r="BM210" s="291" t="s">
        <v>708</v>
      </c>
      <c r="BN210" s="291" t="s">
        <v>708</v>
      </c>
      <c r="BO210" s="291" t="s">
        <v>708</v>
      </c>
      <c r="BP210" s="291" t="s">
        <v>708</v>
      </c>
      <c r="BQ210" s="291" t="s">
        <v>708</v>
      </c>
      <c r="BR210" s="291" t="s">
        <v>708</v>
      </c>
      <c r="BS210" s="755" t="s">
        <v>708</v>
      </c>
      <c r="BT210" s="591" t="s">
        <v>708</v>
      </c>
      <c r="BU210" s="591" t="s">
        <v>708</v>
      </c>
      <c r="BV210" s="591" t="s">
        <v>708</v>
      </c>
      <c r="BW210" s="591" t="s">
        <v>708</v>
      </c>
      <c r="BX210" s="591" t="s">
        <v>708</v>
      </c>
      <c r="BY210" s="591" t="s">
        <v>708</v>
      </c>
      <c r="BZ210" s="754" t="s">
        <v>708</v>
      </c>
      <c r="CA210" s="291" t="s">
        <v>708</v>
      </c>
      <c r="CB210" s="291" t="s">
        <v>708</v>
      </c>
      <c r="CC210" s="291" t="s">
        <v>708</v>
      </c>
      <c r="CD210" s="291" t="s">
        <v>708</v>
      </c>
      <c r="CE210" s="291" t="s">
        <v>708</v>
      </c>
      <c r="CF210" s="291" t="s">
        <v>708</v>
      </c>
      <c r="CG210" s="291" t="s">
        <v>708</v>
      </c>
      <c r="CH210" s="439" t="s">
        <v>1038</v>
      </c>
      <c r="CI210" s="290"/>
      <c r="CJ210" s="290"/>
      <c r="CK210" s="290"/>
      <c r="CL210" s="290"/>
      <c r="CM210" s="290"/>
      <c r="CN210" s="290"/>
      <c r="CO210" s="290"/>
      <c r="CP210" s="290"/>
      <c r="CQ210" s="290"/>
      <c r="CR210" s="290"/>
      <c r="CS210" s="290"/>
      <c r="CT210" s="290"/>
      <c r="CU210" s="290"/>
      <c r="CV210" s="290"/>
      <c r="CW210" s="290"/>
      <c r="CX210" s="290"/>
      <c r="CY210" s="290"/>
      <c r="CZ210" s="290"/>
      <c r="DA210" s="290"/>
      <c r="DB210" s="290"/>
      <c r="DC210" s="290"/>
      <c r="DD210" s="290"/>
      <c r="DE210" s="290"/>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290"/>
      <c r="EB210" s="290"/>
      <c r="EC210" s="290"/>
      <c r="ED210" s="290"/>
      <c r="EE210" s="290"/>
      <c r="EF210" s="290"/>
      <c r="EG210" s="290"/>
      <c r="EH210" s="290"/>
      <c r="EI210" s="290"/>
      <c r="EJ210" s="290"/>
      <c r="EK210" s="290"/>
      <c r="EL210" s="290"/>
      <c r="EM210" s="290"/>
      <c r="EN210" s="290"/>
      <c r="EO210" s="290"/>
      <c r="EP210" s="290"/>
      <c r="EQ210" s="290"/>
      <c r="ER210" s="290"/>
      <c r="ES210" s="290"/>
      <c r="ET210" s="290"/>
      <c r="EU210" s="290"/>
      <c r="EV210" s="290"/>
      <c r="EW210" s="290"/>
      <c r="EX210" s="290"/>
      <c r="EY210" s="290"/>
    </row>
    <row r="211" spans="1:155" s="237" customFormat="1" ht="15" customHeight="1" x14ac:dyDescent="0.35">
      <c r="A211" s="292" t="s">
        <v>389</v>
      </c>
      <c r="B211" s="293" t="s">
        <v>390</v>
      </c>
      <c r="C211" s="293" t="s">
        <v>124</v>
      </c>
      <c r="D211" s="290"/>
      <c r="E211" s="398">
        <v>94378291</v>
      </c>
      <c r="F211" s="699">
        <v>100037290</v>
      </c>
      <c r="G211" s="289">
        <v>0</v>
      </c>
      <c r="H211" s="699">
        <v>0</v>
      </c>
      <c r="I211" s="289">
        <v>0</v>
      </c>
      <c r="J211" s="289">
        <v>0</v>
      </c>
      <c r="K211" s="398">
        <v>94378291</v>
      </c>
      <c r="L211" s="699">
        <v>100037290</v>
      </c>
      <c r="M211" s="289">
        <v>30193647</v>
      </c>
      <c r="N211" s="699">
        <v>30336074</v>
      </c>
      <c r="O211" s="405">
        <v>56326.81</v>
      </c>
      <c r="P211" s="752">
        <v>57673.8</v>
      </c>
      <c r="Q211" s="616">
        <v>0.97</v>
      </c>
      <c r="R211" s="617">
        <v>0.97499999999999998</v>
      </c>
      <c r="S211" s="704">
        <v>0</v>
      </c>
      <c r="T211" s="699">
        <v>0</v>
      </c>
      <c r="U211" s="384">
        <v>54637</v>
      </c>
      <c r="V211" s="384">
        <v>56231.955000000002</v>
      </c>
      <c r="W211" s="684">
        <v>1727.37</v>
      </c>
      <c r="X211" s="756">
        <v>1779.01142</v>
      </c>
      <c r="Y211" s="472">
        <v>1727.37</v>
      </c>
      <c r="Z211" s="472">
        <v>1779.01142</v>
      </c>
      <c r="AA211" s="499">
        <v>971127</v>
      </c>
      <c r="AB211" s="440">
        <v>17.27</v>
      </c>
      <c r="AC211" s="619">
        <v>9.9978999999999988E-3</v>
      </c>
      <c r="AD211" s="441" t="s">
        <v>105</v>
      </c>
      <c r="AE211" s="442" t="s">
        <v>105</v>
      </c>
      <c r="AF211" s="340">
        <v>0</v>
      </c>
      <c r="AG211" s="340">
        <v>228.30018999999999</v>
      </c>
      <c r="AH211" s="340">
        <v>0</v>
      </c>
      <c r="AI211" s="340">
        <v>102.95008</v>
      </c>
      <c r="AJ211" s="568">
        <v>2110.2600000000002</v>
      </c>
      <c r="AK211" s="609">
        <v>0</v>
      </c>
      <c r="AL211" s="570">
        <v>0</v>
      </c>
      <c r="AM211" s="609">
        <v>0</v>
      </c>
      <c r="AN211" s="570">
        <v>0</v>
      </c>
      <c r="AO211" s="609">
        <v>0</v>
      </c>
      <c r="AP211" s="569">
        <v>0</v>
      </c>
      <c r="AQ211" s="571" t="s">
        <v>708</v>
      </c>
      <c r="AR211" s="591" t="s">
        <v>708</v>
      </c>
      <c r="AS211" s="591" t="s">
        <v>708</v>
      </c>
      <c r="AT211" s="591" t="s">
        <v>708</v>
      </c>
      <c r="AU211" s="591" t="s">
        <v>708</v>
      </c>
      <c r="AV211" s="591" t="s">
        <v>708</v>
      </c>
      <c r="AW211" s="591" t="s">
        <v>708</v>
      </c>
      <c r="AX211" s="754" t="s">
        <v>708</v>
      </c>
      <c r="AY211" s="291" t="s">
        <v>708</v>
      </c>
      <c r="AZ211" s="291" t="s">
        <v>708</v>
      </c>
      <c r="BA211" s="291" t="s">
        <v>708</v>
      </c>
      <c r="BB211" s="291" t="s">
        <v>708</v>
      </c>
      <c r="BC211" s="291" t="s">
        <v>708</v>
      </c>
      <c r="BD211" s="291" t="s">
        <v>708</v>
      </c>
      <c r="BE211" s="755" t="s">
        <v>708</v>
      </c>
      <c r="BF211" s="591" t="s">
        <v>708</v>
      </c>
      <c r="BG211" s="591" t="s">
        <v>708</v>
      </c>
      <c r="BH211" s="591" t="s">
        <v>708</v>
      </c>
      <c r="BI211" s="591" t="s">
        <v>708</v>
      </c>
      <c r="BJ211" s="591" t="s">
        <v>708</v>
      </c>
      <c r="BK211" s="591" t="s">
        <v>708</v>
      </c>
      <c r="BL211" s="754" t="s">
        <v>708</v>
      </c>
      <c r="BM211" s="291" t="s">
        <v>708</v>
      </c>
      <c r="BN211" s="291" t="s">
        <v>708</v>
      </c>
      <c r="BO211" s="291" t="s">
        <v>708</v>
      </c>
      <c r="BP211" s="291" t="s">
        <v>708</v>
      </c>
      <c r="BQ211" s="291" t="s">
        <v>708</v>
      </c>
      <c r="BR211" s="291" t="s">
        <v>708</v>
      </c>
      <c r="BS211" s="755" t="s">
        <v>708</v>
      </c>
      <c r="BT211" s="591" t="s">
        <v>708</v>
      </c>
      <c r="BU211" s="591" t="s">
        <v>708</v>
      </c>
      <c r="BV211" s="591" t="s">
        <v>708</v>
      </c>
      <c r="BW211" s="591" t="s">
        <v>708</v>
      </c>
      <c r="BX211" s="591" t="s">
        <v>708</v>
      </c>
      <c r="BY211" s="591" t="s">
        <v>708</v>
      </c>
      <c r="BZ211" s="754" t="s">
        <v>708</v>
      </c>
      <c r="CA211" s="291" t="s">
        <v>708</v>
      </c>
      <c r="CB211" s="291" t="s">
        <v>708</v>
      </c>
      <c r="CC211" s="291" t="s">
        <v>708</v>
      </c>
      <c r="CD211" s="291" t="s">
        <v>708</v>
      </c>
      <c r="CE211" s="291" t="s">
        <v>708</v>
      </c>
      <c r="CF211" s="291" t="s">
        <v>708</v>
      </c>
      <c r="CG211" s="291" t="s">
        <v>708</v>
      </c>
      <c r="CH211" s="439" t="s">
        <v>1039</v>
      </c>
      <c r="CI211" s="290"/>
      <c r="CJ211" s="290"/>
      <c r="CK211" s="290"/>
      <c r="CL211" s="290"/>
      <c r="CM211" s="290"/>
      <c r="CN211" s="290"/>
      <c r="CO211" s="290"/>
      <c r="CP211" s="290"/>
      <c r="CQ211" s="290"/>
      <c r="CR211" s="290"/>
      <c r="CS211" s="290"/>
      <c r="CT211" s="290"/>
      <c r="CU211" s="290"/>
      <c r="CV211" s="290"/>
      <c r="CW211" s="290"/>
      <c r="CX211" s="290"/>
      <c r="CY211" s="290"/>
      <c r="CZ211" s="290"/>
      <c r="DA211" s="290"/>
      <c r="DB211" s="290"/>
      <c r="DC211" s="290"/>
      <c r="DD211" s="290"/>
      <c r="DE211" s="290"/>
      <c r="DF211" s="290"/>
      <c r="DG211" s="290"/>
      <c r="DH211" s="290"/>
      <c r="DI211" s="290"/>
      <c r="DJ211" s="290"/>
      <c r="DK211" s="290"/>
      <c r="DL211" s="290"/>
      <c r="DM211" s="290"/>
      <c r="DN211" s="290"/>
      <c r="DO211" s="290"/>
      <c r="DP211" s="290"/>
      <c r="DQ211" s="290"/>
      <c r="DR211" s="290"/>
      <c r="DS211" s="290"/>
      <c r="DT211" s="290"/>
      <c r="DU211" s="290"/>
      <c r="DV211" s="290"/>
      <c r="DW211" s="290"/>
      <c r="DX211" s="290"/>
      <c r="DY211" s="290"/>
      <c r="DZ211" s="290"/>
      <c r="EA211" s="290"/>
      <c r="EB211" s="290"/>
      <c r="EC211" s="290"/>
      <c r="ED211" s="290"/>
      <c r="EE211" s="290"/>
      <c r="EF211" s="290"/>
      <c r="EG211" s="290"/>
      <c r="EH211" s="290"/>
      <c r="EI211" s="290"/>
      <c r="EJ211" s="290"/>
      <c r="EK211" s="290"/>
      <c r="EL211" s="290"/>
      <c r="EM211" s="290"/>
      <c r="EN211" s="290"/>
      <c r="EO211" s="290"/>
      <c r="EP211" s="290"/>
      <c r="EQ211" s="290"/>
      <c r="ER211" s="290"/>
      <c r="ES211" s="290"/>
      <c r="ET211" s="290"/>
      <c r="EU211" s="290"/>
      <c r="EV211" s="290"/>
      <c r="EW211" s="290"/>
      <c r="EX211" s="290"/>
      <c r="EY211" s="290"/>
    </row>
    <row r="212" spans="1:155" s="237" customFormat="1" ht="15" customHeight="1" x14ac:dyDescent="0.35">
      <c r="A212" s="292" t="s">
        <v>543</v>
      </c>
      <c r="B212" s="293" t="s">
        <v>1040</v>
      </c>
      <c r="C212" s="293" t="s">
        <v>710</v>
      </c>
      <c r="D212" s="290"/>
      <c r="E212" s="398">
        <v>9373962</v>
      </c>
      <c r="F212" s="699">
        <v>9779496</v>
      </c>
      <c r="G212" s="289">
        <v>0</v>
      </c>
      <c r="H212" s="699">
        <v>0</v>
      </c>
      <c r="I212" s="289">
        <v>1674776</v>
      </c>
      <c r="J212" s="289">
        <v>1760901</v>
      </c>
      <c r="K212" s="398">
        <v>7699186</v>
      </c>
      <c r="L212" s="699">
        <v>8018595</v>
      </c>
      <c r="M212" s="289">
        <v>0</v>
      </c>
      <c r="N212" s="699">
        <v>0</v>
      </c>
      <c r="O212" s="405">
        <v>32540</v>
      </c>
      <c r="P212" s="752">
        <v>33205.699999999997</v>
      </c>
      <c r="Q212" s="616">
        <v>0.98499999999999999</v>
      </c>
      <c r="R212" s="617">
        <v>0.98499999999999999</v>
      </c>
      <c r="S212" s="704">
        <v>0</v>
      </c>
      <c r="T212" s="699">
        <v>0</v>
      </c>
      <c r="U212" s="384">
        <v>32051.9</v>
      </c>
      <c r="V212" s="384">
        <v>32707.6145</v>
      </c>
      <c r="W212" s="684">
        <v>292.45999999999998</v>
      </c>
      <c r="X212" s="756">
        <v>298.99752999999998</v>
      </c>
      <c r="Y212" s="472">
        <v>240.21</v>
      </c>
      <c r="Z212" s="472">
        <v>245.15987999999999</v>
      </c>
      <c r="AA212" s="439">
        <v>0</v>
      </c>
      <c r="AB212" s="439">
        <v>0</v>
      </c>
      <c r="AC212" s="619">
        <v>0</v>
      </c>
      <c r="AD212" s="441" t="s">
        <v>105</v>
      </c>
      <c r="AE212" s="442" t="s">
        <v>105</v>
      </c>
      <c r="AF212" s="340">
        <v>1401.1193900000001</v>
      </c>
      <c r="AG212" s="340">
        <v>218.51991000000001</v>
      </c>
      <c r="AH212" s="340">
        <v>75.329980000000006</v>
      </c>
      <c r="AI212" s="340">
        <v>0</v>
      </c>
      <c r="AJ212" s="568">
        <v>1993.97</v>
      </c>
      <c r="AK212" s="609">
        <v>14</v>
      </c>
      <c r="AL212" s="570">
        <v>32707.599999999999</v>
      </c>
      <c r="AM212" s="609">
        <v>0</v>
      </c>
      <c r="AN212" s="570">
        <v>0</v>
      </c>
      <c r="AO212" s="609">
        <v>14</v>
      </c>
      <c r="AP212" s="569">
        <v>32707.599999999999</v>
      </c>
      <c r="AQ212" s="571" t="s">
        <v>708</v>
      </c>
      <c r="AR212" s="591" t="s">
        <v>708</v>
      </c>
      <c r="AS212" s="591" t="s">
        <v>708</v>
      </c>
      <c r="AT212" s="591" t="s">
        <v>708</v>
      </c>
      <c r="AU212" s="591" t="s">
        <v>708</v>
      </c>
      <c r="AV212" s="591" t="s">
        <v>708</v>
      </c>
      <c r="AW212" s="591" t="s">
        <v>708</v>
      </c>
      <c r="AX212" s="754" t="s">
        <v>708</v>
      </c>
      <c r="AY212" s="291" t="s">
        <v>708</v>
      </c>
      <c r="AZ212" s="291" t="s">
        <v>708</v>
      </c>
      <c r="BA212" s="291" t="s">
        <v>708</v>
      </c>
      <c r="BB212" s="291" t="s">
        <v>708</v>
      </c>
      <c r="BC212" s="291" t="s">
        <v>708</v>
      </c>
      <c r="BD212" s="291" t="s">
        <v>708</v>
      </c>
      <c r="BE212" s="755" t="s">
        <v>708</v>
      </c>
      <c r="BF212" s="591" t="s">
        <v>708</v>
      </c>
      <c r="BG212" s="591" t="s">
        <v>708</v>
      </c>
      <c r="BH212" s="591" t="s">
        <v>708</v>
      </c>
      <c r="BI212" s="591" t="s">
        <v>708</v>
      </c>
      <c r="BJ212" s="591" t="s">
        <v>708</v>
      </c>
      <c r="BK212" s="591" t="s">
        <v>708</v>
      </c>
      <c r="BL212" s="754" t="s">
        <v>708</v>
      </c>
      <c r="BM212" s="291" t="s">
        <v>708</v>
      </c>
      <c r="BN212" s="291" t="s">
        <v>708</v>
      </c>
      <c r="BO212" s="291" t="s">
        <v>708</v>
      </c>
      <c r="BP212" s="291" t="s">
        <v>708</v>
      </c>
      <c r="BQ212" s="291" t="s">
        <v>708</v>
      </c>
      <c r="BR212" s="291" t="s">
        <v>708</v>
      </c>
      <c r="BS212" s="755" t="s">
        <v>708</v>
      </c>
      <c r="BT212" s="591" t="s">
        <v>708</v>
      </c>
      <c r="BU212" s="591" t="s">
        <v>708</v>
      </c>
      <c r="BV212" s="591" t="s">
        <v>708</v>
      </c>
      <c r="BW212" s="591" t="s">
        <v>708</v>
      </c>
      <c r="BX212" s="591" t="s">
        <v>708</v>
      </c>
      <c r="BY212" s="591" t="s">
        <v>708</v>
      </c>
      <c r="BZ212" s="754" t="s">
        <v>708</v>
      </c>
      <c r="CA212" s="291" t="s">
        <v>708</v>
      </c>
      <c r="CB212" s="291" t="s">
        <v>708</v>
      </c>
      <c r="CC212" s="291" t="s">
        <v>708</v>
      </c>
      <c r="CD212" s="291" t="s">
        <v>708</v>
      </c>
      <c r="CE212" s="291" t="s">
        <v>708</v>
      </c>
      <c r="CF212" s="291" t="s">
        <v>708</v>
      </c>
      <c r="CG212" s="291" t="s">
        <v>708</v>
      </c>
      <c r="CH212" s="439" t="s">
        <v>1041</v>
      </c>
      <c r="CI212" s="290"/>
      <c r="CJ212" s="290"/>
      <c r="CK212" s="290"/>
      <c r="CL212" s="290"/>
      <c r="CM212" s="290"/>
      <c r="CN212" s="290"/>
      <c r="CO212" s="290"/>
      <c r="CP212" s="290"/>
      <c r="CQ212" s="290"/>
      <c r="CR212" s="290"/>
      <c r="CS212" s="290"/>
      <c r="CT212" s="290"/>
      <c r="CU212" s="290"/>
      <c r="CV212" s="290"/>
      <c r="CW212" s="290"/>
      <c r="CX212" s="290"/>
      <c r="CY212" s="290"/>
      <c r="CZ212" s="290"/>
      <c r="DA212" s="290"/>
      <c r="DB212" s="290"/>
      <c r="DC212" s="290"/>
      <c r="DD212" s="290"/>
      <c r="DE212" s="290"/>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290"/>
      <c r="EB212" s="290"/>
      <c r="EC212" s="290"/>
      <c r="ED212" s="290"/>
      <c r="EE212" s="290"/>
      <c r="EF212" s="290"/>
      <c r="EG212" s="290"/>
      <c r="EH212" s="290"/>
      <c r="EI212" s="290"/>
      <c r="EJ212" s="290"/>
      <c r="EK212" s="290"/>
      <c r="EL212" s="290"/>
      <c r="EM212" s="290"/>
      <c r="EN212" s="290"/>
      <c r="EO212" s="290"/>
      <c r="EP212" s="290"/>
      <c r="EQ212" s="290"/>
      <c r="ER212" s="290"/>
      <c r="ES212" s="290"/>
      <c r="ET212" s="290"/>
      <c r="EU212" s="290"/>
      <c r="EV212" s="290"/>
      <c r="EW212" s="290"/>
      <c r="EX212" s="290"/>
      <c r="EY212" s="290"/>
    </row>
    <row r="213" spans="1:155" s="237" customFormat="1" ht="15" customHeight="1" x14ac:dyDescent="0.35">
      <c r="A213" s="292" t="s">
        <v>544</v>
      </c>
      <c r="B213" s="293" t="s">
        <v>1042</v>
      </c>
      <c r="C213" s="293" t="s">
        <v>710</v>
      </c>
      <c r="D213" s="290"/>
      <c r="E213" s="398">
        <v>5866699</v>
      </c>
      <c r="F213" s="699">
        <v>6042994</v>
      </c>
      <c r="G213" s="289">
        <v>0</v>
      </c>
      <c r="H213" s="699">
        <v>0</v>
      </c>
      <c r="I213" s="289">
        <v>55750</v>
      </c>
      <c r="J213" s="289">
        <v>58330</v>
      </c>
      <c r="K213" s="398">
        <v>5810949</v>
      </c>
      <c r="L213" s="699">
        <v>5984664</v>
      </c>
      <c r="M213" s="289">
        <v>0</v>
      </c>
      <c r="N213" s="699">
        <v>0</v>
      </c>
      <c r="O213" s="405">
        <v>20706.3</v>
      </c>
      <c r="P213" s="752">
        <v>21370.7</v>
      </c>
      <c r="Q213" s="616">
        <v>0.98423910000000003</v>
      </c>
      <c r="R213" s="617">
        <v>0.96299999999999997</v>
      </c>
      <c r="S213" s="704">
        <v>0</v>
      </c>
      <c r="T213" s="699">
        <v>0</v>
      </c>
      <c r="U213" s="384">
        <v>20380</v>
      </c>
      <c r="V213" s="384">
        <v>20579.984100000001</v>
      </c>
      <c r="W213" s="684">
        <v>287.87</v>
      </c>
      <c r="X213" s="756">
        <v>293.63452999999998</v>
      </c>
      <c r="Y213" s="472">
        <v>285.13</v>
      </c>
      <c r="Z213" s="472">
        <v>290.80022000000002</v>
      </c>
      <c r="AA213" s="499">
        <v>0</v>
      </c>
      <c r="AB213" s="440">
        <v>0</v>
      </c>
      <c r="AC213" s="619">
        <v>0</v>
      </c>
      <c r="AD213" s="441" t="s">
        <v>105</v>
      </c>
      <c r="AE213" s="442" t="s">
        <v>105</v>
      </c>
      <c r="AF213" s="340">
        <v>1514.29117</v>
      </c>
      <c r="AG213" s="340">
        <v>236.45017999999999</v>
      </c>
      <c r="AH213" s="340">
        <v>77.270079999999993</v>
      </c>
      <c r="AI213" s="340">
        <v>0</v>
      </c>
      <c r="AJ213" s="568">
        <v>2121.65</v>
      </c>
      <c r="AK213" s="609">
        <v>1</v>
      </c>
      <c r="AL213" s="570">
        <v>2171</v>
      </c>
      <c r="AM213" s="609">
        <v>0</v>
      </c>
      <c r="AN213" s="570">
        <v>0</v>
      </c>
      <c r="AO213" s="609">
        <v>1</v>
      </c>
      <c r="AP213" s="569">
        <v>2171</v>
      </c>
      <c r="AQ213" s="571" t="s">
        <v>708</v>
      </c>
      <c r="AR213" s="591" t="s">
        <v>708</v>
      </c>
      <c r="AS213" s="591" t="s">
        <v>708</v>
      </c>
      <c r="AT213" s="591" t="s">
        <v>708</v>
      </c>
      <c r="AU213" s="591" t="s">
        <v>708</v>
      </c>
      <c r="AV213" s="591" t="s">
        <v>708</v>
      </c>
      <c r="AW213" s="591" t="s">
        <v>708</v>
      </c>
      <c r="AX213" s="754" t="s">
        <v>708</v>
      </c>
      <c r="AY213" s="291" t="s">
        <v>708</v>
      </c>
      <c r="AZ213" s="291" t="s">
        <v>708</v>
      </c>
      <c r="BA213" s="291" t="s">
        <v>708</v>
      </c>
      <c r="BB213" s="291" t="s">
        <v>708</v>
      </c>
      <c r="BC213" s="291" t="s">
        <v>708</v>
      </c>
      <c r="BD213" s="291" t="s">
        <v>708</v>
      </c>
      <c r="BE213" s="755" t="s">
        <v>708</v>
      </c>
      <c r="BF213" s="591" t="s">
        <v>708</v>
      </c>
      <c r="BG213" s="591" t="s">
        <v>708</v>
      </c>
      <c r="BH213" s="591" t="s">
        <v>708</v>
      </c>
      <c r="BI213" s="591" t="s">
        <v>708</v>
      </c>
      <c r="BJ213" s="591" t="s">
        <v>708</v>
      </c>
      <c r="BK213" s="591" t="s">
        <v>708</v>
      </c>
      <c r="BL213" s="754" t="s">
        <v>708</v>
      </c>
      <c r="BM213" s="291" t="s">
        <v>708</v>
      </c>
      <c r="BN213" s="291" t="s">
        <v>708</v>
      </c>
      <c r="BO213" s="291" t="s">
        <v>708</v>
      </c>
      <c r="BP213" s="291" t="s">
        <v>708</v>
      </c>
      <c r="BQ213" s="291" t="s">
        <v>708</v>
      </c>
      <c r="BR213" s="291" t="s">
        <v>708</v>
      </c>
      <c r="BS213" s="755" t="s">
        <v>708</v>
      </c>
      <c r="BT213" s="591" t="s">
        <v>708</v>
      </c>
      <c r="BU213" s="591" t="s">
        <v>708</v>
      </c>
      <c r="BV213" s="591" t="s">
        <v>708</v>
      </c>
      <c r="BW213" s="591" t="s">
        <v>708</v>
      </c>
      <c r="BX213" s="591" t="s">
        <v>708</v>
      </c>
      <c r="BY213" s="591" t="s">
        <v>708</v>
      </c>
      <c r="BZ213" s="754" t="s">
        <v>708</v>
      </c>
      <c r="CA213" s="291" t="s">
        <v>708</v>
      </c>
      <c r="CB213" s="291" t="s">
        <v>708</v>
      </c>
      <c r="CC213" s="291" t="s">
        <v>708</v>
      </c>
      <c r="CD213" s="291" t="s">
        <v>708</v>
      </c>
      <c r="CE213" s="291" t="s">
        <v>708</v>
      </c>
      <c r="CF213" s="291" t="s">
        <v>708</v>
      </c>
      <c r="CG213" s="291" t="s">
        <v>708</v>
      </c>
      <c r="CH213" s="439" t="s">
        <v>1043</v>
      </c>
      <c r="CI213" s="290"/>
      <c r="CJ213" s="290"/>
      <c r="CK213" s="290"/>
      <c r="CL213" s="290"/>
      <c r="CM213" s="290"/>
      <c r="CN213" s="290"/>
      <c r="CO213" s="290"/>
      <c r="CP213" s="290"/>
      <c r="CQ213" s="290"/>
      <c r="CR213" s="290"/>
      <c r="CS213" s="290"/>
      <c r="CT213" s="290"/>
      <c r="CU213" s="290"/>
      <c r="CV213" s="290"/>
      <c r="CW213" s="290"/>
      <c r="CX213" s="290"/>
      <c r="CY213" s="290"/>
      <c r="CZ213" s="290"/>
      <c r="DA213" s="290"/>
      <c r="DB213" s="290"/>
      <c r="DC213" s="290"/>
      <c r="DD213" s="290"/>
      <c r="DE213" s="290"/>
      <c r="DF213" s="290"/>
      <c r="DG213" s="290"/>
      <c r="DH213" s="290"/>
      <c r="DI213" s="290"/>
      <c r="DJ213" s="290"/>
      <c r="DK213" s="290"/>
      <c r="DL213" s="290"/>
      <c r="DM213" s="290"/>
      <c r="DN213" s="290"/>
      <c r="DO213" s="290"/>
      <c r="DP213" s="290"/>
      <c r="DQ213" s="290"/>
      <c r="DR213" s="290"/>
      <c r="DS213" s="290"/>
      <c r="DT213" s="290"/>
      <c r="DU213" s="290"/>
      <c r="DV213" s="290"/>
      <c r="DW213" s="290"/>
      <c r="DX213" s="290"/>
      <c r="DY213" s="290"/>
      <c r="DZ213" s="290"/>
      <c r="EA213" s="290"/>
      <c r="EB213" s="290"/>
      <c r="EC213" s="290"/>
      <c r="ED213" s="290"/>
      <c r="EE213" s="290"/>
      <c r="EF213" s="290"/>
      <c r="EG213" s="290"/>
      <c r="EH213" s="290"/>
      <c r="EI213" s="290"/>
      <c r="EJ213" s="290"/>
      <c r="EK213" s="290"/>
      <c r="EL213" s="290"/>
      <c r="EM213" s="290"/>
      <c r="EN213" s="290"/>
      <c r="EO213" s="290"/>
      <c r="EP213" s="290"/>
      <c r="EQ213" s="290"/>
      <c r="ER213" s="290"/>
      <c r="ES213" s="290"/>
      <c r="ET213" s="290"/>
      <c r="EU213" s="290"/>
      <c r="EV213" s="290"/>
      <c r="EW213" s="290"/>
      <c r="EX213" s="290"/>
      <c r="EY213" s="290"/>
    </row>
    <row r="214" spans="1:155" s="237" customFormat="1" ht="17.149999999999999" customHeight="1" x14ac:dyDescent="0.35">
      <c r="A214" s="292" t="s">
        <v>545</v>
      </c>
      <c r="B214" s="293" t="s">
        <v>1044</v>
      </c>
      <c r="C214" s="293" t="s">
        <v>710</v>
      </c>
      <c r="D214" s="290"/>
      <c r="E214" s="398">
        <v>9939465</v>
      </c>
      <c r="F214" s="699">
        <v>10444104</v>
      </c>
      <c r="G214" s="289">
        <v>691610</v>
      </c>
      <c r="H214" s="699">
        <v>701890</v>
      </c>
      <c r="I214" s="289">
        <v>2151203</v>
      </c>
      <c r="J214" s="289">
        <v>2349811</v>
      </c>
      <c r="K214" s="398">
        <v>7788262</v>
      </c>
      <c r="L214" s="699">
        <v>8094293</v>
      </c>
      <c r="M214" s="289">
        <v>0</v>
      </c>
      <c r="N214" s="699">
        <v>0</v>
      </c>
      <c r="O214" s="405">
        <v>38257</v>
      </c>
      <c r="P214" s="752">
        <v>38888.199999999997</v>
      </c>
      <c r="Q214" s="616">
        <v>0.98299999999999998</v>
      </c>
      <c r="R214" s="617">
        <v>0.98299999999999998</v>
      </c>
      <c r="S214" s="704">
        <v>0</v>
      </c>
      <c r="T214" s="699">
        <v>0</v>
      </c>
      <c r="U214" s="384">
        <v>37606.6</v>
      </c>
      <c r="V214" s="384">
        <v>38227.1</v>
      </c>
      <c r="W214" s="684">
        <v>264.3</v>
      </c>
      <c r="X214" s="756">
        <v>273.20999999999998</v>
      </c>
      <c r="Y214" s="472">
        <v>207.1</v>
      </c>
      <c r="Z214" s="472">
        <v>211.74</v>
      </c>
      <c r="AA214" s="499">
        <v>0</v>
      </c>
      <c r="AB214" s="440">
        <v>0</v>
      </c>
      <c r="AC214" s="619">
        <v>0</v>
      </c>
      <c r="AD214" s="441" t="s">
        <v>105</v>
      </c>
      <c r="AE214" s="442" t="s">
        <v>105</v>
      </c>
      <c r="AF214" s="340">
        <v>1613.34</v>
      </c>
      <c r="AG214" s="340">
        <v>224.91</v>
      </c>
      <c r="AH214" s="340">
        <v>99.37</v>
      </c>
      <c r="AI214" s="340">
        <v>0</v>
      </c>
      <c r="AJ214" s="568">
        <v>2210.83</v>
      </c>
      <c r="AK214" s="609">
        <v>33</v>
      </c>
      <c r="AL214" s="570">
        <v>38227</v>
      </c>
      <c r="AM214" s="609">
        <v>0</v>
      </c>
      <c r="AN214" s="570">
        <v>0</v>
      </c>
      <c r="AO214" s="609">
        <v>32</v>
      </c>
      <c r="AP214" s="569">
        <v>38196.400000000001</v>
      </c>
      <c r="AQ214" s="571" t="s">
        <v>708</v>
      </c>
      <c r="AR214" s="591" t="s">
        <v>708</v>
      </c>
      <c r="AS214" s="591" t="s">
        <v>708</v>
      </c>
      <c r="AT214" s="591" t="s">
        <v>708</v>
      </c>
      <c r="AU214" s="591" t="s">
        <v>708</v>
      </c>
      <c r="AV214" s="591" t="s">
        <v>708</v>
      </c>
      <c r="AW214" s="591" t="s">
        <v>708</v>
      </c>
      <c r="AX214" s="754" t="s">
        <v>708</v>
      </c>
      <c r="AY214" s="291" t="s">
        <v>708</v>
      </c>
      <c r="AZ214" s="291" t="s">
        <v>708</v>
      </c>
      <c r="BA214" s="291" t="s">
        <v>708</v>
      </c>
      <c r="BB214" s="291" t="s">
        <v>708</v>
      </c>
      <c r="BC214" s="291" t="s">
        <v>708</v>
      </c>
      <c r="BD214" s="291" t="s">
        <v>708</v>
      </c>
      <c r="BE214" s="755" t="s">
        <v>708</v>
      </c>
      <c r="BF214" s="591" t="s">
        <v>708</v>
      </c>
      <c r="BG214" s="591" t="s">
        <v>708</v>
      </c>
      <c r="BH214" s="591" t="s">
        <v>708</v>
      </c>
      <c r="BI214" s="591" t="s">
        <v>708</v>
      </c>
      <c r="BJ214" s="591" t="s">
        <v>708</v>
      </c>
      <c r="BK214" s="591" t="s">
        <v>708</v>
      </c>
      <c r="BL214" s="754" t="s">
        <v>708</v>
      </c>
      <c r="BM214" s="291" t="s">
        <v>708</v>
      </c>
      <c r="BN214" s="291" t="s">
        <v>708</v>
      </c>
      <c r="BO214" s="291" t="s">
        <v>708</v>
      </c>
      <c r="BP214" s="291" t="s">
        <v>708</v>
      </c>
      <c r="BQ214" s="291" t="s">
        <v>708</v>
      </c>
      <c r="BR214" s="291" t="s">
        <v>708</v>
      </c>
      <c r="BS214" s="755" t="s">
        <v>708</v>
      </c>
      <c r="BT214" s="591" t="s">
        <v>708</v>
      </c>
      <c r="BU214" s="591" t="s">
        <v>708</v>
      </c>
      <c r="BV214" s="591" t="s">
        <v>708</v>
      </c>
      <c r="BW214" s="591" t="s">
        <v>708</v>
      </c>
      <c r="BX214" s="591" t="s">
        <v>708</v>
      </c>
      <c r="BY214" s="591" t="s">
        <v>708</v>
      </c>
      <c r="BZ214" s="754" t="s">
        <v>708</v>
      </c>
      <c r="CA214" s="291" t="s">
        <v>708</v>
      </c>
      <c r="CB214" s="291" t="s">
        <v>708</v>
      </c>
      <c r="CC214" s="291" t="s">
        <v>708</v>
      </c>
      <c r="CD214" s="291" t="s">
        <v>708</v>
      </c>
      <c r="CE214" s="291" t="s">
        <v>708</v>
      </c>
      <c r="CF214" s="291" t="s">
        <v>708</v>
      </c>
      <c r="CG214" s="291" t="s">
        <v>708</v>
      </c>
      <c r="CH214" s="439" t="s">
        <v>1045</v>
      </c>
      <c r="CI214" s="290"/>
      <c r="CJ214" s="290"/>
      <c r="CK214" s="290"/>
      <c r="CL214" s="290"/>
      <c r="CM214" s="290"/>
      <c r="CN214" s="290"/>
      <c r="CO214" s="290"/>
      <c r="CP214" s="290"/>
      <c r="CQ214" s="290"/>
      <c r="CR214" s="290"/>
      <c r="CS214" s="290"/>
      <c r="CT214" s="290"/>
      <c r="CU214" s="290"/>
      <c r="CV214" s="290"/>
      <c r="CW214" s="290"/>
      <c r="CX214" s="290"/>
      <c r="CY214" s="290"/>
      <c r="CZ214" s="290"/>
      <c r="DA214" s="290"/>
      <c r="DB214" s="290"/>
      <c r="DC214" s="290"/>
      <c r="DD214" s="290"/>
      <c r="DE214" s="290"/>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290"/>
      <c r="EB214" s="290"/>
      <c r="EC214" s="290"/>
      <c r="ED214" s="290"/>
      <c r="EE214" s="290"/>
      <c r="EF214" s="290"/>
      <c r="EG214" s="290"/>
      <c r="EH214" s="290"/>
      <c r="EI214" s="290"/>
      <c r="EJ214" s="290"/>
      <c r="EK214" s="290"/>
      <c r="EL214" s="290"/>
      <c r="EM214" s="290"/>
      <c r="EN214" s="290"/>
      <c r="EO214" s="290"/>
      <c r="EP214" s="290"/>
      <c r="EQ214" s="290"/>
      <c r="ER214" s="290"/>
      <c r="ES214" s="290"/>
      <c r="ET214" s="290"/>
      <c r="EU214" s="290"/>
      <c r="EV214" s="290"/>
      <c r="EW214" s="290"/>
      <c r="EX214" s="290"/>
      <c r="EY214" s="290"/>
    </row>
    <row r="215" spans="1:155" s="237" customFormat="1" ht="15" customHeight="1" x14ac:dyDescent="0.35">
      <c r="A215" s="292" t="s">
        <v>392</v>
      </c>
      <c r="B215" s="293" t="s">
        <v>393</v>
      </c>
      <c r="C215" s="293" t="s">
        <v>124</v>
      </c>
      <c r="D215" s="290"/>
      <c r="E215" s="398">
        <v>117451817</v>
      </c>
      <c r="F215" s="699">
        <v>123910267</v>
      </c>
      <c r="G215" s="289">
        <v>0</v>
      </c>
      <c r="H215" s="699">
        <v>0</v>
      </c>
      <c r="I215" s="289">
        <v>3202978</v>
      </c>
      <c r="J215" s="289">
        <v>3350398</v>
      </c>
      <c r="K215" s="398">
        <v>114248839</v>
      </c>
      <c r="L215" s="699">
        <v>120559869</v>
      </c>
      <c r="M215" s="289">
        <v>11316138</v>
      </c>
      <c r="N215" s="699">
        <v>11494617</v>
      </c>
      <c r="O215" s="405">
        <v>73708.899999999994</v>
      </c>
      <c r="P215" s="752">
        <v>74431.3</v>
      </c>
      <c r="Q215" s="616">
        <v>0.96</v>
      </c>
      <c r="R215" s="617">
        <v>0.96</v>
      </c>
      <c r="S215" s="704">
        <v>0</v>
      </c>
      <c r="T215" s="699">
        <v>0</v>
      </c>
      <c r="U215" s="384">
        <v>70760.5</v>
      </c>
      <c r="V215" s="384">
        <v>71454</v>
      </c>
      <c r="W215" s="684">
        <v>1659.85</v>
      </c>
      <c r="X215" s="756">
        <v>1734.13</v>
      </c>
      <c r="Y215" s="472">
        <v>1614.58</v>
      </c>
      <c r="Z215" s="472">
        <v>1687.24</v>
      </c>
      <c r="AA215" s="499">
        <v>3461235</v>
      </c>
      <c r="AB215" s="440">
        <v>48.44</v>
      </c>
      <c r="AC215" s="619">
        <v>3.0001600000000003E-2</v>
      </c>
      <c r="AD215" s="441" t="s">
        <v>105</v>
      </c>
      <c r="AE215" s="442" t="s">
        <v>105</v>
      </c>
      <c r="AF215" s="340">
        <v>0</v>
      </c>
      <c r="AG215" s="340">
        <v>223.04</v>
      </c>
      <c r="AH215" s="340">
        <v>77.58</v>
      </c>
      <c r="AI215" s="340">
        <v>0</v>
      </c>
      <c r="AJ215" s="568">
        <v>2034.75</v>
      </c>
      <c r="AK215" s="609">
        <v>31</v>
      </c>
      <c r="AL215" s="570">
        <v>39409.9</v>
      </c>
      <c r="AM215" s="609">
        <v>0</v>
      </c>
      <c r="AN215" s="570">
        <v>0</v>
      </c>
      <c r="AO215" s="609">
        <v>29</v>
      </c>
      <c r="AP215" s="569">
        <v>39314.699999999997</v>
      </c>
      <c r="AQ215" s="571" t="s">
        <v>708</v>
      </c>
      <c r="AR215" s="591" t="s">
        <v>708</v>
      </c>
      <c r="AS215" s="591" t="s">
        <v>708</v>
      </c>
      <c r="AT215" s="591" t="s">
        <v>708</v>
      </c>
      <c r="AU215" s="591" t="s">
        <v>708</v>
      </c>
      <c r="AV215" s="591" t="s">
        <v>708</v>
      </c>
      <c r="AW215" s="591" t="s">
        <v>708</v>
      </c>
      <c r="AX215" s="754" t="s">
        <v>708</v>
      </c>
      <c r="AY215" s="291" t="s">
        <v>708</v>
      </c>
      <c r="AZ215" s="291" t="s">
        <v>708</v>
      </c>
      <c r="BA215" s="291" t="s">
        <v>708</v>
      </c>
      <c r="BB215" s="291" t="s">
        <v>708</v>
      </c>
      <c r="BC215" s="291" t="s">
        <v>708</v>
      </c>
      <c r="BD215" s="291" t="s">
        <v>708</v>
      </c>
      <c r="BE215" s="755" t="s">
        <v>708</v>
      </c>
      <c r="BF215" s="591" t="s">
        <v>708</v>
      </c>
      <c r="BG215" s="591" t="s">
        <v>708</v>
      </c>
      <c r="BH215" s="591" t="s">
        <v>708</v>
      </c>
      <c r="BI215" s="591" t="s">
        <v>708</v>
      </c>
      <c r="BJ215" s="591" t="s">
        <v>708</v>
      </c>
      <c r="BK215" s="591" t="s">
        <v>708</v>
      </c>
      <c r="BL215" s="754" t="s">
        <v>708</v>
      </c>
      <c r="BM215" s="291" t="s">
        <v>708</v>
      </c>
      <c r="BN215" s="291" t="s">
        <v>708</v>
      </c>
      <c r="BO215" s="291" t="s">
        <v>708</v>
      </c>
      <c r="BP215" s="291" t="s">
        <v>708</v>
      </c>
      <c r="BQ215" s="291" t="s">
        <v>708</v>
      </c>
      <c r="BR215" s="291" t="s">
        <v>708</v>
      </c>
      <c r="BS215" s="755" t="s">
        <v>708</v>
      </c>
      <c r="BT215" s="591" t="s">
        <v>708</v>
      </c>
      <c r="BU215" s="591" t="s">
        <v>708</v>
      </c>
      <c r="BV215" s="591" t="s">
        <v>708</v>
      </c>
      <c r="BW215" s="591" t="s">
        <v>708</v>
      </c>
      <c r="BX215" s="591" t="s">
        <v>708</v>
      </c>
      <c r="BY215" s="591" t="s">
        <v>708</v>
      </c>
      <c r="BZ215" s="754" t="s">
        <v>708</v>
      </c>
      <c r="CA215" s="291" t="s">
        <v>708</v>
      </c>
      <c r="CB215" s="291" t="s">
        <v>708</v>
      </c>
      <c r="CC215" s="291" t="s">
        <v>708</v>
      </c>
      <c r="CD215" s="291" t="s">
        <v>708</v>
      </c>
      <c r="CE215" s="291" t="s">
        <v>708</v>
      </c>
      <c r="CF215" s="291" t="s">
        <v>708</v>
      </c>
      <c r="CG215" s="291" t="s">
        <v>708</v>
      </c>
      <c r="CH215" s="439" t="s">
        <v>1046</v>
      </c>
      <c r="CI215" s="290"/>
      <c r="CJ215" s="290"/>
      <c r="CK215" s="290"/>
      <c r="CL215" s="290"/>
      <c r="CM215" s="290"/>
      <c r="CN215" s="290"/>
      <c r="CO215" s="290"/>
      <c r="CP215" s="290"/>
      <c r="CQ215" s="290"/>
      <c r="CR215" s="290"/>
      <c r="CS215" s="290"/>
      <c r="CT215" s="290"/>
      <c r="CU215" s="290"/>
      <c r="CV215" s="290"/>
      <c r="CW215" s="290"/>
      <c r="CX215" s="290"/>
      <c r="CY215" s="290"/>
      <c r="CZ215" s="290"/>
      <c r="DA215" s="290"/>
      <c r="DB215" s="290"/>
      <c r="DC215" s="290"/>
      <c r="DD215" s="290"/>
      <c r="DE215" s="290"/>
      <c r="DF215" s="290"/>
      <c r="DG215" s="290"/>
      <c r="DH215" s="290"/>
      <c r="DI215" s="290"/>
      <c r="DJ215" s="290"/>
      <c r="DK215" s="290"/>
      <c r="DL215" s="290"/>
      <c r="DM215" s="290"/>
      <c r="DN215" s="290"/>
      <c r="DO215" s="290"/>
      <c r="DP215" s="290"/>
      <c r="DQ215" s="290"/>
      <c r="DR215" s="290"/>
      <c r="DS215" s="290"/>
      <c r="DT215" s="290"/>
      <c r="DU215" s="290"/>
      <c r="DV215" s="290"/>
      <c r="DW215" s="290"/>
      <c r="DX215" s="290"/>
      <c r="DY215" s="290"/>
      <c r="DZ215" s="290"/>
      <c r="EA215" s="290"/>
      <c r="EB215" s="290"/>
      <c r="EC215" s="290"/>
      <c r="ED215" s="290"/>
      <c r="EE215" s="290"/>
      <c r="EF215" s="290"/>
      <c r="EG215" s="290"/>
      <c r="EH215" s="290"/>
      <c r="EI215" s="290"/>
      <c r="EJ215" s="290"/>
      <c r="EK215" s="290"/>
      <c r="EL215" s="290"/>
      <c r="EM215" s="290"/>
      <c r="EN215" s="290"/>
      <c r="EO215" s="290"/>
      <c r="EP215" s="290"/>
      <c r="EQ215" s="290"/>
      <c r="ER215" s="290"/>
      <c r="ES215" s="290"/>
      <c r="ET215" s="290"/>
      <c r="EU215" s="290"/>
      <c r="EV215" s="290"/>
      <c r="EW215" s="290"/>
      <c r="EX215" s="290"/>
      <c r="EY215" s="290"/>
    </row>
    <row r="216" spans="1:155" s="237" customFormat="1" ht="15" customHeight="1" x14ac:dyDescent="0.35">
      <c r="A216" s="292" t="s">
        <v>546</v>
      </c>
      <c r="B216" s="293" t="s">
        <v>1047</v>
      </c>
      <c r="C216" s="293" t="s">
        <v>710</v>
      </c>
      <c r="D216" s="290"/>
      <c r="E216" s="398">
        <v>8632587</v>
      </c>
      <c r="F216" s="699">
        <v>9023410</v>
      </c>
      <c r="G216" s="289">
        <v>1720677</v>
      </c>
      <c r="H216" s="699">
        <v>1813175</v>
      </c>
      <c r="I216" s="289">
        <v>896337</v>
      </c>
      <c r="J216" s="289">
        <v>940037</v>
      </c>
      <c r="K216" s="398">
        <v>7736250</v>
      </c>
      <c r="L216" s="699">
        <v>8083373</v>
      </c>
      <c r="M216" s="289">
        <v>0</v>
      </c>
      <c r="N216" s="699">
        <v>0</v>
      </c>
      <c r="O216" s="405">
        <v>39392.33</v>
      </c>
      <c r="P216" s="752">
        <v>39911.99</v>
      </c>
      <c r="Q216" s="616">
        <v>0.98</v>
      </c>
      <c r="R216" s="617">
        <v>0.98599999999999999</v>
      </c>
      <c r="S216" s="704">
        <v>131</v>
      </c>
      <c r="T216" s="699">
        <v>131.80000000000001</v>
      </c>
      <c r="U216" s="384">
        <v>38735.5</v>
      </c>
      <c r="V216" s="384">
        <v>39485.022140000001</v>
      </c>
      <c r="W216" s="684">
        <v>222.86</v>
      </c>
      <c r="X216" s="756">
        <v>228.52741</v>
      </c>
      <c r="Y216" s="472">
        <v>199.72</v>
      </c>
      <c r="Z216" s="472">
        <v>204.71997999999999</v>
      </c>
      <c r="AA216" s="439">
        <v>0</v>
      </c>
      <c r="AB216" s="439">
        <v>0</v>
      </c>
      <c r="AC216" s="619">
        <v>0</v>
      </c>
      <c r="AD216" s="441" t="s">
        <v>105</v>
      </c>
      <c r="AE216" s="442" t="s">
        <v>105</v>
      </c>
      <c r="AF216" s="340">
        <v>1590.92992</v>
      </c>
      <c r="AG216" s="340">
        <v>262.70976999999999</v>
      </c>
      <c r="AH216" s="340">
        <v>0</v>
      </c>
      <c r="AI216" s="340">
        <v>0</v>
      </c>
      <c r="AJ216" s="568">
        <v>2082.17</v>
      </c>
      <c r="AK216" s="609">
        <v>40</v>
      </c>
      <c r="AL216" s="570">
        <v>16113.9</v>
      </c>
      <c r="AM216" s="609">
        <v>0</v>
      </c>
      <c r="AN216" s="570">
        <v>0</v>
      </c>
      <c r="AO216" s="609">
        <v>36</v>
      </c>
      <c r="AP216" s="569">
        <v>16029</v>
      </c>
      <c r="AQ216" s="571" t="s">
        <v>708</v>
      </c>
      <c r="AR216" s="591" t="s">
        <v>708</v>
      </c>
      <c r="AS216" s="591" t="s">
        <v>708</v>
      </c>
      <c r="AT216" s="591" t="s">
        <v>708</v>
      </c>
      <c r="AU216" s="591" t="s">
        <v>708</v>
      </c>
      <c r="AV216" s="591" t="s">
        <v>708</v>
      </c>
      <c r="AW216" s="591" t="s">
        <v>708</v>
      </c>
      <c r="AX216" s="754" t="s">
        <v>708</v>
      </c>
      <c r="AY216" s="291" t="s">
        <v>708</v>
      </c>
      <c r="AZ216" s="291" t="s">
        <v>708</v>
      </c>
      <c r="BA216" s="291" t="s">
        <v>708</v>
      </c>
      <c r="BB216" s="291" t="s">
        <v>708</v>
      </c>
      <c r="BC216" s="291" t="s">
        <v>708</v>
      </c>
      <c r="BD216" s="291" t="s">
        <v>708</v>
      </c>
      <c r="BE216" s="755" t="s">
        <v>708</v>
      </c>
      <c r="BF216" s="591" t="s">
        <v>708</v>
      </c>
      <c r="BG216" s="591" t="s">
        <v>708</v>
      </c>
      <c r="BH216" s="591" t="s">
        <v>708</v>
      </c>
      <c r="BI216" s="591" t="s">
        <v>708</v>
      </c>
      <c r="BJ216" s="591" t="s">
        <v>708</v>
      </c>
      <c r="BK216" s="591" t="s">
        <v>708</v>
      </c>
      <c r="BL216" s="754" t="s">
        <v>708</v>
      </c>
      <c r="BM216" s="291" t="s">
        <v>708</v>
      </c>
      <c r="BN216" s="291" t="s">
        <v>708</v>
      </c>
      <c r="BO216" s="291" t="s">
        <v>708</v>
      </c>
      <c r="BP216" s="291" t="s">
        <v>708</v>
      </c>
      <c r="BQ216" s="291" t="s">
        <v>708</v>
      </c>
      <c r="BR216" s="291" t="s">
        <v>708</v>
      </c>
      <c r="BS216" s="755" t="s">
        <v>708</v>
      </c>
      <c r="BT216" s="591" t="s">
        <v>708</v>
      </c>
      <c r="BU216" s="591" t="s">
        <v>708</v>
      </c>
      <c r="BV216" s="591" t="s">
        <v>708</v>
      </c>
      <c r="BW216" s="591" t="s">
        <v>708</v>
      </c>
      <c r="BX216" s="591" t="s">
        <v>708</v>
      </c>
      <c r="BY216" s="591" t="s">
        <v>708</v>
      </c>
      <c r="BZ216" s="754" t="s">
        <v>708</v>
      </c>
      <c r="CA216" s="291" t="s">
        <v>708</v>
      </c>
      <c r="CB216" s="291" t="s">
        <v>708</v>
      </c>
      <c r="CC216" s="291" t="s">
        <v>708</v>
      </c>
      <c r="CD216" s="291" t="s">
        <v>708</v>
      </c>
      <c r="CE216" s="291" t="s">
        <v>708</v>
      </c>
      <c r="CF216" s="291" t="s">
        <v>708</v>
      </c>
      <c r="CG216" s="291" t="s">
        <v>708</v>
      </c>
      <c r="CH216" s="439" t="s">
        <v>1048</v>
      </c>
      <c r="CI216" s="290"/>
      <c r="CJ216" s="290"/>
      <c r="CK216" s="290"/>
      <c r="CL216" s="290"/>
      <c r="CM216" s="290"/>
      <c r="CN216" s="290"/>
      <c r="CO216" s="290"/>
      <c r="CP216" s="290"/>
      <c r="CQ216" s="290"/>
      <c r="CR216" s="290"/>
      <c r="CS216" s="290"/>
      <c r="CT216" s="290"/>
      <c r="CU216" s="290"/>
      <c r="CV216" s="290"/>
      <c r="CW216" s="290"/>
      <c r="CX216" s="290"/>
      <c r="CY216" s="290"/>
      <c r="CZ216" s="290"/>
      <c r="DA216" s="290"/>
      <c r="DB216" s="290"/>
      <c r="DC216" s="290"/>
      <c r="DD216" s="290"/>
      <c r="DE216" s="290"/>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290"/>
      <c r="EB216" s="290"/>
      <c r="EC216" s="290"/>
      <c r="ED216" s="290"/>
      <c r="EE216" s="290"/>
      <c r="EF216" s="290"/>
      <c r="EG216" s="290"/>
      <c r="EH216" s="290"/>
      <c r="EI216" s="290"/>
      <c r="EJ216" s="290"/>
      <c r="EK216" s="290"/>
      <c r="EL216" s="290"/>
      <c r="EM216" s="290"/>
      <c r="EN216" s="290"/>
      <c r="EO216" s="290"/>
      <c r="EP216" s="290"/>
      <c r="EQ216" s="290"/>
      <c r="ER216" s="290"/>
      <c r="ES216" s="290"/>
      <c r="ET216" s="290"/>
      <c r="EU216" s="290"/>
      <c r="EV216" s="290"/>
      <c r="EW216" s="290"/>
      <c r="EX216" s="290"/>
      <c r="EY216" s="290"/>
    </row>
    <row r="217" spans="1:155" s="237" customFormat="1" ht="15" customHeight="1" x14ac:dyDescent="0.35">
      <c r="A217" s="292" t="s">
        <v>547</v>
      </c>
      <c r="B217" s="293" t="s">
        <v>1049</v>
      </c>
      <c r="C217" s="293" t="s">
        <v>710</v>
      </c>
      <c r="D217" s="290"/>
      <c r="E217" s="398">
        <v>5832004.3600000003</v>
      </c>
      <c r="F217" s="699">
        <v>6198784</v>
      </c>
      <c r="G217" s="289">
        <v>0</v>
      </c>
      <c r="H217" s="699">
        <v>0</v>
      </c>
      <c r="I217" s="289">
        <v>0</v>
      </c>
      <c r="J217" s="289">
        <v>0</v>
      </c>
      <c r="K217" s="398">
        <v>5832004.3600000003</v>
      </c>
      <c r="L217" s="699">
        <v>6198784</v>
      </c>
      <c r="M217" s="289">
        <v>0</v>
      </c>
      <c r="N217" s="699">
        <v>0</v>
      </c>
      <c r="O217" s="405">
        <v>34750.1</v>
      </c>
      <c r="P217" s="752">
        <v>35181.800000000003</v>
      </c>
      <c r="Q217" s="616">
        <v>0.96</v>
      </c>
      <c r="R217" s="617">
        <v>0.98</v>
      </c>
      <c r="S217" s="704">
        <v>44.1</v>
      </c>
      <c r="T217" s="699">
        <v>45.8</v>
      </c>
      <c r="U217" s="384">
        <v>33404.199999999997</v>
      </c>
      <c r="V217" s="384">
        <v>34523.964</v>
      </c>
      <c r="W217" s="684">
        <v>174.59</v>
      </c>
      <c r="X217" s="756">
        <v>179.55018000000001</v>
      </c>
      <c r="Y217" s="472">
        <v>174.59</v>
      </c>
      <c r="Z217" s="472">
        <v>179.55018000000001</v>
      </c>
      <c r="AA217" s="499">
        <v>0</v>
      </c>
      <c r="AB217" s="440">
        <v>0</v>
      </c>
      <c r="AC217" s="619">
        <v>0</v>
      </c>
      <c r="AD217" s="441" t="s">
        <v>105</v>
      </c>
      <c r="AE217" s="442" t="s">
        <v>105</v>
      </c>
      <c r="AF217" s="340">
        <v>1626.3916899999999</v>
      </c>
      <c r="AG217" s="340">
        <v>295.57031999999998</v>
      </c>
      <c r="AH217" s="340">
        <v>0</v>
      </c>
      <c r="AI217" s="340">
        <v>0</v>
      </c>
      <c r="AJ217" s="568">
        <v>2101.5100000000002</v>
      </c>
      <c r="AK217" s="609">
        <v>0</v>
      </c>
      <c r="AL217" s="570">
        <v>0</v>
      </c>
      <c r="AM217" s="609">
        <v>0</v>
      </c>
      <c r="AN217" s="570">
        <v>0</v>
      </c>
      <c r="AO217" s="609">
        <v>0</v>
      </c>
      <c r="AP217" s="569">
        <v>0</v>
      </c>
      <c r="AQ217" s="571" t="s">
        <v>708</v>
      </c>
      <c r="AR217" s="591" t="s">
        <v>708</v>
      </c>
      <c r="AS217" s="591" t="s">
        <v>708</v>
      </c>
      <c r="AT217" s="591" t="s">
        <v>708</v>
      </c>
      <c r="AU217" s="591" t="s">
        <v>708</v>
      </c>
      <c r="AV217" s="591" t="s">
        <v>708</v>
      </c>
      <c r="AW217" s="591" t="s">
        <v>708</v>
      </c>
      <c r="AX217" s="754" t="s">
        <v>708</v>
      </c>
      <c r="AY217" s="291" t="s">
        <v>708</v>
      </c>
      <c r="AZ217" s="291" t="s">
        <v>708</v>
      </c>
      <c r="BA217" s="291" t="s">
        <v>708</v>
      </c>
      <c r="BB217" s="291" t="s">
        <v>708</v>
      </c>
      <c r="BC217" s="291" t="s">
        <v>708</v>
      </c>
      <c r="BD217" s="291" t="s">
        <v>708</v>
      </c>
      <c r="BE217" s="755" t="s">
        <v>708</v>
      </c>
      <c r="BF217" s="591" t="s">
        <v>708</v>
      </c>
      <c r="BG217" s="591" t="s">
        <v>708</v>
      </c>
      <c r="BH217" s="591" t="s">
        <v>708</v>
      </c>
      <c r="BI217" s="591" t="s">
        <v>708</v>
      </c>
      <c r="BJ217" s="591" t="s">
        <v>708</v>
      </c>
      <c r="BK217" s="591" t="s">
        <v>708</v>
      </c>
      <c r="BL217" s="754" t="s">
        <v>708</v>
      </c>
      <c r="BM217" s="291" t="s">
        <v>708</v>
      </c>
      <c r="BN217" s="291" t="s">
        <v>708</v>
      </c>
      <c r="BO217" s="291" t="s">
        <v>708</v>
      </c>
      <c r="BP217" s="291" t="s">
        <v>708</v>
      </c>
      <c r="BQ217" s="291" t="s">
        <v>708</v>
      </c>
      <c r="BR217" s="291" t="s">
        <v>708</v>
      </c>
      <c r="BS217" s="755" t="s">
        <v>708</v>
      </c>
      <c r="BT217" s="591" t="s">
        <v>708</v>
      </c>
      <c r="BU217" s="591" t="s">
        <v>708</v>
      </c>
      <c r="BV217" s="591" t="s">
        <v>708</v>
      </c>
      <c r="BW217" s="591" t="s">
        <v>708</v>
      </c>
      <c r="BX217" s="591" t="s">
        <v>708</v>
      </c>
      <c r="BY217" s="591" t="s">
        <v>708</v>
      </c>
      <c r="BZ217" s="754" t="s">
        <v>708</v>
      </c>
      <c r="CA217" s="291" t="s">
        <v>708</v>
      </c>
      <c r="CB217" s="291" t="s">
        <v>708</v>
      </c>
      <c r="CC217" s="291" t="s">
        <v>708</v>
      </c>
      <c r="CD217" s="291" t="s">
        <v>708</v>
      </c>
      <c r="CE217" s="291" t="s">
        <v>708</v>
      </c>
      <c r="CF217" s="291" t="s">
        <v>708</v>
      </c>
      <c r="CG217" s="291" t="s">
        <v>708</v>
      </c>
      <c r="CH217" s="439" t="s">
        <v>1050</v>
      </c>
      <c r="CI217" s="290"/>
      <c r="CJ217" s="290"/>
      <c r="CK217" s="290"/>
      <c r="CL217" s="290"/>
      <c r="CM217" s="290"/>
      <c r="CN217" s="290"/>
      <c r="CO217" s="290"/>
      <c r="CP217" s="290"/>
      <c r="CQ217" s="290"/>
      <c r="CR217" s="290"/>
      <c r="CS217" s="290"/>
      <c r="CT217" s="290"/>
      <c r="CU217" s="290"/>
      <c r="CV217" s="290"/>
      <c r="CW217" s="290"/>
      <c r="CX217" s="290"/>
      <c r="CY217" s="290"/>
      <c r="CZ217" s="290"/>
      <c r="DA217" s="290"/>
      <c r="DB217" s="290"/>
      <c r="DC217" s="290"/>
      <c r="DD217" s="290"/>
      <c r="DE217" s="290"/>
      <c r="DF217" s="290"/>
      <c r="DG217" s="290"/>
      <c r="DH217" s="290"/>
      <c r="DI217" s="290"/>
      <c r="DJ217" s="290"/>
      <c r="DK217" s="290"/>
      <c r="DL217" s="290"/>
      <c r="DM217" s="290"/>
      <c r="DN217" s="290"/>
      <c r="DO217" s="290"/>
      <c r="DP217" s="290"/>
      <c r="DQ217" s="290"/>
      <c r="DR217" s="290"/>
      <c r="DS217" s="290"/>
      <c r="DT217" s="290"/>
      <c r="DU217" s="290"/>
      <c r="DV217" s="290"/>
      <c r="DW217" s="290"/>
      <c r="DX217" s="290"/>
      <c r="DY217" s="290"/>
      <c r="DZ217" s="290"/>
      <c r="EA217" s="290"/>
      <c r="EB217" s="290"/>
      <c r="EC217" s="290"/>
      <c r="ED217" s="290"/>
      <c r="EE217" s="290"/>
      <c r="EF217" s="290"/>
      <c r="EG217" s="290"/>
      <c r="EH217" s="290"/>
      <c r="EI217" s="290"/>
      <c r="EJ217" s="290"/>
      <c r="EK217" s="290"/>
      <c r="EL217" s="290"/>
      <c r="EM217" s="290"/>
      <c r="EN217" s="290"/>
      <c r="EO217" s="290"/>
      <c r="EP217" s="290"/>
      <c r="EQ217" s="290"/>
      <c r="ER217" s="290"/>
      <c r="ES217" s="290"/>
      <c r="ET217" s="290"/>
      <c r="EU217" s="290"/>
      <c r="EV217" s="290"/>
      <c r="EW217" s="290"/>
      <c r="EX217" s="290"/>
      <c r="EY217" s="290"/>
    </row>
    <row r="218" spans="1:155" s="237" customFormat="1" ht="15" customHeight="1" x14ac:dyDescent="0.35">
      <c r="A218" s="292" t="s">
        <v>548</v>
      </c>
      <c r="B218" s="293" t="s">
        <v>1051</v>
      </c>
      <c r="C218" s="293" t="s">
        <v>710</v>
      </c>
      <c r="D218" s="290"/>
      <c r="E218" s="398">
        <v>9574610</v>
      </c>
      <c r="F218" s="699">
        <v>10106796</v>
      </c>
      <c r="G218" s="289">
        <v>0</v>
      </c>
      <c r="H218" s="722">
        <v>0</v>
      </c>
      <c r="I218" s="289">
        <v>2319610</v>
      </c>
      <c r="J218" s="289">
        <v>2439696</v>
      </c>
      <c r="K218" s="398">
        <v>7255000</v>
      </c>
      <c r="L218" s="699">
        <v>7667100</v>
      </c>
      <c r="M218" s="289">
        <v>301741</v>
      </c>
      <c r="N218" s="699">
        <v>327575</v>
      </c>
      <c r="O218" s="405">
        <v>44706.7</v>
      </c>
      <c r="P218" s="752">
        <v>45846.1</v>
      </c>
      <c r="Q218" s="616">
        <v>0.99</v>
      </c>
      <c r="R218" s="617">
        <v>0.99</v>
      </c>
      <c r="S218" s="704">
        <v>0</v>
      </c>
      <c r="T218" s="699">
        <v>0</v>
      </c>
      <c r="U218" s="384">
        <v>44259.6</v>
      </c>
      <c r="V218" s="384">
        <v>45387.6</v>
      </c>
      <c r="W218" s="684">
        <v>216.33</v>
      </c>
      <c r="X218" s="756">
        <v>222.68</v>
      </c>
      <c r="Y218" s="472">
        <v>163.92</v>
      </c>
      <c r="Z218" s="472">
        <v>168.92</v>
      </c>
      <c r="AA218" s="439">
        <v>0</v>
      </c>
      <c r="AB218" s="439">
        <v>0</v>
      </c>
      <c r="AC218" s="619">
        <v>0</v>
      </c>
      <c r="AD218" s="441" t="s">
        <v>105</v>
      </c>
      <c r="AE218" s="442" t="s">
        <v>105</v>
      </c>
      <c r="AF218" s="340">
        <v>1644.09</v>
      </c>
      <c r="AG218" s="340">
        <v>254.25</v>
      </c>
      <c r="AH218" s="340">
        <v>84.57</v>
      </c>
      <c r="AI218" s="340">
        <v>0</v>
      </c>
      <c r="AJ218" s="568">
        <v>2205.59</v>
      </c>
      <c r="AK218" s="609">
        <v>56</v>
      </c>
      <c r="AL218" s="570">
        <v>30613.9</v>
      </c>
      <c r="AM218" s="609">
        <v>0</v>
      </c>
      <c r="AN218" s="570">
        <v>0</v>
      </c>
      <c r="AO218" s="609">
        <v>45</v>
      </c>
      <c r="AP218" s="569">
        <v>30045.8</v>
      </c>
      <c r="AQ218" s="571" t="s">
        <v>708</v>
      </c>
      <c r="AR218" s="591" t="s">
        <v>708</v>
      </c>
      <c r="AS218" s="591" t="s">
        <v>708</v>
      </c>
      <c r="AT218" s="591" t="s">
        <v>708</v>
      </c>
      <c r="AU218" s="591" t="s">
        <v>708</v>
      </c>
      <c r="AV218" s="591" t="s">
        <v>708</v>
      </c>
      <c r="AW218" s="591" t="s">
        <v>708</v>
      </c>
      <c r="AX218" s="754" t="s">
        <v>708</v>
      </c>
      <c r="AY218" s="291" t="s">
        <v>708</v>
      </c>
      <c r="AZ218" s="291" t="s">
        <v>708</v>
      </c>
      <c r="BA218" s="291" t="s">
        <v>708</v>
      </c>
      <c r="BB218" s="291" t="s">
        <v>708</v>
      </c>
      <c r="BC218" s="291" t="s">
        <v>708</v>
      </c>
      <c r="BD218" s="291" t="s">
        <v>708</v>
      </c>
      <c r="BE218" s="755" t="s">
        <v>708</v>
      </c>
      <c r="BF218" s="591" t="s">
        <v>708</v>
      </c>
      <c r="BG218" s="591" t="s">
        <v>708</v>
      </c>
      <c r="BH218" s="591" t="s">
        <v>708</v>
      </c>
      <c r="BI218" s="591" t="s">
        <v>708</v>
      </c>
      <c r="BJ218" s="591" t="s">
        <v>708</v>
      </c>
      <c r="BK218" s="591" t="s">
        <v>708</v>
      </c>
      <c r="BL218" s="754" t="s">
        <v>708</v>
      </c>
      <c r="BM218" s="291" t="s">
        <v>708</v>
      </c>
      <c r="BN218" s="291" t="s">
        <v>708</v>
      </c>
      <c r="BO218" s="291" t="s">
        <v>708</v>
      </c>
      <c r="BP218" s="291" t="s">
        <v>708</v>
      </c>
      <c r="BQ218" s="291" t="s">
        <v>708</v>
      </c>
      <c r="BR218" s="291" t="s">
        <v>708</v>
      </c>
      <c r="BS218" s="755" t="s">
        <v>708</v>
      </c>
      <c r="BT218" s="591" t="s">
        <v>708</v>
      </c>
      <c r="BU218" s="591" t="s">
        <v>708</v>
      </c>
      <c r="BV218" s="591" t="s">
        <v>708</v>
      </c>
      <c r="BW218" s="591" t="s">
        <v>708</v>
      </c>
      <c r="BX218" s="591" t="s">
        <v>708</v>
      </c>
      <c r="BY218" s="591" t="s">
        <v>708</v>
      </c>
      <c r="BZ218" s="754" t="s">
        <v>708</v>
      </c>
      <c r="CA218" s="291" t="s">
        <v>708</v>
      </c>
      <c r="CB218" s="291" t="s">
        <v>708</v>
      </c>
      <c r="CC218" s="291" t="s">
        <v>708</v>
      </c>
      <c r="CD218" s="291" t="s">
        <v>708</v>
      </c>
      <c r="CE218" s="291" t="s">
        <v>708</v>
      </c>
      <c r="CF218" s="291" t="s">
        <v>708</v>
      </c>
      <c r="CG218" s="291" t="s">
        <v>708</v>
      </c>
      <c r="CH218" s="439" t="s">
        <v>1052</v>
      </c>
      <c r="CI218" s="290"/>
      <c r="CJ218" s="290"/>
      <c r="CK218" s="290"/>
      <c r="CL218" s="290"/>
      <c r="CM218" s="290"/>
      <c r="CN218" s="290"/>
      <c r="CO218" s="290"/>
      <c r="CP218" s="290"/>
      <c r="CQ218" s="290"/>
      <c r="CR218" s="290"/>
      <c r="CS218" s="290"/>
      <c r="CT218" s="290"/>
      <c r="CU218" s="290"/>
      <c r="CV218" s="290"/>
      <c r="CW218" s="290"/>
      <c r="CX218" s="290"/>
      <c r="CY218" s="290"/>
      <c r="CZ218" s="290"/>
      <c r="DA218" s="290"/>
      <c r="DB218" s="290"/>
      <c r="DC218" s="290"/>
      <c r="DD218" s="290"/>
      <c r="DE218" s="290"/>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290"/>
      <c r="EB218" s="290"/>
      <c r="EC218" s="290"/>
      <c r="ED218" s="290"/>
      <c r="EE218" s="290"/>
      <c r="EF218" s="290"/>
      <c r="EG218" s="290"/>
      <c r="EH218" s="290"/>
      <c r="EI218" s="290"/>
      <c r="EJ218" s="290"/>
      <c r="EK218" s="290"/>
      <c r="EL218" s="290"/>
      <c r="EM218" s="290"/>
      <c r="EN218" s="290"/>
      <c r="EO218" s="290"/>
      <c r="EP218" s="290"/>
      <c r="EQ218" s="290"/>
      <c r="ER218" s="290"/>
      <c r="ES218" s="290"/>
      <c r="ET218" s="290"/>
      <c r="EU218" s="290"/>
      <c r="EV218" s="290"/>
      <c r="EW218" s="290"/>
      <c r="EX218" s="290"/>
      <c r="EY218" s="290"/>
    </row>
    <row r="219" spans="1:155" s="237" customFormat="1" ht="15" customHeight="1" x14ac:dyDescent="0.35">
      <c r="A219" s="292" t="s">
        <v>549</v>
      </c>
      <c r="B219" s="293" t="s">
        <v>1053</v>
      </c>
      <c r="C219" s="293" t="s">
        <v>710</v>
      </c>
      <c r="D219" s="290"/>
      <c r="E219" s="398">
        <v>6927715.0800000001</v>
      </c>
      <c r="F219" s="699">
        <v>7195942</v>
      </c>
      <c r="G219" s="289">
        <v>0</v>
      </c>
      <c r="H219" s="699">
        <v>0</v>
      </c>
      <c r="I219" s="289">
        <v>0</v>
      </c>
      <c r="J219" s="289">
        <v>0</v>
      </c>
      <c r="K219" s="398">
        <v>6927715.0800000001</v>
      </c>
      <c r="L219" s="699">
        <v>7195942</v>
      </c>
      <c r="M219" s="289">
        <v>0</v>
      </c>
      <c r="N219" s="699">
        <v>0</v>
      </c>
      <c r="O219" s="405">
        <v>31092.240000000002</v>
      </c>
      <c r="P219" s="752">
        <v>31600.3</v>
      </c>
      <c r="Q219" s="616">
        <v>0.98</v>
      </c>
      <c r="R219" s="617">
        <v>0.98</v>
      </c>
      <c r="S219" s="704">
        <v>1838.7</v>
      </c>
      <c r="T219" s="699">
        <v>1827</v>
      </c>
      <c r="U219" s="384">
        <v>32309.1</v>
      </c>
      <c r="V219" s="384">
        <v>32795.294000000002</v>
      </c>
      <c r="W219" s="684">
        <v>214.42</v>
      </c>
      <c r="X219" s="756">
        <v>219.41996</v>
      </c>
      <c r="Y219" s="472">
        <v>214.42</v>
      </c>
      <c r="Z219" s="472">
        <v>219.41996</v>
      </c>
      <c r="AA219" s="499">
        <v>0</v>
      </c>
      <c r="AB219" s="440">
        <v>0</v>
      </c>
      <c r="AC219" s="619">
        <v>0</v>
      </c>
      <c r="AD219" s="441" t="s">
        <v>105</v>
      </c>
      <c r="AE219" s="442" t="s">
        <v>105</v>
      </c>
      <c r="AF219" s="340">
        <v>1390.8598300000001</v>
      </c>
      <c r="AG219" s="340">
        <v>236.45996</v>
      </c>
      <c r="AH219" s="340">
        <v>75.430000000000007</v>
      </c>
      <c r="AI219" s="340">
        <v>0</v>
      </c>
      <c r="AJ219" s="568">
        <v>1922.17</v>
      </c>
      <c r="AK219" s="609">
        <v>0</v>
      </c>
      <c r="AL219" s="570">
        <v>0</v>
      </c>
      <c r="AM219" s="609">
        <v>0</v>
      </c>
      <c r="AN219" s="570">
        <v>0</v>
      </c>
      <c r="AO219" s="609">
        <v>0</v>
      </c>
      <c r="AP219" s="569">
        <v>0</v>
      </c>
      <c r="AQ219" s="571" t="s">
        <v>708</v>
      </c>
      <c r="AR219" s="591" t="s">
        <v>708</v>
      </c>
      <c r="AS219" s="591" t="s">
        <v>708</v>
      </c>
      <c r="AT219" s="591" t="s">
        <v>708</v>
      </c>
      <c r="AU219" s="591" t="s">
        <v>708</v>
      </c>
      <c r="AV219" s="591" t="s">
        <v>708</v>
      </c>
      <c r="AW219" s="591" t="s">
        <v>708</v>
      </c>
      <c r="AX219" s="754" t="s">
        <v>708</v>
      </c>
      <c r="AY219" s="291" t="s">
        <v>708</v>
      </c>
      <c r="AZ219" s="291" t="s">
        <v>708</v>
      </c>
      <c r="BA219" s="291" t="s">
        <v>708</v>
      </c>
      <c r="BB219" s="291" t="s">
        <v>708</v>
      </c>
      <c r="BC219" s="291" t="s">
        <v>708</v>
      </c>
      <c r="BD219" s="291" t="s">
        <v>708</v>
      </c>
      <c r="BE219" s="755" t="s">
        <v>708</v>
      </c>
      <c r="BF219" s="591" t="s">
        <v>708</v>
      </c>
      <c r="BG219" s="591" t="s">
        <v>708</v>
      </c>
      <c r="BH219" s="591" t="s">
        <v>708</v>
      </c>
      <c r="BI219" s="591" t="s">
        <v>708</v>
      </c>
      <c r="BJ219" s="591" t="s">
        <v>708</v>
      </c>
      <c r="BK219" s="591" t="s">
        <v>708</v>
      </c>
      <c r="BL219" s="754" t="s">
        <v>708</v>
      </c>
      <c r="BM219" s="291" t="s">
        <v>708</v>
      </c>
      <c r="BN219" s="291" t="s">
        <v>708</v>
      </c>
      <c r="BO219" s="291" t="s">
        <v>708</v>
      </c>
      <c r="BP219" s="291" t="s">
        <v>708</v>
      </c>
      <c r="BQ219" s="291" t="s">
        <v>708</v>
      </c>
      <c r="BR219" s="291" t="s">
        <v>708</v>
      </c>
      <c r="BS219" s="755" t="s">
        <v>708</v>
      </c>
      <c r="BT219" s="591" t="s">
        <v>708</v>
      </c>
      <c r="BU219" s="591" t="s">
        <v>708</v>
      </c>
      <c r="BV219" s="591" t="s">
        <v>708</v>
      </c>
      <c r="BW219" s="591" t="s">
        <v>708</v>
      </c>
      <c r="BX219" s="591" t="s">
        <v>708</v>
      </c>
      <c r="BY219" s="591" t="s">
        <v>708</v>
      </c>
      <c r="BZ219" s="754" t="s">
        <v>708</v>
      </c>
      <c r="CA219" s="291" t="s">
        <v>708</v>
      </c>
      <c r="CB219" s="291" t="s">
        <v>708</v>
      </c>
      <c r="CC219" s="291" t="s">
        <v>708</v>
      </c>
      <c r="CD219" s="291" t="s">
        <v>708</v>
      </c>
      <c r="CE219" s="291" t="s">
        <v>708</v>
      </c>
      <c r="CF219" s="291" t="s">
        <v>708</v>
      </c>
      <c r="CG219" s="291" t="s">
        <v>708</v>
      </c>
      <c r="CH219" s="439" t="s">
        <v>1054</v>
      </c>
      <c r="CI219" s="290"/>
      <c r="CJ219" s="290"/>
      <c r="CK219" s="290"/>
      <c r="CL219" s="290"/>
      <c r="CM219" s="290"/>
      <c r="CN219" s="290"/>
      <c r="CO219" s="290"/>
      <c r="CP219" s="290"/>
      <c r="CQ219" s="290"/>
      <c r="CR219" s="290"/>
      <c r="CS219" s="290"/>
      <c r="CT219" s="290"/>
      <c r="CU219" s="290"/>
      <c r="CV219" s="290"/>
      <c r="CW219" s="290"/>
      <c r="CX219" s="290"/>
      <c r="CY219" s="290"/>
      <c r="CZ219" s="290"/>
      <c r="DA219" s="290"/>
      <c r="DB219" s="290"/>
      <c r="DC219" s="290"/>
      <c r="DD219" s="290"/>
      <c r="DE219" s="290"/>
      <c r="DF219" s="290"/>
      <c r="DG219" s="290"/>
      <c r="DH219" s="290"/>
      <c r="DI219" s="290"/>
      <c r="DJ219" s="290"/>
      <c r="DK219" s="290"/>
      <c r="DL219" s="290"/>
      <c r="DM219" s="290"/>
      <c r="DN219" s="290"/>
      <c r="DO219" s="290"/>
      <c r="DP219" s="290"/>
      <c r="DQ219" s="290"/>
      <c r="DR219" s="290"/>
      <c r="DS219" s="290"/>
      <c r="DT219" s="290"/>
      <c r="DU219" s="290"/>
      <c r="DV219" s="290"/>
      <c r="DW219" s="290"/>
      <c r="DX219" s="290"/>
      <c r="DY219" s="290"/>
      <c r="DZ219" s="290"/>
      <c r="EA219" s="290"/>
      <c r="EB219" s="290"/>
      <c r="EC219" s="290"/>
      <c r="ED219" s="290"/>
      <c r="EE219" s="290"/>
      <c r="EF219" s="290"/>
      <c r="EG219" s="290"/>
      <c r="EH219" s="290"/>
      <c r="EI219" s="290"/>
      <c r="EJ219" s="290"/>
      <c r="EK219" s="290"/>
      <c r="EL219" s="290"/>
      <c r="EM219" s="290"/>
      <c r="EN219" s="290"/>
      <c r="EO219" s="290"/>
      <c r="EP219" s="290"/>
      <c r="EQ219" s="290"/>
      <c r="ER219" s="290"/>
      <c r="ES219" s="290"/>
      <c r="ET219" s="290"/>
      <c r="EU219" s="290"/>
      <c r="EV219" s="290"/>
      <c r="EW219" s="290"/>
      <c r="EX219" s="290"/>
      <c r="EY219" s="290"/>
    </row>
    <row r="220" spans="1:155" s="237" customFormat="1" ht="15" customHeight="1" x14ac:dyDescent="0.35">
      <c r="A220" s="292" t="s">
        <v>395</v>
      </c>
      <c r="B220" s="293" t="s">
        <v>396</v>
      </c>
      <c r="C220" s="293" t="s">
        <v>128</v>
      </c>
      <c r="D220" s="290"/>
      <c r="E220" s="398">
        <v>29383667</v>
      </c>
      <c r="F220" s="699">
        <v>31084489</v>
      </c>
      <c r="G220" s="289">
        <v>0</v>
      </c>
      <c r="H220" s="699">
        <v>0</v>
      </c>
      <c r="I220" s="289">
        <v>798441</v>
      </c>
      <c r="J220" s="289">
        <v>792389</v>
      </c>
      <c r="K220" s="398">
        <v>28585226</v>
      </c>
      <c r="L220" s="699">
        <v>30292100</v>
      </c>
      <c r="M220" s="289">
        <v>0</v>
      </c>
      <c r="N220" s="699">
        <v>0</v>
      </c>
      <c r="O220" s="405">
        <v>15395.92</v>
      </c>
      <c r="P220" s="752">
        <v>15551.2</v>
      </c>
      <c r="Q220" s="616">
        <v>0.98750000000000004</v>
      </c>
      <c r="R220" s="617">
        <v>0.99</v>
      </c>
      <c r="S220" s="704">
        <v>449.1</v>
      </c>
      <c r="T220" s="699">
        <v>403.2</v>
      </c>
      <c r="U220" s="384">
        <v>15652.6</v>
      </c>
      <c r="V220" s="384">
        <v>15798.9</v>
      </c>
      <c r="W220" s="684">
        <v>1877.24</v>
      </c>
      <c r="X220" s="756">
        <v>1967.51</v>
      </c>
      <c r="Y220" s="472">
        <v>1826.23</v>
      </c>
      <c r="Z220" s="472">
        <v>1917.36</v>
      </c>
      <c r="AA220" s="499">
        <v>865620</v>
      </c>
      <c r="AB220" s="440">
        <v>54.79</v>
      </c>
      <c r="AC220" s="619">
        <v>3.0001699999999999E-2</v>
      </c>
      <c r="AD220" s="441" t="s">
        <v>105</v>
      </c>
      <c r="AE220" s="442" t="s">
        <v>105</v>
      </c>
      <c r="AF220" s="340">
        <v>0</v>
      </c>
      <c r="AG220" s="340">
        <v>258.23</v>
      </c>
      <c r="AH220" s="340">
        <v>74.290000000000006</v>
      </c>
      <c r="AI220" s="340">
        <v>0</v>
      </c>
      <c r="AJ220" s="568">
        <v>2300.0300000000002</v>
      </c>
      <c r="AK220" s="609">
        <v>57</v>
      </c>
      <c r="AL220" s="570">
        <v>15798.9</v>
      </c>
      <c r="AM220" s="609">
        <v>0</v>
      </c>
      <c r="AN220" s="570">
        <v>0</v>
      </c>
      <c r="AO220" s="609">
        <v>41</v>
      </c>
      <c r="AP220" s="569">
        <v>15358.4</v>
      </c>
      <c r="AQ220" s="571" t="s">
        <v>708</v>
      </c>
      <c r="AR220" s="591" t="s">
        <v>708</v>
      </c>
      <c r="AS220" s="591" t="s">
        <v>708</v>
      </c>
      <c r="AT220" s="591" t="s">
        <v>708</v>
      </c>
      <c r="AU220" s="591" t="s">
        <v>708</v>
      </c>
      <c r="AV220" s="591" t="s">
        <v>708</v>
      </c>
      <c r="AW220" s="591" t="s">
        <v>708</v>
      </c>
      <c r="AX220" s="754" t="s">
        <v>708</v>
      </c>
      <c r="AY220" s="291" t="s">
        <v>708</v>
      </c>
      <c r="AZ220" s="291" t="s">
        <v>708</v>
      </c>
      <c r="BA220" s="291" t="s">
        <v>708</v>
      </c>
      <c r="BB220" s="291" t="s">
        <v>708</v>
      </c>
      <c r="BC220" s="291" t="s">
        <v>708</v>
      </c>
      <c r="BD220" s="291" t="s">
        <v>708</v>
      </c>
      <c r="BE220" s="755" t="s">
        <v>708</v>
      </c>
      <c r="BF220" s="591" t="s">
        <v>708</v>
      </c>
      <c r="BG220" s="591" t="s">
        <v>708</v>
      </c>
      <c r="BH220" s="591" t="s">
        <v>708</v>
      </c>
      <c r="BI220" s="591" t="s">
        <v>708</v>
      </c>
      <c r="BJ220" s="591" t="s">
        <v>708</v>
      </c>
      <c r="BK220" s="591" t="s">
        <v>708</v>
      </c>
      <c r="BL220" s="754" t="s">
        <v>708</v>
      </c>
      <c r="BM220" s="291" t="s">
        <v>708</v>
      </c>
      <c r="BN220" s="291" t="s">
        <v>708</v>
      </c>
      <c r="BO220" s="291" t="s">
        <v>708</v>
      </c>
      <c r="BP220" s="291" t="s">
        <v>708</v>
      </c>
      <c r="BQ220" s="291" t="s">
        <v>708</v>
      </c>
      <c r="BR220" s="291" t="s">
        <v>708</v>
      </c>
      <c r="BS220" s="755" t="s">
        <v>708</v>
      </c>
      <c r="BT220" s="591" t="s">
        <v>708</v>
      </c>
      <c r="BU220" s="591" t="s">
        <v>708</v>
      </c>
      <c r="BV220" s="591" t="s">
        <v>708</v>
      </c>
      <c r="BW220" s="591" t="s">
        <v>708</v>
      </c>
      <c r="BX220" s="591" t="s">
        <v>708</v>
      </c>
      <c r="BY220" s="591" t="s">
        <v>708</v>
      </c>
      <c r="BZ220" s="754" t="s">
        <v>708</v>
      </c>
      <c r="CA220" s="291" t="s">
        <v>708</v>
      </c>
      <c r="CB220" s="291" t="s">
        <v>708</v>
      </c>
      <c r="CC220" s="291" t="s">
        <v>708</v>
      </c>
      <c r="CD220" s="291" t="s">
        <v>708</v>
      </c>
      <c r="CE220" s="291" t="s">
        <v>708</v>
      </c>
      <c r="CF220" s="291" t="s">
        <v>708</v>
      </c>
      <c r="CG220" s="291" t="s">
        <v>708</v>
      </c>
      <c r="CH220" s="439" t="s">
        <v>1055</v>
      </c>
      <c r="CI220" s="290"/>
      <c r="CJ220" s="290"/>
      <c r="CK220" s="290"/>
      <c r="CL220" s="290"/>
      <c r="CM220" s="290"/>
      <c r="CN220" s="290"/>
      <c r="CO220" s="290"/>
      <c r="CP220" s="290"/>
      <c r="CQ220" s="290"/>
      <c r="CR220" s="290"/>
      <c r="CS220" s="290"/>
      <c r="CT220" s="290"/>
      <c r="CU220" s="290"/>
      <c r="CV220" s="290"/>
      <c r="CW220" s="290"/>
      <c r="CX220" s="290"/>
      <c r="CY220" s="290"/>
      <c r="CZ220" s="290"/>
      <c r="DA220" s="290"/>
      <c r="DB220" s="290"/>
      <c r="DC220" s="290"/>
      <c r="DD220" s="290"/>
      <c r="DE220" s="290"/>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290"/>
      <c r="EB220" s="290"/>
      <c r="EC220" s="290"/>
      <c r="ED220" s="290"/>
      <c r="EE220" s="290"/>
      <c r="EF220" s="290"/>
      <c r="EG220" s="290"/>
      <c r="EH220" s="290"/>
      <c r="EI220" s="290"/>
      <c r="EJ220" s="290"/>
      <c r="EK220" s="290"/>
      <c r="EL220" s="290"/>
      <c r="EM220" s="290"/>
      <c r="EN220" s="290"/>
      <c r="EO220" s="290"/>
      <c r="EP220" s="290"/>
      <c r="EQ220" s="290"/>
      <c r="ER220" s="290"/>
      <c r="ES220" s="290"/>
      <c r="ET220" s="290"/>
      <c r="EU220" s="290"/>
      <c r="EV220" s="290"/>
      <c r="EW220" s="290"/>
      <c r="EX220" s="290"/>
      <c r="EY220" s="290"/>
    </row>
    <row r="221" spans="1:155" s="237" customFormat="1" ht="15" customHeight="1" x14ac:dyDescent="0.35">
      <c r="A221" s="292" t="s">
        <v>550</v>
      </c>
      <c r="B221" s="293" t="s">
        <v>1056</v>
      </c>
      <c r="C221" s="293" t="s">
        <v>710</v>
      </c>
      <c r="D221" s="290"/>
      <c r="E221" s="398">
        <v>5611067</v>
      </c>
      <c r="F221" s="699">
        <v>5762784</v>
      </c>
      <c r="G221" s="289">
        <v>54090</v>
      </c>
      <c r="H221" s="699">
        <v>57430</v>
      </c>
      <c r="I221" s="289">
        <v>1074011</v>
      </c>
      <c r="J221" s="289">
        <v>1134847</v>
      </c>
      <c r="K221" s="398">
        <v>4537056</v>
      </c>
      <c r="L221" s="699">
        <v>4627937</v>
      </c>
      <c r="M221" s="289">
        <v>0</v>
      </c>
      <c r="N221" s="699">
        <v>0</v>
      </c>
      <c r="O221" s="405">
        <v>22351.93</v>
      </c>
      <c r="P221" s="752">
        <v>22672.3</v>
      </c>
      <c r="Q221" s="616">
        <v>0.97499999999999998</v>
      </c>
      <c r="R221" s="617">
        <v>0.98</v>
      </c>
      <c r="S221" s="704">
        <v>8</v>
      </c>
      <c r="T221" s="699">
        <v>8</v>
      </c>
      <c r="U221" s="384">
        <v>21801.1</v>
      </c>
      <c r="V221" s="384">
        <v>22226.853999999999</v>
      </c>
      <c r="W221" s="684">
        <v>257.38</v>
      </c>
      <c r="X221" s="756">
        <v>259.27123999999998</v>
      </c>
      <c r="Y221" s="472">
        <v>208.11</v>
      </c>
      <c r="Z221" s="472">
        <v>208.21377000000001</v>
      </c>
      <c r="AA221" s="439">
        <v>0</v>
      </c>
      <c r="AB221" s="439">
        <v>0</v>
      </c>
      <c r="AC221" s="619">
        <v>0</v>
      </c>
      <c r="AD221" s="441" t="s">
        <v>105</v>
      </c>
      <c r="AE221" s="442" t="s">
        <v>105</v>
      </c>
      <c r="AF221" s="340">
        <v>1467.3497400000001</v>
      </c>
      <c r="AG221" s="340">
        <v>281.05993000000001</v>
      </c>
      <c r="AH221" s="340">
        <v>75.609989999999996</v>
      </c>
      <c r="AI221" s="340">
        <v>0</v>
      </c>
      <c r="AJ221" s="568">
        <v>2083.29</v>
      </c>
      <c r="AK221" s="609">
        <v>101</v>
      </c>
      <c r="AL221" s="570">
        <v>22226.9</v>
      </c>
      <c r="AM221" s="609">
        <v>0</v>
      </c>
      <c r="AN221" s="570">
        <v>0</v>
      </c>
      <c r="AO221" s="609">
        <v>77</v>
      </c>
      <c r="AP221" s="569">
        <v>21005.7</v>
      </c>
      <c r="AQ221" s="571" t="s">
        <v>708</v>
      </c>
      <c r="AR221" s="591" t="s">
        <v>708</v>
      </c>
      <c r="AS221" s="591" t="s">
        <v>708</v>
      </c>
      <c r="AT221" s="591" t="s">
        <v>708</v>
      </c>
      <c r="AU221" s="591" t="s">
        <v>708</v>
      </c>
      <c r="AV221" s="591" t="s">
        <v>708</v>
      </c>
      <c r="AW221" s="591" t="s">
        <v>708</v>
      </c>
      <c r="AX221" s="754" t="s">
        <v>708</v>
      </c>
      <c r="AY221" s="291" t="s">
        <v>708</v>
      </c>
      <c r="AZ221" s="291" t="s">
        <v>708</v>
      </c>
      <c r="BA221" s="291" t="s">
        <v>708</v>
      </c>
      <c r="BB221" s="291" t="s">
        <v>708</v>
      </c>
      <c r="BC221" s="291" t="s">
        <v>708</v>
      </c>
      <c r="BD221" s="291" t="s">
        <v>708</v>
      </c>
      <c r="BE221" s="755" t="s">
        <v>708</v>
      </c>
      <c r="BF221" s="591" t="s">
        <v>708</v>
      </c>
      <c r="BG221" s="591" t="s">
        <v>708</v>
      </c>
      <c r="BH221" s="591" t="s">
        <v>708</v>
      </c>
      <c r="BI221" s="591" t="s">
        <v>708</v>
      </c>
      <c r="BJ221" s="591" t="s">
        <v>708</v>
      </c>
      <c r="BK221" s="591" t="s">
        <v>708</v>
      </c>
      <c r="BL221" s="754" t="s">
        <v>708</v>
      </c>
      <c r="BM221" s="291" t="s">
        <v>708</v>
      </c>
      <c r="BN221" s="291" t="s">
        <v>708</v>
      </c>
      <c r="BO221" s="291" t="s">
        <v>708</v>
      </c>
      <c r="BP221" s="291" t="s">
        <v>708</v>
      </c>
      <c r="BQ221" s="291" t="s">
        <v>708</v>
      </c>
      <c r="BR221" s="291" t="s">
        <v>708</v>
      </c>
      <c r="BS221" s="755" t="s">
        <v>708</v>
      </c>
      <c r="BT221" s="591" t="s">
        <v>708</v>
      </c>
      <c r="BU221" s="591" t="s">
        <v>708</v>
      </c>
      <c r="BV221" s="591" t="s">
        <v>708</v>
      </c>
      <c r="BW221" s="591" t="s">
        <v>708</v>
      </c>
      <c r="BX221" s="591" t="s">
        <v>708</v>
      </c>
      <c r="BY221" s="591" t="s">
        <v>708</v>
      </c>
      <c r="BZ221" s="754" t="s">
        <v>708</v>
      </c>
      <c r="CA221" s="291" t="s">
        <v>708</v>
      </c>
      <c r="CB221" s="291" t="s">
        <v>708</v>
      </c>
      <c r="CC221" s="291" t="s">
        <v>708</v>
      </c>
      <c r="CD221" s="291" t="s">
        <v>708</v>
      </c>
      <c r="CE221" s="291" t="s">
        <v>708</v>
      </c>
      <c r="CF221" s="291" t="s">
        <v>708</v>
      </c>
      <c r="CG221" s="291" t="s">
        <v>708</v>
      </c>
      <c r="CH221" s="439" t="s">
        <v>1057</v>
      </c>
      <c r="CI221" s="290"/>
      <c r="CJ221" s="290"/>
      <c r="CK221" s="290"/>
      <c r="CL221" s="290"/>
      <c r="CM221" s="290"/>
      <c r="CN221" s="290"/>
      <c r="CO221" s="290"/>
      <c r="CP221" s="290"/>
      <c r="CQ221" s="290"/>
      <c r="CR221" s="290"/>
      <c r="CS221" s="290"/>
      <c r="CT221" s="290"/>
      <c r="CU221" s="290"/>
      <c r="CV221" s="290"/>
      <c r="CW221" s="290"/>
      <c r="CX221" s="290"/>
      <c r="CY221" s="290"/>
      <c r="CZ221" s="290"/>
      <c r="DA221" s="290"/>
      <c r="DB221" s="290"/>
      <c r="DC221" s="290"/>
      <c r="DD221" s="290"/>
      <c r="DE221" s="290"/>
      <c r="DF221" s="290"/>
      <c r="DG221" s="290"/>
      <c r="DH221" s="290"/>
      <c r="DI221" s="290"/>
      <c r="DJ221" s="290"/>
      <c r="DK221" s="290"/>
      <c r="DL221" s="290"/>
      <c r="DM221" s="290"/>
      <c r="DN221" s="290"/>
      <c r="DO221" s="290"/>
      <c r="DP221" s="290"/>
      <c r="DQ221" s="290"/>
      <c r="DR221" s="290"/>
      <c r="DS221" s="290"/>
      <c r="DT221" s="290"/>
      <c r="DU221" s="290"/>
      <c r="DV221" s="290"/>
      <c r="DW221" s="290"/>
      <c r="DX221" s="290"/>
      <c r="DY221" s="290"/>
      <c r="DZ221" s="290"/>
      <c r="EA221" s="290"/>
      <c r="EB221" s="290"/>
      <c r="EC221" s="290"/>
      <c r="ED221" s="290"/>
      <c r="EE221" s="290"/>
      <c r="EF221" s="290"/>
      <c r="EG221" s="290"/>
      <c r="EH221" s="290"/>
      <c r="EI221" s="290"/>
      <c r="EJ221" s="290"/>
      <c r="EK221" s="290"/>
      <c r="EL221" s="290"/>
      <c r="EM221" s="290"/>
      <c r="EN221" s="290"/>
      <c r="EO221" s="290"/>
      <c r="EP221" s="290"/>
      <c r="EQ221" s="290"/>
      <c r="ER221" s="290"/>
      <c r="ES221" s="290"/>
      <c r="ET221" s="290"/>
      <c r="EU221" s="290"/>
      <c r="EV221" s="290"/>
      <c r="EW221" s="290"/>
      <c r="EX221" s="290"/>
      <c r="EY221" s="290"/>
    </row>
    <row r="222" spans="1:155" s="237" customFormat="1" ht="15" customHeight="1" x14ac:dyDescent="0.35">
      <c r="A222" s="292" t="s">
        <v>398</v>
      </c>
      <c r="B222" s="293" t="s">
        <v>399</v>
      </c>
      <c r="C222" s="293" t="s">
        <v>124</v>
      </c>
      <c r="D222" s="290"/>
      <c r="E222" s="398">
        <v>116174202</v>
      </c>
      <c r="F222" s="699">
        <v>127542213</v>
      </c>
      <c r="G222" s="289">
        <v>0</v>
      </c>
      <c r="H222" s="699">
        <v>0</v>
      </c>
      <c r="I222" s="289">
        <v>0</v>
      </c>
      <c r="J222" s="289">
        <v>0</v>
      </c>
      <c r="K222" s="398">
        <v>116174202</v>
      </c>
      <c r="L222" s="699">
        <v>127542213</v>
      </c>
      <c r="M222" s="289">
        <v>36814994</v>
      </c>
      <c r="N222" s="699">
        <v>37273475</v>
      </c>
      <c r="O222" s="405">
        <v>71693.7</v>
      </c>
      <c r="P222" s="752">
        <v>75293.2</v>
      </c>
      <c r="Q222" s="616">
        <v>0.95</v>
      </c>
      <c r="R222" s="617">
        <v>0.95499999999999996</v>
      </c>
      <c r="S222" s="704">
        <v>0</v>
      </c>
      <c r="T222" s="699">
        <v>0</v>
      </c>
      <c r="U222" s="384">
        <v>68109</v>
      </c>
      <c r="V222" s="384">
        <v>71905.005999999994</v>
      </c>
      <c r="W222" s="684">
        <v>1705.71</v>
      </c>
      <c r="X222" s="756">
        <v>1773.7598599999999</v>
      </c>
      <c r="Y222" s="472">
        <v>1705.71</v>
      </c>
      <c r="Z222" s="472">
        <v>1773.7598599999999</v>
      </c>
      <c r="AA222" s="499">
        <v>2452680</v>
      </c>
      <c r="AB222" s="440">
        <v>34.11</v>
      </c>
      <c r="AC222" s="619">
        <v>1.9997499999999998E-2</v>
      </c>
      <c r="AD222" s="441" t="s">
        <v>105</v>
      </c>
      <c r="AE222" s="442" t="s">
        <v>105</v>
      </c>
      <c r="AF222" s="340">
        <v>0</v>
      </c>
      <c r="AG222" s="340">
        <v>228.29999000000001</v>
      </c>
      <c r="AH222" s="340">
        <v>0</v>
      </c>
      <c r="AI222" s="340">
        <v>102.94999</v>
      </c>
      <c r="AJ222" s="568">
        <v>2105.0100000000002</v>
      </c>
      <c r="AK222" s="609">
        <v>0</v>
      </c>
      <c r="AL222" s="570">
        <v>0</v>
      </c>
      <c r="AM222" s="609">
        <v>0</v>
      </c>
      <c r="AN222" s="570">
        <v>0</v>
      </c>
      <c r="AO222" s="609">
        <v>0</v>
      </c>
      <c r="AP222" s="569">
        <v>0</v>
      </c>
      <c r="AQ222" s="571" t="s">
        <v>708</v>
      </c>
      <c r="AR222" s="591" t="s">
        <v>708</v>
      </c>
      <c r="AS222" s="591" t="s">
        <v>708</v>
      </c>
      <c r="AT222" s="591" t="s">
        <v>708</v>
      </c>
      <c r="AU222" s="591" t="s">
        <v>708</v>
      </c>
      <c r="AV222" s="591" t="s">
        <v>708</v>
      </c>
      <c r="AW222" s="591" t="s">
        <v>708</v>
      </c>
      <c r="AX222" s="754" t="s">
        <v>708</v>
      </c>
      <c r="AY222" s="291" t="s">
        <v>708</v>
      </c>
      <c r="AZ222" s="291" t="s">
        <v>708</v>
      </c>
      <c r="BA222" s="291" t="s">
        <v>708</v>
      </c>
      <c r="BB222" s="291" t="s">
        <v>708</v>
      </c>
      <c r="BC222" s="291" t="s">
        <v>708</v>
      </c>
      <c r="BD222" s="291" t="s">
        <v>708</v>
      </c>
      <c r="BE222" s="755" t="s">
        <v>708</v>
      </c>
      <c r="BF222" s="591" t="s">
        <v>708</v>
      </c>
      <c r="BG222" s="591" t="s">
        <v>708</v>
      </c>
      <c r="BH222" s="591" t="s">
        <v>708</v>
      </c>
      <c r="BI222" s="591" t="s">
        <v>708</v>
      </c>
      <c r="BJ222" s="591" t="s">
        <v>708</v>
      </c>
      <c r="BK222" s="591" t="s">
        <v>708</v>
      </c>
      <c r="BL222" s="754" t="s">
        <v>708</v>
      </c>
      <c r="BM222" s="291" t="s">
        <v>708</v>
      </c>
      <c r="BN222" s="291" t="s">
        <v>708</v>
      </c>
      <c r="BO222" s="291" t="s">
        <v>708</v>
      </c>
      <c r="BP222" s="291" t="s">
        <v>708</v>
      </c>
      <c r="BQ222" s="291" t="s">
        <v>708</v>
      </c>
      <c r="BR222" s="291" t="s">
        <v>708</v>
      </c>
      <c r="BS222" s="755" t="s">
        <v>708</v>
      </c>
      <c r="BT222" s="591" t="s">
        <v>708</v>
      </c>
      <c r="BU222" s="591" t="s">
        <v>708</v>
      </c>
      <c r="BV222" s="591" t="s">
        <v>708</v>
      </c>
      <c r="BW222" s="591" t="s">
        <v>708</v>
      </c>
      <c r="BX222" s="591" t="s">
        <v>708</v>
      </c>
      <c r="BY222" s="591" t="s">
        <v>708</v>
      </c>
      <c r="BZ222" s="754" t="s">
        <v>708</v>
      </c>
      <c r="CA222" s="291" t="s">
        <v>708</v>
      </c>
      <c r="CB222" s="291" t="s">
        <v>708</v>
      </c>
      <c r="CC222" s="291" t="s">
        <v>708</v>
      </c>
      <c r="CD222" s="291" t="s">
        <v>708</v>
      </c>
      <c r="CE222" s="291" t="s">
        <v>708</v>
      </c>
      <c r="CF222" s="291" t="s">
        <v>708</v>
      </c>
      <c r="CG222" s="291" t="s">
        <v>708</v>
      </c>
      <c r="CH222" s="439" t="s">
        <v>1058</v>
      </c>
      <c r="CI222" s="290"/>
      <c r="CJ222" s="290"/>
      <c r="CK222" s="290"/>
      <c r="CL222" s="290"/>
      <c r="CM222" s="290"/>
      <c r="CN222" s="290"/>
      <c r="CO222" s="290"/>
      <c r="CP222" s="290"/>
      <c r="CQ222" s="290"/>
      <c r="CR222" s="290"/>
      <c r="CS222" s="290"/>
      <c r="CT222" s="290"/>
      <c r="CU222" s="290"/>
      <c r="CV222" s="290"/>
      <c r="CW222" s="290"/>
      <c r="CX222" s="290"/>
      <c r="CY222" s="290"/>
      <c r="CZ222" s="290"/>
      <c r="DA222" s="290"/>
      <c r="DB222" s="290"/>
      <c r="DC222" s="290"/>
      <c r="DD222" s="290"/>
      <c r="DE222" s="290"/>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290"/>
      <c r="EB222" s="290"/>
      <c r="EC222" s="290"/>
      <c r="ED222" s="290"/>
      <c r="EE222" s="290"/>
      <c r="EF222" s="290"/>
      <c r="EG222" s="290"/>
      <c r="EH222" s="290"/>
      <c r="EI222" s="290"/>
      <c r="EJ222" s="290"/>
      <c r="EK222" s="290"/>
      <c r="EL222" s="290"/>
      <c r="EM222" s="290"/>
      <c r="EN222" s="290"/>
      <c r="EO222" s="290"/>
      <c r="EP222" s="290"/>
      <c r="EQ222" s="290"/>
      <c r="ER222" s="290"/>
      <c r="ES222" s="290"/>
      <c r="ET222" s="290"/>
      <c r="EU222" s="290"/>
      <c r="EV222" s="290"/>
      <c r="EW222" s="290"/>
      <c r="EX222" s="290"/>
      <c r="EY222" s="290"/>
    </row>
    <row r="223" spans="1:155" s="237" customFormat="1" ht="15" customHeight="1" x14ac:dyDescent="0.35">
      <c r="A223" s="292" t="s">
        <v>401</v>
      </c>
      <c r="B223" s="293" t="s">
        <v>402</v>
      </c>
      <c r="C223" s="293" t="s">
        <v>124</v>
      </c>
      <c r="D223" s="290"/>
      <c r="E223" s="398">
        <v>111654388</v>
      </c>
      <c r="F223" s="699">
        <v>117967934</v>
      </c>
      <c r="G223" s="289">
        <v>0</v>
      </c>
      <c r="H223" s="699">
        <v>0</v>
      </c>
      <c r="I223" s="289">
        <v>0</v>
      </c>
      <c r="J223" s="289">
        <v>0</v>
      </c>
      <c r="K223" s="398">
        <v>111654388</v>
      </c>
      <c r="L223" s="699">
        <v>117967934</v>
      </c>
      <c r="M223" s="289">
        <v>12975000</v>
      </c>
      <c r="N223" s="699">
        <v>13205000</v>
      </c>
      <c r="O223" s="405">
        <v>75905.91</v>
      </c>
      <c r="P223" s="752">
        <v>75998.429999999993</v>
      </c>
      <c r="Q223" s="616">
        <v>0.98</v>
      </c>
      <c r="R223" s="617">
        <v>0.98499999999999999</v>
      </c>
      <c r="S223" s="704">
        <v>0</v>
      </c>
      <c r="T223" s="699">
        <v>0</v>
      </c>
      <c r="U223" s="384">
        <v>74387.8</v>
      </c>
      <c r="V223" s="384">
        <v>74858.5</v>
      </c>
      <c r="W223" s="684">
        <v>1500.98</v>
      </c>
      <c r="X223" s="756">
        <v>1575.88</v>
      </c>
      <c r="Y223" s="472">
        <v>1500.98</v>
      </c>
      <c r="Z223" s="472">
        <v>1575.88</v>
      </c>
      <c r="AA223" s="499">
        <v>3370831</v>
      </c>
      <c r="AB223" s="440">
        <v>45.03</v>
      </c>
      <c r="AC223" s="619">
        <v>3.0000399999999997E-2</v>
      </c>
      <c r="AD223" s="441" t="s">
        <v>105</v>
      </c>
      <c r="AE223" s="442" t="s">
        <v>105</v>
      </c>
      <c r="AF223" s="340">
        <v>0</v>
      </c>
      <c r="AG223" s="340">
        <v>187.55</v>
      </c>
      <c r="AH223" s="340">
        <v>68.03</v>
      </c>
      <c r="AI223" s="340">
        <v>0</v>
      </c>
      <c r="AJ223" s="568">
        <v>1831.46</v>
      </c>
      <c r="AK223" s="609" t="s">
        <v>130</v>
      </c>
      <c r="AL223" s="570" t="s">
        <v>130</v>
      </c>
      <c r="AM223" s="723">
        <v>0</v>
      </c>
      <c r="AN223" s="724">
        <v>0</v>
      </c>
      <c r="AO223" s="723">
        <v>0</v>
      </c>
      <c r="AP223" s="726">
        <v>0</v>
      </c>
      <c r="AQ223" s="571" t="s">
        <v>708</v>
      </c>
      <c r="AR223" s="591" t="s">
        <v>708</v>
      </c>
      <c r="AS223" s="591" t="s">
        <v>708</v>
      </c>
      <c r="AT223" s="591" t="s">
        <v>708</v>
      </c>
      <c r="AU223" s="591" t="s">
        <v>708</v>
      </c>
      <c r="AV223" s="591" t="s">
        <v>708</v>
      </c>
      <c r="AW223" s="591" t="s">
        <v>708</v>
      </c>
      <c r="AX223" s="754" t="s">
        <v>708</v>
      </c>
      <c r="AY223" s="291" t="s">
        <v>708</v>
      </c>
      <c r="AZ223" s="291" t="s">
        <v>708</v>
      </c>
      <c r="BA223" s="291" t="s">
        <v>708</v>
      </c>
      <c r="BB223" s="291" t="s">
        <v>708</v>
      </c>
      <c r="BC223" s="291" t="s">
        <v>708</v>
      </c>
      <c r="BD223" s="291" t="s">
        <v>708</v>
      </c>
      <c r="BE223" s="755" t="s">
        <v>708</v>
      </c>
      <c r="BF223" s="591" t="s">
        <v>708</v>
      </c>
      <c r="BG223" s="591" t="s">
        <v>708</v>
      </c>
      <c r="BH223" s="591" t="s">
        <v>708</v>
      </c>
      <c r="BI223" s="591" t="s">
        <v>708</v>
      </c>
      <c r="BJ223" s="591" t="s">
        <v>708</v>
      </c>
      <c r="BK223" s="591" t="s">
        <v>708</v>
      </c>
      <c r="BL223" s="754" t="s">
        <v>708</v>
      </c>
      <c r="BM223" s="291" t="s">
        <v>708</v>
      </c>
      <c r="BN223" s="291" t="s">
        <v>708</v>
      </c>
      <c r="BO223" s="291" t="s">
        <v>708</v>
      </c>
      <c r="BP223" s="291" t="s">
        <v>708</v>
      </c>
      <c r="BQ223" s="291" t="s">
        <v>708</v>
      </c>
      <c r="BR223" s="291" t="s">
        <v>708</v>
      </c>
      <c r="BS223" s="755" t="s">
        <v>708</v>
      </c>
      <c r="BT223" s="591" t="s">
        <v>708</v>
      </c>
      <c r="BU223" s="591" t="s">
        <v>708</v>
      </c>
      <c r="BV223" s="591" t="s">
        <v>708</v>
      </c>
      <c r="BW223" s="591" t="s">
        <v>708</v>
      </c>
      <c r="BX223" s="591" t="s">
        <v>708</v>
      </c>
      <c r="BY223" s="591" t="s">
        <v>708</v>
      </c>
      <c r="BZ223" s="754" t="s">
        <v>708</v>
      </c>
      <c r="CA223" s="291" t="s">
        <v>708</v>
      </c>
      <c r="CB223" s="291" t="s">
        <v>708</v>
      </c>
      <c r="CC223" s="291" t="s">
        <v>708</v>
      </c>
      <c r="CD223" s="291" t="s">
        <v>708</v>
      </c>
      <c r="CE223" s="291" t="s">
        <v>708</v>
      </c>
      <c r="CF223" s="291" t="s">
        <v>708</v>
      </c>
      <c r="CG223" s="291" t="s">
        <v>708</v>
      </c>
      <c r="CH223" s="439" t="s">
        <v>1059</v>
      </c>
      <c r="CI223" s="290"/>
      <c r="CJ223" s="290"/>
      <c r="CK223" s="290"/>
      <c r="CL223" s="290"/>
      <c r="CM223" s="290"/>
      <c r="CN223" s="290"/>
      <c r="CO223" s="290"/>
      <c r="CP223" s="290"/>
      <c r="CQ223" s="290"/>
      <c r="CR223" s="290"/>
      <c r="CS223" s="290"/>
      <c r="CT223" s="290"/>
      <c r="CU223" s="290"/>
      <c r="CV223" s="290"/>
      <c r="CW223" s="290"/>
      <c r="CX223" s="290"/>
      <c r="CY223" s="290"/>
      <c r="CZ223" s="290"/>
      <c r="DA223" s="290"/>
      <c r="DB223" s="290"/>
      <c r="DC223" s="290"/>
      <c r="DD223" s="290"/>
      <c r="DE223" s="290"/>
      <c r="DF223" s="290"/>
      <c r="DG223" s="290"/>
      <c r="DH223" s="290"/>
      <c r="DI223" s="290"/>
      <c r="DJ223" s="290"/>
      <c r="DK223" s="290"/>
      <c r="DL223" s="290"/>
      <c r="DM223" s="290"/>
      <c r="DN223" s="290"/>
      <c r="DO223" s="290"/>
      <c r="DP223" s="290"/>
      <c r="DQ223" s="290"/>
      <c r="DR223" s="290"/>
      <c r="DS223" s="290"/>
      <c r="DT223" s="290"/>
      <c r="DU223" s="290"/>
      <c r="DV223" s="290"/>
      <c r="DW223" s="290"/>
      <c r="DX223" s="290"/>
      <c r="DY223" s="290"/>
      <c r="DZ223" s="290"/>
      <c r="EA223" s="290"/>
      <c r="EB223" s="290"/>
      <c r="EC223" s="290"/>
      <c r="ED223" s="290"/>
      <c r="EE223" s="290"/>
      <c r="EF223" s="290"/>
      <c r="EG223" s="290"/>
      <c r="EH223" s="290"/>
      <c r="EI223" s="290"/>
      <c r="EJ223" s="290"/>
      <c r="EK223" s="290"/>
      <c r="EL223" s="290"/>
      <c r="EM223" s="290"/>
      <c r="EN223" s="290"/>
      <c r="EO223" s="290"/>
      <c r="EP223" s="290"/>
      <c r="EQ223" s="290"/>
      <c r="ER223" s="290"/>
      <c r="ES223" s="290"/>
      <c r="ET223" s="290"/>
      <c r="EU223" s="290"/>
      <c r="EV223" s="290"/>
      <c r="EW223" s="290"/>
      <c r="EX223" s="290"/>
      <c r="EY223" s="290"/>
    </row>
    <row r="224" spans="1:155" s="237" customFormat="1" ht="15" customHeight="1" x14ac:dyDescent="0.35">
      <c r="A224" s="292" t="s">
        <v>551</v>
      </c>
      <c r="B224" s="293" t="s">
        <v>1060</v>
      </c>
      <c r="C224" s="293" t="s">
        <v>710</v>
      </c>
      <c r="D224" s="290"/>
      <c r="E224" s="398">
        <v>10183193</v>
      </c>
      <c r="F224" s="699">
        <v>10551554</v>
      </c>
      <c r="G224" s="289">
        <v>0</v>
      </c>
      <c r="H224" s="699">
        <v>0</v>
      </c>
      <c r="I224" s="289">
        <v>976346</v>
      </c>
      <c r="J224" s="289">
        <v>1081164</v>
      </c>
      <c r="K224" s="398">
        <v>9206847</v>
      </c>
      <c r="L224" s="699">
        <v>9470390</v>
      </c>
      <c r="M224" s="289">
        <v>0</v>
      </c>
      <c r="N224" s="699">
        <v>0</v>
      </c>
      <c r="O224" s="405">
        <v>39175.050000000003</v>
      </c>
      <c r="P224" s="752">
        <v>39466.65</v>
      </c>
      <c r="Q224" s="616">
        <v>0.98024699999999998</v>
      </c>
      <c r="R224" s="617">
        <v>0.98042620000000003</v>
      </c>
      <c r="S224" s="704">
        <v>0</v>
      </c>
      <c r="T224" s="699">
        <v>0</v>
      </c>
      <c r="U224" s="384">
        <v>38401.199999999997</v>
      </c>
      <c r="V224" s="384">
        <v>38694.1</v>
      </c>
      <c r="W224" s="684">
        <v>265.18</v>
      </c>
      <c r="X224" s="756">
        <v>272.69</v>
      </c>
      <c r="Y224" s="472">
        <v>239.75</v>
      </c>
      <c r="Z224" s="472">
        <v>244.75</v>
      </c>
      <c r="AA224" s="499">
        <v>0</v>
      </c>
      <c r="AB224" s="440">
        <v>0</v>
      </c>
      <c r="AC224" s="619">
        <v>0</v>
      </c>
      <c r="AD224" s="441" t="s">
        <v>105</v>
      </c>
      <c r="AE224" s="442" t="s">
        <v>105</v>
      </c>
      <c r="AF224" s="340">
        <v>1467.35</v>
      </c>
      <c r="AG224" s="340">
        <v>281.06</v>
      </c>
      <c r="AH224" s="340">
        <v>75.61</v>
      </c>
      <c r="AI224" s="340">
        <v>0</v>
      </c>
      <c r="AJ224" s="568">
        <v>2096.71</v>
      </c>
      <c r="AK224" s="609">
        <v>53</v>
      </c>
      <c r="AL224" s="570">
        <v>26396.6</v>
      </c>
      <c r="AM224" s="609">
        <v>0</v>
      </c>
      <c r="AN224" s="570">
        <v>0</v>
      </c>
      <c r="AO224" s="609">
        <v>39</v>
      </c>
      <c r="AP224" s="569">
        <v>26396.6</v>
      </c>
      <c r="AQ224" s="571" t="s">
        <v>708</v>
      </c>
      <c r="AR224" s="591" t="s">
        <v>708</v>
      </c>
      <c r="AS224" s="591" t="s">
        <v>708</v>
      </c>
      <c r="AT224" s="591" t="s">
        <v>708</v>
      </c>
      <c r="AU224" s="591" t="s">
        <v>708</v>
      </c>
      <c r="AV224" s="591" t="s">
        <v>708</v>
      </c>
      <c r="AW224" s="591" t="s">
        <v>708</v>
      </c>
      <c r="AX224" s="754" t="s">
        <v>708</v>
      </c>
      <c r="AY224" s="291" t="s">
        <v>708</v>
      </c>
      <c r="AZ224" s="291" t="s">
        <v>708</v>
      </c>
      <c r="BA224" s="291" t="s">
        <v>708</v>
      </c>
      <c r="BB224" s="291" t="s">
        <v>708</v>
      </c>
      <c r="BC224" s="291" t="s">
        <v>708</v>
      </c>
      <c r="BD224" s="291" t="s">
        <v>708</v>
      </c>
      <c r="BE224" s="755" t="s">
        <v>708</v>
      </c>
      <c r="BF224" s="591" t="s">
        <v>708</v>
      </c>
      <c r="BG224" s="591" t="s">
        <v>708</v>
      </c>
      <c r="BH224" s="591" t="s">
        <v>708</v>
      </c>
      <c r="BI224" s="591" t="s">
        <v>708</v>
      </c>
      <c r="BJ224" s="591" t="s">
        <v>708</v>
      </c>
      <c r="BK224" s="591" t="s">
        <v>708</v>
      </c>
      <c r="BL224" s="754" t="s">
        <v>708</v>
      </c>
      <c r="BM224" s="291" t="s">
        <v>708</v>
      </c>
      <c r="BN224" s="291" t="s">
        <v>708</v>
      </c>
      <c r="BO224" s="291" t="s">
        <v>708</v>
      </c>
      <c r="BP224" s="291" t="s">
        <v>708</v>
      </c>
      <c r="BQ224" s="291" t="s">
        <v>708</v>
      </c>
      <c r="BR224" s="291" t="s">
        <v>708</v>
      </c>
      <c r="BS224" s="755" t="s">
        <v>708</v>
      </c>
      <c r="BT224" s="591" t="s">
        <v>708</v>
      </c>
      <c r="BU224" s="591" t="s">
        <v>708</v>
      </c>
      <c r="BV224" s="591" t="s">
        <v>708</v>
      </c>
      <c r="BW224" s="591" t="s">
        <v>708</v>
      </c>
      <c r="BX224" s="591" t="s">
        <v>708</v>
      </c>
      <c r="BY224" s="591" t="s">
        <v>708</v>
      </c>
      <c r="BZ224" s="754" t="s">
        <v>708</v>
      </c>
      <c r="CA224" s="291" t="s">
        <v>708</v>
      </c>
      <c r="CB224" s="291" t="s">
        <v>708</v>
      </c>
      <c r="CC224" s="291" t="s">
        <v>708</v>
      </c>
      <c r="CD224" s="291" t="s">
        <v>708</v>
      </c>
      <c r="CE224" s="291" t="s">
        <v>708</v>
      </c>
      <c r="CF224" s="291" t="s">
        <v>708</v>
      </c>
      <c r="CG224" s="291" t="s">
        <v>708</v>
      </c>
      <c r="CH224" s="439" t="s">
        <v>1061</v>
      </c>
      <c r="CI224" s="290"/>
      <c r="CJ224" s="290"/>
      <c r="CK224" s="290"/>
      <c r="CL224" s="290"/>
      <c r="CM224" s="290"/>
      <c r="CN224" s="290"/>
      <c r="CO224" s="290"/>
      <c r="CP224" s="290"/>
      <c r="CQ224" s="290"/>
      <c r="CR224" s="290"/>
      <c r="CS224" s="290"/>
      <c r="CT224" s="290"/>
      <c r="CU224" s="290"/>
      <c r="CV224" s="290"/>
      <c r="CW224" s="290"/>
      <c r="CX224" s="290"/>
      <c r="CY224" s="290"/>
      <c r="CZ224" s="290"/>
      <c r="DA224" s="290"/>
      <c r="DB224" s="290"/>
      <c r="DC224" s="290"/>
      <c r="DD224" s="290"/>
      <c r="DE224" s="290"/>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290"/>
      <c r="EB224" s="290"/>
      <c r="EC224" s="290"/>
      <c r="ED224" s="290"/>
      <c r="EE224" s="290"/>
      <c r="EF224" s="290"/>
      <c r="EG224" s="290"/>
      <c r="EH224" s="290"/>
      <c r="EI224" s="290"/>
      <c r="EJ224" s="290"/>
      <c r="EK224" s="290"/>
      <c r="EL224" s="290"/>
      <c r="EM224" s="290"/>
      <c r="EN224" s="290"/>
      <c r="EO224" s="290"/>
      <c r="EP224" s="290"/>
      <c r="EQ224" s="290"/>
      <c r="ER224" s="290"/>
      <c r="ES224" s="290"/>
      <c r="ET224" s="290"/>
      <c r="EU224" s="290"/>
      <c r="EV224" s="290"/>
      <c r="EW224" s="290"/>
      <c r="EX224" s="290"/>
      <c r="EY224" s="290"/>
    </row>
    <row r="225" spans="1:155" s="237" customFormat="1" ht="15" customHeight="1" x14ac:dyDescent="0.35">
      <c r="A225" s="292" t="s">
        <v>552</v>
      </c>
      <c r="B225" s="293" t="s">
        <v>1062</v>
      </c>
      <c r="C225" s="293" t="s">
        <v>710</v>
      </c>
      <c r="D225" s="290"/>
      <c r="E225" s="398">
        <v>9979791</v>
      </c>
      <c r="F225" s="699">
        <v>10535103</v>
      </c>
      <c r="G225" s="289">
        <v>0</v>
      </c>
      <c r="H225" s="699">
        <v>0</v>
      </c>
      <c r="I225" s="289">
        <v>2916162</v>
      </c>
      <c r="J225" s="289">
        <v>3103595</v>
      </c>
      <c r="K225" s="398">
        <v>7063629</v>
      </c>
      <c r="L225" s="699">
        <v>7431508</v>
      </c>
      <c r="M225" s="289">
        <v>1674409.41</v>
      </c>
      <c r="N225" s="699">
        <v>1761475</v>
      </c>
      <c r="O225" s="405">
        <v>42346.41</v>
      </c>
      <c r="P225" s="752">
        <v>43430.25</v>
      </c>
      <c r="Q225" s="616">
        <v>0.96799999999999997</v>
      </c>
      <c r="R225" s="617">
        <v>0.96499999999999997</v>
      </c>
      <c r="S225" s="704">
        <v>0</v>
      </c>
      <c r="T225" s="699">
        <v>0</v>
      </c>
      <c r="U225" s="384">
        <v>40991.300000000003</v>
      </c>
      <c r="V225" s="384">
        <v>41910.199999999997</v>
      </c>
      <c r="W225" s="684">
        <v>243.46</v>
      </c>
      <c r="X225" s="756">
        <v>251.37</v>
      </c>
      <c r="Y225" s="472">
        <v>172.32</v>
      </c>
      <c r="Z225" s="472">
        <v>177.32</v>
      </c>
      <c r="AA225" s="499">
        <v>0</v>
      </c>
      <c r="AB225" s="440">
        <v>0</v>
      </c>
      <c r="AC225" s="619">
        <v>0</v>
      </c>
      <c r="AD225" s="441" t="s">
        <v>105</v>
      </c>
      <c r="AE225" s="442" t="s">
        <v>105</v>
      </c>
      <c r="AF225" s="340">
        <v>1394</v>
      </c>
      <c r="AG225" s="340">
        <v>251.2</v>
      </c>
      <c r="AH225" s="340">
        <v>91.79</v>
      </c>
      <c r="AI225" s="340">
        <v>0</v>
      </c>
      <c r="AJ225" s="568">
        <v>1988.36</v>
      </c>
      <c r="AK225" s="609">
        <v>54</v>
      </c>
      <c r="AL225" s="570">
        <v>41910.15</v>
      </c>
      <c r="AM225" s="609">
        <v>0</v>
      </c>
      <c r="AN225" s="570">
        <v>0</v>
      </c>
      <c r="AO225" s="609">
        <v>52</v>
      </c>
      <c r="AP225" s="569">
        <v>41735.800000000003</v>
      </c>
      <c r="AQ225" s="571" t="s">
        <v>708</v>
      </c>
      <c r="AR225" s="591" t="s">
        <v>708</v>
      </c>
      <c r="AS225" s="591" t="s">
        <v>708</v>
      </c>
      <c r="AT225" s="591" t="s">
        <v>708</v>
      </c>
      <c r="AU225" s="591" t="s">
        <v>708</v>
      </c>
      <c r="AV225" s="591" t="s">
        <v>708</v>
      </c>
      <c r="AW225" s="591" t="s">
        <v>708</v>
      </c>
      <c r="AX225" s="754" t="s">
        <v>708</v>
      </c>
      <c r="AY225" s="291" t="s">
        <v>708</v>
      </c>
      <c r="AZ225" s="291" t="s">
        <v>708</v>
      </c>
      <c r="BA225" s="291" t="s">
        <v>708</v>
      </c>
      <c r="BB225" s="291" t="s">
        <v>708</v>
      </c>
      <c r="BC225" s="291" t="s">
        <v>708</v>
      </c>
      <c r="BD225" s="291" t="s">
        <v>708</v>
      </c>
      <c r="BE225" s="755" t="s">
        <v>708</v>
      </c>
      <c r="BF225" s="591" t="s">
        <v>708</v>
      </c>
      <c r="BG225" s="591" t="s">
        <v>708</v>
      </c>
      <c r="BH225" s="591" t="s">
        <v>708</v>
      </c>
      <c r="BI225" s="591" t="s">
        <v>708</v>
      </c>
      <c r="BJ225" s="591" t="s">
        <v>708</v>
      </c>
      <c r="BK225" s="591" t="s">
        <v>708</v>
      </c>
      <c r="BL225" s="754" t="s">
        <v>708</v>
      </c>
      <c r="BM225" s="291" t="s">
        <v>708</v>
      </c>
      <c r="BN225" s="291" t="s">
        <v>708</v>
      </c>
      <c r="BO225" s="291" t="s">
        <v>708</v>
      </c>
      <c r="BP225" s="291" t="s">
        <v>708</v>
      </c>
      <c r="BQ225" s="291" t="s">
        <v>708</v>
      </c>
      <c r="BR225" s="291" t="s">
        <v>708</v>
      </c>
      <c r="BS225" s="755" t="s">
        <v>708</v>
      </c>
      <c r="BT225" s="591" t="s">
        <v>708</v>
      </c>
      <c r="BU225" s="591" t="s">
        <v>708</v>
      </c>
      <c r="BV225" s="591" t="s">
        <v>708</v>
      </c>
      <c r="BW225" s="591" t="s">
        <v>708</v>
      </c>
      <c r="BX225" s="591" t="s">
        <v>708</v>
      </c>
      <c r="BY225" s="591" t="s">
        <v>708</v>
      </c>
      <c r="BZ225" s="754" t="s">
        <v>708</v>
      </c>
      <c r="CA225" s="291" t="s">
        <v>708</v>
      </c>
      <c r="CB225" s="291" t="s">
        <v>708</v>
      </c>
      <c r="CC225" s="291" t="s">
        <v>708</v>
      </c>
      <c r="CD225" s="291" t="s">
        <v>708</v>
      </c>
      <c r="CE225" s="291" t="s">
        <v>708</v>
      </c>
      <c r="CF225" s="291" t="s">
        <v>708</v>
      </c>
      <c r="CG225" s="291" t="s">
        <v>708</v>
      </c>
      <c r="CH225" s="439" t="s">
        <v>1063</v>
      </c>
      <c r="CI225" s="290"/>
      <c r="CJ225" s="290"/>
      <c r="CK225" s="290"/>
      <c r="CL225" s="290"/>
      <c r="CM225" s="290"/>
      <c r="CN225" s="290"/>
      <c r="CO225" s="290"/>
      <c r="CP225" s="290"/>
      <c r="CQ225" s="290"/>
      <c r="CR225" s="290"/>
      <c r="CS225" s="290"/>
      <c r="CT225" s="290"/>
      <c r="CU225" s="290"/>
      <c r="CV225" s="290"/>
      <c r="CW225" s="290"/>
      <c r="CX225" s="290"/>
      <c r="CY225" s="290"/>
      <c r="CZ225" s="290"/>
      <c r="DA225" s="290"/>
      <c r="DB225" s="290"/>
      <c r="DC225" s="290"/>
      <c r="DD225" s="290"/>
      <c r="DE225" s="290"/>
      <c r="DF225" s="290"/>
      <c r="DG225" s="290"/>
      <c r="DH225" s="290"/>
      <c r="DI225" s="290"/>
      <c r="DJ225" s="290"/>
      <c r="DK225" s="290"/>
      <c r="DL225" s="290"/>
      <c r="DM225" s="290"/>
      <c r="DN225" s="290"/>
      <c r="DO225" s="290"/>
      <c r="DP225" s="290"/>
      <c r="DQ225" s="290"/>
      <c r="DR225" s="290"/>
      <c r="DS225" s="290"/>
      <c r="DT225" s="290"/>
      <c r="DU225" s="290"/>
      <c r="DV225" s="290"/>
      <c r="DW225" s="290"/>
      <c r="DX225" s="290"/>
      <c r="DY225" s="290"/>
      <c r="DZ225" s="290"/>
      <c r="EA225" s="290"/>
      <c r="EB225" s="290"/>
      <c r="EC225" s="290"/>
      <c r="ED225" s="290"/>
      <c r="EE225" s="290"/>
      <c r="EF225" s="290"/>
      <c r="EG225" s="290"/>
      <c r="EH225" s="290"/>
      <c r="EI225" s="290"/>
      <c r="EJ225" s="290"/>
      <c r="EK225" s="290"/>
      <c r="EL225" s="290"/>
      <c r="EM225" s="290"/>
      <c r="EN225" s="290"/>
      <c r="EO225" s="290"/>
      <c r="EP225" s="290"/>
      <c r="EQ225" s="290"/>
      <c r="ER225" s="290"/>
      <c r="ES225" s="290"/>
      <c r="ET225" s="290"/>
      <c r="EU225" s="290"/>
      <c r="EV225" s="290"/>
      <c r="EW225" s="290"/>
      <c r="EX225" s="290"/>
      <c r="EY225" s="290"/>
    </row>
    <row r="226" spans="1:155" s="237" customFormat="1" ht="15" customHeight="1" x14ac:dyDescent="0.35">
      <c r="A226" s="292" t="s">
        <v>403</v>
      </c>
      <c r="B226" s="293" t="s">
        <v>404</v>
      </c>
      <c r="C226" s="293" t="s">
        <v>124</v>
      </c>
      <c r="D226" s="290"/>
      <c r="E226" s="398">
        <v>143036896</v>
      </c>
      <c r="F226" s="699">
        <v>150007936</v>
      </c>
      <c r="G226" s="289">
        <v>0</v>
      </c>
      <c r="H226" s="699">
        <v>0</v>
      </c>
      <c r="I226" s="289">
        <v>1208201</v>
      </c>
      <c r="J226" s="289">
        <v>1381527</v>
      </c>
      <c r="K226" s="398">
        <v>141828695</v>
      </c>
      <c r="L226" s="699">
        <v>148626409</v>
      </c>
      <c r="M226" s="289">
        <v>34568023</v>
      </c>
      <c r="N226" s="699">
        <v>35222312</v>
      </c>
      <c r="O226" s="405">
        <v>85272.3</v>
      </c>
      <c r="P226" s="752">
        <v>86765.4</v>
      </c>
      <c r="Q226" s="616">
        <v>0.97</v>
      </c>
      <c r="R226" s="617">
        <v>0.97</v>
      </c>
      <c r="S226" s="704">
        <v>8</v>
      </c>
      <c r="T226" s="699">
        <v>8</v>
      </c>
      <c r="U226" s="384">
        <v>82722.100000000006</v>
      </c>
      <c r="V226" s="384">
        <v>84170.4</v>
      </c>
      <c r="W226" s="684">
        <v>1729.13</v>
      </c>
      <c r="X226" s="756">
        <v>1782.19</v>
      </c>
      <c r="Y226" s="472">
        <v>1714.52</v>
      </c>
      <c r="Z226" s="472">
        <v>1765.78</v>
      </c>
      <c r="AA226" s="499">
        <v>1442681</v>
      </c>
      <c r="AB226" s="440">
        <v>17.14</v>
      </c>
      <c r="AC226" s="619">
        <v>9.9970000000000007E-3</v>
      </c>
      <c r="AD226" s="441" t="s">
        <v>105</v>
      </c>
      <c r="AE226" s="442" t="s">
        <v>105</v>
      </c>
      <c r="AF226" s="340">
        <v>0</v>
      </c>
      <c r="AG226" s="340">
        <v>236.97</v>
      </c>
      <c r="AH226" s="340">
        <v>83.61</v>
      </c>
      <c r="AI226" s="340">
        <v>19</v>
      </c>
      <c r="AJ226" s="568">
        <v>2121.77</v>
      </c>
      <c r="AK226" s="609">
        <v>10</v>
      </c>
      <c r="AL226" s="570">
        <v>23494.6</v>
      </c>
      <c r="AM226" s="609">
        <v>0</v>
      </c>
      <c r="AN226" s="570">
        <v>0</v>
      </c>
      <c r="AO226" s="609">
        <v>10</v>
      </c>
      <c r="AP226" s="569">
        <v>23494.6</v>
      </c>
      <c r="AQ226" s="571" t="s">
        <v>708</v>
      </c>
      <c r="AR226" s="591" t="s">
        <v>708</v>
      </c>
      <c r="AS226" s="591" t="s">
        <v>708</v>
      </c>
      <c r="AT226" s="591" t="s">
        <v>708</v>
      </c>
      <c r="AU226" s="591" t="s">
        <v>708</v>
      </c>
      <c r="AV226" s="591" t="s">
        <v>708</v>
      </c>
      <c r="AW226" s="591" t="s">
        <v>708</v>
      </c>
      <c r="AX226" s="754" t="s">
        <v>708</v>
      </c>
      <c r="AY226" s="291" t="s">
        <v>708</v>
      </c>
      <c r="AZ226" s="291" t="s">
        <v>708</v>
      </c>
      <c r="BA226" s="291" t="s">
        <v>708</v>
      </c>
      <c r="BB226" s="291" t="s">
        <v>708</v>
      </c>
      <c r="BC226" s="291" t="s">
        <v>708</v>
      </c>
      <c r="BD226" s="291" t="s">
        <v>708</v>
      </c>
      <c r="BE226" s="755" t="s">
        <v>708</v>
      </c>
      <c r="BF226" s="591" t="s">
        <v>708</v>
      </c>
      <c r="BG226" s="591" t="s">
        <v>708</v>
      </c>
      <c r="BH226" s="591" t="s">
        <v>708</v>
      </c>
      <c r="BI226" s="591" t="s">
        <v>708</v>
      </c>
      <c r="BJ226" s="591" t="s">
        <v>708</v>
      </c>
      <c r="BK226" s="591" t="s">
        <v>708</v>
      </c>
      <c r="BL226" s="754" t="s">
        <v>708</v>
      </c>
      <c r="BM226" s="291" t="s">
        <v>708</v>
      </c>
      <c r="BN226" s="291" t="s">
        <v>708</v>
      </c>
      <c r="BO226" s="291" t="s">
        <v>708</v>
      </c>
      <c r="BP226" s="291" t="s">
        <v>708</v>
      </c>
      <c r="BQ226" s="291" t="s">
        <v>708</v>
      </c>
      <c r="BR226" s="291" t="s">
        <v>708</v>
      </c>
      <c r="BS226" s="755" t="s">
        <v>708</v>
      </c>
      <c r="BT226" s="591" t="s">
        <v>708</v>
      </c>
      <c r="BU226" s="591" t="s">
        <v>708</v>
      </c>
      <c r="BV226" s="591" t="s">
        <v>708</v>
      </c>
      <c r="BW226" s="591" t="s">
        <v>708</v>
      </c>
      <c r="BX226" s="591" t="s">
        <v>708</v>
      </c>
      <c r="BY226" s="591" t="s">
        <v>708</v>
      </c>
      <c r="BZ226" s="754" t="s">
        <v>708</v>
      </c>
      <c r="CA226" s="291" t="s">
        <v>708</v>
      </c>
      <c r="CB226" s="291" t="s">
        <v>708</v>
      </c>
      <c r="CC226" s="291" t="s">
        <v>708</v>
      </c>
      <c r="CD226" s="291" t="s">
        <v>708</v>
      </c>
      <c r="CE226" s="291" t="s">
        <v>708</v>
      </c>
      <c r="CF226" s="291" t="s">
        <v>708</v>
      </c>
      <c r="CG226" s="291" t="s">
        <v>708</v>
      </c>
      <c r="CH226" s="439" t="s">
        <v>1064</v>
      </c>
      <c r="CI226" s="290"/>
      <c r="CJ226" s="290"/>
      <c r="CK226" s="290"/>
      <c r="CL226" s="290"/>
      <c r="CM226" s="290"/>
      <c r="CN226" s="290"/>
      <c r="CO226" s="290"/>
      <c r="CP226" s="290"/>
      <c r="CQ226" s="290"/>
      <c r="CR226" s="290"/>
      <c r="CS226" s="290"/>
      <c r="CT226" s="290"/>
      <c r="CU226" s="290"/>
      <c r="CV226" s="290"/>
      <c r="CW226" s="290"/>
      <c r="CX226" s="290"/>
      <c r="CY226" s="290"/>
      <c r="CZ226" s="290"/>
      <c r="DA226" s="290"/>
      <c r="DB226" s="290"/>
      <c r="DC226" s="290"/>
      <c r="DD226" s="290"/>
      <c r="DE226" s="290"/>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290"/>
      <c r="EB226" s="290"/>
      <c r="EC226" s="290"/>
      <c r="ED226" s="290"/>
      <c r="EE226" s="290"/>
      <c r="EF226" s="290"/>
      <c r="EG226" s="290"/>
      <c r="EH226" s="290"/>
      <c r="EI226" s="290"/>
      <c r="EJ226" s="290"/>
      <c r="EK226" s="290"/>
      <c r="EL226" s="290"/>
      <c r="EM226" s="290"/>
      <c r="EN226" s="290"/>
      <c r="EO226" s="290"/>
      <c r="EP226" s="290"/>
      <c r="EQ226" s="290"/>
      <c r="ER226" s="290"/>
      <c r="ES226" s="290"/>
      <c r="ET226" s="290"/>
      <c r="EU226" s="290"/>
      <c r="EV226" s="290"/>
      <c r="EW226" s="290"/>
      <c r="EX226" s="290"/>
      <c r="EY226" s="290"/>
    </row>
    <row r="227" spans="1:155" s="237" customFormat="1" ht="15" customHeight="1" x14ac:dyDescent="0.35">
      <c r="A227" s="292" t="s">
        <v>553</v>
      </c>
      <c r="B227" s="293" t="s">
        <v>1065</v>
      </c>
      <c r="C227" s="293" t="s">
        <v>710</v>
      </c>
      <c r="D227" s="290"/>
      <c r="E227" s="398">
        <v>7976418.3899999997</v>
      </c>
      <c r="F227" s="699">
        <v>7975555.5300000003</v>
      </c>
      <c r="G227" s="289">
        <v>0</v>
      </c>
      <c r="H227" s="699">
        <v>0</v>
      </c>
      <c r="I227" s="289">
        <v>2101533.39</v>
      </c>
      <c r="J227" s="289">
        <v>1971802.53</v>
      </c>
      <c r="K227" s="398">
        <v>5874885</v>
      </c>
      <c r="L227" s="699">
        <v>6003753</v>
      </c>
      <c r="M227" s="289">
        <v>1814450</v>
      </c>
      <c r="N227" s="699">
        <v>1823124.31</v>
      </c>
      <c r="O227" s="405">
        <v>32809.85</v>
      </c>
      <c r="P227" s="752">
        <v>33529.11</v>
      </c>
      <c r="Q227" s="616">
        <v>0.97728999999999999</v>
      </c>
      <c r="R227" s="617">
        <v>0.97730000000000006</v>
      </c>
      <c r="S227" s="383">
        <v>0</v>
      </c>
      <c r="T227" s="699">
        <v>0</v>
      </c>
      <c r="U227" s="384">
        <v>32064.7</v>
      </c>
      <c r="V227" s="384">
        <v>32767.999199999998</v>
      </c>
      <c r="W227" s="684">
        <v>248.76</v>
      </c>
      <c r="X227" s="756">
        <v>243.39464000000001</v>
      </c>
      <c r="Y227" s="472">
        <v>183.22</v>
      </c>
      <c r="Z227" s="472">
        <v>183.22001</v>
      </c>
      <c r="AA227" s="439">
        <v>0</v>
      </c>
      <c r="AB227" s="439">
        <v>0</v>
      </c>
      <c r="AC227" s="619">
        <v>0</v>
      </c>
      <c r="AD227" s="441" t="s">
        <v>105</v>
      </c>
      <c r="AE227" s="442" t="s">
        <v>105</v>
      </c>
      <c r="AF227" s="340">
        <v>1467.35004</v>
      </c>
      <c r="AG227" s="340">
        <v>281.06</v>
      </c>
      <c r="AH227" s="340">
        <v>75.61</v>
      </c>
      <c r="AI227" s="340">
        <v>0</v>
      </c>
      <c r="AJ227" s="568">
        <v>2067.41</v>
      </c>
      <c r="AK227" s="609">
        <v>74</v>
      </c>
      <c r="AL227" s="570">
        <v>32768</v>
      </c>
      <c r="AM227" s="609">
        <v>0</v>
      </c>
      <c r="AN227" s="570">
        <v>0</v>
      </c>
      <c r="AO227" s="609">
        <v>59</v>
      </c>
      <c r="AP227" s="569">
        <v>32354.6</v>
      </c>
      <c r="AQ227" s="571" t="s">
        <v>708</v>
      </c>
      <c r="AR227" s="591" t="s">
        <v>708</v>
      </c>
      <c r="AS227" s="591" t="s">
        <v>708</v>
      </c>
      <c r="AT227" s="591" t="s">
        <v>708</v>
      </c>
      <c r="AU227" s="591" t="s">
        <v>708</v>
      </c>
      <c r="AV227" s="591" t="s">
        <v>708</v>
      </c>
      <c r="AW227" s="591" t="s">
        <v>708</v>
      </c>
      <c r="AX227" s="754" t="s">
        <v>708</v>
      </c>
      <c r="AY227" s="291" t="s">
        <v>708</v>
      </c>
      <c r="AZ227" s="291" t="s">
        <v>708</v>
      </c>
      <c r="BA227" s="291" t="s">
        <v>708</v>
      </c>
      <c r="BB227" s="291" t="s">
        <v>708</v>
      </c>
      <c r="BC227" s="291" t="s">
        <v>708</v>
      </c>
      <c r="BD227" s="291" t="s">
        <v>708</v>
      </c>
      <c r="BE227" s="755" t="s">
        <v>708</v>
      </c>
      <c r="BF227" s="591" t="s">
        <v>708</v>
      </c>
      <c r="BG227" s="591" t="s">
        <v>708</v>
      </c>
      <c r="BH227" s="591" t="s">
        <v>708</v>
      </c>
      <c r="BI227" s="591" t="s">
        <v>708</v>
      </c>
      <c r="BJ227" s="591" t="s">
        <v>708</v>
      </c>
      <c r="BK227" s="591" t="s">
        <v>708</v>
      </c>
      <c r="BL227" s="754" t="s">
        <v>708</v>
      </c>
      <c r="BM227" s="291" t="s">
        <v>708</v>
      </c>
      <c r="BN227" s="291" t="s">
        <v>708</v>
      </c>
      <c r="BO227" s="291" t="s">
        <v>708</v>
      </c>
      <c r="BP227" s="291" t="s">
        <v>708</v>
      </c>
      <c r="BQ227" s="291" t="s">
        <v>708</v>
      </c>
      <c r="BR227" s="291" t="s">
        <v>708</v>
      </c>
      <c r="BS227" s="755" t="s">
        <v>708</v>
      </c>
      <c r="BT227" s="591" t="s">
        <v>708</v>
      </c>
      <c r="BU227" s="591" t="s">
        <v>708</v>
      </c>
      <c r="BV227" s="591" t="s">
        <v>708</v>
      </c>
      <c r="BW227" s="591" t="s">
        <v>708</v>
      </c>
      <c r="BX227" s="591" t="s">
        <v>708</v>
      </c>
      <c r="BY227" s="591" t="s">
        <v>708</v>
      </c>
      <c r="BZ227" s="754" t="s">
        <v>708</v>
      </c>
      <c r="CA227" s="291" t="s">
        <v>708</v>
      </c>
      <c r="CB227" s="291" t="s">
        <v>708</v>
      </c>
      <c r="CC227" s="291" t="s">
        <v>708</v>
      </c>
      <c r="CD227" s="291" t="s">
        <v>708</v>
      </c>
      <c r="CE227" s="291" t="s">
        <v>708</v>
      </c>
      <c r="CF227" s="291" t="s">
        <v>708</v>
      </c>
      <c r="CG227" s="291" t="s">
        <v>708</v>
      </c>
      <c r="CH227" s="439" t="s">
        <v>1066</v>
      </c>
      <c r="CI227" s="290"/>
      <c r="CJ227" s="290"/>
      <c r="CK227" s="290"/>
      <c r="CL227" s="290"/>
      <c r="CM227" s="290"/>
      <c r="CN227" s="290"/>
      <c r="CO227" s="290"/>
      <c r="CP227" s="290"/>
      <c r="CQ227" s="290"/>
      <c r="CR227" s="290"/>
      <c r="CS227" s="290"/>
      <c r="CT227" s="290"/>
      <c r="CU227" s="290"/>
      <c r="CV227" s="290"/>
      <c r="CW227" s="290"/>
      <c r="CX227" s="290"/>
      <c r="CY227" s="290"/>
      <c r="CZ227" s="290"/>
      <c r="DA227" s="290"/>
      <c r="DB227" s="290"/>
      <c r="DC227" s="290"/>
      <c r="DD227" s="290"/>
      <c r="DE227" s="290"/>
      <c r="DF227" s="290"/>
      <c r="DG227" s="290"/>
      <c r="DH227" s="290"/>
      <c r="DI227" s="290"/>
      <c r="DJ227" s="290"/>
      <c r="DK227" s="290"/>
      <c r="DL227" s="290"/>
      <c r="DM227" s="290"/>
      <c r="DN227" s="290"/>
      <c r="DO227" s="290"/>
      <c r="DP227" s="290"/>
      <c r="DQ227" s="290"/>
      <c r="DR227" s="290"/>
      <c r="DS227" s="290"/>
      <c r="DT227" s="290"/>
      <c r="DU227" s="290"/>
      <c r="DV227" s="290"/>
      <c r="DW227" s="290"/>
      <c r="DX227" s="290"/>
      <c r="DY227" s="290"/>
      <c r="DZ227" s="290"/>
      <c r="EA227" s="290"/>
      <c r="EB227" s="290"/>
      <c r="EC227" s="290"/>
      <c r="ED227" s="290"/>
      <c r="EE227" s="290"/>
      <c r="EF227" s="290"/>
      <c r="EG227" s="290"/>
      <c r="EH227" s="290"/>
      <c r="EI227" s="290"/>
      <c r="EJ227" s="290"/>
      <c r="EK227" s="290"/>
      <c r="EL227" s="290"/>
      <c r="EM227" s="290"/>
      <c r="EN227" s="290"/>
      <c r="EO227" s="290"/>
      <c r="EP227" s="290"/>
      <c r="EQ227" s="290"/>
      <c r="ER227" s="290"/>
      <c r="ES227" s="290"/>
      <c r="ET227" s="290"/>
      <c r="EU227" s="290"/>
      <c r="EV227" s="290"/>
      <c r="EW227" s="290"/>
      <c r="EX227" s="290"/>
      <c r="EY227" s="290"/>
    </row>
    <row r="228" spans="1:155" s="237" customFormat="1" ht="15" customHeight="1" x14ac:dyDescent="0.35">
      <c r="A228" s="292" t="s">
        <v>554</v>
      </c>
      <c r="B228" s="293" t="s">
        <v>1067</v>
      </c>
      <c r="C228" s="293" t="s">
        <v>710</v>
      </c>
      <c r="D228" s="290"/>
      <c r="E228" s="398">
        <v>16221807</v>
      </c>
      <c r="F228" s="699">
        <v>16818119</v>
      </c>
      <c r="G228" s="289">
        <v>0</v>
      </c>
      <c r="H228" s="699">
        <v>0</v>
      </c>
      <c r="I228" s="289">
        <v>4779095</v>
      </c>
      <c r="J228" s="289">
        <v>4977049</v>
      </c>
      <c r="K228" s="398">
        <v>11442712</v>
      </c>
      <c r="L228" s="699">
        <v>11841070</v>
      </c>
      <c r="M228" s="289">
        <v>17963</v>
      </c>
      <c r="N228" s="699">
        <v>18232</v>
      </c>
      <c r="O228" s="405">
        <v>51704.2</v>
      </c>
      <c r="P228" s="752">
        <v>52085.82</v>
      </c>
      <c r="Q228" s="616">
        <v>0.9840000000000001</v>
      </c>
      <c r="R228" s="617">
        <v>0.9890000000000001</v>
      </c>
      <c r="S228" s="704">
        <v>0</v>
      </c>
      <c r="T228" s="699">
        <v>1.4</v>
      </c>
      <c r="U228" s="384">
        <v>50876.9</v>
      </c>
      <c r="V228" s="384">
        <v>51514.275979999999</v>
      </c>
      <c r="W228" s="684">
        <v>318.83999999999997</v>
      </c>
      <c r="X228" s="756">
        <v>326.47492</v>
      </c>
      <c r="Y228" s="472">
        <v>224.91</v>
      </c>
      <c r="Z228" s="472">
        <v>229.85997</v>
      </c>
      <c r="AA228" s="499">
        <v>0</v>
      </c>
      <c r="AB228" s="440">
        <v>0</v>
      </c>
      <c r="AC228" s="619">
        <v>0</v>
      </c>
      <c r="AD228" s="441" t="s">
        <v>105</v>
      </c>
      <c r="AE228" s="442" t="s">
        <v>105</v>
      </c>
      <c r="AF228" s="340">
        <v>1461.23983</v>
      </c>
      <c r="AG228" s="340">
        <v>228.14998</v>
      </c>
      <c r="AH228" s="340">
        <v>82.349990000000005</v>
      </c>
      <c r="AI228" s="340">
        <v>0</v>
      </c>
      <c r="AJ228" s="568">
        <v>2098.21</v>
      </c>
      <c r="AK228" s="609">
        <v>31</v>
      </c>
      <c r="AL228" s="570">
        <v>51514.275979999999</v>
      </c>
      <c r="AM228" s="609">
        <v>0</v>
      </c>
      <c r="AN228" s="570">
        <v>0</v>
      </c>
      <c r="AO228" s="609">
        <v>31</v>
      </c>
      <c r="AP228" s="569">
        <v>51514.275979999999</v>
      </c>
      <c r="AQ228" s="571" t="s">
        <v>708</v>
      </c>
      <c r="AR228" s="591" t="s">
        <v>708</v>
      </c>
      <c r="AS228" s="591" t="s">
        <v>708</v>
      </c>
      <c r="AT228" s="591" t="s">
        <v>708</v>
      </c>
      <c r="AU228" s="591" t="s">
        <v>708</v>
      </c>
      <c r="AV228" s="591" t="s">
        <v>708</v>
      </c>
      <c r="AW228" s="591" t="s">
        <v>708</v>
      </c>
      <c r="AX228" s="754" t="s">
        <v>708</v>
      </c>
      <c r="AY228" s="291" t="s">
        <v>708</v>
      </c>
      <c r="AZ228" s="291" t="s">
        <v>708</v>
      </c>
      <c r="BA228" s="291" t="s">
        <v>708</v>
      </c>
      <c r="BB228" s="291" t="s">
        <v>708</v>
      </c>
      <c r="BC228" s="291" t="s">
        <v>708</v>
      </c>
      <c r="BD228" s="291" t="s">
        <v>708</v>
      </c>
      <c r="BE228" s="755" t="s">
        <v>708</v>
      </c>
      <c r="BF228" s="591" t="s">
        <v>708</v>
      </c>
      <c r="BG228" s="591" t="s">
        <v>708</v>
      </c>
      <c r="BH228" s="591" t="s">
        <v>708</v>
      </c>
      <c r="BI228" s="591" t="s">
        <v>708</v>
      </c>
      <c r="BJ228" s="591" t="s">
        <v>708</v>
      </c>
      <c r="BK228" s="591" t="s">
        <v>708</v>
      </c>
      <c r="BL228" s="754" t="s">
        <v>708</v>
      </c>
      <c r="BM228" s="291" t="s">
        <v>708</v>
      </c>
      <c r="BN228" s="291" t="s">
        <v>708</v>
      </c>
      <c r="BO228" s="291" t="s">
        <v>708</v>
      </c>
      <c r="BP228" s="291" t="s">
        <v>708</v>
      </c>
      <c r="BQ228" s="291" t="s">
        <v>708</v>
      </c>
      <c r="BR228" s="291" t="s">
        <v>708</v>
      </c>
      <c r="BS228" s="755" t="s">
        <v>708</v>
      </c>
      <c r="BT228" s="591" t="s">
        <v>708</v>
      </c>
      <c r="BU228" s="591" t="s">
        <v>708</v>
      </c>
      <c r="BV228" s="591" t="s">
        <v>708</v>
      </c>
      <c r="BW228" s="591" t="s">
        <v>708</v>
      </c>
      <c r="BX228" s="591" t="s">
        <v>708</v>
      </c>
      <c r="BY228" s="591" t="s">
        <v>708</v>
      </c>
      <c r="BZ228" s="754" t="s">
        <v>708</v>
      </c>
      <c r="CA228" s="291" t="s">
        <v>708</v>
      </c>
      <c r="CB228" s="291" t="s">
        <v>708</v>
      </c>
      <c r="CC228" s="291" t="s">
        <v>708</v>
      </c>
      <c r="CD228" s="291" t="s">
        <v>708</v>
      </c>
      <c r="CE228" s="291" t="s">
        <v>708</v>
      </c>
      <c r="CF228" s="291" t="s">
        <v>708</v>
      </c>
      <c r="CG228" s="291" t="s">
        <v>708</v>
      </c>
      <c r="CH228" s="439" t="s">
        <v>1068</v>
      </c>
      <c r="CI228" s="290"/>
      <c r="CJ228" s="290"/>
      <c r="CK228" s="290"/>
      <c r="CL228" s="290"/>
      <c r="CM228" s="290"/>
      <c r="CN228" s="290"/>
      <c r="CO228" s="290"/>
      <c r="CP228" s="290"/>
      <c r="CQ228" s="290"/>
      <c r="CR228" s="290"/>
      <c r="CS228" s="290"/>
      <c r="CT228" s="290"/>
      <c r="CU228" s="290"/>
      <c r="CV228" s="290"/>
      <c r="CW228" s="290"/>
      <c r="CX228" s="290"/>
      <c r="CY228" s="290"/>
      <c r="CZ228" s="290"/>
      <c r="DA228" s="290"/>
      <c r="DB228" s="290"/>
      <c r="DC228" s="290"/>
      <c r="DD228" s="290"/>
      <c r="DE228" s="290"/>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290"/>
      <c r="EB228" s="290"/>
      <c r="EC228" s="290"/>
      <c r="ED228" s="290"/>
      <c r="EE228" s="290"/>
      <c r="EF228" s="290"/>
      <c r="EG228" s="290"/>
      <c r="EH228" s="290"/>
      <c r="EI228" s="290"/>
      <c r="EJ228" s="290"/>
      <c r="EK228" s="290"/>
      <c r="EL228" s="290"/>
      <c r="EM228" s="290"/>
      <c r="EN228" s="290"/>
      <c r="EO228" s="290"/>
      <c r="EP228" s="290"/>
      <c r="EQ228" s="290"/>
      <c r="ER228" s="290"/>
      <c r="ES228" s="290"/>
      <c r="ET228" s="290"/>
      <c r="EU228" s="290"/>
      <c r="EV228" s="290"/>
      <c r="EW228" s="290"/>
      <c r="EX228" s="290"/>
      <c r="EY228" s="290"/>
    </row>
    <row r="229" spans="1:155" s="237" customFormat="1" ht="15" customHeight="1" x14ac:dyDescent="0.35">
      <c r="A229" s="292" t="s">
        <v>406</v>
      </c>
      <c r="B229" s="293" t="s">
        <v>407</v>
      </c>
      <c r="C229" s="293" t="s">
        <v>124</v>
      </c>
      <c r="D229" s="290"/>
      <c r="E229" s="398">
        <v>235611643</v>
      </c>
      <c r="F229" s="699">
        <v>251911293.19999999</v>
      </c>
      <c r="G229" s="289">
        <v>0</v>
      </c>
      <c r="H229" s="699">
        <v>0</v>
      </c>
      <c r="I229" s="289">
        <v>637944</v>
      </c>
      <c r="J229" s="289">
        <v>654794</v>
      </c>
      <c r="K229" s="398">
        <v>234973699</v>
      </c>
      <c r="L229" s="699">
        <v>251256499.19999999</v>
      </c>
      <c r="M229" s="289">
        <v>22936684.43</v>
      </c>
      <c r="N229" s="699">
        <v>23018857</v>
      </c>
      <c r="O229" s="405">
        <v>145295.40716</v>
      </c>
      <c r="P229" s="752">
        <v>150062.55970000001</v>
      </c>
      <c r="Q229" s="616">
        <v>0.95</v>
      </c>
      <c r="R229" s="617">
        <v>0.95499999999999996</v>
      </c>
      <c r="S229" s="704">
        <v>2</v>
      </c>
      <c r="T229" s="699">
        <v>2.8650000000000002</v>
      </c>
      <c r="U229" s="384">
        <v>138032.6</v>
      </c>
      <c r="V229" s="384">
        <v>143312.6</v>
      </c>
      <c r="W229" s="684">
        <v>1706.93</v>
      </c>
      <c r="X229" s="756">
        <v>1757.77</v>
      </c>
      <c r="Y229" s="472">
        <v>1702.31</v>
      </c>
      <c r="Z229" s="472">
        <v>1753.21</v>
      </c>
      <c r="AA229" s="499">
        <v>2439180.6140000001</v>
      </c>
      <c r="AB229" s="440">
        <v>17.02</v>
      </c>
      <c r="AC229" s="619">
        <v>9.9982000000000005E-3</v>
      </c>
      <c r="AD229" s="441" t="s">
        <v>105</v>
      </c>
      <c r="AE229" s="442" t="s">
        <v>105</v>
      </c>
      <c r="AF229" s="340">
        <v>0</v>
      </c>
      <c r="AG229" s="340">
        <v>223.04</v>
      </c>
      <c r="AH229" s="340">
        <v>77.58</v>
      </c>
      <c r="AI229" s="340">
        <v>0</v>
      </c>
      <c r="AJ229" s="568">
        <v>2058.39</v>
      </c>
      <c r="AK229" s="609">
        <v>3</v>
      </c>
      <c r="AL229" s="570">
        <v>19012.400000000001</v>
      </c>
      <c r="AM229" s="609">
        <v>0</v>
      </c>
      <c r="AN229" s="570">
        <v>0</v>
      </c>
      <c r="AO229" s="609">
        <v>3</v>
      </c>
      <c r="AP229" s="569">
        <v>19012.400000000001</v>
      </c>
      <c r="AQ229" s="571" t="s">
        <v>708</v>
      </c>
      <c r="AR229" s="591" t="s">
        <v>708</v>
      </c>
      <c r="AS229" s="591" t="s">
        <v>708</v>
      </c>
      <c r="AT229" s="591" t="s">
        <v>708</v>
      </c>
      <c r="AU229" s="591" t="s">
        <v>708</v>
      </c>
      <c r="AV229" s="591" t="s">
        <v>708</v>
      </c>
      <c r="AW229" s="591" t="s">
        <v>708</v>
      </c>
      <c r="AX229" s="754" t="s">
        <v>708</v>
      </c>
      <c r="AY229" s="291" t="s">
        <v>708</v>
      </c>
      <c r="AZ229" s="291" t="s">
        <v>708</v>
      </c>
      <c r="BA229" s="291" t="s">
        <v>708</v>
      </c>
      <c r="BB229" s="291" t="s">
        <v>708</v>
      </c>
      <c r="BC229" s="291" t="s">
        <v>708</v>
      </c>
      <c r="BD229" s="291" t="s">
        <v>708</v>
      </c>
      <c r="BE229" s="755" t="s">
        <v>708</v>
      </c>
      <c r="BF229" s="591" t="s">
        <v>708</v>
      </c>
      <c r="BG229" s="591" t="s">
        <v>708</v>
      </c>
      <c r="BH229" s="591" t="s">
        <v>708</v>
      </c>
      <c r="BI229" s="591" t="s">
        <v>708</v>
      </c>
      <c r="BJ229" s="591" t="s">
        <v>708</v>
      </c>
      <c r="BK229" s="591" t="s">
        <v>708</v>
      </c>
      <c r="BL229" s="754" t="s">
        <v>708</v>
      </c>
      <c r="BM229" s="291" t="s">
        <v>708</v>
      </c>
      <c r="BN229" s="291" t="s">
        <v>708</v>
      </c>
      <c r="BO229" s="291" t="s">
        <v>708</v>
      </c>
      <c r="BP229" s="291" t="s">
        <v>708</v>
      </c>
      <c r="BQ229" s="291" t="s">
        <v>708</v>
      </c>
      <c r="BR229" s="291" t="s">
        <v>708</v>
      </c>
      <c r="BS229" s="755" t="s">
        <v>708</v>
      </c>
      <c r="BT229" s="591" t="s">
        <v>708</v>
      </c>
      <c r="BU229" s="591" t="s">
        <v>708</v>
      </c>
      <c r="BV229" s="591" t="s">
        <v>708</v>
      </c>
      <c r="BW229" s="591" t="s">
        <v>708</v>
      </c>
      <c r="BX229" s="591" t="s">
        <v>708</v>
      </c>
      <c r="BY229" s="591" t="s">
        <v>708</v>
      </c>
      <c r="BZ229" s="754" t="s">
        <v>708</v>
      </c>
      <c r="CA229" s="291" t="s">
        <v>708</v>
      </c>
      <c r="CB229" s="291" t="s">
        <v>708</v>
      </c>
      <c r="CC229" s="291" t="s">
        <v>708</v>
      </c>
      <c r="CD229" s="291" t="s">
        <v>708</v>
      </c>
      <c r="CE229" s="291" t="s">
        <v>708</v>
      </c>
      <c r="CF229" s="291" t="s">
        <v>708</v>
      </c>
      <c r="CG229" s="291" t="s">
        <v>708</v>
      </c>
      <c r="CH229" s="439" t="s">
        <v>1069</v>
      </c>
      <c r="CI229" s="290"/>
      <c r="CJ229" s="290"/>
      <c r="CK229" s="290"/>
      <c r="CL229" s="290"/>
      <c r="CM229" s="290"/>
      <c r="CN229" s="290"/>
      <c r="CO229" s="290"/>
      <c r="CP229" s="290"/>
      <c r="CQ229" s="290"/>
      <c r="CR229" s="290"/>
      <c r="CS229" s="290"/>
      <c r="CT229" s="290"/>
      <c r="CU229" s="290"/>
      <c r="CV229" s="290"/>
      <c r="CW229" s="290"/>
      <c r="CX229" s="290"/>
      <c r="CY229" s="290"/>
      <c r="CZ229" s="290"/>
      <c r="DA229" s="290"/>
      <c r="DB229" s="290"/>
      <c r="DC229" s="290"/>
      <c r="DD229" s="290"/>
      <c r="DE229" s="290"/>
      <c r="DF229" s="290"/>
      <c r="DG229" s="290"/>
      <c r="DH229" s="290"/>
      <c r="DI229" s="290"/>
      <c r="DJ229" s="290"/>
      <c r="DK229" s="290"/>
      <c r="DL229" s="290"/>
      <c r="DM229" s="290"/>
      <c r="DN229" s="290"/>
      <c r="DO229" s="290"/>
      <c r="DP229" s="290"/>
      <c r="DQ229" s="290"/>
      <c r="DR229" s="290"/>
      <c r="DS229" s="290"/>
      <c r="DT229" s="290"/>
      <c r="DU229" s="290"/>
      <c r="DV229" s="290"/>
      <c r="DW229" s="290"/>
      <c r="DX229" s="290"/>
      <c r="DY229" s="290"/>
      <c r="DZ229" s="290"/>
      <c r="EA229" s="290"/>
      <c r="EB229" s="290"/>
      <c r="EC229" s="290"/>
      <c r="ED229" s="290"/>
      <c r="EE229" s="290"/>
      <c r="EF229" s="290"/>
      <c r="EG229" s="290"/>
      <c r="EH229" s="290"/>
      <c r="EI229" s="290"/>
      <c r="EJ229" s="290"/>
      <c r="EK229" s="290"/>
      <c r="EL229" s="290"/>
      <c r="EM229" s="290"/>
      <c r="EN229" s="290"/>
      <c r="EO229" s="290"/>
      <c r="EP229" s="290"/>
      <c r="EQ229" s="290"/>
      <c r="ER229" s="290"/>
      <c r="ES229" s="290"/>
      <c r="ET229" s="290"/>
      <c r="EU229" s="290"/>
      <c r="EV229" s="290"/>
      <c r="EW229" s="290"/>
      <c r="EX229" s="290"/>
      <c r="EY229" s="290"/>
    </row>
    <row r="230" spans="1:155" s="237" customFormat="1" ht="15" customHeight="1" x14ac:dyDescent="0.35">
      <c r="A230" s="292" t="s">
        <v>408</v>
      </c>
      <c r="B230" s="293" t="s">
        <v>409</v>
      </c>
      <c r="C230" s="293" t="s">
        <v>128</v>
      </c>
      <c r="D230" s="290"/>
      <c r="E230" s="398">
        <v>179781739</v>
      </c>
      <c r="F230" s="699">
        <v>189819512</v>
      </c>
      <c r="G230" s="289">
        <v>0</v>
      </c>
      <c r="H230" s="699">
        <v>0</v>
      </c>
      <c r="I230" s="289">
        <v>9109553</v>
      </c>
      <c r="J230" s="289">
        <v>9534208</v>
      </c>
      <c r="K230" s="398">
        <v>170672186</v>
      </c>
      <c r="L230" s="699">
        <v>180285304</v>
      </c>
      <c r="M230" s="289">
        <v>0</v>
      </c>
      <c r="N230" s="699">
        <v>0</v>
      </c>
      <c r="O230" s="405">
        <v>115737.49</v>
      </c>
      <c r="P230" s="752">
        <v>117346.8</v>
      </c>
      <c r="Q230" s="616">
        <v>0.97699999999999998</v>
      </c>
      <c r="R230" s="617">
        <v>0.97900000000000009</v>
      </c>
      <c r="S230" s="704">
        <v>613.46</v>
      </c>
      <c r="T230" s="699">
        <v>602.79999999999995</v>
      </c>
      <c r="U230" s="384">
        <v>113689</v>
      </c>
      <c r="V230" s="384">
        <v>115485.3</v>
      </c>
      <c r="W230" s="684">
        <v>1581.35</v>
      </c>
      <c r="X230" s="756">
        <v>1643.67</v>
      </c>
      <c r="Y230" s="472">
        <v>1501.22</v>
      </c>
      <c r="Z230" s="472">
        <v>1561.11</v>
      </c>
      <c r="AA230" s="499">
        <v>3466870</v>
      </c>
      <c r="AB230" s="440">
        <v>30.02</v>
      </c>
      <c r="AC230" s="619">
        <v>1.99971E-2</v>
      </c>
      <c r="AD230" s="441" t="s">
        <v>105</v>
      </c>
      <c r="AE230" s="442" t="s">
        <v>105</v>
      </c>
      <c r="AF230" s="340">
        <v>0</v>
      </c>
      <c r="AG230" s="340">
        <v>249.66</v>
      </c>
      <c r="AH230" s="340">
        <v>106.27</v>
      </c>
      <c r="AI230" s="340">
        <v>0</v>
      </c>
      <c r="AJ230" s="568">
        <v>1999.6</v>
      </c>
      <c r="AK230" s="609">
        <v>192</v>
      </c>
      <c r="AL230" s="570">
        <v>115485.3</v>
      </c>
      <c r="AM230" s="609">
        <v>0</v>
      </c>
      <c r="AN230" s="570">
        <v>0</v>
      </c>
      <c r="AO230" s="609">
        <v>157</v>
      </c>
      <c r="AP230" s="569">
        <v>114917.7</v>
      </c>
      <c r="AQ230" s="571" t="s">
        <v>708</v>
      </c>
      <c r="AR230" s="591" t="s">
        <v>708</v>
      </c>
      <c r="AS230" s="591" t="s">
        <v>708</v>
      </c>
      <c r="AT230" s="591" t="s">
        <v>708</v>
      </c>
      <c r="AU230" s="591" t="s">
        <v>708</v>
      </c>
      <c r="AV230" s="591" t="s">
        <v>708</v>
      </c>
      <c r="AW230" s="591" t="s">
        <v>708</v>
      </c>
      <c r="AX230" s="754" t="s">
        <v>708</v>
      </c>
      <c r="AY230" s="291" t="s">
        <v>708</v>
      </c>
      <c r="AZ230" s="291" t="s">
        <v>708</v>
      </c>
      <c r="BA230" s="291" t="s">
        <v>708</v>
      </c>
      <c r="BB230" s="291" t="s">
        <v>708</v>
      </c>
      <c r="BC230" s="291" t="s">
        <v>708</v>
      </c>
      <c r="BD230" s="291" t="s">
        <v>708</v>
      </c>
      <c r="BE230" s="755" t="s">
        <v>708</v>
      </c>
      <c r="BF230" s="591" t="s">
        <v>708</v>
      </c>
      <c r="BG230" s="591" t="s">
        <v>708</v>
      </c>
      <c r="BH230" s="591" t="s">
        <v>708</v>
      </c>
      <c r="BI230" s="591" t="s">
        <v>708</v>
      </c>
      <c r="BJ230" s="591" t="s">
        <v>708</v>
      </c>
      <c r="BK230" s="591" t="s">
        <v>708</v>
      </c>
      <c r="BL230" s="754" t="s">
        <v>708</v>
      </c>
      <c r="BM230" s="291" t="s">
        <v>708</v>
      </c>
      <c r="BN230" s="291" t="s">
        <v>708</v>
      </c>
      <c r="BO230" s="291" t="s">
        <v>708</v>
      </c>
      <c r="BP230" s="291" t="s">
        <v>708</v>
      </c>
      <c r="BQ230" s="291" t="s">
        <v>708</v>
      </c>
      <c r="BR230" s="291" t="s">
        <v>708</v>
      </c>
      <c r="BS230" s="755" t="s">
        <v>708</v>
      </c>
      <c r="BT230" s="591" t="s">
        <v>708</v>
      </c>
      <c r="BU230" s="591" t="s">
        <v>708</v>
      </c>
      <c r="BV230" s="591" t="s">
        <v>708</v>
      </c>
      <c r="BW230" s="591" t="s">
        <v>708</v>
      </c>
      <c r="BX230" s="591" t="s">
        <v>708</v>
      </c>
      <c r="BY230" s="591" t="s">
        <v>708</v>
      </c>
      <c r="BZ230" s="754" t="s">
        <v>708</v>
      </c>
      <c r="CA230" s="291" t="s">
        <v>708</v>
      </c>
      <c r="CB230" s="291" t="s">
        <v>708</v>
      </c>
      <c r="CC230" s="291" t="s">
        <v>708</v>
      </c>
      <c r="CD230" s="291" t="s">
        <v>708</v>
      </c>
      <c r="CE230" s="291" t="s">
        <v>708</v>
      </c>
      <c r="CF230" s="291" t="s">
        <v>708</v>
      </c>
      <c r="CG230" s="291" t="s">
        <v>708</v>
      </c>
      <c r="CH230" s="439" t="s">
        <v>1070</v>
      </c>
      <c r="CI230" s="290"/>
      <c r="CJ230" s="290"/>
      <c r="CK230" s="290"/>
      <c r="CL230" s="290"/>
      <c r="CM230" s="290"/>
      <c r="CN230" s="290"/>
      <c r="CO230" s="290"/>
      <c r="CP230" s="290"/>
      <c r="CQ230" s="290"/>
      <c r="CR230" s="290"/>
      <c r="CS230" s="290"/>
      <c r="CT230" s="290"/>
      <c r="CU230" s="290"/>
      <c r="CV230" s="290"/>
      <c r="CW230" s="290"/>
      <c r="CX230" s="290"/>
      <c r="CY230" s="290"/>
      <c r="CZ230" s="290"/>
      <c r="DA230" s="290"/>
      <c r="DB230" s="290"/>
      <c r="DC230" s="290"/>
      <c r="DD230" s="290"/>
      <c r="DE230" s="290"/>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290"/>
      <c r="EB230" s="290"/>
      <c r="EC230" s="290"/>
      <c r="ED230" s="290"/>
      <c r="EE230" s="290"/>
      <c r="EF230" s="290"/>
      <c r="EG230" s="290"/>
      <c r="EH230" s="290"/>
      <c r="EI230" s="290"/>
      <c r="EJ230" s="290"/>
      <c r="EK230" s="290"/>
      <c r="EL230" s="290"/>
      <c r="EM230" s="290"/>
      <c r="EN230" s="290"/>
      <c r="EO230" s="290"/>
      <c r="EP230" s="290"/>
      <c r="EQ230" s="290"/>
      <c r="ER230" s="290"/>
      <c r="ES230" s="290"/>
      <c r="ET230" s="290"/>
      <c r="EU230" s="290"/>
      <c r="EV230" s="290"/>
      <c r="EW230" s="290"/>
      <c r="EX230" s="290"/>
      <c r="EY230" s="290"/>
    </row>
    <row r="231" spans="1:155" s="237" customFormat="1" ht="15" customHeight="1" x14ac:dyDescent="0.35">
      <c r="A231" s="292" t="s">
        <v>410</v>
      </c>
      <c r="B231" s="293" t="s">
        <v>411</v>
      </c>
      <c r="C231" s="293" t="s">
        <v>128</v>
      </c>
      <c r="D231" s="290"/>
      <c r="E231" s="398">
        <v>61032256</v>
      </c>
      <c r="F231" s="699">
        <v>65102193</v>
      </c>
      <c r="G231" s="289">
        <v>0</v>
      </c>
      <c r="H231" s="699">
        <v>0</v>
      </c>
      <c r="I231" s="289">
        <v>185244</v>
      </c>
      <c r="J231" s="289">
        <v>198729</v>
      </c>
      <c r="K231" s="398">
        <v>60847012</v>
      </c>
      <c r="L231" s="699">
        <v>64903464</v>
      </c>
      <c r="M231" s="289">
        <v>0</v>
      </c>
      <c r="N231" s="699">
        <v>0</v>
      </c>
      <c r="O231" s="405">
        <v>41577.1</v>
      </c>
      <c r="P231" s="752">
        <v>43061.3</v>
      </c>
      <c r="Q231" s="616">
        <v>0.98199999999999998</v>
      </c>
      <c r="R231" s="617">
        <v>0.98199999999999998</v>
      </c>
      <c r="S231" s="704">
        <v>0</v>
      </c>
      <c r="T231" s="699">
        <v>0</v>
      </c>
      <c r="U231" s="384">
        <v>40828.699999999997</v>
      </c>
      <c r="V231" s="384">
        <v>42286.2</v>
      </c>
      <c r="W231" s="684">
        <v>1494.84</v>
      </c>
      <c r="X231" s="756">
        <v>1539.56</v>
      </c>
      <c r="Y231" s="472">
        <v>1490.3</v>
      </c>
      <c r="Z231" s="472">
        <v>1534.86</v>
      </c>
      <c r="AA231" s="499">
        <v>630192</v>
      </c>
      <c r="AB231" s="440">
        <v>14.9</v>
      </c>
      <c r="AC231" s="619">
        <v>9.9979999999999999E-3</v>
      </c>
      <c r="AD231" s="441" t="s">
        <v>105</v>
      </c>
      <c r="AE231" s="442" t="s">
        <v>105</v>
      </c>
      <c r="AF231" s="340">
        <v>0</v>
      </c>
      <c r="AG231" s="340">
        <v>241.28</v>
      </c>
      <c r="AH231" s="340">
        <v>73.95</v>
      </c>
      <c r="AI231" s="340">
        <v>0</v>
      </c>
      <c r="AJ231" s="568">
        <v>1854.79</v>
      </c>
      <c r="AK231" s="609">
        <v>3</v>
      </c>
      <c r="AL231" s="570">
        <v>4041.6</v>
      </c>
      <c r="AM231" s="609">
        <v>0</v>
      </c>
      <c r="AN231" s="570">
        <v>0</v>
      </c>
      <c r="AO231" s="609">
        <v>3</v>
      </c>
      <c r="AP231" s="569">
        <v>4041.6</v>
      </c>
      <c r="AQ231" s="571" t="s">
        <v>708</v>
      </c>
      <c r="AR231" s="591" t="s">
        <v>708</v>
      </c>
      <c r="AS231" s="591" t="s">
        <v>708</v>
      </c>
      <c r="AT231" s="591" t="s">
        <v>708</v>
      </c>
      <c r="AU231" s="591" t="s">
        <v>708</v>
      </c>
      <c r="AV231" s="591" t="s">
        <v>708</v>
      </c>
      <c r="AW231" s="591" t="s">
        <v>708</v>
      </c>
      <c r="AX231" s="754" t="s">
        <v>708</v>
      </c>
      <c r="AY231" s="291" t="s">
        <v>708</v>
      </c>
      <c r="AZ231" s="291" t="s">
        <v>708</v>
      </c>
      <c r="BA231" s="291" t="s">
        <v>708</v>
      </c>
      <c r="BB231" s="291" t="s">
        <v>708</v>
      </c>
      <c r="BC231" s="291" t="s">
        <v>708</v>
      </c>
      <c r="BD231" s="291" t="s">
        <v>708</v>
      </c>
      <c r="BE231" s="755" t="s">
        <v>708</v>
      </c>
      <c r="BF231" s="591" t="s">
        <v>708</v>
      </c>
      <c r="BG231" s="591" t="s">
        <v>708</v>
      </c>
      <c r="BH231" s="591" t="s">
        <v>708</v>
      </c>
      <c r="BI231" s="591" t="s">
        <v>708</v>
      </c>
      <c r="BJ231" s="591" t="s">
        <v>708</v>
      </c>
      <c r="BK231" s="591" t="s">
        <v>708</v>
      </c>
      <c r="BL231" s="754" t="s">
        <v>708</v>
      </c>
      <c r="BM231" s="291" t="s">
        <v>708</v>
      </c>
      <c r="BN231" s="291" t="s">
        <v>708</v>
      </c>
      <c r="BO231" s="291" t="s">
        <v>708</v>
      </c>
      <c r="BP231" s="291" t="s">
        <v>708</v>
      </c>
      <c r="BQ231" s="291" t="s">
        <v>708</v>
      </c>
      <c r="BR231" s="291" t="s">
        <v>708</v>
      </c>
      <c r="BS231" s="755" t="s">
        <v>708</v>
      </c>
      <c r="BT231" s="591" t="s">
        <v>708</v>
      </c>
      <c r="BU231" s="591" t="s">
        <v>708</v>
      </c>
      <c r="BV231" s="591" t="s">
        <v>708</v>
      </c>
      <c r="BW231" s="591" t="s">
        <v>708</v>
      </c>
      <c r="BX231" s="591" t="s">
        <v>708</v>
      </c>
      <c r="BY231" s="591" t="s">
        <v>708</v>
      </c>
      <c r="BZ231" s="754" t="s">
        <v>708</v>
      </c>
      <c r="CA231" s="291" t="s">
        <v>708</v>
      </c>
      <c r="CB231" s="291" t="s">
        <v>708</v>
      </c>
      <c r="CC231" s="291" t="s">
        <v>708</v>
      </c>
      <c r="CD231" s="291" t="s">
        <v>708</v>
      </c>
      <c r="CE231" s="291" t="s">
        <v>708</v>
      </c>
      <c r="CF231" s="291" t="s">
        <v>708</v>
      </c>
      <c r="CG231" s="291" t="s">
        <v>708</v>
      </c>
      <c r="CH231" s="439" t="s">
        <v>1071</v>
      </c>
      <c r="CI231" s="290"/>
      <c r="CJ231" s="290"/>
      <c r="CK231" s="290"/>
      <c r="CL231" s="290"/>
      <c r="CM231" s="290"/>
      <c r="CN231" s="290"/>
      <c r="CO231" s="290"/>
      <c r="CP231" s="290"/>
      <c r="CQ231" s="290"/>
      <c r="CR231" s="290"/>
      <c r="CS231" s="290"/>
      <c r="CT231" s="290"/>
      <c r="CU231" s="290"/>
      <c r="CV231" s="290"/>
      <c r="CW231" s="290"/>
      <c r="CX231" s="290"/>
      <c r="CY231" s="290"/>
      <c r="CZ231" s="290"/>
      <c r="DA231" s="290"/>
      <c r="DB231" s="290"/>
      <c r="DC231" s="290"/>
      <c r="DD231" s="290"/>
      <c r="DE231" s="290"/>
      <c r="DF231" s="290"/>
      <c r="DG231" s="290"/>
      <c r="DH231" s="290"/>
      <c r="DI231" s="290"/>
      <c r="DJ231" s="290"/>
      <c r="DK231" s="290"/>
      <c r="DL231" s="290"/>
      <c r="DM231" s="290"/>
      <c r="DN231" s="290"/>
      <c r="DO231" s="290"/>
      <c r="DP231" s="290"/>
      <c r="DQ231" s="290"/>
      <c r="DR231" s="290"/>
      <c r="DS231" s="290"/>
      <c r="DT231" s="290"/>
      <c r="DU231" s="290"/>
      <c r="DV231" s="290"/>
      <c r="DW231" s="290"/>
      <c r="DX231" s="290"/>
      <c r="DY231" s="290"/>
      <c r="DZ231" s="290"/>
      <c r="EA231" s="290"/>
      <c r="EB231" s="290"/>
      <c r="EC231" s="290"/>
      <c r="ED231" s="290"/>
      <c r="EE231" s="290"/>
      <c r="EF231" s="290"/>
      <c r="EG231" s="290"/>
      <c r="EH231" s="290"/>
      <c r="EI231" s="290"/>
      <c r="EJ231" s="290"/>
      <c r="EK231" s="290"/>
      <c r="EL231" s="290"/>
      <c r="EM231" s="290"/>
      <c r="EN231" s="290"/>
      <c r="EO231" s="290"/>
      <c r="EP231" s="290"/>
      <c r="EQ231" s="290"/>
      <c r="ER231" s="290"/>
      <c r="ES231" s="290"/>
      <c r="ET231" s="290"/>
      <c r="EU231" s="290"/>
      <c r="EV231" s="290"/>
      <c r="EW231" s="290"/>
      <c r="EX231" s="290"/>
      <c r="EY231" s="290"/>
    </row>
    <row r="232" spans="1:155" s="237" customFormat="1" ht="15" customHeight="1" x14ac:dyDescent="0.35">
      <c r="A232" s="292" t="s">
        <v>413</v>
      </c>
      <c r="B232" s="293" t="s">
        <v>414</v>
      </c>
      <c r="C232" s="293" t="s">
        <v>124</v>
      </c>
      <c r="D232" s="290"/>
      <c r="E232" s="398">
        <v>114202980</v>
      </c>
      <c r="F232" s="699">
        <v>120234767</v>
      </c>
      <c r="G232" s="289">
        <v>0</v>
      </c>
      <c r="H232" s="699">
        <v>0</v>
      </c>
      <c r="I232" s="289">
        <v>1486980</v>
      </c>
      <c r="J232" s="289">
        <v>1517287</v>
      </c>
      <c r="K232" s="398">
        <v>112716000</v>
      </c>
      <c r="L232" s="699">
        <v>118717480</v>
      </c>
      <c r="M232" s="289">
        <v>8567262</v>
      </c>
      <c r="N232" s="699">
        <v>8749248</v>
      </c>
      <c r="O232" s="405">
        <v>78119.600000000006</v>
      </c>
      <c r="P232" s="752">
        <v>79198.5</v>
      </c>
      <c r="Q232" s="616">
        <v>0.98809999999999998</v>
      </c>
      <c r="R232" s="617">
        <v>0.98809999999999998</v>
      </c>
      <c r="S232" s="704">
        <v>0</v>
      </c>
      <c r="T232" s="699">
        <v>0</v>
      </c>
      <c r="U232" s="384">
        <v>77190</v>
      </c>
      <c r="V232" s="384">
        <v>78256.037849999993</v>
      </c>
      <c r="W232" s="684">
        <v>1479.5</v>
      </c>
      <c r="X232" s="756">
        <v>1536.4279899999999</v>
      </c>
      <c r="Y232" s="472">
        <v>1460.24</v>
      </c>
      <c r="Z232" s="472">
        <v>1517.0392400000001</v>
      </c>
      <c r="AA232" s="499">
        <v>2170821</v>
      </c>
      <c r="AB232" s="440">
        <v>27.74</v>
      </c>
      <c r="AC232" s="619">
        <v>1.8996900000000001E-2</v>
      </c>
      <c r="AD232" s="441" t="s">
        <v>105</v>
      </c>
      <c r="AE232" s="442" t="s">
        <v>105</v>
      </c>
      <c r="AF232" s="340">
        <v>0</v>
      </c>
      <c r="AG232" s="340">
        <v>187.54991000000001</v>
      </c>
      <c r="AH232" s="340">
        <v>68.025270000000006</v>
      </c>
      <c r="AI232" s="340">
        <v>0</v>
      </c>
      <c r="AJ232" s="568">
        <v>1792</v>
      </c>
      <c r="AK232" s="609">
        <v>16</v>
      </c>
      <c r="AL232" s="570">
        <v>28273</v>
      </c>
      <c r="AM232" s="609">
        <v>0</v>
      </c>
      <c r="AN232" s="570">
        <v>0</v>
      </c>
      <c r="AO232" s="609">
        <v>16</v>
      </c>
      <c r="AP232" s="569">
        <v>28273</v>
      </c>
      <c r="AQ232" s="571" t="s">
        <v>708</v>
      </c>
      <c r="AR232" s="591" t="s">
        <v>708</v>
      </c>
      <c r="AS232" s="591" t="s">
        <v>708</v>
      </c>
      <c r="AT232" s="591" t="s">
        <v>708</v>
      </c>
      <c r="AU232" s="591" t="s">
        <v>708</v>
      </c>
      <c r="AV232" s="591" t="s">
        <v>708</v>
      </c>
      <c r="AW232" s="591" t="s">
        <v>708</v>
      </c>
      <c r="AX232" s="754" t="s">
        <v>708</v>
      </c>
      <c r="AY232" s="291" t="s">
        <v>708</v>
      </c>
      <c r="AZ232" s="291" t="s">
        <v>708</v>
      </c>
      <c r="BA232" s="291" t="s">
        <v>708</v>
      </c>
      <c r="BB232" s="291" t="s">
        <v>708</v>
      </c>
      <c r="BC232" s="291" t="s">
        <v>708</v>
      </c>
      <c r="BD232" s="291" t="s">
        <v>708</v>
      </c>
      <c r="BE232" s="755" t="s">
        <v>708</v>
      </c>
      <c r="BF232" s="591" t="s">
        <v>708</v>
      </c>
      <c r="BG232" s="591" t="s">
        <v>708</v>
      </c>
      <c r="BH232" s="591" t="s">
        <v>708</v>
      </c>
      <c r="BI232" s="591" t="s">
        <v>708</v>
      </c>
      <c r="BJ232" s="591" t="s">
        <v>708</v>
      </c>
      <c r="BK232" s="591" t="s">
        <v>708</v>
      </c>
      <c r="BL232" s="754" t="s">
        <v>708</v>
      </c>
      <c r="BM232" s="291" t="s">
        <v>708</v>
      </c>
      <c r="BN232" s="291" t="s">
        <v>708</v>
      </c>
      <c r="BO232" s="291" t="s">
        <v>708</v>
      </c>
      <c r="BP232" s="291" t="s">
        <v>708</v>
      </c>
      <c r="BQ232" s="291" t="s">
        <v>708</v>
      </c>
      <c r="BR232" s="291" t="s">
        <v>708</v>
      </c>
      <c r="BS232" s="755" t="s">
        <v>708</v>
      </c>
      <c r="BT232" s="591" t="s">
        <v>708</v>
      </c>
      <c r="BU232" s="591" t="s">
        <v>708</v>
      </c>
      <c r="BV232" s="591" t="s">
        <v>708</v>
      </c>
      <c r="BW232" s="591" t="s">
        <v>708</v>
      </c>
      <c r="BX232" s="591" t="s">
        <v>708</v>
      </c>
      <c r="BY232" s="591" t="s">
        <v>708</v>
      </c>
      <c r="BZ232" s="754" t="s">
        <v>708</v>
      </c>
      <c r="CA232" s="291" t="s">
        <v>708</v>
      </c>
      <c r="CB232" s="291" t="s">
        <v>708</v>
      </c>
      <c r="CC232" s="291" t="s">
        <v>708</v>
      </c>
      <c r="CD232" s="291" t="s">
        <v>708</v>
      </c>
      <c r="CE232" s="291" t="s">
        <v>708</v>
      </c>
      <c r="CF232" s="291" t="s">
        <v>708</v>
      </c>
      <c r="CG232" s="291" t="s">
        <v>708</v>
      </c>
      <c r="CH232" s="439" t="s">
        <v>1072</v>
      </c>
      <c r="CI232" s="290"/>
      <c r="CJ232" s="290"/>
      <c r="CK232" s="290"/>
      <c r="CL232" s="290"/>
      <c r="CM232" s="290"/>
      <c r="CN232" s="290"/>
      <c r="CO232" s="290"/>
      <c r="CP232" s="290"/>
      <c r="CQ232" s="290"/>
      <c r="CR232" s="290"/>
      <c r="CS232" s="290"/>
      <c r="CT232" s="290"/>
      <c r="CU232" s="290"/>
      <c r="CV232" s="290"/>
      <c r="CW232" s="290"/>
      <c r="CX232" s="290"/>
      <c r="CY232" s="290"/>
      <c r="CZ232" s="290"/>
      <c r="DA232" s="290"/>
      <c r="DB232" s="290"/>
      <c r="DC232" s="290"/>
      <c r="DD232" s="290"/>
      <c r="DE232" s="290"/>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290"/>
      <c r="EB232" s="290"/>
      <c r="EC232" s="290"/>
      <c r="ED232" s="290"/>
      <c r="EE232" s="290"/>
      <c r="EF232" s="290"/>
      <c r="EG232" s="290"/>
      <c r="EH232" s="290"/>
      <c r="EI232" s="290"/>
      <c r="EJ232" s="290"/>
      <c r="EK232" s="290"/>
      <c r="EL232" s="290"/>
      <c r="EM232" s="290"/>
      <c r="EN232" s="290"/>
      <c r="EO232" s="290"/>
      <c r="EP232" s="290"/>
      <c r="EQ232" s="290"/>
      <c r="ER232" s="290"/>
      <c r="ES232" s="290"/>
      <c r="ET232" s="290"/>
      <c r="EU232" s="290"/>
      <c r="EV232" s="290"/>
      <c r="EW232" s="290"/>
      <c r="EX232" s="290"/>
      <c r="EY232" s="290"/>
    </row>
    <row r="233" spans="1:155" s="237" customFormat="1" ht="17.149999999999999" customHeight="1" x14ac:dyDescent="0.35">
      <c r="A233" s="292" t="s">
        <v>555</v>
      </c>
      <c r="B233" s="293" t="s">
        <v>1073</v>
      </c>
      <c r="C233" s="293" t="s">
        <v>710</v>
      </c>
      <c r="D233" s="290"/>
      <c r="E233" s="398">
        <v>12027890</v>
      </c>
      <c r="F233" s="699">
        <v>12599839</v>
      </c>
      <c r="G233" s="289">
        <v>29093</v>
      </c>
      <c r="H233" s="699">
        <v>29458</v>
      </c>
      <c r="I233" s="289">
        <v>2508359</v>
      </c>
      <c r="J233" s="289">
        <v>2677710</v>
      </c>
      <c r="K233" s="398">
        <v>9519531</v>
      </c>
      <c r="L233" s="699">
        <v>9922129</v>
      </c>
      <c r="M233" s="289">
        <v>0</v>
      </c>
      <c r="N233" s="699">
        <v>0</v>
      </c>
      <c r="O233" s="405">
        <v>57722.2</v>
      </c>
      <c r="P233" s="752">
        <v>58296.5</v>
      </c>
      <c r="Q233" s="616">
        <v>0.96750000000000003</v>
      </c>
      <c r="R233" s="617">
        <v>0.97</v>
      </c>
      <c r="S233" s="704">
        <v>101.7</v>
      </c>
      <c r="T233" s="699">
        <v>101.7</v>
      </c>
      <c r="U233" s="384">
        <v>55947.9</v>
      </c>
      <c r="V233" s="384">
        <v>56649.3</v>
      </c>
      <c r="W233" s="684">
        <v>214.98</v>
      </c>
      <c r="X233" s="756">
        <v>222.42</v>
      </c>
      <c r="Y233" s="472">
        <v>170.15</v>
      </c>
      <c r="Z233" s="472">
        <v>175.15</v>
      </c>
      <c r="AA233" s="439">
        <v>0</v>
      </c>
      <c r="AB233" s="439">
        <v>0</v>
      </c>
      <c r="AC233" s="619">
        <v>0</v>
      </c>
      <c r="AD233" s="441" t="s">
        <v>105</v>
      </c>
      <c r="AE233" s="442" t="s">
        <v>105</v>
      </c>
      <c r="AF233" s="340">
        <v>1394</v>
      </c>
      <c r="AG233" s="340">
        <v>251.2</v>
      </c>
      <c r="AH233" s="340">
        <v>91.79</v>
      </c>
      <c r="AI233" s="340">
        <v>0</v>
      </c>
      <c r="AJ233" s="568">
        <v>1959.41</v>
      </c>
      <c r="AK233" s="609">
        <v>92</v>
      </c>
      <c r="AL233" s="570">
        <v>41393.4</v>
      </c>
      <c r="AM233" s="609">
        <v>1</v>
      </c>
      <c r="AN233" s="570">
        <v>15255.9</v>
      </c>
      <c r="AO233" s="609">
        <v>79</v>
      </c>
      <c r="AP233" s="569">
        <v>56140.1</v>
      </c>
      <c r="AQ233" s="571" t="s">
        <v>708</v>
      </c>
      <c r="AR233" s="591" t="s">
        <v>708</v>
      </c>
      <c r="AS233" s="591" t="s">
        <v>708</v>
      </c>
      <c r="AT233" s="591" t="s">
        <v>708</v>
      </c>
      <c r="AU233" s="591" t="s">
        <v>708</v>
      </c>
      <c r="AV233" s="591" t="s">
        <v>708</v>
      </c>
      <c r="AW233" s="591" t="s">
        <v>708</v>
      </c>
      <c r="AX233" s="754" t="s">
        <v>708</v>
      </c>
      <c r="AY233" s="291" t="s">
        <v>708</v>
      </c>
      <c r="AZ233" s="291" t="s">
        <v>708</v>
      </c>
      <c r="BA233" s="291" t="s">
        <v>708</v>
      </c>
      <c r="BB233" s="291" t="s">
        <v>708</v>
      </c>
      <c r="BC233" s="291" t="s">
        <v>708</v>
      </c>
      <c r="BD233" s="291" t="s">
        <v>708</v>
      </c>
      <c r="BE233" s="755" t="s">
        <v>708</v>
      </c>
      <c r="BF233" s="591" t="s">
        <v>708</v>
      </c>
      <c r="BG233" s="591" t="s">
        <v>708</v>
      </c>
      <c r="BH233" s="591" t="s">
        <v>708</v>
      </c>
      <c r="BI233" s="591" t="s">
        <v>708</v>
      </c>
      <c r="BJ233" s="591" t="s">
        <v>708</v>
      </c>
      <c r="BK233" s="591" t="s">
        <v>708</v>
      </c>
      <c r="BL233" s="754" t="s">
        <v>708</v>
      </c>
      <c r="BM233" s="291" t="s">
        <v>708</v>
      </c>
      <c r="BN233" s="291" t="s">
        <v>708</v>
      </c>
      <c r="BO233" s="291" t="s">
        <v>708</v>
      </c>
      <c r="BP233" s="291" t="s">
        <v>708</v>
      </c>
      <c r="BQ233" s="291" t="s">
        <v>708</v>
      </c>
      <c r="BR233" s="291" t="s">
        <v>708</v>
      </c>
      <c r="BS233" s="755" t="s">
        <v>708</v>
      </c>
      <c r="BT233" s="591" t="s">
        <v>708</v>
      </c>
      <c r="BU233" s="591" t="s">
        <v>708</v>
      </c>
      <c r="BV233" s="591" t="s">
        <v>708</v>
      </c>
      <c r="BW233" s="591" t="s">
        <v>708</v>
      </c>
      <c r="BX233" s="591" t="s">
        <v>708</v>
      </c>
      <c r="BY233" s="591" t="s">
        <v>708</v>
      </c>
      <c r="BZ233" s="754" t="s">
        <v>708</v>
      </c>
      <c r="CA233" s="291" t="s">
        <v>708</v>
      </c>
      <c r="CB233" s="291" t="s">
        <v>708</v>
      </c>
      <c r="CC233" s="291" t="s">
        <v>708</v>
      </c>
      <c r="CD233" s="291" t="s">
        <v>708</v>
      </c>
      <c r="CE233" s="291" t="s">
        <v>708</v>
      </c>
      <c r="CF233" s="291" t="s">
        <v>708</v>
      </c>
      <c r="CG233" s="291" t="s">
        <v>708</v>
      </c>
      <c r="CH233" s="439" t="s">
        <v>1074</v>
      </c>
      <c r="CI233" s="290"/>
      <c r="CJ233" s="290"/>
      <c r="CK233" s="290"/>
      <c r="CL233" s="290"/>
      <c r="CM233" s="290"/>
      <c r="CN233" s="290"/>
      <c r="CO233" s="290"/>
      <c r="CP233" s="290"/>
      <c r="CQ233" s="290"/>
      <c r="CR233" s="290"/>
      <c r="CS233" s="290"/>
      <c r="CT233" s="290"/>
      <c r="CU233" s="290"/>
      <c r="CV233" s="290"/>
      <c r="CW233" s="290"/>
      <c r="CX233" s="290"/>
      <c r="CY233" s="290"/>
      <c r="CZ233" s="290"/>
      <c r="DA233" s="290"/>
      <c r="DB233" s="290"/>
      <c r="DC233" s="290"/>
      <c r="DD233" s="290"/>
      <c r="DE233" s="290"/>
      <c r="DF233" s="290"/>
      <c r="DG233" s="290"/>
      <c r="DH233" s="290"/>
      <c r="DI233" s="290"/>
      <c r="DJ233" s="290"/>
      <c r="DK233" s="290"/>
      <c r="DL233" s="290"/>
      <c r="DM233" s="290"/>
      <c r="DN233" s="290"/>
      <c r="DO233" s="290"/>
      <c r="DP233" s="290"/>
      <c r="DQ233" s="290"/>
      <c r="DR233" s="290"/>
      <c r="DS233" s="290"/>
      <c r="DT233" s="290"/>
      <c r="DU233" s="290"/>
      <c r="DV233" s="290"/>
      <c r="DW233" s="290"/>
      <c r="DX233" s="290"/>
      <c r="DY233" s="290"/>
      <c r="DZ233" s="290"/>
      <c r="EA233" s="290"/>
      <c r="EB233" s="290"/>
      <c r="EC233" s="290"/>
      <c r="ED233" s="290"/>
      <c r="EE233" s="290"/>
      <c r="EF233" s="290"/>
      <c r="EG233" s="290"/>
      <c r="EH233" s="290"/>
      <c r="EI233" s="290"/>
      <c r="EJ233" s="290"/>
      <c r="EK233" s="290"/>
      <c r="EL233" s="290"/>
      <c r="EM233" s="290"/>
      <c r="EN233" s="290"/>
      <c r="EO233" s="290"/>
      <c r="EP233" s="290"/>
      <c r="EQ233" s="290"/>
      <c r="ER233" s="290"/>
      <c r="ES233" s="290"/>
      <c r="ET233" s="290"/>
      <c r="EU233" s="290"/>
      <c r="EV233" s="290"/>
      <c r="EW233" s="290"/>
      <c r="EX233" s="290"/>
      <c r="EY233" s="290"/>
    </row>
    <row r="234" spans="1:155" s="237" customFormat="1" ht="15" customHeight="1" x14ac:dyDescent="0.35">
      <c r="A234" s="292" t="s">
        <v>556</v>
      </c>
      <c r="B234" s="293" t="s">
        <v>1075</v>
      </c>
      <c r="C234" s="293" t="s">
        <v>710</v>
      </c>
      <c r="D234" s="290"/>
      <c r="E234" s="398">
        <v>16102768.27</v>
      </c>
      <c r="F234" s="699">
        <v>17005181.829999998</v>
      </c>
      <c r="G234" s="289">
        <v>0</v>
      </c>
      <c r="H234" s="699">
        <v>0</v>
      </c>
      <c r="I234" s="289">
        <v>6105075.29</v>
      </c>
      <c r="J234" s="289">
        <v>6515778</v>
      </c>
      <c r="K234" s="398">
        <v>9997692.9800000004</v>
      </c>
      <c r="L234" s="699">
        <v>10489403.83</v>
      </c>
      <c r="M234" s="289">
        <v>205020</v>
      </c>
      <c r="N234" s="699">
        <v>236320</v>
      </c>
      <c r="O234" s="405">
        <v>64659.4</v>
      </c>
      <c r="P234" s="752">
        <v>65709.899999999994</v>
      </c>
      <c r="Q234" s="616">
        <v>0.99400000000000011</v>
      </c>
      <c r="R234" s="617">
        <v>0.99400000000000011</v>
      </c>
      <c r="S234" s="704">
        <v>101.1</v>
      </c>
      <c r="T234" s="699">
        <v>116.4</v>
      </c>
      <c r="U234" s="384">
        <v>64372.5</v>
      </c>
      <c r="V234" s="384">
        <v>65432</v>
      </c>
      <c r="W234" s="684">
        <v>250.15</v>
      </c>
      <c r="X234" s="756">
        <v>259.89</v>
      </c>
      <c r="Y234" s="472">
        <v>155.31</v>
      </c>
      <c r="Z234" s="472">
        <v>160.31</v>
      </c>
      <c r="AA234" s="439">
        <v>0</v>
      </c>
      <c r="AB234" s="439">
        <v>0</v>
      </c>
      <c r="AC234" s="619">
        <v>0</v>
      </c>
      <c r="AD234" s="441" t="s">
        <v>105</v>
      </c>
      <c r="AE234" s="442" t="s">
        <v>105</v>
      </c>
      <c r="AF234" s="340">
        <v>1469.61</v>
      </c>
      <c r="AG234" s="340">
        <v>257.58</v>
      </c>
      <c r="AH234" s="340">
        <v>74.97</v>
      </c>
      <c r="AI234" s="340">
        <v>0</v>
      </c>
      <c r="AJ234" s="568">
        <v>2062.0500000000002</v>
      </c>
      <c r="AK234" s="609">
        <v>103</v>
      </c>
      <c r="AL234" s="570">
        <v>65432</v>
      </c>
      <c r="AM234" s="609">
        <v>0</v>
      </c>
      <c r="AN234" s="570">
        <v>0</v>
      </c>
      <c r="AO234" s="609">
        <v>98</v>
      </c>
      <c r="AP234" s="569">
        <v>65189.8</v>
      </c>
      <c r="AQ234" s="571" t="s">
        <v>708</v>
      </c>
      <c r="AR234" s="591" t="s">
        <v>708</v>
      </c>
      <c r="AS234" s="591" t="s">
        <v>708</v>
      </c>
      <c r="AT234" s="591" t="s">
        <v>708</v>
      </c>
      <c r="AU234" s="591" t="s">
        <v>708</v>
      </c>
      <c r="AV234" s="591" t="s">
        <v>708</v>
      </c>
      <c r="AW234" s="591" t="s">
        <v>708</v>
      </c>
      <c r="AX234" s="754" t="s">
        <v>708</v>
      </c>
      <c r="AY234" s="291" t="s">
        <v>708</v>
      </c>
      <c r="AZ234" s="291" t="s">
        <v>708</v>
      </c>
      <c r="BA234" s="291" t="s">
        <v>708</v>
      </c>
      <c r="BB234" s="291" t="s">
        <v>708</v>
      </c>
      <c r="BC234" s="291" t="s">
        <v>708</v>
      </c>
      <c r="BD234" s="291" t="s">
        <v>708</v>
      </c>
      <c r="BE234" s="755" t="s">
        <v>708</v>
      </c>
      <c r="BF234" s="591" t="s">
        <v>708</v>
      </c>
      <c r="BG234" s="591" t="s">
        <v>708</v>
      </c>
      <c r="BH234" s="591" t="s">
        <v>708</v>
      </c>
      <c r="BI234" s="591" t="s">
        <v>708</v>
      </c>
      <c r="BJ234" s="591" t="s">
        <v>708</v>
      </c>
      <c r="BK234" s="591" t="s">
        <v>708</v>
      </c>
      <c r="BL234" s="754" t="s">
        <v>708</v>
      </c>
      <c r="BM234" s="291" t="s">
        <v>708</v>
      </c>
      <c r="BN234" s="291" t="s">
        <v>708</v>
      </c>
      <c r="BO234" s="291" t="s">
        <v>708</v>
      </c>
      <c r="BP234" s="291" t="s">
        <v>708</v>
      </c>
      <c r="BQ234" s="291" t="s">
        <v>708</v>
      </c>
      <c r="BR234" s="291" t="s">
        <v>708</v>
      </c>
      <c r="BS234" s="755" t="s">
        <v>708</v>
      </c>
      <c r="BT234" s="591" t="s">
        <v>708</v>
      </c>
      <c r="BU234" s="591" t="s">
        <v>708</v>
      </c>
      <c r="BV234" s="591" t="s">
        <v>708</v>
      </c>
      <c r="BW234" s="591" t="s">
        <v>708</v>
      </c>
      <c r="BX234" s="591" t="s">
        <v>708</v>
      </c>
      <c r="BY234" s="591" t="s">
        <v>708</v>
      </c>
      <c r="BZ234" s="754" t="s">
        <v>708</v>
      </c>
      <c r="CA234" s="291" t="s">
        <v>708</v>
      </c>
      <c r="CB234" s="291" t="s">
        <v>708</v>
      </c>
      <c r="CC234" s="291" t="s">
        <v>708</v>
      </c>
      <c r="CD234" s="291" t="s">
        <v>708</v>
      </c>
      <c r="CE234" s="291" t="s">
        <v>708</v>
      </c>
      <c r="CF234" s="291" t="s">
        <v>708</v>
      </c>
      <c r="CG234" s="291" t="s">
        <v>708</v>
      </c>
      <c r="CH234" s="439" t="s">
        <v>1076</v>
      </c>
      <c r="CI234" s="290"/>
      <c r="CJ234" s="290"/>
      <c r="CK234" s="290"/>
      <c r="CL234" s="290"/>
      <c r="CM234" s="290"/>
      <c r="CN234" s="290"/>
      <c r="CO234" s="290"/>
      <c r="CP234" s="290"/>
      <c r="CQ234" s="290"/>
      <c r="CR234" s="290"/>
      <c r="CS234" s="290"/>
      <c r="CT234" s="290"/>
      <c r="CU234" s="290"/>
      <c r="CV234" s="290"/>
      <c r="CW234" s="290"/>
      <c r="CX234" s="290"/>
      <c r="CY234" s="290"/>
      <c r="CZ234" s="290"/>
      <c r="DA234" s="290"/>
      <c r="DB234" s="290"/>
      <c r="DC234" s="290"/>
      <c r="DD234" s="290"/>
      <c r="DE234" s="290"/>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290"/>
      <c r="EB234" s="290"/>
      <c r="EC234" s="290"/>
      <c r="ED234" s="290"/>
      <c r="EE234" s="290"/>
      <c r="EF234" s="290"/>
      <c r="EG234" s="290"/>
      <c r="EH234" s="290"/>
      <c r="EI234" s="290"/>
      <c r="EJ234" s="290"/>
      <c r="EK234" s="290"/>
      <c r="EL234" s="290"/>
      <c r="EM234" s="290"/>
      <c r="EN234" s="290"/>
      <c r="EO234" s="290"/>
      <c r="EP234" s="290"/>
      <c r="EQ234" s="290"/>
      <c r="ER234" s="290"/>
      <c r="ES234" s="290"/>
      <c r="ET234" s="290"/>
      <c r="EU234" s="290"/>
      <c r="EV234" s="290"/>
      <c r="EW234" s="290"/>
      <c r="EX234" s="290"/>
      <c r="EY234" s="290"/>
    </row>
    <row r="235" spans="1:155" s="237" customFormat="1" ht="15" customHeight="1" x14ac:dyDescent="0.35">
      <c r="A235" s="292" t="s">
        <v>557</v>
      </c>
      <c r="B235" s="293" t="s">
        <v>1077</v>
      </c>
      <c r="C235" s="293" t="s">
        <v>710</v>
      </c>
      <c r="D235" s="290"/>
      <c r="E235" s="398">
        <v>6844742</v>
      </c>
      <c r="F235" s="699">
        <v>7332707</v>
      </c>
      <c r="G235" s="289">
        <v>0</v>
      </c>
      <c r="H235" s="699">
        <v>0</v>
      </c>
      <c r="I235" s="289">
        <v>929527</v>
      </c>
      <c r="J235" s="289">
        <v>986564</v>
      </c>
      <c r="K235" s="398">
        <v>5915215</v>
      </c>
      <c r="L235" s="699">
        <v>6346143</v>
      </c>
      <c r="M235" s="289">
        <v>0</v>
      </c>
      <c r="N235" s="699">
        <v>0</v>
      </c>
      <c r="O235" s="405">
        <v>35573.699999999997</v>
      </c>
      <c r="P235" s="752">
        <v>37072.699999999997</v>
      </c>
      <c r="Q235" s="616">
        <v>0.99</v>
      </c>
      <c r="R235" s="617">
        <v>0.99</v>
      </c>
      <c r="S235" s="704">
        <v>0</v>
      </c>
      <c r="T235" s="699">
        <v>0</v>
      </c>
      <c r="U235" s="384">
        <v>35218</v>
      </c>
      <c r="V235" s="384">
        <v>36702</v>
      </c>
      <c r="W235" s="684">
        <v>194.35</v>
      </c>
      <c r="X235" s="756">
        <v>199.79</v>
      </c>
      <c r="Y235" s="472">
        <v>167.96</v>
      </c>
      <c r="Z235" s="472">
        <v>172.91</v>
      </c>
      <c r="AA235" s="499">
        <v>0</v>
      </c>
      <c r="AB235" s="440">
        <v>0</v>
      </c>
      <c r="AC235" s="619">
        <v>0</v>
      </c>
      <c r="AD235" s="441" t="s">
        <v>105</v>
      </c>
      <c r="AE235" s="442" t="s">
        <v>105</v>
      </c>
      <c r="AF235" s="340">
        <v>1424.56</v>
      </c>
      <c r="AG235" s="340">
        <v>251.6</v>
      </c>
      <c r="AH235" s="340">
        <v>80.84</v>
      </c>
      <c r="AI235" s="340">
        <v>0</v>
      </c>
      <c r="AJ235" s="568">
        <v>1956.79</v>
      </c>
      <c r="AK235" s="609">
        <v>50</v>
      </c>
      <c r="AL235" s="570">
        <v>26932</v>
      </c>
      <c r="AM235" s="609">
        <v>0</v>
      </c>
      <c r="AN235" s="570">
        <v>0</v>
      </c>
      <c r="AO235" s="609">
        <v>32</v>
      </c>
      <c r="AP235" s="569">
        <v>25144</v>
      </c>
      <c r="AQ235" s="571" t="s">
        <v>708</v>
      </c>
      <c r="AR235" s="591" t="s">
        <v>708</v>
      </c>
      <c r="AS235" s="591" t="s">
        <v>708</v>
      </c>
      <c r="AT235" s="591" t="s">
        <v>708</v>
      </c>
      <c r="AU235" s="591" t="s">
        <v>708</v>
      </c>
      <c r="AV235" s="591" t="s">
        <v>708</v>
      </c>
      <c r="AW235" s="591" t="s">
        <v>708</v>
      </c>
      <c r="AX235" s="754" t="s">
        <v>708</v>
      </c>
      <c r="AY235" s="291" t="s">
        <v>708</v>
      </c>
      <c r="AZ235" s="291" t="s">
        <v>708</v>
      </c>
      <c r="BA235" s="291" t="s">
        <v>708</v>
      </c>
      <c r="BB235" s="291" t="s">
        <v>708</v>
      </c>
      <c r="BC235" s="291" t="s">
        <v>708</v>
      </c>
      <c r="BD235" s="291" t="s">
        <v>708</v>
      </c>
      <c r="BE235" s="755" t="s">
        <v>708</v>
      </c>
      <c r="BF235" s="591" t="s">
        <v>708</v>
      </c>
      <c r="BG235" s="591" t="s">
        <v>708</v>
      </c>
      <c r="BH235" s="591" t="s">
        <v>708</v>
      </c>
      <c r="BI235" s="591" t="s">
        <v>708</v>
      </c>
      <c r="BJ235" s="591" t="s">
        <v>708</v>
      </c>
      <c r="BK235" s="591" t="s">
        <v>708</v>
      </c>
      <c r="BL235" s="754" t="s">
        <v>708</v>
      </c>
      <c r="BM235" s="291" t="s">
        <v>708</v>
      </c>
      <c r="BN235" s="291" t="s">
        <v>708</v>
      </c>
      <c r="BO235" s="291" t="s">
        <v>708</v>
      </c>
      <c r="BP235" s="291" t="s">
        <v>708</v>
      </c>
      <c r="BQ235" s="291" t="s">
        <v>708</v>
      </c>
      <c r="BR235" s="291" t="s">
        <v>708</v>
      </c>
      <c r="BS235" s="755" t="s">
        <v>708</v>
      </c>
      <c r="BT235" s="591" t="s">
        <v>708</v>
      </c>
      <c r="BU235" s="591" t="s">
        <v>708</v>
      </c>
      <c r="BV235" s="591" t="s">
        <v>708</v>
      </c>
      <c r="BW235" s="591" t="s">
        <v>708</v>
      </c>
      <c r="BX235" s="591" t="s">
        <v>708</v>
      </c>
      <c r="BY235" s="591" t="s">
        <v>708</v>
      </c>
      <c r="BZ235" s="754" t="s">
        <v>708</v>
      </c>
      <c r="CA235" s="291" t="s">
        <v>708</v>
      </c>
      <c r="CB235" s="291" t="s">
        <v>708</v>
      </c>
      <c r="CC235" s="291" t="s">
        <v>708</v>
      </c>
      <c r="CD235" s="291" t="s">
        <v>708</v>
      </c>
      <c r="CE235" s="291" t="s">
        <v>708</v>
      </c>
      <c r="CF235" s="291" t="s">
        <v>708</v>
      </c>
      <c r="CG235" s="291" t="s">
        <v>708</v>
      </c>
      <c r="CH235" s="439" t="s">
        <v>1078</v>
      </c>
      <c r="CI235" s="290"/>
      <c r="CJ235" s="290"/>
      <c r="CK235" s="290"/>
      <c r="CL235" s="290"/>
      <c r="CM235" s="290"/>
      <c r="CN235" s="290"/>
      <c r="CO235" s="290"/>
      <c r="CP235" s="290"/>
      <c r="CQ235" s="290"/>
      <c r="CR235" s="290"/>
      <c r="CS235" s="290"/>
      <c r="CT235" s="290"/>
      <c r="CU235" s="290"/>
      <c r="CV235" s="290"/>
      <c r="CW235" s="290"/>
      <c r="CX235" s="290"/>
      <c r="CY235" s="290"/>
      <c r="CZ235" s="290"/>
      <c r="DA235" s="290"/>
      <c r="DB235" s="290"/>
      <c r="DC235" s="290"/>
      <c r="DD235" s="290"/>
      <c r="DE235" s="290"/>
      <c r="DF235" s="290"/>
      <c r="DG235" s="290"/>
      <c r="DH235" s="290"/>
      <c r="DI235" s="290"/>
      <c r="DJ235" s="290"/>
      <c r="DK235" s="290"/>
      <c r="DL235" s="290"/>
      <c r="DM235" s="290"/>
      <c r="DN235" s="290"/>
      <c r="DO235" s="290"/>
      <c r="DP235" s="290"/>
      <c r="DQ235" s="290"/>
      <c r="DR235" s="290"/>
      <c r="DS235" s="290"/>
      <c r="DT235" s="290"/>
      <c r="DU235" s="290"/>
      <c r="DV235" s="290"/>
      <c r="DW235" s="290"/>
      <c r="DX235" s="290"/>
      <c r="DY235" s="290"/>
      <c r="DZ235" s="290"/>
      <c r="EA235" s="290"/>
      <c r="EB235" s="290"/>
      <c r="EC235" s="290"/>
      <c r="ED235" s="290"/>
      <c r="EE235" s="290"/>
      <c r="EF235" s="290"/>
      <c r="EG235" s="290"/>
      <c r="EH235" s="290"/>
      <c r="EI235" s="290"/>
      <c r="EJ235" s="290"/>
      <c r="EK235" s="290"/>
      <c r="EL235" s="290"/>
      <c r="EM235" s="290"/>
      <c r="EN235" s="290"/>
      <c r="EO235" s="290"/>
      <c r="EP235" s="290"/>
      <c r="EQ235" s="290"/>
      <c r="ER235" s="290"/>
      <c r="ES235" s="290"/>
      <c r="ET235" s="290"/>
      <c r="EU235" s="290"/>
      <c r="EV235" s="290"/>
      <c r="EW235" s="290"/>
      <c r="EX235" s="290"/>
      <c r="EY235" s="290"/>
    </row>
    <row r="236" spans="1:155" s="237" customFormat="1" ht="15" customHeight="1" x14ac:dyDescent="0.35">
      <c r="A236" s="292" t="s">
        <v>418</v>
      </c>
      <c r="B236" s="293" t="s">
        <v>419</v>
      </c>
      <c r="C236" s="293" t="s">
        <v>128</v>
      </c>
      <c r="D236" s="290"/>
      <c r="E236" s="398">
        <v>167142828</v>
      </c>
      <c r="F236" s="699">
        <v>175951315</v>
      </c>
      <c r="G236" s="289">
        <v>0</v>
      </c>
      <c r="H236" s="699">
        <v>2121355</v>
      </c>
      <c r="I236" s="289">
        <v>8273659</v>
      </c>
      <c r="J236" s="289">
        <v>8829035</v>
      </c>
      <c r="K236" s="398">
        <v>158869169</v>
      </c>
      <c r="L236" s="699">
        <v>167122280</v>
      </c>
      <c r="M236" s="289">
        <v>695966</v>
      </c>
      <c r="N236" s="699">
        <v>736815</v>
      </c>
      <c r="O236" s="405">
        <v>99234.357000000004</v>
      </c>
      <c r="P236" s="752">
        <v>101365.3</v>
      </c>
      <c r="Q236" s="616">
        <v>0.98499999999999999</v>
      </c>
      <c r="R236" s="617">
        <v>0.98499999999999999</v>
      </c>
      <c r="S236" s="704">
        <v>298.2</v>
      </c>
      <c r="T236" s="699">
        <v>298.2</v>
      </c>
      <c r="U236" s="384">
        <v>98044</v>
      </c>
      <c r="V236" s="384">
        <v>100143.0205</v>
      </c>
      <c r="W236" s="684">
        <v>1704.77</v>
      </c>
      <c r="X236" s="756">
        <v>1757.00028</v>
      </c>
      <c r="Y236" s="472">
        <v>1620.39</v>
      </c>
      <c r="Z236" s="472">
        <v>1668.83602</v>
      </c>
      <c r="AA236" s="499">
        <v>1623318</v>
      </c>
      <c r="AB236" s="440">
        <v>16.21</v>
      </c>
      <c r="AC236" s="619">
        <v>1.00038E-2</v>
      </c>
      <c r="AD236" s="441" t="s">
        <v>105</v>
      </c>
      <c r="AE236" s="442" t="s">
        <v>105</v>
      </c>
      <c r="AF236" s="340">
        <v>0</v>
      </c>
      <c r="AG236" s="340">
        <v>251.19995</v>
      </c>
      <c r="AH236" s="340">
        <v>77.94999</v>
      </c>
      <c r="AI236" s="340">
        <v>0</v>
      </c>
      <c r="AJ236" s="568">
        <v>2086.15</v>
      </c>
      <c r="AK236" s="609">
        <v>47</v>
      </c>
      <c r="AL236" s="570">
        <v>87701</v>
      </c>
      <c r="AM236" s="609">
        <v>0</v>
      </c>
      <c r="AN236" s="570">
        <v>0</v>
      </c>
      <c r="AO236" s="609">
        <v>47</v>
      </c>
      <c r="AP236" s="569">
        <v>87701</v>
      </c>
      <c r="AQ236" s="571" t="s">
        <v>708</v>
      </c>
      <c r="AR236" s="591" t="s">
        <v>708</v>
      </c>
      <c r="AS236" s="591" t="s">
        <v>708</v>
      </c>
      <c r="AT236" s="591" t="s">
        <v>708</v>
      </c>
      <c r="AU236" s="591" t="s">
        <v>708</v>
      </c>
      <c r="AV236" s="591" t="s">
        <v>708</v>
      </c>
      <c r="AW236" s="591" t="s">
        <v>708</v>
      </c>
      <c r="AX236" s="754" t="s">
        <v>708</v>
      </c>
      <c r="AY236" s="291" t="s">
        <v>708</v>
      </c>
      <c r="AZ236" s="291" t="s">
        <v>708</v>
      </c>
      <c r="BA236" s="291" t="s">
        <v>708</v>
      </c>
      <c r="BB236" s="291" t="s">
        <v>708</v>
      </c>
      <c r="BC236" s="291" t="s">
        <v>708</v>
      </c>
      <c r="BD236" s="291" t="s">
        <v>708</v>
      </c>
      <c r="BE236" s="755" t="s">
        <v>708</v>
      </c>
      <c r="BF236" s="591" t="s">
        <v>708</v>
      </c>
      <c r="BG236" s="591" t="s">
        <v>708</v>
      </c>
      <c r="BH236" s="591" t="s">
        <v>708</v>
      </c>
      <c r="BI236" s="591" t="s">
        <v>708</v>
      </c>
      <c r="BJ236" s="591" t="s">
        <v>708</v>
      </c>
      <c r="BK236" s="591" t="s">
        <v>708</v>
      </c>
      <c r="BL236" s="754" t="s">
        <v>708</v>
      </c>
      <c r="BM236" s="291" t="s">
        <v>708</v>
      </c>
      <c r="BN236" s="291" t="s">
        <v>708</v>
      </c>
      <c r="BO236" s="291" t="s">
        <v>708</v>
      </c>
      <c r="BP236" s="291" t="s">
        <v>708</v>
      </c>
      <c r="BQ236" s="291" t="s">
        <v>708</v>
      </c>
      <c r="BR236" s="291" t="s">
        <v>708</v>
      </c>
      <c r="BS236" s="755" t="s">
        <v>708</v>
      </c>
      <c r="BT236" s="591" t="s">
        <v>708</v>
      </c>
      <c r="BU236" s="591" t="s">
        <v>708</v>
      </c>
      <c r="BV236" s="591" t="s">
        <v>708</v>
      </c>
      <c r="BW236" s="591" t="s">
        <v>708</v>
      </c>
      <c r="BX236" s="591" t="s">
        <v>708</v>
      </c>
      <c r="BY236" s="591" t="s">
        <v>708</v>
      </c>
      <c r="BZ236" s="754" t="s">
        <v>708</v>
      </c>
      <c r="CA236" s="291" t="s">
        <v>708</v>
      </c>
      <c r="CB236" s="291" t="s">
        <v>708</v>
      </c>
      <c r="CC236" s="291" t="s">
        <v>708</v>
      </c>
      <c r="CD236" s="291" t="s">
        <v>708</v>
      </c>
      <c r="CE236" s="291" t="s">
        <v>708</v>
      </c>
      <c r="CF236" s="291" t="s">
        <v>708</v>
      </c>
      <c r="CG236" s="291" t="s">
        <v>708</v>
      </c>
      <c r="CH236" s="439" t="s">
        <v>1079</v>
      </c>
      <c r="CI236" s="290"/>
      <c r="CJ236" s="290"/>
      <c r="CK236" s="290"/>
      <c r="CL236" s="290"/>
      <c r="CM236" s="290"/>
      <c r="CN236" s="290"/>
      <c r="CO236" s="290"/>
      <c r="CP236" s="290"/>
      <c r="CQ236" s="290"/>
      <c r="CR236" s="290"/>
      <c r="CS236" s="290"/>
      <c r="CT236" s="290"/>
      <c r="CU236" s="290"/>
      <c r="CV236" s="290"/>
      <c r="CW236" s="290"/>
      <c r="CX236" s="290"/>
      <c r="CY236" s="290"/>
      <c r="CZ236" s="290"/>
      <c r="DA236" s="290"/>
      <c r="DB236" s="290"/>
      <c r="DC236" s="290"/>
      <c r="DD236" s="290"/>
      <c r="DE236" s="290"/>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290"/>
      <c r="EB236" s="290"/>
      <c r="EC236" s="290"/>
      <c r="ED236" s="290"/>
      <c r="EE236" s="290"/>
      <c r="EF236" s="290"/>
      <c r="EG236" s="290"/>
      <c r="EH236" s="290"/>
      <c r="EI236" s="290"/>
      <c r="EJ236" s="290"/>
      <c r="EK236" s="290"/>
      <c r="EL236" s="290"/>
      <c r="EM236" s="290"/>
      <c r="EN236" s="290"/>
      <c r="EO236" s="290"/>
      <c r="EP236" s="290"/>
      <c r="EQ236" s="290"/>
      <c r="ER236" s="290"/>
      <c r="ES236" s="290"/>
      <c r="ET236" s="290"/>
      <c r="EU236" s="290"/>
      <c r="EV236" s="290"/>
      <c r="EW236" s="290"/>
      <c r="EX236" s="290"/>
      <c r="EY236" s="290"/>
    </row>
    <row r="237" spans="1:155" s="237" customFormat="1" ht="15" customHeight="1" x14ac:dyDescent="0.35">
      <c r="A237" s="292" t="s">
        <v>558</v>
      </c>
      <c r="B237" s="293" t="s">
        <v>1080</v>
      </c>
      <c r="C237" s="293" t="s">
        <v>710</v>
      </c>
      <c r="D237" s="290"/>
      <c r="E237" s="398">
        <v>9678557</v>
      </c>
      <c r="F237" s="699">
        <v>10195694</v>
      </c>
      <c r="G237" s="289">
        <v>0</v>
      </c>
      <c r="H237" s="699">
        <v>0</v>
      </c>
      <c r="I237" s="289">
        <v>2960266</v>
      </c>
      <c r="J237" s="289">
        <v>3134109</v>
      </c>
      <c r="K237" s="398">
        <v>6718291</v>
      </c>
      <c r="L237" s="699">
        <v>7061585</v>
      </c>
      <c r="M237" s="289">
        <v>0</v>
      </c>
      <c r="N237" s="699">
        <v>0</v>
      </c>
      <c r="O237" s="405">
        <v>39413.629999999997</v>
      </c>
      <c r="P237" s="752">
        <v>40071.49</v>
      </c>
      <c r="Q237" s="616">
        <v>0.97</v>
      </c>
      <c r="R237" s="617">
        <v>0.97499999999999998</v>
      </c>
      <c r="S237" s="704">
        <v>67.2</v>
      </c>
      <c r="T237" s="699">
        <v>70</v>
      </c>
      <c r="U237" s="384">
        <v>38298.400000000001</v>
      </c>
      <c r="V237" s="384">
        <v>39139.702749999997</v>
      </c>
      <c r="W237" s="684">
        <v>252.71</v>
      </c>
      <c r="X237" s="756">
        <v>260.49493000000001</v>
      </c>
      <c r="Y237" s="472">
        <v>175.42</v>
      </c>
      <c r="Z237" s="472">
        <v>180.42</v>
      </c>
      <c r="AA237" s="499">
        <v>0</v>
      </c>
      <c r="AB237" s="440">
        <v>0</v>
      </c>
      <c r="AC237" s="619">
        <v>0</v>
      </c>
      <c r="AD237" s="441" t="s">
        <v>105</v>
      </c>
      <c r="AE237" s="442" t="s">
        <v>105</v>
      </c>
      <c r="AF237" s="340">
        <v>1556.4598900000001</v>
      </c>
      <c r="AG237" s="340">
        <v>246.55998</v>
      </c>
      <c r="AH237" s="340">
        <v>91.789990000000003</v>
      </c>
      <c r="AI237" s="340">
        <v>0</v>
      </c>
      <c r="AJ237" s="568">
        <v>2155.3000000000002</v>
      </c>
      <c r="AK237" s="609">
        <v>61</v>
      </c>
      <c r="AL237" s="570">
        <v>39139.699999999997</v>
      </c>
      <c r="AM237" s="609">
        <v>0</v>
      </c>
      <c r="AN237" s="570">
        <v>0</v>
      </c>
      <c r="AO237" s="609">
        <v>61</v>
      </c>
      <c r="AP237" s="569">
        <v>39139.699999999997</v>
      </c>
      <c r="AQ237" s="571" t="s">
        <v>708</v>
      </c>
      <c r="AR237" s="591" t="s">
        <v>708</v>
      </c>
      <c r="AS237" s="591" t="s">
        <v>708</v>
      </c>
      <c r="AT237" s="591" t="s">
        <v>708</v>
      </c>
      <c r="AU237" s="591" t="s">
        <v>708</v>
      </c>
      <c r="AV237" s="591" t="s">
        <v>708</v>
      </c>
      <c r="AW237" s="591" t="s">
        <v>708</v>
      </c>
      <c r="AX237" s="754" t="s">
        <v>708</v>
      </c>
      <c r="AY237" s="291" t="s">
        <v>708</v>
      </c>
      <c r="AZ237" s="291" t="s">
        <v>708</v>
      </c>
      <c r="BA237" s="291" t="s">
        <v>708</v>
      </c>
      <c r="BB237" s="291" t="s">
        <v>708</v>
      </c>
      <c r="BC237" s="291" t="s">
        <v>708</v>
      </c>
      <c r="BD237" s="291" t="s">
        <v>708</v>
      </c>
      <c r="BE237" s="755" t="s">
        <v>708</v>
      </c>
      <c r="BF237" s="591" t="s">
        <v>708</v>
      </c>
      <c r="BG237" s="591" t="s">
        <v>708</v>
      </c>
      <c r="BH237" s="591" t="s">
        <v>708</v>
      </c>
      <c r="BI237" s="591" t="s">
        <v>708</v>
      </c>
      <c r="BJ237" s="591" t="s">
        <v>708</v>
      </c>
      <c r="BK237" s="591" t="s">
        <v>708</v>
      </c>
      <c r="BL237" s="754" t="s">
        <v>708</v>
      </c>
      <c r="BM237" s="291" t="s">
        <v>708</v>
      </c>
      <c r="BN237" s="291" t="s">
        <v>708</v>
      </c>
      <c r="BO237" s="291" t="s">
        <v>708</v>
      </c>
      <c r="BP237" s="291" t="s">
        <v>708</v>
      </c>
      <c r="BQ237" s="291" t="s">
        <v>708</v>
      </c>
      <c r="BR237" s="291" t="s">
        <v>708</v>
      </c>
      <c r="BS237" s="755" t="s">
        <v>708</v>
      </c>
      <c r="BT237" s="591" t="s">
        <v>708</v>
      </c>
      <c r="BU237" s="591" t="s">
        <v>708</v>
      </c>
      <c r="BV237" s="591" t="s">
        <v>708</v>
      </c>
      <c r="BW237" s="591" t="s">
        <v>708</v>
      </c>
      <c r="BX237" s="591" t="s">
        <v>708</v>
      </c>
      <c r="BY237" s="591" t="s">
        <v>708</v>
      </c>
      <c r="BZ237" s="754" t="s">
        <v>708</v>
      </c>
      <c r="CA237" s="291" t="s">
        <v>708</v>
      </c>
      <c r="CB237" s="291" t="s">
        <v>708</v>
      </c>
      <c r="CC237" s="291" t="s">
        <v>708</v>
      </c>
      <c r="CD237" s="291" t="s">
        <v>708</v>
      </c>
      <c r="CE237" s="291" t="s">
        <v>708</v>
      </c>
      <c r="CF237" s="291" t="s">
        <v>708</v>
      </c>
      <c r="CG237" s="291" t="s">
        <v>708</v>
      </c>
      <c r="CH237" s="439" t="s">
        <v>1081</v>
      </c>
      <c r="CI237" s="290"/>
      <c r="CJ237" s="290"/>
      <c r="CK237" s="290"/>
      <c r="CL237" s="290"/>
      <c r="CM237" s="290"/>
      <c r="CN237" s="290"/>
      <c r="CO237" s="290"/>
      <c r="CP237" s="290"/>
      <c r="CQ237" s="290"/>
      <c r="CR237" s="290"/>
      <c r="CS237" s="290"/>
      <c r="CT237" s="290"/>
      <c r="CU237" s="290"/>
      <c r="CV237" s="290"/>
      <c r="CW237" s="290"/>
      <c r="CX237" s="290"/>
      <c r="CY237" s="290"/>
      <c r="CZ237" s="290"/>
      <c r="DA237" s="290"/>
      <c r="DB237" s="290"/>
      <c r="DC237" s="290"/>
      <c r="DD237" s="290"/>
      <c r="DE237" s="290"/>
      <c r="DF237" s="290"/>
      <c r="DG237" s="290"/>
      <c r="DH237" s="290"/>
      <c r="DI237" s="290"/>
      <c r="DJ237" s="290"/>
      <c r="DK237" s="290"/>
      <c r="DL237" s="290"/>
      <c r="DM237" s="290"/>
      <c r="DN237" s="290"/>
      <c r="DO237" s="290"/>
      <c r="DP237" s="290"/>
      <c r="DQ237" s="290"/>
      <c r="DR237" s="290"/>
      <c r="DS237" s="290"/>
      <c r="DT237" s="290"/>
      <c r="DU237" s="290"/>
      <c r="DV237" s="290"/>
      <c r="DW237" s="290"/>
      <c r="DX237" s="290"/>
      <c r="DY237" s="290"/>
      <c r="DZ237" s="290"/>
      <c r="EA237" s="290"/>
      <c r="EB237" s="290"/>
      <c r="EC237" s="290"/>
      <c r="ED237" s="290"/>
      <c r="EE237" s="290"/>
      <c r="EF237" s="290"/>
      <c r="EG237" s="290"/>
      <c r="EH237" s="290"/>
      <c r="EI237" s="290"/>
      <c r="EJ237" s="290"/>
      <c r="EK237" s="290"/>
      <c r="EL237" s="290"/>
      <c r="EM237" s="290"/>
      <c r="EN237" s="290"/>
      <c r="EO237" s="290"/>
      <c r="EP237" s="290"/>
      <c r="EQ237" s="290"/>
      <c r="ER237" s="290"/>
      <c r="ES237" s="290"/>
      <c r="ET237" s="290"/>
      <c r="EU237" s="290"/>
      <c r="EV237" s="290"/>
      <c r="EW237" s="290"/>
      <c r="EX237" s="290"/>
      <c r="EY237" s="290"/>
    </row>
    <row r="238" spans="1:155" s="237" customFormat="1" ht="15" customHeight="1" x14ac:dyDescent="0.35">
      <c r="A238" s="292" t="s">
        <v>559</v>
      </c>
      <c r="B238" s="293" t="s">
        <v>1082</v>
      </c>
      <c r="C238" s="293" t="s">
        <v>710</v>
      </c>
      <c r="D238" s="290"/>
      <c r="E238" s="398">
        <v>6479727</v>
      </c>
      <c r="F238" s="699">
        <v>6821739</v>
      </c>
      <c r="G238" s="289">
        <v>226900</v>
      </c>
      <c r="H238" s="699">
        <v>233130</v>
      </c>
      <c r="I238" s="289">
        <v>935194</v>
      </c>
      <c r="J238" s="289">
        <v>1014815</v>
      </c>
      <c r="K238" s="398">
        <v>5544533</v>
      </c>
      <c r="L238" s="699">
        <v>5806924</v>
      </c>
      <c r="M238" s="289">
        <v>2610700</v>
      </c>
      <c r="N238" s="699">
        <v>2767342</v>
      </c>
      <c r="O238" s="405">
        <v>29161.43</v>
      </c>
      <c r="P238" s="752">
        <v>29795.200000000001</v>
      </c>
      <c r="Q238" s="616">
        <v>0.98739999999999994</v>
      </c>
      <c r="R238" s="617">
        <v>0.98650000000000004</v>
      </c>
      <c r="S238" s="704">
        <v>0</v>
      </c>
      <c r="T238" s="699">
        <v>0</v>
      </c>
      <c r="U238" s="384">
        <v>28794</v>
      </c>
      <c r="V238" s="384">
        <v>29393</v>
      </c>
      <c r="W238" s="684">
        <v>225.04</v>
      </c>
      <c r="X238" s="756">
        <v>232.09</v>
      </c>
      <c r="Y238" s="472">
        <v>192.56</v>
      </c>
      <c r="Z238" s="472">
        <v>197.56</v>
      </c>
      <c r="AA238" s="499">
        <v>0</v>
      </c>
      <c r="AB238" s="440">
        <v>0</v>
      </c>
      <c r="AC238" s="619">
        <v>0</v>
      </c>
      <c r="AD238" s="441" t="s">
        <v>105</v>
      </c>
      <c r="AE238" s="442" t="s">
        <v>105</v>
      </c>
      <c r="AF238" s="340">
        <v>1432.17</v>
      </c>
      <c r="AG238" s="340">
        <v>276.3</v>
      </c>
      <c r="AH238" s="340">
        <v>0</v>
      </c>
      <c r="AI238" s="340">
        <v>0</v>
      </c>
      <c r="AJ238" s="568">
        <v>1940.56</v>
      </c>
      <c r="AK238" s="609">
        <v>22</v>
      </c>
      <c r="AL238" s="570">
        <v>19903</v>
      </c>
      <c r="AM238" s="609">
        <v>0</v>
      </c>
      <c r="AN238" s="570">
        <v>0</v>
      </c>
      <c r="AO238" s="609">
        <v>22</v>
      </c>
      <c r="AP238" s="569">
        <v>19903</v>
      </c>
      <c r="AQ238" s="571" t="s">
        <v>708</v>
      </c>
      <c r="AR238" s="591" t="s">
        <v>708</v>
      </c>
      <c r="AS238" s="591" t="s">
        <v>708</v>
      </c>
      <c r="AT238" s="591" t="s">
        <v>708</v>
      </c>
      <c r="AU238" s="591" t="s">
        <v>708</v>
      </c>
      <c r="AV238" s="591" t="s">
        <v>708</v>
      </c>
      <c r="AW238" s="591" t="s">
        <v>708</v>
      </c>
      <c r="AX238" s="754" t="s">
        <v>708</v>
      </c>
      <c r="AY238" s="291" t="s">
        <v>708</v>
      </c>
      <c r="AZ238" s="291" t="s">
        <v>708</v>
      </c>
      <c r="BA238" s="291" t="s">
        <v>708</v>
      </c>
      <c r="BB238" s="291" t="s">
        <v>708</v>
      </c>
      <c r="BC238" s="291" t="s">
        <v>708</v>
      </c>
      <c r="BD238" s="291" t="s">
        <v>708</v>
      </c>
      <c r="BE238" s="755" t="s">
        <v>708</v>
      </c>
      <c r="BF238" s="591" t="s">
        <v>708</v>
      </c>
      <c r="BG238" s="591" t="s">
        <v>708</v>
      </c>
      <c r="BH238" s="591" t="s">
        <v>708</v>
      </c>
      <c r="BI238" s="591" t="s">
        <v>708</v>
      </c>
      <c r="BJ238" s="591" t="s">
        <v>708</v>
      </c>
      <c r="BK238" s="591" t="s">
        <v>708</v>
      </c>
      <c r="BL238" s="754" t="s">
        <v>708</v>
      </c>
      <c r="BM238" s="291" t="s">
        <v>708</v>
      </c>
      <c r="BN238" s="291" t="s">
        <v>708</v>
      </c>
      <c r="BO238" s="291" t="s">
        <v>708</v>
      </c>
      <c r="BP238" s="291" t="s">
        <v>708</v>
      </c>
      <c r="BQ238" s="291" t="s">
        <v>708</v>
      </c>
      <c r="BR238" s="291" t="s">
        <v>708</v>
      </c>
      <c r="BS238" s="755" t="s">
        <v>708</v>
      </c>
      <c r="BT238" s="591" t="s">
        <v>708</v>
      </c>
      <c r="BU238" s="591" t="s">
        <v>708</v>
      </c>
      <c r="BV238" s="591" t="s">
        <v>708</v>
      </c>
      <c r="BW238" s="591" t="s">
        <v>708</v>
      </c>
      <c r="BX238" s="591" t="s">
        <v>708</v>
      </c>
      <c r="BY238" s="591" t="s">
        <v>708</v>
      </c>
      <c r="BZ238" s="754" t="s">
        <v>708</v>
      </c>
      <c r="CA238" s="291" t="s">
        <v>708</v>
      </c>
      <c r="CB238" s="291" t="s">
        <v>708</v>
      </c>
      <c r="CC238" s="291" t="s">
        <v>708</v>
      </c>
      <c r="CD238" s="291" t="s">
        <v>708</v>
      </c>
      <c r="CE238" s="291" t="s">
        <v>708</v>
      </c>
      <c r="CF238" s="291" t="s">
        <v>708</v>
      </c>
      <c r="CG238" s="291" t="s">
        <v>708</v>
      </c>
      <c r="CH238" s="439" t="s">
        <v>1083</v>
      </c>
      <c r="CI238" s="290"/>
      <c r="CJ238" s="290"/>
      <c r="CK238" s="290"/>
      <c r="CL238" s="290"/>
      <c r="CM238" s="290"/>
      <c r="CN238" s="290"/>
      <c r="CO238" s="290"/>
      <c r="CP238" s="290"/>
      <c r="CQ238" s="290"/>
      <c r="CR238" s="290"/>
      <c r="CS238" s="290"/>
      <c r="CT238" s="290"/>
      <c r="CU238" s="290"/>
      <c r="CV238" s="290"/>
      <c r="CW238" s="290"/>
      <c r="CX238" s="290"/>
      <c r="CY238" s="290"/>
      <c r="CZ238" s="290"/>
      <c r="DA238" s="290"/>
      <c r="DB238" s="290"/>
      <c r="DC238" s="290"/>
      <c r="DD238" s="290"/>
      <c r="DE238" s="290"/>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290"/>
      <c r="EB238" s="290"/>
      <c r="EC238" s="290"/>
      <c r="ED238" s="290"/>
      <c r="EE238" s="290"/>
      <c r="EF238" s="290"/>
      <c r="EG238" s="290"/>
      <c r="EH238" s="290"/>
      <c r="EI238" s="290"/>
      <c r="EJ238" s="290"/>
      <c r="EK238" s="290"/>
      <c r="EL238" s="290"/>
      <c r="EM238" s="290"/>
      <c r="EN238" s="290"/>
      <c r="EO238" s="290"/>
      <c r="EP238" s="290"/>
      <c r="EQ238" s="290"/>
      <c r="ER238" s="290"/>
      <c r="ES238" s="290"/>
      <c r="ET238" s="290"/>
      <c r="EU238" s="290"/>
      <c r="EV238" s="290"/>
      <c r="EW238" s="290"/>
      <c r="EX238" s="290"/>
      <c r="EY238" s="290"/>
    </row>
    <row r="239" spans="1:155" s="237" customFormat="1" ht="17.149999999999999" customHeight="1" x14ac:dyDescent="0.35">
      <c r="A239" s="292" t="s">
        <v>560</v>
      </c>
      <c r="B239" s="293" t="s">
        <v>1084</v>
      </c>
      <c r="C239" s="293" t="s">
        <v>710</v>
      </c>
      <c r="D239" s="290"/>
      <c r="E239" s="398">
        <v>9961732</v>
      </c>
      <c r="F239" s="699">
        <v>10391832.01</v>
      </c>
      <c r="G239" s="289">
        <v>654838.84</v>
      </c>
      <c r="H239" s="699">
        <v>665057.48</v>
      </c>
      <c r="I239" s="289">
        <v>1848883</v>
      </c>
      <c r="J239" s="289">
        <v>1937111.99</v>
      </c>
      <c r="K239" s="398">
        <v>8112849</v>
      </c>
      <c r="L239" s="699">
        <v>8454720.0199999996</v>
      </c>
      <c r="M239" s="289">
        <v>741181.53</v>
      </c>
      <c r="N239" s="699">
        <v>803525</v>
      </c>
      <c r="O239" s="405">
        <v>48078.400000000001</v>
      </c>
      <c r="P239" s="752">
        <v>48663</v>
      </c>
      <c r="Q239" s="616">
        <v>1</v>
      </c>
      <c r="R239" s="617">
        <v>1</v>
      </c>
      <c r="S239" s="704">
        <v>44</v>
      </c>
      <c r="T239" s="699">
        <v>43.7</v>
      </c>
      <c r="U239" s="384">
        <v>48122.400000000001</v>
      </c>
      <c r="V239" s="384">
        <v>48706.7</v>
      </c>
      <c r="W239" s="684">
        <v>207.01</v>
      </c>
      <c r="X239" s="756">
        <v>213.36</v>
      </c>
      <c r="Y239" s="472">
        <v>168.59</v>
      </c>
      <c r="Z239" s="472">
        <v>173.58</v>
      </c>
      <c r="AA239" s="499">
        <v>0</v>
      </c>
      <c r="AB239" s="440">
        <v>0</v>
      </c>
      <c r="AC239" s="619">
        <v>0</v>
      </c>
      <c r="AD239" s="441" t="s">
        <v>105</v>
      </c>
      <c r="AE239" s="442" t="s">
        <v>105</v>
      </c>
      <c r="AF239" s="340">
        <v>1432.17</v>
      </c>
      <c r="AG239" s="340">
        <v>276.3</v>
      </c>
      <c r="AH239" s="340">
        <v>0</v>
      </c>
      <c r="AI239" s="340">
        <v>0</v>
      </c>
      <c r="AJ239" s="568">
        <v>1921.83</v>
      </c>
      <c r="AK239" s="609">
        <v>83</v>
      </c>
      <c r="AL239" s="570">
        <v>37419.699999999997</v>
      </c>
      <c r="AM239" s="609">
        <v>1</v>
      </c>
      <c r="AN239" s="570">
        <v>11287</v>
      </c>
      <c r="AO239" s="609">
        <v>72</v>
      </c>
      <c r="AP239" s="569">
        <v>48261.8</v>
      </c>
      <c r="AQ239" s="571" t="s">
        <v>708</v>
      </c>
      <c r="AR239" s="591" t="s">
        <v>708</v>
      </c>
      <c r="AS239" s="591" t="s">
        <v>708</v>
      </c>
      <c r="AT239" s="591" t="s">
        <v>708</v>
      </c>
      <c r="AU239" s="591" t="s">
        <v>708</v>
      </c>
      <c r="AV239" s="591" t="s">
        <v>708</v>
      </c>
      <c r="AW239" s="591" t="s">
        <v>708</v>
      </c>
      <c r="AX239" s="754" t="s">
        <v>708</v>
      </c>
      <c r="AY239" s="291" t="s">
        <v>708</v>
      </c>
      <c r="AZ239" s="291" t="s">
        <v>708</v>
      </c>
      <c r="BA239" s="291" t="s">
        <v>708</v>
      </c>
      <c r="BB239" s="291" t="s">
        <v>708</v>
      </c>
      <c r="BC239" s="291" t="s">
        <v>708</v>
      </c>
      <c r="BD239" s="291" t="s">
        <v>708</v>
      </c>
      <c r="BE239" s="755" t="s">
        <v>708</v>
      </c>
      <c r="BF239" s="591" t="s">
        <v>708</v>
      </c>
      <c r="BG239" s="591" t="s">
        <v>708</v>
      </c>
      <c r="BH239" s="591" t="s">
        <v>708</v>
      </c>
      <c r="BI239" s="591" t="s">
        <v>708</v>
      </c>
      <c r="BJ239" s="591" t="s">
        <v>708</v>
      </c>
      <c r="BK239" s="591" t="s">
        <v>708</v>
      </c>
      <c r="BL239" s="754" t="s">
        <v>708</v>
      </c>
      <c r="BM239" s="291" t="s">
        <v>708</v>
      </c>
      <c r="BN239" s="291" t="s">
        <v>708</v>
      </c>
      <c r="BO239" s="291" t="s">
        <v>708</v>
      </c>
      <c r="BP239" s="291" t="s">
        <v>708</v>
      </c>
      <c r="BQ239" s="291" t="s">
        <v>708</v>
      </c>
      <c r="BR239" s="291" t="s">
        <v>708</v>
      </c>
      <c r="BS239" s="755" t="s">
        <v>708</v>
      </c>
      <c r="BT239" s="591" t="s">
        <v>708</v>
      </c>
      <c r="BU239" s="591" t="s">
        <v>708</v>
      </c>
      <c r="BV239" s="591" t="s">
        <v>708</v>
      </c>
      <c r="BW239" s="591" t="s">
        <v>708</v>
      </c>
      <c r="BX239" s="591" t="s">
        <v>708</v>
      </c>
      <c r="BY239" s="591" t="s">
        <v>708</v>
      </c>
      <c r="BZ239" s="754" t="s">
        <v>708</v>
      </c>
      <c r="CA239" s="291" t="s">
        <v>708</v>
      </c>
      <c r="CB239" s="291" t="s">
        <v>708</v>
      </c>
      <c r="CC239" s="291" t="s">
        <v>708</v>
      </c>
      <c r="CD239" s="291" t="s">
        <v>708</v>
      </c>
      <c r="CE239" s="291" t="s">
        <v>708</v>
      </c>
      <c r="CF239" s="291" t="s">
        <v>708</v>
      </c>
      <c r="CG239" s="291" t="s">
        <v>708</v>
      </c>
      <c r="CH239" s="439" t="s">
        <v>1085</v>
      </c>
      <c r="CI239" s="290"/>
      <c r="CJ239" s="290"/>
      <c r="CK239" s="290"/>
      <c r="CL239" s="290"/>
      <c r="CM239" s="290"/>
      <c r="CN239" s="290"/>
      <c r="CO239" s="290"/>
      <c r="CP239" s="290"/>
      <c r="CQ239" s="290"/>
      <c r="CR239" s="290"/>
      <c r="CS239" s="290"/>
      <c r="CT239" s="290"/>
      <c r="CU239" s="290"/>
      <c r="CV239" s="290"/>
      <c r="CW239" s="290"/>
      <c r="CX239" s="290"/>
      <c r="CY239" s="290"/>
      <c r="CZ239" s="290"/>
      <c r="DA239" s="290"/>
      <c r="DB239" s="290"/>
      <c r="DC239" s="290"/>
      <c r="DD239" s="290"/>
      <c r="DE239" s="290"/>
      <c r="DF239" s="290"/>
      <c r="DG239" s="290"/>
      <c r="DH239" s="290"/>
      <c r="DI239" s="290"/>
      <c r="DJ239" s="290"/>
      <c r="DK239" s="290"/>
      <c r="DL239" s="290"/>
      <c r="DM239" s="290"/>
      <c r="DN239" s="290"/>
      <c r="DO239" s="290"/>
      <c r="DP239" s="290"/>
      <c r="DQ239" s="290"/>
      <c r="DR239" s="290"/>
      <c r="DS239" s="290"/>
      <c r="DT239" s="290"/>
      <c r="DU239" s="290"/>
      <c r="DV239" s="290"/>
      <c r="DW239" s="290"/>
      <c r="DX239" s="290"/>
      <c r="DY239" s="290"/>
      <c r="DZ239" s="290"/>
      <c r="EA239" s="290"/>
      <c r="EB239" s="290"/>
      <c r="EC239" s="290"/>
      <c r="ED239" s="290"/>
      <c r="EE239" s="290"/>
      <c r="EF239" s="290"/>
      <c r="EG239" s="290"/>
      <c r="EH239" s="290"/>
      <c r="EI239" s="290"/>
      <c r="EJ239" s="290"/>
      <c r="EK239" s="290"/>
      <c r="EL239" s="290"/>
      <c r="EM239" s="290"/>
      <c r="EN239" s="290"/>
      <c r="EO239" s="290"/>
      <c r="EP239" s="290"/>
      <c r="EQ239" s="290"/>
      <c r="ER239" s="290"/>
      <c r="ES239" s="290"/>
      <c r="ET239" s="290"/>
      <c r="EU239" s="290"/>
      <c r="EV239" s="290"/>
      <c r="EW239" s="290"/>
      <c r="EX239" s="290"/>
      <c r="EY239" s="290"/>
    </row>
    <row r="240" spans="1:155" s="237" customFormat="1" ht="15" customHeight="1" x14ac:dyDescent="0.35">
      <c r="A240" s="292" t="s">
        <v>561</v>
      </c>
      <c r="B240" s="293" t="s">
        <v>1086</v>
      </c>
      <c r="C240" s="293" t="s">
        <v>710</v>
      </c>
      <c r="D240" s="290"/>
      <c r="E240" s="398">
        <v>11098468</v>
      </c>
      <c r="F240" s="699">
        <v>11569791</v>
      </c>
      <c r="G240" s="289">
        <v>0</v>
      </c>
      <c r="H240" s="722">
        <v>0</v>
      </c>
      <c r="I240" s="289">
        <v>1813004</v>
      </c>
      <c r="J240" s="289">
        <v>1981289</v>
      </c>
      <c r="K240" s="398">
        <v>9285464</v>
      </c>
      <c r="L240" s="699">
        <v>9588502</v>
      </c>
      <c r="M240" s="289">
        <v>0</v>
      </c>
      <c r="N240" s="699">
        <v>0</v>
      </c>
      <c r="O240" s="405">
        <v>45855.4</v>
      </c>
      <c r="P240" s="752">
        <v>46651.71</v>
      </c>
      <c r="Q240" s="616">
        <v>0.99</v>
      </c>
      <c r="R240" s="617">
        <v>0.99</v>
      </c>
      <c r="S240" s="704">
        <v>0</v>
      </c>
      <c r="T240" s="699">
        <v>0</v>
      </c>
      <c r="U240" s="384">
        <v>45396.800000000003</v>
      </c>
      <c r="V240" s="384">
        <v>46185.192900000002</v>
      </c>
      <c r="W240" s="684">
        <v>244.48</v>
      </c>
      <c r="X240" s="756">
        <v>250.50865999999999</v>
      </c>
      <c r="Y240" s="472">
        <v>204.54</v>
      </c>
      <c r="Z240" s="472">
        <v>207.60987</v>
      </c>
      <c r="AA240" s="439">
        <v>0</v>
      </c>
      <c r="AB240" s="439">
        <v>0</v>
      </c>
      <c r="AC240" s="619">
        <v>0</v>
      </c>
      <c r="AD240" s="441" t="s">
        <v>105</v>
      </c>
      <c r="AE240" s="442" t="s">
        <v>105</v>
      </c>
      <c r="AF240" s="340">
        <v>1527.9992500000001</v>
      </c>
      <c r="AG240" s="340">
        <v>282.14987000000002</v>
      </c>
      <c r="AH240" s="340">
        <v>0</v>
      </c>
      <c r="AI240" s="340">
        <v>0</v>
      </c>
      <c r="AJ240" s="568">
        <v>2060.66</v>
      </c>
      <c r="AK240" s="609">
        <v>76</v>
      </c>
      <c r="AL240" s="570">
        <v>46185.2</v>
      </c>
      <c r="AM240" s="609">
        <v>0</v>
      </c>
      <c r="AN240" s="570">
        <v>0</v>
      </c>
      <c r="AO240" s="609">
        <v>59</v>
      </c>
      <c r="AP240" s="569">
        <v>45498.6</v>
      </c>
      <c r="AQ240" s="571" t="s">
        <v>708</v>
      </c>
      <c r="AR240" s="591" t="s">
        <v>708</v>
      </c>
      <c r="AS240" s="591" t="s">
        <v>708</v>
      </c>
      <c r="AT240" s="591" t="s">
        <v>708</v>
      </c>
      <c r="AU240" s="591" t="s">
        <v>708</v>
      </c>
      <c r="AV240" s="591" t="s">
        <v>708</v>
      </c>
      <c r="AW240" s="591" t="s">
        <v>708</v>
      </c>
      <c r="AX240" s="754" t="s">
        <v>708</v>
      </c>
      <c r="AY240" s="291" t="s">
        <v>708</v>
      </c>
      <c r="AZ240" s="291" t="s">
        <v>708</v>
      </c>
      <c r="BA240" s="291" t="s">
        <v>708</v>
      </c>
      <c r="BB240" s="291" t="s">
        <v>708</v>
      </c>
      <c r="BC240" s="291" t="s">
        <v>708</v>
      </c>
      <c r="BD240" s="291" t="s">
        <v>708</v>
      </c>
      <c r="BE240" s="755" t="s">
        <v>708</v>
      </c>
      <c r="BF240" s="591" t="s">
        <v>708</v>
      </c>
      <c r="BG240" s="591" t="s">
        <v>708</v>
      </c>
      <c r="BH240" s="591" t="s">
        <v>708</v>
      </c>
      <c r="BI240" s="591" t="s">
        <v>708</v>
      </c>
      <c r="BJ240" s="591" t="s">
        <v>708</v>
      </c>
      <c r="BK240" s="591" t="s">
        <v>708</v>
      </c>
      <c r="BL240" s="754" t="s">
        <v>708</v>
      </c>
      <c r="BM240" s="291" t="s">
        <v>708</v>
      </c>
      <c r="BN240" s="291" t="s">
        <v>708</v>
      </c>
      <c r="BO240" s="291" t="s">
        <v>708</v>
      </c>
      <c r="BP240" s="291" t="s">
        <v>708</v>
      </c>
      <c r="BQ240" s="291" t="s">
        <v>708</v>
      </c>
      <c r="BR240" s="291" t="s">
        <v>708</v>
      </c>
      <c r="BS240" s="755" t="s">
        <v>708</v>
      </c>
      <c r="BT240" s="591" t="s">
        <v>708</v>
      </c>
      <c r="BU240" s="591" t="s">
        <v>708</v>
      </c>
      <c r="BV240" s="591" t="s">
        <v>708</v>
      </c>
      <c r="BW240" s="591" t="s">
        <v>708</v>
      </c>
      <c r="BX240" s="591" t="s">
        <v>708</v>
      </c>
      <c r="BY240" s="591" t="s">
        <v>708</v>
      </c>
      <c r="BZ240" s="754" t="s">
        <v>708</v>
      </c>
      <c r="CA240" s="291" t="s">
        <v>708</v>
      </c>
      <c r="CB240" s="291" t="s">
        <v>708</v>
      </c>
      <c r="CC240" s="291" t="s">
        <v>708</v>
      </c>
      <c r="CD240" s="291" t="s">
        <v>708</v>
      </c>
      <c r="CE240" s="291" t="s">
        <v>708</v>
      </c>
      <c r="CF240" s="291" t="s">
        <v>708</v>
      </c>
      <c r="CG240" s="291" t="s">
        <v>708</v>
      </c>
      <c r="CH240" s="439" t="s">
        <v>1087</v>
      </c>
      <c r="CI240" s="290"/>
      <c r="CJ240" s="290"/>
      <c r="CK240" s="290"/>
      <c r="CL240" s="290"/>
      <c r="CM240" s="290"/>
      <c r="CN240" s="290"/>
      <c r="CO240" s="290"/>
      <c r="CP240" s="290"/>
      <c r="CQ240" s="290"/>
      <c r="CR240" s="290"/>
      <c r="CS240" s="290"/>
      <c r="CT240" s="290"/>
      <c r="CU240" s="290"/>
      <c r="CV240" s="290"/>
      <c r="CW240" s="290"/>
      <c r="CX240" s="290"/>
      <c r="CY240" s="290"/>
      <c r="CZ240" s="290"/>
      <c r="DA240" s="290"/>
      <c r="DB240" s="290"/>
      <c r="DC240" s="290"/>
      <c r="DD240" s="290"/>
      <c r="DE240" s="290"/>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290"/>
      <c r="EB240" s="290"/>
      <c r="EC240" s="290"/>
      <c r="ED240" s="290"/>
      <c r="EE240" s="290"/>
      <c r="EF240" s="290"/>
      <c r="EG240" s="290"/>
      <c r="EH240" s="290"/>
      <c r="EI240" s="290"/>
      <c r="EJ240" s="290"/>
      <c r="EK240" s="290"/>
      <c r="EL240" s="290"/>
      <c r="EM240" s="290"/>
      <c r="EN240" s="290"/>
      <c r="EO240" s="290"/>
      <c r="EP240" s="290"/>
      <c r="EQ240" s="290"/>
      <c r="ER240" s="290"/>
      <c r="ES240" s="290"/>
      <c r="ET240" s="290"/>
      <c r="EU240" s="290"/>
      <c r="EV240" s="290"/>
      <c r="EW240" s="290"/>
      <c r="EX240" s="290"/>
      <c r="EY240" s="290"/>
    </row>
    <row r="241" spans="1:155" s="237" customFormat="1" ht="15" customHeight="1" x14ac:dyDescent="0.35">
      <c r="A241" s="292" t="s">
        <v>562</v>
      </c>
      <c r="B241" s="293" t="s">
        <v>1088</v>
      </c>
      <c r="C241" s="293" t="s">
        <v>710</v>
      </c>
      <c r="D241" s="290"/>
      <c r="E241" s="398">
        <v>12233447.24</v>
      </c>
      <c r="F241" s="699">
        <v>12950407</v>
      </c>
      <c r="G241" s="289">
        <v>7192</v>
      </c>
      <c r="H241" s="699">
        <v>7366</v>
      </c>
      <c r="I241" s="289">
        <v>4188975</v>
      </c>
      <c r="J241" s="289">
        <v>4457091</v>
      </c>
      <c r="K241" s="398">
        <v>8044472.2400000002</v>
      </c>
      <c r="L241" s="699">
        <v>8493316</v>
      </c>
      <c r="M241" s="289">
        <v>192441.73</v>
      </c>
      <c r="N241" s="699">
        <v>197196</v>
      </c>
      <c r="O241" s="405">
        <v>50740.4</v>
      </c>
      <c r="P241" s="752">
        <v>51949.5</v>
      </c>
      <c r="Q241" s="616">
        <v>0.99</v>
      </c>
      <c r="R241" s="617">
        <v>0.99</v>
      </c>
      <c r="S241" s="704" t="s">
        <v>130</v>
      </c>
      <c r="T241" s="699">
        <v>0</v>
      </c>
      <c r="U241" s="384">
        <v>50233</v>
      </c>
      <c r="V241" s="384">
        <v>51430</v>
      </c>
      <c r="W241" s="684">
        <v>243.53</v>
      </c>
      <c r="X241" s="756">
        <v>251.81</v>
      </c>
      <c r="Y241" s="472">
        <v>160.13999999999999</v>
      </c>
      <c r="Z241" s="472">
        <v>165.14</v>
      </c>
      <c r="AA241" s="439">
        <v>0</v>
      </c>
      <c r="AB241" s="439">
        <v>0</v>
      </c>
      <c r="AC241" s="619">
        <v>0</v>
      </c>
      <c r="AD241" s="441" t="s">
        <v>105</v>
      </c>
      <c r="AE241" s="442" t="s">
        <v>105</v>
      </c>
      <c r="AF241" s="340">
        <v>1516.95</v>
      </c>
      <c r="AG241" s="340">
        <v>288</v>
      </c>
      <c r="AH241" s="340">
        <v>0</v>
      </c>
      <c r="AI241" s="340">
        <v>0</v>
      </c>
      <c r="AJ241" s="568">
        <v>2056.7600000000002</v>
      </c>
      <c r="AK241" s="609">
        <v>118</v>
      </c>
      <c r="AL241" s="570">
        <v>51430</v>
      </c>
      <c r="AM241" s="609">
        <v>0</v>
      </c>
      <c r="AN241" s="570">
        <v>0</v>
      </c>
      <c r="AO241" s="609">
        <v>102</v>
      </c>
      <c r="AP241" s="569">
        <v>51044</v>
      </c>
      <c r="AQ241" s="571" t="s">
        <v>708</v>
      </c>
      <c r="AR241" s="591" t="s">
        <v>708</v>
      </c>
      <c r="AS241" s="591" t="s">
        <v>708</v>
      </c>
      <c r="AT241" s="591" t="s">
        <v>708</v>
      </c>
      <c r="AU241" s="591" t="s">
        <v>708</v>
      </c>
      <c r="AV241" s="591" t="s">
        <v>708</v>
      </c>
      <c r="AW241" s="591" t="s">
        <v>708</v>
      </c>
      <c r="AX241" s="754" t="s">
        <v>708</v>
      </c>
      <c r="AY241" s="291" t="s">
        <v>708</v>
      </c>
      <c r="AZ241" s="291" t="s">
        <v>708</v>
      </c>
      <c r="BA241" s="291" t="s">
        <v>708</v>
      </c>
      <c r="BB241" s="291" t="s">
        <v>708</v>
      </c>
      <c r="BC241" s="291" t="s">
        <v>708</v>
      </c>
      <c r="BD241" s="291" t="s">
        <v>708</v>
      </c>
      <c r="BE241" s="755" t="s">
        <v>708</v>
      </c>
      <c r="BF241" s="591" t="s">
        <v>708</v>
      </c>
      <c r="BG241" s="591" t="s">
        <v>708</v>
      </c>
      <c r="BH241" s="591" t="s">
        <v>708</v>
      </c>
      <c r="BI241" s="591" t="s">
        <v>708</v>
      </c>
      <c r="BJ241" s="591" t="s">
        <v>708</v>
      </c>
      <c r="BK241" s="591" t="s">
        <v>708</v>
      </c>
      <c r="BL241" s="754" t="s">
        <v>708</v>
      </c>
      <c r="BM241" s="291" t="s">
        <v>708</v>
      </c>
      <c r="BN241" s="291" t="s">
        <v>708</v>
      </c>
      <c r="BO241" s="291" t="s">
        <v>708</v>
      </c>
      <c r="BP241" s="291" t="s">
        <v>708</v>
      </c>
      <c r="BQ241" s="291" t="s">
        <v>708</v>
      </c>
      <c r="BR241" s="291" t="s">
        <v>708</v>
      </c>
      <c r="BS241" s="755" t="s">
        <v>708</v>
      </c>
      <c r="BT241" s="591" t="s">
        <v>708</v>
      </c>
      <c r="BU241" s="591" t="s">
        <v>708</v>
      </c>
      <c r="BV241" s="591" t="s">
        <v>708</v>
      </c>
      <c r="BW241" s="591" t="s">
        <v>708</v>
      </c>
      <c r="BX241" s="591" t="s">
        <v>708</v>
      </c>
      <c r="BY241" s="591" t="s">
        <v>708</v>
      </c>
      <c r="BZ241" s="754" t="s">
        <v>708</v>
      </c>
      <c r="CA241" s="291" t="s">
        <v>708</v>
      </c>
      <c r="CB241" s="291" t="s">
        <v>708</v>
      </c>
      <c r="CC241" s="291" t="s">
        <v>708</v>
      </c>
      <c r="CD241" s="291" t="s">
        <v>708</v>
      </c>
      <c r="CE241" s="291" t="s">
        <v>708</v>
      </c>
      <c r="CF241" s="291" t="s">
        <v>708</v>
      </c>
      <c r="CG241" s="291" t="s">
        <v>708</v>
      </c>
      <c r="CH241" s="439" t="s">
        <v>1089</v>
      </c>
      <c r="CI241" s="290"/>
      <c r="CJ241" s="290"/>
      <c r="CK241" s="290"/>
      <c r="CL241" s="290"/>
      <c r="CM241" s="290"/>
      <c r="CN241" s="290"/>
      <c r="CO241" s="290"/>
      <c r="CP241" s="290"/>
      <c r="CQ241" s="290"/>
      <c r="CR241" s="290"/>
      <c r="CS241" s="290"/>
      <c r="CT241" s="290"/>
      <c r="CU241" s="290"/>
      <c r="CV241" s="290"/>
      <c r="CW241" s="290"/>
      <c r="CX241" s="290"/>
      <c r="CY241" s="290"/>
      <c r="CZ241" s="290"/>
      <c r="DA241" s="290"/>
      <c r="DB241" s="290"/>
      <c r="DC241" s="290"/>
      <c r="DD241" s="290"/>
      <c r="DE241" s="290"/>
      <c r="DF241" s="290"/>
      <c r="DG241" s="290"/>
      <c r="DH241" s="290"/>
      <c r="DI241" s="290"/>
      <c r="DJ241" s="290"/>
      <c r="DK241" s="290"/>
      <c r="DL241" s="290"/>
      <c r="DM241" s="290"/>
      <c r="DN241" s="290"/>
      <c r="DO241" s="290"/>
      <c r="DP241" s="290"/>
      <c r="DQ241" s="290"/>
      <c r="DR241" s="290"/>
      <c r="DS241" s="290"/>
      <c r="DT241" s="290"/>
      <c r="DU241" s="290"/>
      <c r="DV241" s="290"/>
      <c r="DW241" s="290"/>
      <c r="DX241" s="290"/>
      <c r="DY241" s="290"/>
      <c r="DZ241" s="290"/>
      <c r="EA241" s="290"/>
      <c r="EB241" s="290"/>
      <c r="EC241" s="290"/>
      <c r="ED241" s="290"/>
      <c r="EE241" s="290"/>
      <c r="EF241" s="290"/>
      <c r="EG241" s="290"/>
      <c r="EH241" s="290"/>
      <c r="EI241" s="290"/>
      <c r="EJ241" s="290"/>
      <c r="EK241" s="290"/>
      <c r="EL241" s="290"/>
      <c r="EM241" s="290"/>
      <c r="EN241" s="290"/>
      <c r="EO241" s="290"/>
      <c r="EP241" s="290"/>
      <c r="EQ241" s="290"/>
      <c r="ER241" s="290"/>
      <c r="ES241" s="290"/>
      <c r="ET241" s="290"/>
      <c r="EU241" s="290"/>
      <c r="EV241" s="290"/>
      <c r="EW241" s="290"/>
      <c r="EX241" s="290"/>
      <c r="EY241" s="290"/>
    </row>
    <row r="242" spans="1:155" s="237" customFormat="1" ht="15" customHeight="1" x14ac:dyDescent="0.35">
      <c r="A242" s="292" t="s">
        <v>563</v>
      </c>
      <c r="B242" s="293" t="s">
        <v>1090</v>
      </c>
      <c r="C242" s="293" t="s">
        <v>710</v>
      </c>
      <c r="D242" s="290"/>
      <c r="E242" s="398">
        <v>13644929</v>
      </c>
      <c r="F242" s="699">
        <v>14500601</v>
      </c>
      <c r="G242" s="289">
        <v>0</v>
      </c>
      <c r="H242" s="699">
        <v>0</v>
      </c>
      <c r="I242" s="289">
        <v>5879301</v>
      </c>
      <c r="J242" s="289">
        <v>6279375</v>
      </c>
      <c r="K242" s="398">
        <v>7765628</v>
      </c>
      <c r="L242" s="699">
        <v>8221226</v>
      </c>
      <c r="M242" s="289">
        <v>0</v>
      </c>
      <c r="N242" s="699">
        <v>0</v>
      </c>
      <c r="O242" s="405">
        <v>59704.4</v>
      </c>
      <c r="P242" s="752">
        <v>60893.4</v>
      </c>
      <c r="Q242" s="616">
        <v>0.98</v>
      </c>
      <c r="R242" s="617">
        <v>0.98</v>
      </c>
      <c r="S242" s="704">
        <v>660.88</v>
      </c>
      <c r="T242" s="699">
        <v>668.2</v>
      </c>
      <c r="U242" s="384">
        <v>59171.199999999997</v>
      </c>
      <c r="V242" s="384">
        <v>60343.732000000004</v>
      </c>
      <c r="W242" s="684">
        <v>230.6</v>
      </c>
      <c r="X242" s="756">
        <v>240.30004</v>
      </c>
      <c r="Y242" s="472">
        <v>131.24</v>
      </c>
      <c r="Z242" s="472">
        <v>136.23992999999999</v>
      </c>
      <c r="AA242" s="499">
        <v>0</v>
      </c>
      <c r="AB242" s="440">
        <v>0</v>
      </c>
      <c r="AC242" s="619">
        <v>0</v>
      </c>
      <c r="AD242" s="441" t="s">
        <v>105</v>
      </c>
      <c r="AE242" s="442" t="s">
        <v>105</v>
      </c>
      <c r="AF242" s="340">
        <v>1651.6091200000001</v>
      </c>
      <c r="AG242" s="340">
        <v>241.27986999999999</v>
      </c>
      <c r="AH242" s="340">
        <v>0</v>
      </c>
      <c r="AI242" s="340">
        <v>0</v>
      </c>
      <c r="AJ242" s="568">
        <v>2133.19</v>
      </c>
      <c r="AK242" s="609">
        <v>86</v>
      </c>
      <c r="AL242" s="570">
        <v>60343.7</v>
      </c>
      <c r="AM242" s="609">
        <v>0</v>
      </c>
      <c r="AN242" s="570">
        <v>0</v>
      </c>
      <c r="AO242" s="609">
        <v>80</v>
      </c>
      <c r="AP242" s="569">
        <v>60125.3</v>
      </c>
      <c r="AQ242" s="571" t="s">
        <v>708</v>
      </c>
      <c r="AR242" s="591" t="s">
        <v>708</v>
      </c>
      <c r="AS242" s="591" t="s">
        <v>708</v>
      </c>
      <c r="AT242" s="591" t="s">
        <v>708</v>
      </c>
      <c r="AU242" s="591" t="s">
        <v>708</v>
      </c>
      <c r="AV242" s="591" t="s">
        <v>708</v>
      </c>
      <c r="AW242" s="591" t="s">
        <v>708</v>
      </c>
      <c r="AX242" s="754" t="s">
        <v>708</v>
      </c>
      <c r="AY242" s="291" t="s">
        <v>708</v>
      </c>
      <c r="AZ242" s="291" t="s">
        <v>708</v>
      </c>
      <c r="BA242" s="291" t="s">
        <v>708</v>
      </c>
      <c r="BB242" s="291" t="s">
        <v>708</v>
      </c>
      <c r="BC242" s="291" t="s">
        <v>708</v>
      </c>
      <c r="BD242" s="291" t="s">
        <v>708</v>
      </c>
      <c r="BE242" s="755" t="s">
        <v>708</v>
      </c>
      <c r="BF242" s="591" t="s">
        <v>708</v>
      </c>
      <c r="BG242" s="591" t="s">
        <v>708</v>
      </c>
      <c r="BH242" s="591" t="s">
        <v>708</v>
      </c>
      <c r="BI242" s="591" t="s">
        <v>708</v>
      </c>
      <c r="BJ242" s="591" t="s">
        <v>708</v>
      </c>
      <c r="BK242" s="591" t="s">
        <v>708</v>
      </c>
      <c r="BL242" s="754" t="s">
        <v>708</v>
      </c>
      <c r="BM242" s="291" t="s">
        <v>708</v>
      </c>
      <c r="BN242" s="291" t="s">
        <v>708</v>
      </c>
      <c r="BO242" s="291" t="s">
        <v>708</v>
      </c>
      <c r="BP242" s="291" t="s">
        <v>708</v>
      </c>
      <c r="BQ242" s="291" t="s">
        <v>708</v>
      </c>
      <c r="BR242" s="291" t="s">
        <v>708</v>
      </c>
      <c r="BS242" s="755" t="s">
        <v>708</v>
      </c>
      <c r="BT242" s="591" t="s">
        <v>708</v>
      </c>
      <c r="BU242" s="591" t="s">
        <v>708</v>
      </c>
      <c r="BV242" s="591" t="s">
        <v>708</v>
      </c>
      <c r="BW242" s="591" t="s">
        <v>708</v>
      </c>
      <c r="BX242" s="591" t="s">
        <v>708</v>
      </c>
      <c r="BY242" s="591" t="s">
        <v>708</v>
      </c>
      <c r="BZ242" s="754" t="s">
        <v>708</v>
      </c>
      <c r="CA242" s="291" t="s">
        <v>708</v>
      </c>
      <c r="CB242" s="291" t="s">
        <v>708</v>
      </c>
      <c r="CC242" s="291" t="s">
        <v>708</v>
      </c>
      <c r="CD242" s="291" t="s">
        <v>708</v>
      </c>
      <c r="CE242" s="291" t="s">
        <v>708</v>
      </c>
      <c r="CF242" s="291" t="s">
        <v>708</v>
      </c>
      <c r="CG242" s="291" t="s">
        <v>708</v>
      </c>
      <c r="CH242" s="439" t="s">
        <v>1091</v>
      </c>
      <c r="CI242" s="290"/>
      <c r="CJ242" s="290"/>
      <c r="CK242" s="290"/>
      <c r="CL242" s="290"/>
      <c r="CM242" s="290"/>
      <c r="CN242" s="290"/>
      <c r="CO242" s="290"/>
      <c r="CP242" s="290"/>
      <c r="CQ242" s="290"/>
      <c r="CR242" s="290"/>
      <c r="CS242" s="290"/>
      <c r="CT242" s="290"/>
      <c r="CU242" s="290"/>
      <c r="CV242" s="290"/>
      <c r="CW242" s="290"/>
      <c r="CX242" s="290"/>
      <c r="CY242" s="290"/>
      <c r="CZ242" s="290"/>
      <c r="DA242" s="290"/>
      <c r="DB242" s="290"/>
      <c r="DC242" s="290"/>
      <c r="DD242" s="290"/>
      <c r="DE242" s="290"/>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290"/>
      <c r="EB242" s="290"/>
      <c r="EC242" s="290"/>
      <c r="ED242" s="290"/>
      <c r="EE242" s="290"/>
      <c r="EF242" s="290"/>
      <c r="EG242" s="290"/>
      <c r="EH242" s="290"/>
      <c r="EI242" s="290"/>
      <c r="EJ242" s="290"/>
      <c r="EK242" s="290"/>
      <c r="EL242" s="290"/>
      <c r="EM242" s="290"/>
      <c r="EN242" s="290"/>
      <c r="EO242" s="290"/>
      <c r="EP242" s="290"/>
      <c r="EQ242" s="290"/>
      <c r="ER242" s="290"/>
      <c r="ES242" s="290"/>
      <c r="ET242" s="290"/>
      <c r="EU242" s="290"/>
      <c r="EV242" s="290"/>
      <c r="EW242" s="290"/>
      <c r="EX242" s="290"/>
      <c r="EY242" s="290"/>
    </row>
    <row r="243" spans="1:155" s="237" customFormat="1" ht="15" customHeight="1" x14ac:dyDescent="0.35">
      <c r="A243" s="292" t="s">
        <v>564</v>
      </c>
      <c r="B243" s="293" t="s">
        <v>1092</v>
      </c>
      <c r="C243" s="293" t="s">
        <v>710</v>
      </c>
      <c r="D243" s="290"/>
      <c r="E243" s="398">
        <v>8563497</v>
      </c>
      <c r="F243" s="699">
        <v>8635866</v>
      </c>
      <c r="G243" s="289">
        <v>0</v>
      </c>
      <c r="H243" s="722">
        <v>0</v>
      </c>
      <c r="I243" s="289">
        <v>477787</v>
      </c>
      <c r="J243" s="289">
        <v>468510</v>
      </c>
      <c r="K243" s="398">
        <v>8085710</v>
      </c>
      <c r="L243" s="699">
        <v>8167356</v>
      </c>
      <c r="M243" s="289">
        <v>0</v>
      </c>
      <c r="N243" s="699">
        <v>0</v>
      </c>
      <c r="O243" s="405">
        <v>36958.6</v>
      </c>
      <c r="P243" s="752">
        <v>37331.53</v>
      </c>
      <c r="Q243" s="616">
        <v>0.98</v>
      </c>
      <c r="R243" s="617">
        <v>0.98</v>
      </c>
      <c r="S243" s="704">
        <v>0</v>
      </c>
      <c r="T243" s="699">
        <v>0</v>
      </c>
      <c r="U243" s="384">
        <v>36219.4</v>
      </c>
      <c r="V243" s="384">
        <v>36584.9</v>
      </c>
      <c r="W243" s="684">
        <v>236.43</v>
      </c>
      <c r="X243" s="756">
        <v>236.05</v>
      </c>
      <c r="Y243" s="472">
        <v>223.24</v>
      </c>
      <c r="Z243" s="472">
        <v>223.24</v>
      </c>
      <c r="AA243" s="439">
        <v>0</v>
      </c>
      <c r="AB243" s="439">
        <v>0</v>
      </c>
      <c r="AC243" s="619">
        <v>0</v>
      </c>
      <c r="AD243" s="441" t="s">
        <v>105</v>
      </c>
      <c r="AE243" s="442" t="s">
        <v>1093</v>
      </c>
      <c r="AF243" s="340">
        <v>1514.29</v>
      </c>
      <c r="AG243" s="340">
        <v>236.45</v>
      </c>
      <c r="AH243" s="340">
        <v>77.27</v>
      </c>
      <c r="AI243" s="340">
        <v>0</v>
      </c>
      <c r="AJ243" s="568">
        <v>2064.06</v>
      </c>
      <c r="AK243" s="609">
        <v>7</v>
      </c>
      <c r="AL243" s="570">
        <v>16376.2</v>
      </c>
      <c r="AM243" s="609">
        <v>0</v>
      </c>
      <c r="AN243" s="570">
        <v>0</v>
      </c>
      <c r="AO243" s="609">
        <v>7</v>
      </c>
      <c r="AP243" s="569">
        <v>16376.2</v>
      </c>
      <c r="AQ243" s="571" t="s">
        <v>708</v>
      </c>
      <c r="AR243" s="591" t="s">
        <v>708</v>
      </c>
      <c r="AS243" s="591" t="s">
        <v>708</v>
      </c>
      <c r="AT243" s="591" t="s">
        <v>708</v>
      </c>
      <c r="AU243" s="591" t="s">
        <v>708</v>
      </c>
      <c r="AV243" s="591" t="s">
        <v>708</v>
      </c>
      <c r="AW243" s="591" t="s">
        <v>708</v>
      </c>
      <c r="AX243" s="754" t="s">
        <v>708</v>
      </c>
      <c r="AY243" s="291" t="s">
        <v>708</v>
      </c>
      <c r="AZ243" s="291" t="s">
        <v>708</v>
      </c>
      <c r="BA243" s="291" t="s">
        <v>708</v>
      </c>
      <c r="BB243" s="291" t="s">
        <v>708</v>
      </c>
      <c r="BC243" s="291" t="s">
        <v>708</v>
      </c>
      <c r="BD243" s="291" t="s">
        <v>708</v>
      </c>
      <c r="BE243" s="755" t="s">
        <v>708</v>
      </c>
      <c r="BF243" s="591" t="s">
        <v>708</v>
      </c>
      <c r="BG243" s="591" t="s">
        <v>708</v>
      </c>
      <c r="BH243" s="591" t="s">
        <v>708</v>
      </c>
      <c r="BI243" s="591" t="s">
        <v>708</v>
      </c>
      <c r="BJ243" s="591" t="s">
        <v>708</v>
      </c>
      <c r="BK243" s="591" t="s">
        <v>708</v>
      </c>
      <c r="BL243" s="754" t="s">
        <v>708</v>
      </c>
      <c r="BM243" s="291" t="s">
        <v>708</v>
      </c>
      <c r="BN243" s="291" t="s">
        <v>708</v>
      </c>
      <c r="BO243" s="291" t="s">
        <v>708</v>
      </c>
      <c r="BP243" s="291" t="s">
        <v>708</v>
      </c>
      <c r="BQ243" s="291" t="s">
        <v>708</v>
      </c>
      <c r="BR243" s="291" t="s">
        <v>708</v>
      </c>
      <c r="BS243" s="755" t="s">
        <v>708</v>
      </c>
      <c r="BT243" s="591" t="s">
        <v>708</v>
      </c>
      <c r="BU243" s="591" t="s">
        <v>708</v>
      </c>
      <c r="BV243" s="591" t="s">
        <v>708</v>
      </c>
      <c r="BW243" s="591" t="s">
        <v>708</v>
      </c>
      <c r="BX243" s="591" t="s">
        <v>708</v>
      </c>
      <c r="BY243" s="591" t="s">
        <v>708</v>
      </c>
      <c r="BZ243" s="754" t="s">
        <v>708</v>
      </c>
      <c r="CA243" s="291" t="s">
        <v>708</v>
      </c>
      <c r="CB243" s="291" t="s">
        <v>708</v>
      </c>
      <c r="CC243" s="291" t="s">
        <v>708</v>
      </c>
      <c r="CD243" s="291" t="s">
        <v>708</v>
      </c>
      <c r="CE243" s="291" t="s">
        <v>708</v>
      </c>
      <c r="CF243" s="291" t="s">
        <v>708</v>
      </c>
      <c r="CG243" s="291" t="s">
        <v>708</v>
      </c>
      <c r="CH243" s="439" t="s">
        <v>1094</v>
      </c>
      <c r="CI243" s="290"/>
      <c r="CJ243" s="290"/>
      <c r="CK243" s="290"/>
      <c r="CL243" s="290"/>
      <c r="CM243" s="290"/>
      <c r="CN243" s="290"/>
      <c r="CO243" s="290"/>
      <c r="CP243" s="290"/>
      <c r="CQ243" s="290"/>
      <c r="CR243" s="290"/>
      <c r="CS243" s="290"/>
      <c r="CT243" s="290"/>
      <c r="CU243" s="290"/>
      <c r="CV243" s="290"/>
      <c r="CW243" s="290"/>
      <c r="CX243" s="290"/>
      <c r="CY243" s="290"/>
      <c r="CZ243" s="290"/>
      <c r="DA243" s="290"/>
      <c r="DB243" s="290"/>
      <c r="DC243" s="290"/>
      <c r="DD243" s="290"/>
      <c r="DE243" s="290"/>
      <c r="DF243" s="290"/>
      <c r="DG243" s="290"/>
      <c r="DH243" s="290"/>
      <c r="DI243" s="290"/>
      <c r="DJ243" s="290"/>
      <c r="DK243" s="290"/>
      <c r="DL243" s="290"/>
      <c r="DM243" s="290"/>
      <c r="DN243" s="290"/>
      <c r="DO243" s="290"/>
      <c r="DP243" s="290"/>
      <c r="DQ243" s="290"/>
      <c r="DR243" s="290"/>
      <c r="DS243" s="290"/>
      <c r="DT243" s="290"/>
      <c r="DU243" s="290"/>
      <c r="DV243" s="290"/>
      <c r="DW243" s="290"/>
      <c r="DX243" s="290"/>
      <c r="DY243" s="290"/>
      <c r="DZ243" s="290"/>
      <c r="EA243" s="290"/>
      <c r="EB243" s="290"/>
      <c r="EC243" s="290"/>
      <c r="ED243" s="290"/>
      <c r="EE243" s="290"/>
      <c r="EF243" s="290"/>
      <c r="EG243" s="290"/>
      <c r="EH243" s="290"/>
      <c r="EI243" s="290"/>
      <c r="EJ243" s="290"/>
      <c r="EK243" s="290"/>
      <c r="EL243" s="290"/>
      <c r="EM243" s="290"/>
      <c r="EN243" s="290"/>
      <c r="EO243" s="290"/>
      <c r="EP243" s="290"/>
      <c r="EQ243" s="290"/>
      <c r="ER243" s="290"/>
      <c r="ES243" s="290"/>
      <c r="ET243" s="290"/>
      <c r="EU243" s="290"/>
      <c r="EV243" s="290"/>
      <c r="EW243" s="290"/>
      <c r="EX243" s="290"/>
      <c r="EY243" s="290"/>
    </row>
    <row r="244" spans="1:155" s="237" customFormat="1" ht="15" customHeight="1" x14ac:dyDescent="0.35">
      <c r="A244" s="292" t="s">
        <v>565</v>
      </c>
      <c r="B244" s="293" t="s">
        <v>1095</v>
      </c>
      <c r="C244" s="293" t="s">
        <v>710</v>
      </c>
      <c r="D244" s="290"/>
      <c r="E244" s="398">
        <v>16955590</v>
      </c>
      <c r="F244" s="699">
        <v>17579570</v>
      </c>
      <c r="G244" s="289">
        <v>0</v>
      </c>
      <c r="H244" s="699">
        <v>0</v>
      </c>
      <c r="I244" s="289">
        <v>6124804</v>
      </c>
      <c r="J244" s="289">
        <v>6535760</v>
      </c>
      <c r="K244" s="398">
        <v>10830786</v>
      </c>
      <c r="L244" s="699">
        <v>11043810</v>
      </c>
      <c r="M244" s="289">
        <v>0</v>
      </c>
      <c r="N244" s="699">
        <v>0</v>
      </c>
      <c r="O244" s="405">
        <v>61297.2</v>
      </c>
      <c r="P244" s="752">
        <v>62035.8</v>
      </c>
      <c r="Q244" s="616">
        <v>0.99</v>
      </c>
      <c r="R244" s="617">
        <v>0.97</v>
      </c>
      <c r="S244" s="704">
        <v>468.7</v>
      </c>
      <c r="T244" s="699">
        <v>468.9</v>
      </c>
      <c r="U244" s="384">
        <v>61152.9</v>
      </c>
      <c r="V244" s="384">
        <v>60643.6</v>
      </c>
      <c r="W244" s="684">
        <v>277.27</v>
      </c>
      <c r="X244" s="756">
        <v>289.88</v>
      </c>
      <c r="Y244" s="472">
        <v>177.11</v>
      </c>
      <c r="Z244" s="472">
        <v>182.11</v>
      </c>
      <c r="AA244" s="499">
        <v>0</v>
      </c>
      <c r="AB244" s="440">
        <v>0</v>
      </c>
      <c r="AC244" s="619">
        <v>0</v>
      </c>
      <c r="AD244" s="441" t="s">
        <v>105</v>
      </c>
      <c r="AE244" s="442" t="s">
        <v>105</v>
      </c>
      <c r="AF244" s="340">
        <v>1394</v>
      </c>
      <c r="AG244" s="340">
        <v>251.2</v>
      </c>
      <c r="AH244" s="340">
        <v>91.79</v>
      </c>
      <c r="AI244" s="340">
        <v>0</v>
      </c>
      <c r="AJ244" s="568">
        <v>2026.87</v>
      </c>
      <c r="AK244" s="609">
        <v>121</v>
      </c>
      <c r="AL244" s="570">
        <v>60643.6</v>
      </c>
      <c r="AM244" s="609">
        <v>0</v>
      </c>
      <c r="AN244" s="570">
        <v>0</v>
      </c>
      <c r="AO244" s="609">
        <v>109</v>
      </c>
      <c r="AP244" s="569">
        <v>59901</v>
      </c>
      <c r="AQ244" s="571" t="s">
        <v>708</v>
      </c>
      <c r="AR244" s="591" t="s">
        <v>708</v>
      </c>
      <c r="AS244" s="591" t="s">
        <v>708</v>
      </c>
      <c r="AT244" s="591" t="s">
        <v>708</v>
      </c>
      <c r="AU244" s="591" t="s">
        <v>708</v>
      </c>
      <c r="AV244" s="591" t="s">
        <v>708</v>
      </c>
      <c r="AW244" s="591" t="s">
        <v>708</v>
      </c>
      <c r="AX244" s="754" t="s">
        <v>708</v>
      </c>
      <c r="AY244" s="291" t="s">
        <v>708</v>
      </c>
      <c r="AZ244" s="291" t="s">
        <v>708</v>
      </c>
      <c r="BA244" s="291" t="s">
        <v>708</v>
      </c>
      <c r="BB244" s="291" t="s">
        <v>708</v>
      </c>
      <c r="BC244" s="291" t="s">
        <v>708</v>
      </c>
      <c r="BD244" s="291" t="s">
        <v>708</v>
      </c>
      <c r="BE244" s="755" t="s">
        <v>708</v>
      </c>
      <c r="BF244" s="591" t="s">
        <v>708</v>
      </c>
      <c r="BG244" s="591" t="s">
        <v>708</v>
      </c>
      <c r="BH244" s="591" t="s">
        <v>708</v>
      </c>
      <c r="BI244" s="591" t="s">
        <v>708</v>
      </c>
      <c r="BJ244" s="591" t="s">
        <v>708</v>
      </c>
      <c r="BK244" s="591" t="s">
        <v>708</v>
      </c>
      <c r="BL244" s="754" t="s">
        <v>708</v>
      </c>
      <c r="BM244" s="291" t="s">
        <v>708</v>
      </c>
      <c r="BN244" s="291" t="s">
        <v>708</v>
      </c>
      <c r="BO244" s="291" t="s">
        <v>708</v>
      </c>
      <c r="BP244" s="291" t="s">
        <v>708</v>
      </c>
      <c r="BQ244" s="291" t="s">
        <v>708</v>
      </c>
      <c r="BR244" s="291" t="s">
        <v>708</v>
      </c>
      <c r="BS244" s="755" t="s">
        <v>708</v>
      </c>
      <c r="BT244" s="591" t="s">
        <v>708</v>
      </c>
      <c r="BU244" s="591" t="s">
        <v>708</v>
      </c>
      <c r="BV244" s="591" t="s">
        <v>708</v>
      </c>
      <c r="BW244" s="591" t="s">
        <v>708</v>
      </c>
      <c r="BX244" s="591" t="s">
        <v>708</v>
      </c>
      <c r="BY244" s="591" t="s">
        <v>708</v>
      </c>
      <c r="BZ244" s="754" t="s">
        <v>708</v>
      </c>
      <c r="CA244" s="291" t="s">
        <v>708</v>
      </c>
      <c r="CB244" s="291" t="s">
        <v>708</v>
      </c>
      <c r="CC244" s="291" t="s">
        <v>708</v>
      </c>
      <c r="CD244" s="291" t="s">
        <v>708</v>
      </c>
      <c r="CE244" s="291" t="s">
        <v>708</v>
      </c>
      <c r="CF244" s="291" t="s">
        <v>708</v>
      </c>
      <c r="CG244" s="291" t="s">
        <v>708</v>
      </c>
      <c r="CH244" s="439" t="s">
        <v>1096</v>
      </c>
      <c r="CI244" s="290"/>
      <c r="CJ244" s="290"/>
      <c r="CK244" s="290"/>
      <c r="CL244" s="290"/>
      <c r="CM244" s="290"/>
      <c r="CN244" s="290"/>
      <c r="CO244" s="290"/>
      <c r="CP244" s="290"/>
      <c r="CQ244" s="290"/>
      <c r="CR244" s="290"/>
      <c r="CS244" s="290"/>
      <c r="CT244" s="290"/>
      <c r="CU244" s="290"/>
      <c r="CV244" s="290"/>
      <c r="CW244" s="290"/>
      <c r="CX244" s="290"/>
      <c r="CY244" s="290"/>
      <c r="CZ244" s="290"/>
      <c r="DA244" s="290"/>
      <c r="DB244" s="290"/>
      <c r="DC244" s="290"/>
      <c r="DD244" s="290"/>
      <c r="DE244" s="290"/>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290"/>
      <c r="EB244" s="290"/>
      <c r="EC244" s="290"/>
      <c r="ED244" s="290"/>
      <c r="EE244" s="290"/>
      <c r="EF244" s="290"/>
      <c r="EG244" s="290"/>
      <c r="EH244" s="290"/>
      <c r="EI244" s="290"/>
      <c r="EJ244" s="290"/>
      <c r="EK244" s="290"/>
      <c r="EL244" s="290"/>
      <c r="EM244" s="290"/>
      <c r="EN244" s="290"/>
      <c r="EO244" s="290"/>
      <c r="EP244" s="290"/>
      <c r="EQ244" s="290"/>
      <c r="ER244" s="290"/>
      <c r="ES244" s="290"/>
      <c r="ET244" s="290"/>
      <c r="EU244" s="290"/>
      <c r="EV244" s="290"/>
      <c r="EW244" s="290"/>
      <c r="EX244" s="290"/>
      <c r="EY244" s="290"/>
    </row>
    <row r="245" spans="1:155" s="237" customFormat="1" ht="15" customHeight="1" x14ac:dyDescent="0.35">
      <c r="A245" s="292" t="s">
        <v>566</v>
      </c>
      <c r="B245" s="293" t="s">
        <v>1097</v>
      </c>
      <c r="C245" s="293" t="s">
        <v>710</v>
      </c>
      <c r="D245" s="290"/>
      <c r="E245" s="398">
        <v>7186000</v>
      </c>
      <c r="F245" s="699">
        <v>7511664</v>
      </c>
      <c r="G245" s="289">
        <v>0</v>
      </c>
      <c r="H245" s="699">
        <v>0</v>
      </c>
      <c r="I245" s="289">
        <v>2339818</v>
      </c>
      <c r="J245" s="289">
        <v>2419778</v>
      </c>
      <c r="K245" s="398">
        <v>4846182</v>
      </c>
      <c r="L245" s="699">
        <v>5091886</v>
      </c>
      <c r="M245" s="289">
        <v>0</v>
      </c>
      <c r="N245" s="699">
        <v>0</v>
      </c>
      <c r="O245" s="405">
        <v>39054.800000000003</v>
      </c>
      <c r="P245" s="752">
        <v>39460.800000000003</v>
      </c>
      <c r="Q245" s="616">
        <v>0.99</v>
      </c>
      <c r="R245" s="617">
        <v>0.99</v>
      </c>
      <c r="S245" s="704">
        <v>0</v>
      </c>
      <c r="T245" s="699">
        <v>0</v>
      </c>
      <c r="U245" s="384">
        <v>38664.300000000003</v>
      </c>
      <c r="V245" s="384">
        <v>39066.199999999997</v>
      </c>
      <c r="W245" s="684">
        <v>185.86</v>
      </c>
      <c r="X245" s="756">
        <v>192.28</v>
      </c>
      <c r="Y245" s="472">
        <v>125.34</v>
      </c>
      <c r="Z245" s="472">
        <v>130.34</v>
      </c>
      <c r="AA245" s="499">
        <v>0</v>
      </c>
      <c r="AB245" s="440">
        <v>0</v>
      </c>
      <c r="AC245" s="619">
        <v>0</v>
      </c>
      <c r="AD245" s="441" t="s">
        <v>105</v>
      </c>
      <c r="AE245" s="442" t="s">
        <v>105</v>
      </c>
      <c r="AF245" s="340">
        <v>1401.3</v>
      </c>
      <c r="AG245" s="340">
        <v>248.57</v>
      </c>
      <c r="AH245" s="340">
        <v>80.349999999999994</v>
      </c>
      <c r="AI245" s="340">
        <v>0</v>
      </c>
      <c r="AJ245" s="568">
        <v>1922.5</v>
      </c>
      <c r="AK245" s="609">
        <v>27</v>
      </c>
      <c r="AL245" s="570">
        <v>39066.199999999997</v>
      </c>
      <c r="AM245" s="609">
        <v>0</v>
      </c>
      <c r="AN245" s="570">
        <v>0</v>
      </c>
      <c r="AO245" s="609">
        <v>27</v>
      </c>
      <c r="AP245" s="569">
        <v>39066.199999999997</v>
      </c>
      <c r="AQ245" s="571" t="s">
        <v>708</v>
      </c>
      <c r="AR245" s="591" t="s">
        <v>708</v>
      </c>
      <c r="AS245" s="591" t="s">
        <v>708</v>
      </c>
      <c r="AT245" s="591" t="s">
        <v>708</v>
      </c>
      <c r="AU245" s="591" t="s">
        <v>708</v>
      </c>
      <c r="AV245" s="591" t="s">
        <v>708</v>
      </c>
      <c r="AW245" s="591" t="s">
        <v>708</v>
      </c>
      <c r="AX245" s="754" t="s">
        <v>708</v>
      </c>
      <c r="AY245" s="291" t="s">
        <v>708</v>
      </c>
      <c r="AZ245" s="291" t="s">
        <v>708</v>
      </c>
      <c r="BA245" s="291" t="s">
        <v>708</v>
      </c>
      <c r="BB245" s="291" t="s">
        <v>708</v>
      </c>
      <c r="BC245" s="291" t="s">
        <v>708</v>
      </c>
      <c r="BD245" s="291" t="s">
        <v>708</v>
      </c>
      <c r="BE245" s="755" t="s">
        <v>708</v>
      </c>
      <c r="BF245" s="591" t="s">
        <v>708</v>
      </c>
      <c r="BG245" s="591" t="s">
        <v>708</v>
      </c>
      <c r="BH245" s="591" t="s">
        <v>708</v>
      </c>
      <c r="BI245" s="591" t="s">
        <v>708</v>
      </c>
      <c r="BJ245" s="591" t="s">
        <v>708</v>
      </c>
      <c r="BK245" s="591" t="s">
        <v>708</v>
      </c>
      <c r="BL245" s="754" t="s">
        <v>708</v>
      </c>
      <c r="BM245" s="291" t="s">
        <v>708</v>
      </c>
      <c r="BN245" s="291" t="s">
        <v>708</v>
      </c>
      <c r="BO245" s="291" t="s">
        <v>708</v>
      </c>
      <c r="BP245" s="291" t="s">
        <v>708</v>
      </c>
      <c r="BQ245" s="291" t="s">
        <v>708</v>
      </c>
      <c r="BR245" s="291" t="s">
        <v>708</v>
      </c>
      <c r="BS245" s="755" t="s">
        <v>708</v>
      </c>
      <c r="BT245" s="591" t="s">
        <v>708</v>
      </c>
      <c r="BU245" s="591" t="s">
        <v>708</v>
      </c>
      <c r="BV245" s="591" t="s">
        <v>708</v>
      </c>
      <c r="BW245" s="591" t="s">
        <v>708</v>
      </c>
      <c r="BX245" s="591" t="s">
        <v>708</v>
      </c>
      <c r="BY245" s="591" t="s">
        <v>708</v>
      </c>
      <c r="BZ245" s="754" t="s">
        <v>708</v>
      </c>
      <c r="CA245" s="291" t="s">
        <v>708</v>
      </c>
      <c r="CB245" s="291" t="s">
        <v>708</v>
      </c>
      <c r="CC245" s="291" t="s">
        <v>708</v>
      </c>
      <c r="CD245" s="291" t="s">
        <v>708</v>
      </c>
      <c r="CE245" s="291" t="s">
        <v>708</v>
      </c>
      <c r="CF245" s="291" t="s">
        <v>708</v>
      </c>
      <c r="CG245" s="291" t="s">
        <v>708</v>
      </c>
      <c r="CH245" s="439" t="s">
        <v>1098</v>
      </c>
      <c r="CI245" s="290"/>
      <c r="CJ245" s="290"/>
      <c r="CK245" s="290"/>
      <c r="CL245" s="290"/>
      <c r="CM245" s="290"/>
      <c r="CN245" s="290"/>
      <c r="CO245" s="290"/>
      <c r="CP245" s="290"/>
      <c r="CQ245" s="290"/>
      <c r="CR245" s="290"/>
      <c r="CS245" s="290"/>
      <c r="CT245" s="290"/>
      <c r="CU245" s="290"/>
      <c r="CV245" s="290"/>
      <c r="CW245" s="290"/>
      <c r="CX245" s="290"/>
      <c r="CY245" s="290"/>
      <c r="CZ245" s="290"/>
      <c r="DA245" s="290"/>
      <c r="DB245" s="290"/>
      <c r="DC245" s="290"/>
      <c r="DD245" s="290"/>
      <c r="DE245" s="290"/>
      <c r="DF245" s="290"/>
      <c r="DG245" s="290"/>
      <c r="DH245" s="290"/>
      <c r="DI245" s="290"/>
      <c r="DJ245" s="290"/>
      <c r="DK245" s="290"/>
      <c r="DL245" s="290"/>
      <c r="DM245" s="290"/>
      <c r="DN245" s="290"/>
      <c r="DO245" s="290"/>
      <c r="DP245" s="290"/>
      <c r="DQ245" s="290"/>
      <c r="DR245" s="290"/>
      <c r="DS245" s="290"/>
      <c r="DT245" s="290"/>
      <c r="DU245" s="290"/>
      <c r="DV245" s="290"/>
      <c r="DW245" s="290"/>
      <c r="DX245" s="290"/>
      <c r="DY245" s="290"/>
      <c r="DZ245" s="290"/>
      <c r="EA245" s="290"/>
      <c r="EB245" s="290"/>
      <c r="EC245" s="290"/>
      <c r="ED245" s="290"/>
      <c r="EE245" s="290"/>
      <c r="EF245" s="290"/>
      <c r="EG245" s="290"/>
      <c r="EH245" s="290"/>
      <c r="EI245" s="290"/>
      <c r="EJ245" s="290"/>
      <c r="EK245" s="290"/>
      <c r="EL245" s="290"/>
      <c r="EM245" s="290"/>
      <c r="EN245" s="290"/>
      <c r="EO245" s="290"/>
      <c r="EP245" s="290"/>
      <c r="EQ245" s="290"/>
      <c r="ER245" s="290"/>
      <c r="ES245" s="290"/>
      <c r="ET245" s="290"/>
      <c r="EU245" s="290"/>
      <c r="EV245" s="290"/>
      <c r="EW245" s="290"/>
      <c r="EX245" s="290"/>
      <c r="EY245" s="290"/>
    </row>
    <row r="246" spans="1:155" s="237" customFormat="1" ht="15" customHeight="1" x14ac:dyDescent="0.35">
      <c r="A246" s="292" t="s">
        <v>420</v>
      </c>
      <c r="B246" s="293" t="s">
        <v>421</v>
      </c>
      <c r="C246" s="293" t="s">
        <v>124</v>
      </c>
      <c r="D246" s="290"/>
      <c r="E246" s="398">
        <v>65544644</v>
      </c>
      <c r="F246" s="699">
        <v>68017170</v>
      </c>
      <c r="G246" s="289">
        <v>0</v>
      </c>
      <c r="H246" s="699">
        <v>0</v>
      </c>
      <c r="I246" s="289">
        <v>0</v>
      </c>
      <c r="J246" s="289">
        <v>0</v>
      </c>
      <c r="K246" s="398">
        <v>65544644</v>
      </c>
      <c r="L246" s="699">
        <v>68017170</v>
      </c>
      <c r="M246" s="289">
        <v>8209727</v>
      </c>
      <c r="N246" s="699">
        <v>8727124</v>
      </c>
      <c r="O246" s="405">
        <v>39698.9</v>
      </c>
      <c r="P246" s="752">
        <v>40016</v>
      </c>
      <c r="Q246" s="616">
        <v>0.97499999999999998</v>
      </c>
      <c r="R246" s="617">
        <v>0.97499999999999998</v>
      </c>
      <c r="S246" s="704">
        <v>0</v>
      </c>
      <c r="T246" s="699">
        <v>0</v>
      </c>
      <c r="U246" s="384">
        <v>38706.400000000001</v>
      </c>
      <c r="V246" s="384">
        <v>39015.599999999999</v>
      </c>
      <c r="W246" s="684">
        <v>1693.38</v>
      </c>
      <c r="X246" s="756">
        <v>1743.33</v>
      </c>
      <c r="Y246" s="472">
        <v>1693.38</v>
      </c>
      <c r="Z246" s="472">
        <v>1743.33</v>
      </c>
      <c r="AA246" s="499">
        <v>660682</v>
      </c>
      <c r="AB246" s="440">
        <v>16.93</v>
      </c>
      <c r="AC246" s="619">
        <v>9.9977999999999994E-3</v>
      </c>
      <c r="AD246" s="441" t="s">
        <v>105</v>
      </c>
      <c r="AE246" s="442" t="s">
        <v>105</v>
      </c>
      <c r="AF246" s="340">
        <v>0</v>
      </c>
      <c r="AG246" s="340">
        <v>153.84</v>
      </c>
      <c r="AH246" s="340">
        <v>87.35</v>
      </c>
      <c r="AI246" s="340">
        <v>0</v>
      </c>
      <c r="AJ246" s="568">
        <v>1984.52</v>
      </c>
      <c r="AK246" s="609">
        <v>0</v>
      </c>
      <c r="AL246" s="570">
        <v>0</v>
      </c>
      <c r="AM246" s="609">
        <v>0</v>
      </c>
      <c r="AN246" s="570">
        <v>0</v>
      </c>
      <c r="AO246" s="609">
        <v>0</v>
      </c>
      <c r="AP246" s="569">
        <v>0</v>
      </c>
      <c r="AQ246" s="571" t="s">
        <v>708</v>
      </c>
      <c r="AR246" s="591" t="s">
        <v>708</v>
      </c>
      <c r="AS246" s="591" t="s">
        <v>708</v>
      </c>
      <c r="AT246" s="591" t="s">
        <v>708</v>
      </c>
      <c r="AU246" s="591" t="s">
        <v>708</v>
      </c>
      <c r="AV246" s="591" t="s">
        <v>708</v>
      </c>
      <c r="AW246" s="591" t="s">
        <v>708</v>
      </c>
      <c r="AX246" s="754" t="s">
        <v>708</v>
      </c>
      <c r="AY246" s="291" t="s">
        <v>708</v>
      </c>
      <c r="AZ246" s="291" t="s">
        <v>708</v>
      </c>
      <c r="BA246" s="291" t="s">
        <v>708</v>
      </c>
      <c r="BB246" s="291" t="s">
        <v>708</v>
      </c>
      <c r="BC246" s="291" t="s">
        <v>708</v>
      </c>
      <c r="BD246" s="291" t="s">
        <v>708</v>
      </c>
      <c r="BE246" s="755" t="s">
        <v>708</v>
      </c>
      <c r="BF246" s="591" t="s">
        <v>708</v>
      </c>
      <c r="BG246" s="591" t="s">
        <v>708</v>
      </c>
      <c r="BH246" s="591" t="s">
        <v>708</v>
      </c>
      <c r="BI246" s="591" t="s">
        <v>708</v>
      </c>
      <c r="BJ246" s="591" t="s">
        <v>708</v>
      </c>
      <c r="BK246" s="591" t="s">
        <v>708</v>
      </c>
      <c r="BL246" s="754" t="s">
        <v>708</v>
      </c>
      <c r="BM246" s="291" t="s">
        <v>708</v>
      </c>
      <c r="BN246" s="291" t="s">
        <v>708</v>
      </c>
      <c r="BO246" s="291" t="s">
        <v>708</v>
      </c>
      <c r="BP246" s="291" t="s">
        <v>708</v>
      </c>
      <c r="BQ246" s="291" t="s">
        <v>708</v>
      </c>
      <c r="BR246" s="291" t="s">
        <v>708</v>
      </c>
      <c r="BS246" s="755" t="s">
        <v>708</v>
      </c>
      <c r="BT246" s="591" t="s">
        <v>708</v>
      </c>
      <c r="BU246" s="591" t="s">
        <v>708</v>
      </c>
      <c r="BV246" s="591" t="s">
        <v>708</v>
      </c>
      <c r="BW246" s="591" t="s">
        <v>708</v>
      </c>
      <c r="BX246" s="591" t="s">
        <v>708</v>
      </c>
      <c r="BY246" s="591" t="s">
        <v>708</v>
      </c>
      <c r="BZ246" s="754" t="s">
        <v>708</v>
      </c>
      <c r="CA246" s="291" t="s">
        <v>708</v>
      </c>
      <c r="CB246" s="291" t="s">
        <v>708</v>
      </c>
      <c r="CC246" s="291" t="s">
        <v>708</v>
      </c>
      <c r="CD246" s="291" t="s">
        <v>708</v>
      </c>
      <c r="CE246" s="291" t="s">
        <v>708</v>
      </c>
      <c r="CF246" s="291" t="s">
        <v>708</v>
      </c>
      <c r="CG246" s="291" t="s">
        <v>708</v>
      </c>
      <c r="CH246" s="439" t="s">
        <v>1099</v>
      </c>
      <c r="CI246" s="290"/>
      <c r="CJ246" s="290"/>
      <c r="CK246" s="290"/>
      <c r="CL246" s="290"/>
      <c r="CM246" s="290"/>
      <c r="CN246" s="290"/>
      <c r="CO246" s="290"/>
      <c r="CP246" s="290"/>
      <c r="CQ246" s="290"/>
      <c r="CR246" s="290"/>
      <c r="CS246" s="290"/>
      <c r="CT246" s="290"/>
      <c r="CU246" s="290"/>
      <c r="CV246" s="290"/>
      <c r="CW246" s="290"/>
      <c r="CX246" s="290"/>
      <c r="CY246" s="290"/>
      <c r="CZ246" s="290"/>
      <c r="DA246" s="290"/>
      <c r="DB246" s="290"/>
      <c r="DC246" s="290"/>
      <c r="DD246" s="290"/>
      <c r="DE246" s="290"/>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290"/>
      <c r="EB246" s="290"/>
      <c r="EC246" s="290"/>
      <c r="ED246" s="290"/>
      <c r="EE246" s="290"/>
      <c r="EF246" s="290"/>
      <c r="EG246" s="290"/>
      <c r="EH246" s="290"/>
      <c r="EI246" s="290"/>
      <c r="EJ246" s="290"/>
      <c r="EK246" s="290"/>
      <c r="EL246" s="290"/>
      <c r="EM246" s="290"/>
      <c r="EN246" s="290"/>
      <c r="EO246" s="290"/>
      <c r="EP246" s="290"/>
      <c r="EQ246" s="290"/>
      <c r="ER246" s="290"/>
      <c r="ES246" s="290"/>
      <c r="ET246" s="290"/>
      <c r="EU246" s="290"/>
      <c r="EV246" s="290"/>
      <c r="EW246" s="290"/>
      <c r="EX246" s="290"/>
      <c r="EY246" s="290"/>
    </row>
    <row r="247" spans="1:155" s="237" customFormat="1" ht="15" customHeight="1" x14ac:dyDescent="0.35">
      <c r="A247" s="292" t="s">
        <v>423</v>
      </c>
      <c r="B247" s="293" t="s">
        <v>424</v>
      </c>
      <c r="C247" s="293" t="s">
        <v>128</v>
      </c>
      <c r="D247" s="290"/>
      <c r="E247" s="398">
        <v>105880628</v>
      </c>
      <c r="F247" s="699">
        <v>108769821</v>
      </c>
      <c r="G247" s="289">
        <v>0</v>
      </c>
      <c r="H247" s="699">
        <v>0</v>
      </c>
      <c r="I247" s="289">
        <v>0</v>
      </c>
      <c r="J247" s="289">
        <v>0</v>
      </c>
      <c r="K247" s="398">
        <v>105880628</v>
      </c>
      <c r="L247" s="699">
        <v>108769821</v>
      </c>
      <c r="M247" s="289">
        <v>86504</v>
      </c>
      <c r="N247" s="699">
        <v>89114</v>
      </c>
      <c r="O247" s="405">
        <v>66107.8</v>
      </c>
      <c r="P247" s="752">
        <v>67153.3</v>
      </c>
      <c r="Q247" s="616">
        <v>0.97400000000000009</v>
      </c>
      <c r="R247" s="617">
        <v>0.98499999999999999</v>
      </c>
      <c r="S247" s="704">
        <v>0</v>
      </c>
      <c r="T247" s="699">
        <v>0</v>
      </c>
      <c r="U247" s="384">
        <v>64389</v>
      </c>
      <c r="V247" s="384">
        <v>66146.000499999995</v>
      </c>
      <c r="W247" s="684">
        <v>1644.39</v>
      </c>
      <c r="X247" s="756">
        <v>1644.3899899999999</v>
      </c>
      <c r="Y247" s="472">
        <v>1644.39</v>
      </c>
      <c r="Z247" s="472">
        <v>1644.3899899999999</v>
      </c>
      <c r="AA247" s="499">
        <v>0</v>
      </c>
      <c r="AB247" s="440">
        <v>0</v>
      </c>
      <c r="AC247" s="619">
        <v>0</v>
      </c>
      <c r="AD247" s="441" t="s">
        <v>105</v>
      </c>
      <c r="AE247" s="442" t="s">
        <v>105</v>
      </c>
      <c r="AF247" s="340">
        <v>0</v>
      </c>
      <c r="AG247" s="340">
        <v>236.46</v>
      </c>
      <c r="AH247" s="340">
        <v>75.430000000000007</v>
      </c>
      <c r="AI247" s="340">
        <v>0</v>
      </c>
      <c r="AJ247" s="568">
        <v>1956.28</v>
      </c>
      <c r="AK247" s="609" t="s">
        <v>130</v>
      </c>
      <c r="AL247" s="570">
        <v>0</v>
      </c>
      <c r="AM247" s="723">
        <v>0</v>
      </c>
      <c r="AN247" s="570">
        <v>0</v>
      </c>
      <c r="AO247" s="723">
        <v>0</v>
      </c>
      <c r="AP247" s="569">
        <v>0</v>
      </c>
      <c r="AQ247" s="571" t="s">
        <v>708</v>
      </c>
      <c r="AR247" s="591" t="s">
        <v>708</v>
      </c>
      <c r="AS247" s="591" t="s">
        <v>708</v>
      </c>
      <c r="AT247" s="591" t="s">
        <v>708</v>
      </c>
      <c r="AU247" s="591" t="s">
        <v>708</v>
      </c>
      <c r="AV247" s="591" t="s">
        <v>708</v>
      </c>
      <c r="AW247" s="591" t="s">
        <v>708</v>
      </c>
      <c r="AX247" s="754" t="s">
        <v>708</v>
      </c>
      <c r="AY247" s="291" t="s">
        <v>708</v>
      </c>
      <c r="AZ247" s="291" t="s">
        <v>708</v>
      </c>
      <c r="BA247" s="291" t="s">
        <v>708</v>
      </c>
      <c r="BB247" s="291" t="s">
        <v>708</v>
      </c>
      <c r="BC247" s="291" t="s">
        <v>708</v>
      </c>
      <c r="BD247" s="291" t="s">
        <v>708</v>
      </c>
      <c r="BE247" s="755" t="s">
        <v>708</v>
      </c>
      <c r="BF247" s="591" t="s">
        <v>708</v>
      </c>
      <c r="BG247" s="591" t="s">
        <v>708</v>
      </c>
      <c r="BH247" s="591" t="s">
        <v>708</v>
      </c>
      <c r="BI247" s="591" t="s">
        <v>708</v>
      </c>
      <c r="BJ247" s="591" t="s">
        <v>708</v>
      </c>
      <c r="BK247" s="591" t="s">
        <v>708</v>
      </c>
      <c r="BL247" s="754" t="s">
        <v>708</v>
      </c>
      <c r="BM247" s="291" t="s">
        <v>708</v>
      </c>
      <c r="BN247" s="291" t="s">
        <v>708</v>
      </c>
      <c r="BO247" s="291" t="s">
        <v>708</v>
      </c>
      <c r="BP247" s="291" t="s">
        <v>708</v>
      </c>
      <c r="BQ247" s="291" t="s">
        <v>708</v>
      </c>
      <c r="BR247" s="291" t="s">
        <v>708</v>
      </c>
      <c r="BS247" s="755" t="s">
        <v>708</v>
      </c>
      <c r="BT247" s="591" t="s">
        <v>708</v>
      </c>
      <c r="BU247" s="591" t="s">
        <v>708</v>
      </c>
      <c r="BV247" s="591" t="s">
        <v>708</v>
      </c>
      <c r="BW247" s="591" t="s">
        <v>708</v>
      </c>
      <c r="BX247" s="591" t="s">
        <v>708</v>
      </c>
      <c r="BY247" s="591" t="s">
        <v>708</v>
      </c>
      <c r="BZ247" s="754" t="s">
        <v>708</v>
      </c>
      <c r="CA247" s="291" t="s">
        <v>708</v>
      </c>
      <c r="CB247" s="291" t="s">
        <v>708</v>
      </c>
      <c r="CC247" s="291" t="s">
        <v>708</v>
      </c>
      <c r="CD247" s="291" t="s">
        <v>708</v>
      </c>
      <c r="CE247" s="291" t="s">
        <v>708</v>
      </c>
      <c r="CF247" s="291" t="s">
        <v>708</v>
      </c>
      <c r="CG247" s="291" t="s">
        <v>708</v>
      </c>
      <c r="CH247" s="439" t="s">
        <v>1100</v>
      </c>
      <c r="CI247" s="290"/>
      <c r="CJ247" s="290"/>
      <c r="CK247" s="290"/>
      <c r="CL247" s="290"/>
      <c r="CM247" s="290"/>
      <c r="CN247" s="290"/>
      <c r="CO247" s="290"/>
      <c r="CP247" s="290"/>
      <c r="CQ247" s="290"/>
      <c r="CR247" s="290"/>
      <c r="CS247" s="290"/>
      <c r="CT247" s="290"/>
      <c r="CU247" s="290"/>
      <c r="CV247" s="290"/>
      <c r="CW247" s="290"/>
      <c r="CX247" s="290"/>
      <c r="CY247" s="290"/>
      <c r="CZ247" s="290"/>
      <c r="DA247" s="290"/>
      <c r="DB247" s="290"/>
      <c r="DC247" s="290"/>
      <c r="DD247" s="290"/>
      <c r="DE247" s="290"/>
      <c r="DF247" s="290"/>
      <c r="DG247" s="290"/>
      <c r="DH247" s="290"/>
      <c r="DI247" s="290"/>
      <c r="DJ247" s="290"/>
      <c r="DK247" s="290"/>
      <c r="DL247" s="290"/>
      <c r="DM247" s="290"/>
      <c r="DN247" s="290"/>
      <c r="DO247" s="290"/>
      <c r="DP247" s="290"/>
      <c r="DQ247" s="290"/>
      <c r="DR247" s="290"/>
      <c r="DS247" s="290"/>
      <c r="DT247" s="290"/>
      <c r="DU247" s="290"/>
      <c r="DV247" s="290"/>
      <c r="DW247" s="290"/>
      <c r="DX247" s="290"/>
      <c r="DY247" s="290"/>
      <c r="DZ247" s="290"/>
      <c r="EA247" s="290"/>
      <c r="EB247" s="290"/>
      <c r="EC247" s="290"/>
      <c r="ED247" s="290"/>
      <c r="EE247" s="290"/>
      <c r="EF247" s="290"/>
      <c r="EG247" s="290"/>
      <c r="EH247" s="290"/>
      <c r="EI247" s="290"/>
      <c r="EJ247" s="290"/>
      <c r="EK247" s="290"/>
      <c r="EL247" s="290"/>
      <c r="EM247" s="290"/>
      <c r="EN247" s="290"/>
      <c r="EO247" s="290"/>
      <c r="EP247" s="290"/>
      <c r="EQ247" s="290"/>
      <c r="ER247" s="290"/>
      <c r="ES247" s="290"/>
      <c r="ET247" s="290"/>
      <c r="EU247" s="290"/>
      <c r="EV247" s="290"/>
      <c r="EW247" s="290"/>
      <c r="EX247" s="290"/>
      <c r="EY247" s="290"/>
    </row>
    <row r="248" spans="1:155" s="237" customFormat="1" ht="15" customHeight="1" x14ac:dyDescent="0.35">
      <c r="A248" s="292" t="s">
        <v>426</v>
      </c>
      <c r="B248" s="293" t="s">
        <v>427</v>
      </c>
      <c r="C248" s="293" t="s">
        <v>128</v>
      </c>
      <c r="D248" s="290"/>
      <c r="E248" s="398">
        <v>88079383</v>
      </c>
      <c r="F248" s="699">
        <v>92296718</v>
      </c>
      <c r="G248" s="289">
        <v>0</v>
      </c>
      <c r="H248" s="699">
        <v>0</v>
      </c>
      <c r="I248" s="289">
        <v>443217</v>
      </c>
      <c r="J248" s="289">
        <v>452880</v>
      </c>
      <c r="K248" s="398">
        <v>87636166</v>
      </c>
      <c r="L248" s="699">
        <v>91843838</v>
      </c>
      <c r="M248" s="289">
        <v>0</v>
      </c>
      <c r="N248" s="699">
        <v>0</v>
      </c>
      <c r="O248" s="405">
        <v>60443.8</v>
      </c>
      <c r="P248" s="752">
        <v>60914.1</v>
      </c>
      <c r="Q248" s="616">
        <v>0.97</v>
      </c>
      <c r="R248" s="617">
        <v>0.97</v>
      </c>
      <c r="S248" s="704">
        <v>0</v>
      </c>
      <c r="T248" s="699">
        <v>0</v>
      </c>
      <c r="U248" s="384">
        <v>58630.5</v>
      </c>
      <c r="V248" s="384">
        <v>59086.677000000003</v>
      </c>
      <c r="W248" s="684">
        <v>1502.28</v>
      </c>
      <c r="X248" s="756">
        <v>1562.0563299999999</v>
      </c>
      <c r="Y248" s="472">
        <v>1494.72</v>
      </c>
      <c r="Z248" s="472">
        <v>1554.39166</v>
      </c>
      <c r="AA248" s="499">
        <v>1766101</v>
      </c>
      <c r="AB248" s="440">
        <v>29.89</v>
      </c>
      <c r="AC248" s="619">
        <v>1.99971E-2</v>
      </c>
      <c r="AD248" s="441" t="s">
        <v>105</v>
      </c>
      <c r="AE248" s="442" t="s">
        <v>105</v>
      </c>
      <c r="AF248" s="340">
        <v>0</v>
      </c>
      <c r="AG248" s="340">
        <v>218.52023</v>
      </c>
      <c r="AH248" s="340">
        <v>75.330079999999995</v>
      </c>
      <c r="AI248" s="340">
        <v>0</v>
      </c>
      <c r="AJ248" s="568">
        <v>1855.91</v>
      </c>
      <c r="AK248" s="609">
        <v>1</v>
      </c>
      <c r="AL248" s="570">
        <v>8890.5</v>
      </c>
      <c r="AM248" s="609">
        <v>0</v>
      </c>
      <c r="AN248" s="570">
        <v>0</v>
      </c>
      <c r="AO248" s="609">
        <v>1</v>
      </c>
      <c r="AP248" s="569">
        <v>8890.5</v>
      </c>
      <c r="AQ248" s="571" t="s">
        <v>708</v>
      </c>
      <c r="AR248" s="591" t="s">
        <v>708</v>
      </c>
      <c r="AS248" s="591" t="s">
        <v>708</v>
      </c>
      <c r="AT248" s="591" t="s">
        <v>708</v>
      </c>
      <c r="AU248" s="591" t="s">
        <v>708</v>
      </c>
      <c r="AV248" s="591" t="s">
        <v>708</v>
      </c>
      <c r="AW248" s="591" t="s">
        <v>708</v>
      </c>
      <c r="AX248" s="754" t="s">
        <v>708</v>
      </c>
      <c r="AY248" s="291" t="s">
        <v>708</v>
      </c>
      <c r="AZ248" s="291" t="s">
        <v>708</v>
      </c>
      <c r="BA248" s="291" t="s">
        <v>708</v>
      </c>
      <c r="BB248" s="291" t="s">
        <v>708</v>
      </c>
      <c r="BC248" s="291" t="s">
        <v>708</v>
      </c>
      <c r="BD248" s="291" t="s">
        <v>708</v>
      </c>
      <c r="BE248" s="755" t="s">
        <v>708</v>
      </c>
      <c r="BF248" s="591" t="s">
        <v>708</v>
      </c>
      <c r="BG248" s="591" t="s">
        <v>708</v>
      </c>
      <c r="BH248" s="591" t="s">
        <v>708</v>
      </c>
      <c r="BI248" s="591" t="s">
        <v>708</v>
      </c>
      <c r="BJ248" s="591" t="s">
        <v>708</v>
      </c>
      <c r="BK248" s="591" t="s">
        <v>708</v>
      </c>
      <c r="BL248" s="754" t="s">
        <v>708</v>
      </c>
      <c r="BM248" s="291" t="s">
        <v>708</v>
      </c>
      <c r="BN248" s="291" t="s">
        <v>708</v>
      </c>
      <c r="BO248" s="291" t="s">
        <v>708</v>
      </c>
      <c r="BP248" s="291" t="s">
        <v>708</v>
      </c>
      <c r="BQ248" s="291" t="s">
        <v>708</v>
      </c>
      <c r="BR248" s="291" t="s">
        <v>708</v>
      </c>
      <c r="BS248" s="755" t="s">
        <v>708</v>
      </c>
      <c r="BT248" s="591" t="s">
        <v>708</v>
      </c>
      <c r="BU248" s="591" t="s">
        <v>708</v>
      </c>
      <c r="BV248" s="591" t="s">
        <v>708</v>
      </c>
      <c r="BW248" s="591" t="s">
        <v>708</v>
      </c>
      <c r="BX248" s="591" t="s">
        <v>708</v>
      </c>
      <c r="BY248" s="591" t="s">
        <v>708</v>
      </c>
      <c r="BZ248" s="754" t="s">
        <v>708</v>
      </c>
      <c r="CA248" s="291" t="s">
        <v>708</v>
      </c>
      <c r="CB248" s="291" t="s">
        <v>708</v>
      </c>
      <c r="CC248" s="291" t="s">
        <v>708</v>
      </c>
      <c r="CD248" s="291" t="s">
        <v>708</v>
      </c>
      <c r="CE248" s="291" t="s">
        <v>708</v>
      </c>
      <c r="CF248" s="291" t="s">
        <v>708</v>
      </c>
      <c r="CG248" s="291" t="s">
        <v>708</v>
      </c>
      <c r="CH248" s="439" t="s">
        <v>1101</v>
      </c>
      <c r="CI248" s="290"/>
      <c r="CJ248" s="290"/>
      <c r="CK248" s="290"/>
      <c r="CL248" s="290"/>
      <c r="CM248" s="290"/>
      <c r="CN248" s="290"/>
      <c r="CO248" s="290"/>
      <c r="CP248" s="290"/>
      <c r="CQ248" s="290"/>
      <c r="CR248" s="290"/>
      <c r="CS248" s="290"/>
      <c r="CT248" s="290"/>
      <c r="CU248" s="290"/>
      <c r="CV248" s="290"/>
      <c r="CW248" s="290"/>
      <c r="CX248" s="290"/>
      <c r="CY248" s="290"/>
      <c r="CZ248" s="290"/>
      <c r="DA248" s="290"/>
      <c r="DB248" s="290"/>
      <c r="DC248" s="290"/>
      <c r="DD248" s="290"/>
      <c r="DE248" s="290"/>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290"/>
      <c r="EB248" s="290"/>
      <c r="EC248" s="290"/>
      <c r="ED248" s="290"/>
      <c r="EE248" s="290"/>
      <c r="EF248" s="290"/>
      <c r="EG248" s="290"/>
      <c r="EH248" s="290"/>
      <c r="EI248" s="290"/>
      <c r="EJ248" s="290"/>
      <c r="EK248" s="290"/>
      <c r="EL248" s="290"/>
      <c r="EM248" s="290"/>
      <c r="EN248" s="290"/>
      <c r="EO248" s="290"/>
      <c r="EP248" s="290"/>
      <c r="EQ248" s="290"/>
      <c r="ER248" s="290"/>
      <c r="ES248" s="290"/>
      <c r="ET248" s="290"/>
      <c r="EU248" s="290"/>
      <c r="EV248" s="290"/>
      <c r="EW248" s="290"/>
      <c r="EX248" s="290"/>
      <c r="EY248" s="290"/>
    </row>
    <row r="249" spans="1:155" s="237" customFormat="1" ht="15" customHeight="1" x14ac:dyDescent="0.35">
      <c r="A249" s="292" t="s">
        <v>428</v>
      </c>
      <c r="B249" s="293" t="s">
        <v>429</v>
      </c>
      <c r="C249" s="293" t="s">
        <v>176</v>
      </c>
      <c r="D249" s="290"/>
      <c r="E249" s="398">
        <v>123023987</v>
      </c>
      <c r="F249" s="699">
        <v>128607770</v>
      </c>
      <c r="G249" s="289">
        <v>0</v>
      </c>
      <c r="H249" s="699">
        <v>0</v>
      </c>
      <c r="I249" s="289">
        <v>0</v>
      </c>
      <c r="J249" s="289">
        <v>0</v>
      </c>
      <c r="K249" s="398">
        <v>123023987</v>
      </c>
      <c r="L249" s="699">
        <v>128607770</v>
      </c>
      <c r="M249" s="289">
        <v>2029156.29</v>
      </c>
      <c r="N249" s="699">
        <v>2030022</v>
      </c>
      <c r="O249" s="405">
        <v>108722</v>
      </c>
      <c r="P249" s="752">
        <v>110357</v>
      </c>
      <c r="Q249" s="616">
        <v>0.97199999999999998</v>
      </c>
      <c r="R249" s="617">
        <v>0.97199999999999998</v>
      </c>
      <c r="S249" s="704">
        <v>0</v>
      </c>
      <c r="T249" s="699">
        <v>0</v>
      </c>
      <c r="U249" s="384">
        <v>105677.8</v>
      </c>
      <c r="V249" s="384">
        <v>107267</v>
      </c>
      <c r="W249" s="684">
        <v>1164.1400000000001</v>
      </c>
      <c r="X249" s="756">
        <v>1198.95</v>
      </c>
      <c r="Y249" s="472">
        <v>1164.1400000000001</v>
      </c>
      <c r="Z249" s="472">
        <v>1198.95</v>
      </c>
      <c r="AA249" s="499">
        <v>1248588</v>
      </c>
      <c r="AB249" s="440">
        <v>11.64</v>
      </c>
      <c r="AC249" s="619">
        <v>9.9988000000000004E-3</v>
      </c>
      <c r="AD249" s="441" t="s">
        <v>105</v>
      </c>
      <c r="AE249" s="442" t="s">
        <v>105</v>
      </c>
      <c r="AF249" s="340">
        <v>395.59</v>
      </c>
      <c r="AG249" s="340">
        <v>0</v>
      </c>
      <c r="AH249" s="340">
        <v>0</v>
      </c>
      <c r="AI249" s="340">
        <v>0</v>
      </c>
      <c r="AJ249" s="568">
        <v>1594.54</v>
      </c>
      <c r="AK249" s="609">
        <v>0</v>
      </c>
      <c r="AL249" s="570">
        <v>0</v>
      </c>
      <c r="AM249" s="609">
        <v>0</v>
      </c>
      <c r="AN249" s="570">
        <v>0</v>
      </c>
      <c r="AO249" s="609">
        <v>0</v>
      </c>
      <c r="AP249" s="569">
        <v>0</v>
      </c>
      <c r="AQ249" s="571" t="s">
        <v>708</v>
      </c>
      <c r="AR249" s="591" t="s">
        <v>708</v>
      </c>
      <c r="AS249" s="591" t="s">
        <v>708</v>
      </c>
      <c r="AT249" s="591" t="s">
        <v>708</v>
      </c>
      <c r="AU249" s="591" t="s">
        <v>708</v>
      </c>
      <c r="AV249" s="591" t="s">
        <v>708</v>
      </c>
      <c r="AW249" s="591" t="s">
        <v>708</v>
      </c>
      <c r="AX249" s="754" t="s">
        <v>708</v>
      </c>
      <c r="AY249" s="291" t="s">
        <v>708</v>
      </c>
      <c r="AZ249" s="291" t="s">
        <v>708</v>
      </c>
      <c r="BA249" s="291" t="s">
        <v>708</v>
      </c>
      <c r="BB249" s="291" t="s">
        <v>708</v>
      </c>
      <c r="BC249" s="291" t="s">
        <v>708</v>
      </c>
      <c r="BD249" s="291" t="s">
        <v>708</v>
      </c>
      <c r="BE249" s="755" t="s">
        <v>708</v>
      </c>
      <c r="BF249" s="591" t="s">
        <v>708</v>
      </c>
      <c r="BG249" s="591" t="s">
        <v>708</v>
      </c>
      <c r="BH249" s="591" t="s">
        <v>708</v>
      </c>
      <c r="BI249" s="591" t="s">
        <v>708</v>
      </c>
      <c r="BJ249" s="591" t="s">
        <v>708</v>
      </c>
      <c r="BK249" s="591" t="s">
        <v>708</v>
      </c>
      <c r="BL249" s="754" t="s">
        <v>708</v>
      </c>
      <c r="BM249" s="291" t="s">
        <v>708</v>
      </c>
      <c r="BN249" s="291" t="s">
        <v>708</v>
      </c>
      <c r="BO249" s="291" t="s">
        <v>708</v>
      </c>
      <c r="BP249" s="291" t="s">
        <v>708</v>
      </c>
      <c r="BQ249" s="291" t="s">
        <v>708</v>
      </c>
      <c r="BR249" s="291" t="s">
        <v>708</v>
      </c>
      <c r="BS249" s="755" t="s">
        <v>708</v>
      </c>
      <c r="BT249" s="591" t="s">
        <v>708</v>
      </c>
      <c r="BU249" s="591" t="s">
        <v>708</v>
      </c>
      <c r="BV249" s="591" t="s">
        <v>708</v>
      </c>
      <c r="BW249" s="591" t="s">
        <v>708</v>
      </c>
      <c r="BX249" s="591" t="s">
        <v>708</v>
      </c>
      <c r="BY249" s="591" t="s">
        <v>708</v>
      </c>
      <c r="BZ249" s="754" t="s">
        <v>708</v>
      </c>
      <c r="CA249" s="291" t="s">
        <v>708</v>
      </c>
      <c r="CB249" s="291" t="s">
        <v>708</v>
      </c>
      <c r="CC249" s="291" t="s">
        <v>708</v>
      </c>
      <c r="CD249" s="291" t="s">
        <v>708</v>
      </c>
      <c r="CE249" s="291" t="s">
        <v>708</v>
      </c>
      <c r="CF249" s="291" t="s">
        <v>708</v>
      </c>
      <c r="CG249" s="291" t="s">
        <v>708</v>
      </c>
      <c r="CH249" s="439" t="s">
        <v>1102</v>
      </c>
      <c r="CI249" s="290"/>
      <c r="CJ249" s="290"/>
      <c r="CK249" s="290"/>
      <c r="CL249" s="290"/>
      <c r="CM249" s="290"/>
      <c r="CN249" s="290"/>
      <c r="CO249" s="290"/>
      <c r="CP249" s="290"/>
      <c r="CQ249" s="290"/>
      <c r="CR249" s="290"/>
      <c r="CS249" s="290"/>
      <c r="CT249" s="290"/>
      <c r="CU249" s="290"/>
      <c r="CV249" s="290"/>
      <c r="CW249" s="290"/>
      <c r="CX249" s="290"/>
      <c r="CY249" s="290"/>
      <c r="CZ249" s="290"/>
      <c r="DA249" s="290"/>
      <c r="DB249" s="290"/>
      <c r="DC249" s="290"/>
      <c r="DD249" s="290"/>
      <c r="DE249" s="290"/>
      <c r="DF249" s="290"/>
      <c r="DG249" s="290"/>
      <c r="DH249" s="290"/>
      <c r="DI249" s="290"/>
      <c r="DJ249" s="290"/>
      <c r="DK249" s="290"/>
      <c r="DL249" s="290"/>
      <c r="DM249" s="290"/>
      <c r="DN249" s="290"/>
      <c r="DO249" s="290"/>
      <c r="DP249" s="290"/>
      <c r="DQ249" s="290"/>
      <c r="DR249" s="290"/>
      <c r="DS249" s="290"/>
      <c r="DT249" s="290"/>
      <c r="DU249" s="290"/>
      <c r="DV249" s="290"/>
      <c r="DW249" s="290"/>
      <c r="DX249" s="290"/>
      <c r="DY249" s="290"/>
      <c r="DZ249" s="290"/>
      <c r="EA249" s="290"/>
      <c r="EB249" s="290"/>
      <c r="EC249" s="290"/>
      <c r="ED249" s="290"/>
      <c r="EE249" s="290"/>
      <c r="EF249" s="290"/>
      <c r="EG249" s="290"/>
      <c r="EH249" s="290"/>
      <c r="EI249" s="290"/>
      <c r="EJ249" s="290"/>
      <c r="EK249" s="290"/>
      <c r="EL249" s="290"/>
      <c r="EM249" s="290"/>
      <c r="EN249" s="290"/>
      <c r="EO249" s="290"/>
      <c r="EP249" s="290"/>
      <c r="EQ249" s="290"/>
      <c r="ER249" s="290"/>
      <c r="ES249" s="290"/>
      <c r="ET249" s="290"/>
      <c r="EU249" s="290"/>
      <c r="EV249" s="290"/>
      <c r="EW249" s="290"/>
      <c r="EX249" s="290"/>
      <c r="EY249" s="290"/>
    </row>
    <row r="250" spans="1:155" s="237" customFormat="1" ht="15" customHeight="1" x14ac:dyDescent="0.35">
      <c r="A250" s="292" t="s">
        <v>567</v>
      </c>
      <c r="B250" s="293" t="s">
        <v>1103</v>
      </c>
      <c r="C250" s="293" t="s">
        <v>710</v>
      </c>
      <c r="D250" s="290"/>
      <c r="E250" s="398">
        <v>8000300.0812600004</v>
      </c>
      <c r="F250" s="699">
        <v>8238791</v>
      </c>
      <c r="G250" s="289">
        <v>0</v>
      </c>
      <c r="H250" s="699">
        <v>0</v>
      </c>
      <c r="I250" s="289">
        <v>0</v>
      </c>
      <c r="J250" s="289">
        <v>0</v>
      </c>
      <c r="K250" s="398">
        <v>8000300.0812600004</v>
      </c>
      <c r="L250" s="699">
        <v>8238791</v>
      </c>
      <c r="M250" s="289">
        <v>0</v>
      </c>
      <c r="N250" s="699">
        <v>0</v>
      </c>
      <c r="O250" s="405">
        <v>40223</v>
      </c>
      <c r="P250" s="752">
        <v>40395</v>
      </c>
      <c r="Q250" s="616">
        <v>0.97</v>
      </c>
      <c r="R250" s="617">
        <v>0.97</v>
      </c>
      <c r="S250" s="704" t="s">
        <v>130</v>
      </c>
      <c r="T250" s="699">
        <v>40</v>
      </c>
      <c r="U250" s="384">
        <v>39016.300000000003</v>
      </c>
      <c r="V250" s="384">
        <v>39223.199999999997</v>
      </c>
      <c r="W250" s="684">
        <v>205.05</v>
      </c>
      <c r="X250" s="756">
        <v>210.05</v>
      </c>
      <c r="Y250" s="472">
        <v>205.05</v>
      </c>
      <c r="Z250" s="472">
        <v>210.05</v>
      </c>
      <c r="AA250" s="499">
        <v>0</v>
      </c>
      <c r="AB250" s="440">
        <v>0</v>
      </c>
      <c r="AC250" s="619">
        <v>0</v>
      </c>
      <c r="AD250" s="441" t="s">
        <v>105</v>
      </c>
      <c r="AE250" s="442" t="s">
        <v>105</v>
      </c>
      <c r="AF250" s="340">
        <v>1626.38</v>
      </c>
      <c r="AG250" s="340">
        <v>295.57</v>
      </c>
      <c r="AH250" s="340">
        <v>0</v>
      </c>
      <c r="AI250" s="340">
        <v>0</v>
      </c>
      <c r="AJ250" s="568">
        <v>2132</v>
      </c>
      <c r="AK250" s="609">
        <v>0</v>
      </c>
      <c r="AL250" s="570">
        <v>0</v>
      </c>
      <c r="AM250" s="609">
        <v>0</v>
      </c>
      <c r="AN250" s="570">
        <v>0</v>
      </c>
      <c r="AO250" s="609">
        <v>0</v>
      </c>
      <c r="AP250" s="569">
        <v>0</v>
      </c>
      <c r="AQ250" s="571" t="s">
        <v>708</v>
      </c>
      <c r="AR250" s="591" t="s">
        <v>708</v>
      </c>
      <c r="AS250" s="591" t="s">
        <v>708</v>
      </c>
      <c r="AT250" s="591" t="s">
        <v>708</v>
      </c>
      <c r="AU250" s="591" t="s">
        <v>708</v>
      </c>
      <c r="AV250" s="591" t="s">
        <v>708</v>
      </c>
      <c r="AW250" s="591" t="s">
        <v>708</v>
      </c>
      <c r="AX250" s="754" t="s">
        <v>708</v>
      </c>
      <c r="AY250" s="291" t="s">
        <v>708</v>
      </c>
      <c r="AZ250" s="291" t="s">
        <v>708</v>
      </c>
      <c r="BA250" s="291" t="s">
        <v>708</v>
      </c>
      <c r="BB250" s="291" t="s">
        <v>708</v>
      </c>
      <c r="BC250" s="291" t="s">
        <v>708</v>
      </c>
      <c r="BD250" s="291" t="s">
        <v>708</v>
      </c>
      <c r="BE250" s="755" t="s">
        <v>708</v>
      </c>
      <c r="BF250" s="591" t="s">
        <v>708</v>
      </c>
      <c r="BG250" s="591" t="s">
        <v>708</v>
      </c>
      <c r="BH250" s="591" t="s">
        <v>708</v>
      </c>
      <c r="BI250" s="591" t="s">
        <v>708</v>
      </c>
      <c r="BJ250" s="591" t="s">
        <v>708</v>
      </c>
      <c r="BK250" s="591" t="s">
        <v>708</v>
      </c>
      <c r="BL250" s="754" t="s">
        <v>708</v>
      </c>
      <c r="BM250" s="291" t="s">
        <v>708</v>
      </c>
      <c r="BN250" s="291" t="s">
        <v>708</v>
      </c>
      <c r="BO250" s="291" t="s">
        <v>708</v>
      </c>
      <c r="BP250" s="291" t="s">
        <v>708</v>
      </c>
      <c r="BQ250" s="291" t="s">
        <v>708</v>
      </c>
      <c r="BR250" s="291" t="s">
        <v>708</v>
      </c>
      <c r="BS250" s="755" t="s">
        <v>708</v>
      </c>
      <c r="BT250" s="591" t="s">
        <v>708</v>
      </c>
      <c r="BU250" s="591" t="s">
        <v>708</v>
      </c>
      <c r="BV250" s="591" t="s">
        <v>708</v>
      </c>
      <c r="BW250" s="591" t="s">
        <v>708</v>
      </c>
      <c r="BX250" s="591" t="s">
        <v>708</v>
      </c>
      <c r="BY250" s="591" t="s">
        <v>708</v>
      </c>
      <c r="BZ250" s="754" t="s">
        <v>708</v>
      </c>
      <c r="CA250" s="291" t="s">
        <v>708</v>
      </c>
      <c r="CB250" s="291" t="s">
        <v>708</v>
      </c>
      <c r="CC250" s="291" t="s">
        <v>708</v>
      </c>
      <c r="CD250" s="291" t="s">
        <v>708</v>
      </c>
      <c r="CE250" s="291" t="s">
        <v>708</v>
      </c>
      <c r="CF250" s="291" t="s">
        <v>708</v>
      </c>
      <c r="CG250" s="291" t="s">
        <v>708</v>
      </c>
      <c r="CH250" s="439" t="s">
        <v>1104</v>
      </c>
      <c r="CI250" s="290"/>
      <c r="CJ250" s="290"/>
      <c r="CK250" s="290"/>
      <c r="CL250" s="290"/>
      <c r="CM250" s="290"/>
      <c r="CN250" s="290"/>
      <c r="CO250" s="290"/>
      <c r="CP250" s="290"/>
      <c r="CQ250" s="290"/>
      <c r="CR250" s="290"/>
      <c r="CS250" s="290"/>
      <c r="CT250" s="290"/>
      <c r="CU250" s="290"/>
      <c r="CV250" s="290"/>
      <c r="CW250" s="290"/>
      <c r="CX250" s="290"/>
      <c r="CY250" s="290"/>
      <c r="CZ250" s="290"/>
      <c r="DA250" s="290"/>
      <c r="DB250" s="290"/>
      <c r="DC250" s="290"/>
      <c r="DD250" s="290"/>
      <c r="DE250" s="290"/>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290"/>
      <c r="EB250" s="290"/>
      <c r="EC250" s="290"/>
      <c r="ED250" s="290"/>
      <c r="EE250" s="290"/>
      <c r="EF250" s="290"/>
      <c r="EG250" s="290"/>
      <c r="EH250" s="290"/>
      <c r="EI250" s="290"/>
      <c r="EJ250" s="290"/>
      <c r="EK250" s="290"/>
      <c r="EL250" s="290"/>
      <c r="EM250" s="290"/>
      <c r="EN250" s="290"/>
      <c r="EO250" s="290"/>
      <c r="EP250" s="290"/>
      <c r="EQ250" s="290"/>
      <c r="ER250" s="290"/>
      <c r="ES250" s="290"/>
      <c r="ET250" s="290"/>
      <c r="EU250" s="290"/>
      <c r="EV250" s="290"/>
      <c r="EW250" s="290"/>
      <c r="EX250" s="290"/>
      <c r="EY250" s="290"/>
    </row>
    <row r="251" spans="1:155" s="237" customFormat="1" ht="15" customHeight="1" x14ac:dyDescent="0.35">
      <c r="A251" s="292" t="s">
        <v>568</v>
      </c>
      <c r="B251" s="293" t="s">
        <v>1105</v>
      </c>
      <c r="C251" s="293" t="s">
        <v>710</v>
      </c>
      <c r="D251" s="290"/>
      <c r="E251" s="398">
        <v>14458705</v>
      </c>
      <c r="F251" s="699">
        <v>15319290.42</v>
      </c>
      <c r="G251" s="289">
        <v>1229332.26</v>
      </c>
      <c r="H251" s="699">
        <v>1220181.29</v>
      </c>
      <c r="I251" s="289">
        <v>3036151</v>
      </c>
      <c r="J251" s="289">
        <v>3253370.5</v>
      </c>
      <c r="K251" s="398">
        <v>11422554</v>
      </c>
      <c r="L251" s="699">
        <v>12065919.92</v>
      </c>
      <c r="M251" s="289">
        <v>0</v>
      </c>
      <c r="N251" s="699">
        <v>0</v>
      </c>
      <c r="O251" s="405">
        <v>63186.7</v>
      </c>
      <c r="P251" s="752">
        <v>64008.2</v>
      </c>
      <c r="Q251" s="616">
        <v>0.97499999999999998</v>
      </c>
      <c r="R251" s="617">
        <v>0.99</v>
      </c>
      <c r="S251" s="704">
        <v>0</v>
      </c>
      <c r="T251" s="699">
        <v>0</v>
      </c>
      <c r="U251" s="384">
        <v>61607</v>
      </c>
      <c r="V251" s="384">
        <v>63368.118000000002</v>
      </c>
      <c r="W251" s="684">
        <v>234.69</v>
      </c>
      <c r="X251" s="756">
        <v>241.75076000000001</v>
      </c>
      <c r="Y251" s="472">
        <v>185.41</v>
      </c>
      <c r="Z251" s="472">
        <v>190.40995000000001</v>
      </c>
      <c r="AA251" s="499">
        <v>0</v>
      </c>
      <c r="AB251" s="440">
        <v>0</v>
      </c>
      <c r="AC251" s="619">
        <v>0</v>
      </c>
      <c r="AD251" s="441" t="s">
        <v>105</v>
      </c>
      <c r="AE251" s="442" t="s">
        <v>105</v>
      </c>
      <c r="AF251" s="340">
        <v>1529.3095699999999</v>
      </c>
      <c r="AG251" s="340">
        <v>222.99994000000001</v>
      </c>
      <c r="AH251" s="340">
        <v>0</v>
      </c>
      <c r="AI251" s="340">
        <v>0</v>
      </c>
      <c r="AJ251" s="568">
        <v>1994.06</v>
      </c>
      <c r="AK251" s="609">
        <v>9</v>
      </c>
      <c r="AL251" s="570">
        <v>37689.9</v>
      </c>
      <c r="AM251" s="609">
        <v>0</v>
      </c>
      <c r="AN251" s="570">
        <v>0</v>
      </c>
      <c r="AO251" s="609">
        <v>9</v>
      </c>
      <c r="AP251" s="569">
        <v>37689.9</v>
      </c>
      <c r="AQ251" s="571" t="s">
        <v>708</v>
      </c>
      <c r="AR251" s="591" t="s">
        <v>708</v>
      </c>
      <c r="AS251" s="591" t="s">
        <v>708</v>
      </c>
      <c r="AT251" s="591" t="s">
        <v>708</v>
      </c>
      <c r="AU251" s="591" t="s">
        <v>708</v>
      </c>
      <c r="AV251" s="591" t="s">
        <v>708</v>
      </c>
      <c r="AW251" s="591" t="s">
        <v>708</v>
      </c>
      <c r="AX251" s="754" t="s">
        <v>708</v>
      </c>
      <c r="AY251" s="291" t="s">
        <v>708</v>
      </c>
      <c r="AZ251" s="291" t="s">
        <v>708</v>
      </c>
      <c r="BA251" s="291" t="s">
        <v>708</v>
      </c>
      <c r="BB251" s="291" t="s">
        <v>708</v>
      </c>
      <c r="BC251" s="291" t="s">
        <v>708</v>
      </c>
      <c r="BD251" s="291" t="s">
        <v>708</v>
      </c>
      <c r="BE251" s="755" t="s">
        <v>708</v>
      </c>
      <c r="BF251" s="591" t="s">
        <v>708</v>
      </c>
      <c r="BG251" s="591" t="s">
        <v>708</v>
      </c>
      <c r="BH251" s="591" t="s">
        <v>708</v>
      </c>
      <c r="BI251" s="591" t="s">
        <v>708</v>
      </c>
      <c r="BJ251" s="591" t="s">
        <v>708</v>
      </c>
      <c r="BK251" s="591" t="s">
        <v>708</v>
      </c>
      <c r="BL251" s="754" t="s">
        <v>708</v>
      </c>
      <c r="BM251" s="291" t="s">
        <v>708</v>
      </c>
      <c r="BN251" s="291" t="s">
        <v>708</v>
      </c>
      <c r="BO251" s="291" t="s">
        <v>708</v>
      </c>
      <c r="BP251" s="291" t="s">
        <v>708</v>
      </c>
      <c r="BQ251" s="291" t="s">
        <v>708</v>
      </c>
      <c r="BR251" s="291" t="s">
        <v>708</v>
      </c>
      <c r="BS251" s="755" t="s">
        <v>708</v>
      </c>
      <c r="BT251" s="591" t="s">
        <v>708</v>
      </c>
      <c r="BU251" s="591" t="s">
        <v>708</v>
      </c>
      <c r="BV251" s="591" t="s">
        <v>708</v>
      </c>
      <c r="BW251" s="591" t="s">
        <v>708</v>
      </c>
      <c r="BX251" s="591" t="s">
        <v>708</v>
      </c>
      <c r="BY251" s="591" t="s">
        <v>708</v>
      </c>
      <c r="BZ251" s="754" t="s">
        <v>708</v>
      </c>
      <c r="CA251" s="291" t="s">
        <v>708</v>
      </c>
      <c r="CB251" s="291" t="s">
        <v>708</v>
      </c>
      <c r="CC251" s="291" t="s">
        <v>708</v>
      </c>
      <c r="CD251" s="291" t="s">
        <v>708</v>
      </c>
      <c r="CE251" s="291" t="s">
        <v>708</v>
      </c>
      <c r="CF251" s="291" t="s">
        <v>708</v>
      </c>
      <c r="CG251" s="291" t="s">
        <v>708</v>
      </c>
      <c r="CH251" s="439" t="s">
        <v>1106</v>
      </c>
      <c r="CI251" s="290"/>
      <c r="CJ251" s="290"/>
      <c r="CK251" s="290"/>
      <c r="CL251" s="290"/>
      <c r="CM251" s="290"/>
      <c r="CN251" s="290"/>
      <c r="CO251" s="290"/>
      <c r="CP251" s="290"/>
      <c r="CQ251" s="290"/>
      <c r="CR251" s="290"/>
      <c r="CS251" s="290"/>
      <c r="CT251" s="290"/>
      <c r="CU251" s="290"/>
      <c r="CV251" s="290"/>
      <c r="CW251" s="290"/>
      <c r="CX251" s="290"/>
      <c r="CY251" s="290"/>
      <c r="CZ251" s="290"/>
      <c r="DA251" s="290"/>
      <c r="DB251" s="290"/>
      <c r="DC251" s="290"/>
      <c r="DD251" s="290"/>
      <c r="DE251" s="290"/>
      <c r="DF251" s="290"/>
      <c r="DG251" s="290"/>
      <c r="DH251" s="290"/>
      <c r="DI251" s="290"/>
      <c r="DJ251" s="290"/>
      <c r="DK251" s="290"/>
      <c r="DL251" s="290"/>
      <c r="DM251" s="290"/>
      <c r="DN251" s="290"/>
      <c r="DO251" s="290"/>
      <c r="DP251" s="290"/>
      <c r="DQ251" s="290"/>
      <c r="DR251" s="290"/>
      <c r="DS251" s="290"/>
      <c r="DT251" s="290"/>
      <c r="DU251" s="290"/>
      <c r="DV251" s="290"/>
      <c r="DW251" s="290"/>
      <c r="DX251" s="290"/>
      <c r="DY251" s="290"/>
      <c r="DZ251" s="290"/>
      <c r="EA251" s="290"/>
      <c r="EB251" s="290"/>
      <c r="EC251" s="290"/>
      <c r="ED251" s="290"/>
      <c r="EE251" s="290"/>
      <c r="EF251" s="290"/>
      <c r="EG251" s="290"/>
      <c r="EH251" s="290"/>
      <c r="EI251" s="290"/>
      <c r="EJ251" s="290"/>
      <c r="EK251" s="290"/>
      <c r="EL251" s="290"/>
      <c r="EM251" s="290"/>
      <c r="EN251" s="290"/>
      <c r="EO251" s="290"/>
      <c r="EP251" s="290"/>
      <c r="EQ251" s="290"/>
      <c r="ER251" s="290"/>
      <c r="ES251" s="290"/>
      <c r="ET251" s="290"/>
      <c r="EU251" s="290"/>
      <c r="EV251" s="290"/>
      <c r="EW251" s="290"/>
      <c r="EX251" s="290"/>
      <c r="EY251" s="290"/>
    </row>
    <row r="252" spans="1:155" s="237" customFormat="1" ht="15" customHeight="1" x14ac:dyDescent="0.35">
      <c r="A252" s="292" t="s">
        <v>431</v>
      </c>
      <c r="B252" s="293" t="s">
        <v>432</v>
      </c>
      <c r="C252" s="293" t="s">
        <v>124</v>
      </c>
      <c r="D252" s="290"/>
      <c r="E252" s="398">
        <v>82551411</v>
      </c>
      <c r="F252" s="699">
        <v>86984374</v>
      </c>
      <c r="G252" s="289">
        <v>0</v>
      </c>
      <c r="H252" s="699">
        <v>0</v>
      </c>
      <c r="I252" s="289">
        <v>328549</v>
      </c>
      <c r="J252" s="289">
        <v>335366</v>
      </c>
      <c r="K252" s="398">
        <v>82222862</v>
      </c>
      <c r="L252" s="699">
        <v>86649008</v>
      </c>
      <c r="M252" s="289">
        <v>21151482</v>
      </c>
      <c r="N252" s="699">
        <v>22023288</v>
      </c>
      <c r="O252" s="405">
        <v>53801.65</v>
      </c>
      <c r="P252" s="752">
        <v>54768.800000000003</v>
      </c>
      <c r="Q252" s="616">
        <v>0.96799999999999997</v>
      </c>
      <c r="R252" s="617">
        <v>0.97299999999999998</v>
      </c>
      <c r="S252" s="704">
        <v>0</v>
      </c>
      <c r="T252" s="699">
        <v>0</v>
      </c>
      <c r="U252" s="384">
        <v>52080</v>
      </c>
      <c r="V252" s="384">
        <v>53290</v>
      </c>
      <c r="W252" s="684">
        <v>1585.09</v>
      </c>
      <c r="X252" s="756">
        <v>1632.28</v>
      </c>
      <c r="Y252" s="472">
        <v>1578.78</v>
      </c>
      <c r="Z252" s="472">
        <v>1625.99</v>
      </c>
      <c r="AA252" s="499">
        <v>841449</v>
      </c>
      <c r="AB252" s="440">
        <v>15.79</v>
      </c>
      <c r="AC252" s="619">
        <v>1.0001400000000001E-2</v>
      </c>
      <c r="AD252" s="441" t="s">
        <v>105</v>
      </c>
      <c r="AE252" s="442" t="s">
        <v>105</v>
      </c>
      <c r="AF252" s="340">
        <v>0</v>
      </c>
      <c r="AG252" s="340">
        <v>236.97</v>
      </c>
      <c r="AH252" s="340">
        <v>83.61</v>
      </c>
      <c r="AI252" s="340">
        <v>19</v>
      </c>
      <c r="AJ252" s="568">
        <v>1971.86</v>
      </c>
      <c r="AK252" s="609">
        <v>7</v>
      </c>
      <c r="AL252" s="570">
        <v>16159</v>
      </c>
      <c r="AM252" s="609">
        <v>0</v>
      </c>
      <c r="AN252" s="570">
        <v>0</v>
      </c>
      <c r="AO252" s="609">
        <v>7</v>
      </c>
      <c r="AP252" s="569">
        <v>16159</v>
      </c>
      <c r="AQ252" s="571" t="s">
        <v>708</v>
      </c>
      <c r="AR252" s="591" t="s">
        <v>708</v>
      </c>
      <c r="AS252" s="591" t="s">
        <v>708</v>
      </c>
      <c r="AT252" s="591" t="s">
        <v>708</v>
      </c>
      <c r="AU252" s="591" t="s">
        <v>708</v>
      </c>
      <c r="AV252" s="591" t="s">
        <v>708</v>
      </c>
      <c r="AW252" s="591" t="s">
        <v>708</v>
      </c>
      <c r="AX252" s="754" t="s">
        <v>708</v>
      </c>
      <c r="AY252" s="291" t="s">
        <v>708</v>
      </c>
      <c r="AZ252" s="291" t="s">
        <v>708</v>
      </c>
      <c r="BA252" s="291" t="s">
        <v>708</v>
      </c>
      <c r="BB252" s="291" t="s">
        <v>708</v>
      </c>
      <c r="BC252" s="291" t="s">
        <v>708</v>
      </c>
      <c r="BD252" s="291" t="s">
        <v>708</v>
      </c>
      <c r="BE252" s="755" t="s">
        <v>708</v>
      </c>
      <c r="BF252" s="591" t="s">
        <v>708</v>
      </c>
      <c r="BG252" s="591" t="s">
        <v>708</v>
      </c>
      <c r="BH252" s="591" t="s">
        <v>708</v>
      </c>
      <c r="BI252" s="591" t="s">
        <v>708</v>
      </c>
      <c r="BJ252" s="591" t="s">
        <v>708</v>
      </c>
      <c r="BK252" s="591" t="s">
        <v>708</v>
      </c>
      <c r="BL252" s="754" t="s">
        <v>708</v>
      </c>
      <c r="BM252" s="291" t="s">
        <v>708</v>
      </c>
      <c r="BN252" s="291" t="s">
        <v>708</v>
      </c>
      <c r="BO252" s="291" t="s">
        <v>708</v>
      </c>
      <c r="BP252" s="291" t="s">
        <v>708</v>
      </c>
      <c r="BQ252" s="291" t="s">
        <v>708</v>
      </c>
      <c r="BR252" s="291" t="s">
        <v>708</v>
      </c>
      <c r="BS252" s="755" t="s">
        <v>708</v>
      </c>
      <c r="BT252" s="591" t="s">
        <v>708</v>
      </c>
      <c r="BU252" s="591" t="s">
        <v>708</v>
      </c>
      <c r="BV252" s="591" t="s">
        <v>708</v>
      </c>
      <c r="BW252" s="591" t="s">
        <v>708</v>
      </c>
      <c r="BX252" s="591" t="s">
        <v>708</v>
      </c>
      <c r="BY252" s="591" t="s">
        <v>708</v>
      </c>
      <c r="BZ252" s="754" t="s">
        <v>708</v>
      </c>
      <c r="CA252" s="291" t="s">
        <v>708</v>
      </c>
      <c r="CB252" s="291" t="s">
        <v>708</v>
      </c>
      <c r="CC252" s="291" t="s">
        <v>708</v>
      </c>
      <c r="CD252" s="291" t="s">
        <v>708</v>
      </c>
      <c r="CE252" s="291" t="s">
        <v>708</v>
      </c>
      <c r="CF252" s="291" t="s">
        <v>708</v>
      </c>
      <c r="CG252" s="291" t="s">
        <v>708</v>
      </c>
      <c r="CH252" s="439" t="s">
        <v>1107</v>
      </c>
      <c r="CI252" s="290"/>
      <c r="CJ252" s="290"/>
      <c r="CK252" s="290"/>
      <c r="CL252" s="290"/>
      <c r="CM252" s="290"/>
      <c r="CN252" s="290"/>
      <c r="CO252" s="290"/>
      <c r="CP252" s="290"/>
      <c r="CQ252" s="290"/>
      <c r="CR252" s="290"/>
      <c r="CS252" s="290"/>
      <c r="CT252" s="290"/>
      <c r="CU252" s="290"/>
      <c r="CV252" s="290"/>
      <c r="CW252" s="290"/>
      <c r="CX252" s="290"/>
      <c r="CY252" s="290"/>
      <c r="CZ252" s="290"/>
      <c r="DA252" s="290"/>
      <c r="DB252" s="290"/>
      <c r="DC252" s="290"/>
      <c r="DD252" s="290"/>
      <c r="DE252" s="290"/>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290"/>
      <c r="EB252" s="290"/>
      <c r="EC252" s="290"/>
      <c r="ED252" s="290"/>
      <c r="EE252" s="290"/>
      <c r="EF252" s="290"/>
      <c r="EG252" s="290"/>
      <c r="EH252" s="290"/>
      <c r="EI252" s="290"/>
      <c r="EJ252" s="290"/>
      <c r="EK252" s="290"/>
      <c r="EL252" s="290"/>
      <c r="EM252" s="290"/>
      <c r="EN252" s="290"/>
      <c r="EO252" s="290"/>
      <c r="EP252" s="290"/>
      <c r="EQ252" s="290"/>
      <c r="ER252" s="290"/>
      <c r="ES252" s="290"/>
      <c r="ET252" s="290"/>
      <c r="EU252" s="290"/>
      <c r="EV252" s="290"/>
      <c r="EW252" s="290"/>
      <c r="EX252" s="290"/>
      <c r="EY252" s="290"/>
    </row>
    <row r="253" spans="1:155" s="237" customFormat="1" ht="15" customHeight="1" x14ac:dyDescent="0.35">
      <c r="A253" s="292" t="s">
        <v>569</v>
      </c>
      <c r="B253" s="293" t="s">
        <v>1108</v>
      </c>
      <c r="C253" s="293" t="s">
        <v>710</v>
      </c>
      <c r="D253" s="290"/>
      <c r="E253" s="398">
        <v>9008858.7200000007</v>
      </c>
      <c r="F253" s="699">
        <v>9295521</v>
      </c>
      <c r="G253" s="289">
        <v>0</v>
      </c>
      <c r="H253" s="699">
        <v>0</v>
      </c>
      <c r="I253" s="289">
        <v>1219423</v>
      </c>
      <c r="J253" s="289">
        <v>1276001</v>
      </c>
      <c r="K253" s="398">
        <v>7789435.7199999997</v>
      </c>
      <c r="L253" s="699">
        <v>8019520</v>
      </c>
      <c r="M253" s="289">
        <v>0</v>
      </c>
      <c r="N253" s="699">
        <v>0</v>
      </c>
      <c r="O253" s="405">
        <v>48796.47</v>
      </c>
      <c r="P253" s="752">
        <v>49303.7</v>
      </c>
      <c r="Q253" s="616">
        <v>0.97375</v>
      </c>
      <c r="R253" s="617">
        <v>0.9738</v>
      </c>
      <c r="S253" s="704">
        <v>478.5</v>
      </c>
      <c r="T253" s="699">
        <v>478.5</v>
      </c>
      <c r="U253" s="384">
        <v>47994.1</v>
      </c>
      <c r="V253" s="384">
        <v>48490.400000000001</v>
      </c>
      <c r="W253" s="684">
        <v>187.71</v>
      </c>
      <c r="X253" s="756">
        <v>191.7</v>
      </c>
      <c r="Y253" s="472">
        <v>162.30000000000001</v>
      </c>
      <c r="Z253" s="472">
        <v>165.38</v>
      </c>
      <c r="AA253" s="499">
        <v>0</v>
      </c>
      <c r="AB253" s="440">
        <v>0</v>
      </c>
      <c r="AC253" s="619">
        <v>0</v>
      </c>
      <c r="AD253" s="441" t="s">
        <v>105</v>
      </c>
      <c r="AE253" s="442" t="s">
        <v>105</v>
      </c>
      <c r="AF253" s="340">
        <v>1401.3</v>
      </c>
      <c r="AG253" s="340">
        <v>248.57</v>
      </c>
      <c r="AH253" s="340">
        <v>80.349999999999994</v>
      </c>
      <c r="AI253" s="340">
        <v>0</v>
      </c>
      <c r="AJ253" s="568">
        <v>1921.92</v>
      </c>
      <c r="AK253" s="609">
        <v>40</v>
      </c>
      <c r="AL253" s="570">
        <v>29034.3</v>
      </c>
      <c r="AM253" s="609">
        <v>0</v>
      </c>
      <c r="AN253" s="570">
        <v>0</v>
      </c>
      <c r="AO253" s="609">
        <v>39</v>
      </c>
      <c r="AP253" s="569">
        <v>28944.799999999999</v>
      </c>
      <c r="AQ253" s="571" t="s">
        <v>708</v>
      </c>
      <c r="AR253" s="591" t="s">
        <v>708</v>
      </c>
      <c r="AS253" s="591" t="s">
        <v>708</v>
      </c>
      <c r="AT253" s="591" t="s">
        <v>708</v>
      </c>
      <c r="AU253" s="591" t="s">
        <v>708</v>
      </c>
      <c r="AV253" s="591" t="s">
        <v>708</v>
      </c>
      <c r="AW253" s="591" t="s">
        <v>708</v>
      </c>
      <c r="AX253" s="754" t="s">
        <v>708</v>
      </c>
      <c r="AY253" s="291" t="s">
        <v>708</v>
      </c>
      <c r="AZ253" s="291" t="s">
        <v>708</v>
      </c>
      <c r="BA253" s="291" t="s">
        <v>708</v>
      </c>
      <c r="BB253" s="291" t="s">
        <v>708</v>
      </c>
      <c r="BC253" s="291" t="s">
        <v>708</v>
      </c>
      <c r="BD253" s="291" t="s">
        <v>708</v>
      </c>
      <c r="BE253" s="755" t="s">
        <v>708</v>
      </c>
      <c r="BF253" s="591" t="s">
        <v>708</v>
      </c>
      <c r="BG253" s="591" t="s">
        <v>708</v>
      </c>
      <c r="BH253" s="591" t="s">
        <v>708</v>
      </c>
      <c r="BI253" s="591" t="s">
        <v>708</v>
      </c>
      <c r="BJ253" s="591" t="s">
        <v>708</v>
      </c>
      <c r="BK253" s="591" t="s">
        <v>708</v>
      </c>
      <c r="BL253" s="754" t="s">
        <v>708</v>
      </c>
      <c r="BM253" s="291" t="s">
        <v>708</v>
      </c>
      <c r="BN253" s="291" t="s">
        <v>708</v>
      </c>
      <c r="BO253" s="291" t="s">
        <v>708</v>
      </c>
      <c r="BP253" s="291" t="s">
        <v>708</v>
      </c>
      <c r="BQ253" s="291" t="s">
        <v>708</v>
      </c>
      <c r="BR253" s="291" t="s">
        <v>708</v>
      </c>
      <c r="BS253" s="755" t="s">
        <v>708</v>
      </c>
      <c r="BT253" s="591" t="s">
        <v>708</v>
      </c>
      <c r="BU253" s="591" t="s">
        <v>708</v>
      </c>
      <c r="BV253" s="591" t="s">
        <v>708</v>
      </c>
      <c r="BW253" s="591" t="s">
        <v>708</v>
      </c>
      <c r="BX253" s="591" t="s">
        <v>708</v>
      </c>
      <c r="BY253" s="591" t="s">
        <v>708</v>
      </c>
      <c r="BZ253" s="754" t="s">
        <v>708</v>
      </c>
      <c r="CA253" s="291" t="s">
        <v>708</v>
      </c>
      <c r="CB253" s="291" t="s">
        <v>708</v>
      </c>
      <c r="CC253" s="291" t="s">
        <v>708</v>
      </c>
      <c r="CD253" s="291" t="s">
        <v>708</v>
      </c>
      <c r="CE253" s="291" t="s">
        <v>708</v>
      </c>
      <c r="CF253" s="291" t="s">
        <v>708</v>
      </c>
      <c r="CG253" s="291" t="s">
        <v>708</v>
      </c>
      <c r="CH253" s="439" t="s">
        <v>1109</v>
      </c>
      <c r="CI253" s="290"/>
      <c r="CJ253" s="290"/>
      <c r="CK253" s="290"/>
      <c r="CL253" s="290"/>
      <c r="CM253" s="290"/>
      <c r="CN253" s="290"/>
      <c r="CO253" s="290"/>
      <c r="CP253" s="290"/>
      <c r="CQ253" s="290"/>
      <c r="CR253" s="290"/>
      <c r="CS253" s="290"/>
      <c r="CT253" s="290"/>
      <c r="CU253" s="290"/>
      <c r="CV253" s="290"/>
      <c r="CW253" s="290"/>
      <c r="CX253" s="290"/>
      <c r="CY253" s="290"/>
      <c r="CZ253" s="290"/>
      <c r="DA253" s="290"/>
      <c r="DB253" s="290"/>
      <c r="DC253" s="290"/>
      <c r="DD253" s="290"/>
      <c r="DE253" s="290"/>
      <c r="DF253" s="290"/>
      <c r="DG253" s="290"/>
      <c r="DH253" s="290"/>
      <c r="DI253" s="290"/>
      <c r="DJ253" s="290"/>
      <c r="DK253" s="290"/>
      <c r="DL253" s="290"/>
      <c r="DM253" s="290"/>
      <c r="DN253" s="290"/>
      <c r="DO253" s="290"/>
      <c r="DP253" s="290"/>
      <c r="DQ253" s="290"/>
      <c r="DR253" s="290"/>
      <c r="DS253" s="290"/>
      <c r="DT253" s="290"/>
      <c r="DU253" s="290"/>
      <c r="DV253" s="290"/>
      <c r="DW253" s="290"/>
      <c r="DX253" s="290"/>
      <c r="DY253" s="290"/>
      <c r="DZ253" s="290"/>
      <c r="EA253" s="290"/>
      <c r="EB253" s="290"/>
      <c r="EC253" s="290"/>
      <c r="ED253" s="290"/>
      <c r="EE253" s="290"/>
      <c r="EF253" s="290"/>
      <c r="EG253" s="290"/>
      <c r="EH253" s="290"/>
      <c r="EI253" s="290"/>
      <c r="EJ253" s="290"/>
      <c r="EK253" s="290"/>
      <c r="EL253" s="290"/>
      <c r="EM253" s="290"/>
      <c r="EN253" s="290"/>
      <c r="EO253" s="290"/>
      <c r="EP253" s="290"/>
      <c r="EQ253" s="290"/>
      <c r="ER253" s="290"/>
      <c r="ES253" s="290"/>
      <c r="ET253" s="290"/>
      <c r="EU253" s="290"/>
      <c r="EV253" s="290"/>
      <c r="EW253" s="290"/>
      <c r="EX253" s="290"/>
      <c r="EY253" s="290"/>
    </row>
    <row r="254" spans="1:155" s="237" customFormat="1" ht="15" customHeight="1" x14ac:dyDescent="0.35">
      <c r="A254" s="292" t="s">
        <v>570</v>
      </c>
      <c r="B254" s="293" t="s">
        <v>1110</v>
      </c>
      <c r="C254" s="293" t="s">
        <v>710</v>
      </c>
      <c r="D254" s="290"/>
      <c r="E254" s="398">
        <v>7065152</v>
      </c>
      <c r="F254" s="699">
        <v>7359246</v>
      </c>
      <c r="G254" s="289">
        <v>0</v>
      </c>
      <c r="H254" s="699">
        <v>0</v>
      </c>
      <c r="I254" s="289">
        <v>1386002</v>
      </c>
      <c r="J254" s="289">
        <v>1476996</v>
      </c>
      <c r="K254" s="398">
        <v>5679150</v>
      </c>
      <c r="L254" s="699">
        <v>5882250</v>
      </c>
      <c r="M254" s="289">
        <v>410770</v>
      </c>
      <c r="N254" s="699">
        <v>415430</v>
      </c>
      <c r="O254" s="405">
        <v>33698.1</v>
      </c>
      <c r="P254" s="752">
        <v>33951.4</v>
      </c>
      <c r="Q254" s="616">
        <v>0.98699999999999999</v>
      </c>
      <c r="R254" s="617">
        <v>0.98699999999999999</v>
      </c>
      <c r="S254" s="704">
        <v>0</v>
      </c>
      <c r="T254" s="699">
        <v>0</v>
      </c>
      <c r="U254" s="384">
        <v>33260</v>
      </c>
      <c r="V254" s="384">
        <v>33510.031799999997</v>
      </c>
      <c r="W254" s="684">
        <v>212.42</v>
      </c>
      <c r="X254" s="756">
        <v>219.61322000000001</v>
      </c>
      <c r="Y254" s="472">
        <v>170.75</v>
      </c>
      <c r="Z254" s="472">
        <v>175.53699</v>
      </c>
      <c r="AA254" s="499">
        <v>0</v>
      </c>
      <c r="AB254" s="440">
        <v>0</v>
      </c>
      <c r="AC254" s="619">
        <v>0</v>
      </c>
      <c r="AD254" s="441" t="s">
        <v>105</v>
      </c>
      <c r="AE254" s="442" t="s">
        <v>105</v>
      </c>
      <c r="AF254" s="340">
        <v>1401.2986699999999</v>
      </c>
      <c r="AG254" s="340">
        <v>248.56977000000001</v>
      </c>
      <c r="AH254" s="340">
        <v>80.349940000000004</v>
      </c>
      <c r="AI254" s="340">
        <v>0</v>
      </c>
      <c r="AJ254" s="568">
        <v>1949.83</v>
      </c>
      <c r="AK254" s="609">
        <v>43</v>
      </c>
      <c r="AL254" s="570">
        <v>33510</v>
      </c>
      <c r="AM254" s="609">
        <v>0</v>
      </c>
      <c r="AN254" s="570">
        <v>0</v>
      </c>
      <c r="AO254" s="609">
        <v>43</v>
      </c>
      <c r="AP254" s="569">
        <v>33510</v>
      </c>
      <c r="AQ254" s="571" t="s">
        <v>708</v>
      </c>
      <c r="AR254" s="591" t="s">
        <v>708</v>
      </c>
      <c r="AS254" s="591" t="s">
        <v>708</v>
      </c>
      <c r="AT254" s="591" t="s">
        <v>708</v>
      </c>
      <c r="AU254" s="591" t="s">
        <v>708</v>
      </c>
      <c r="AV254" s="591" t="s">
        <v>708</v>
      </c>
      <c r="AW254" s="591" t="s">
        <v>708</v>
      </c>
      <c r="AX254" s="754" t="s">
        <v>708</v>
      </c>
      <c r="AY254" s="291" t="s">
        <v>708</v>
      </c>
      <c r="AZ254" s="291" t="s">
        <v>708</v>
      </c>
      <c r="BA254" s="291" t="s">
        <v>708</v>
      </c>
      <c r="BB254" s="291" t="s">
        <v>708</v>
      </c>
      <c r="BC254" s="291" t="s">
        <v>708</v>
      </c>
      <c r="BD254" s="291" t="s">
        <v>708</v>
      </c>
      <c r="BE254" s="755" t="s">
        <v>708</v>
      </c>
      <c r="BF254" s="591" t="s">
        <v>708</v>
      </c>
      <c r="BG254" s="591" t="s">
        <v>708</v>
      </c>
      <c r="BH254" s="591" t="s">
        <v>708</v>
      </c>
      <c r="BI254" s="591" t="s">
        <v>708</v>
      </c>
      <c r="BJ254" s="591" t="s">
        <v>708</v>
      </c>
      <c r="BK254" s="591" t="s">
        <v>708</v>
      </c>
      <c r="BL254" s="754" t="s">
        <v>708</v>
      </c>
      <c r="BM254" s="291" t="s">
        <v>708</v>
      </c>
      <c r="BN254" s="291" t="s">
        <v>708</v>
      </c>
      <c r="BO254" s="291" t="s">
        <v>708</v>
      </c>
      <c r="BP254" s="291" t="s">
        <v>708</v>
      </c>
      <c r="BQ254" s="291" t="s">
        <v>708</v>
      </c>
      <c r="BR254" s="291" t="s">
        <v>708</v>
      </c>
      <c r="BS254" s="755" t="s">
        <v>708</v>
      </c>
      <c r="BT254" s="591" t="s">
        <v>708</v>
      </c>
      <c r="BU254" s="591" t="s">
        <v>708</v>
      </c>
      <c r="BV254" s="591" t="s">
        <v>708</v>
      </c>
      <c r="BW254" s="591" t="s">
        <v>708</v>
      </c>
      <c r="BX254" s="591" t="s">
        <v>708</v>
      </c>
      <c r="BY254" s="591" t="s">
        <v>708</v>
      </c>
      <c r="BZ254" s="754" t="s">
        <v>708</v>
      </c>
      <c r="CA254" s="291" t="s">
        <v>708</v>
      </c>
      <c r="CB254" s="291" t="s">
        <v>708</v>
      </c>
      <c r="CC254" s="291" t="s">
        <v>708</v>
      </c>
      <c r="CD254" s="291" t="s">
        <v>708</v>
      </c>
      <c r="CE254" s="291" t="s">
        <v>708</v>
      </c>
      <c r="CF254" s="291" t="s">
        <v>708</v>
      </c>
      <c r="CG254" s="291" t="s">
        <v>708</v>
      </c>
      <c r="CH254" s="439" t="s">
        <v>1111</v>
      </c>
      <c r="CI254" s="290"/>
      <c r="CJ254" s="290"/>
      <c r="CK254" s="290"/>
      <c r="CL254" s="290"/>
      <c r="CM254" s="290"/>
      <c r="CN254" s="290"/>
      <c r="CO254" s="290"/>
      <c r="CP254" s="290"/>
      <c r="CQ254" s="290"/>
      <c r="CR254" s="290"/>
      <c r="CS254" s="290"/>
      <c r="CT254" s="290"/>
      <c r="CU254" s="290"/>
      <c r="CV254" s="290"/>
      <c r="CW254" s="290"/>
      <c r="CX254" s="290"/>
      <c r="CY254" s="290"/>
      <c r="CZ254" s="290"/>
      <c r="DA254" s="290"/>
      <c r="DB254" s="290"/>
      <c r="DC254" s="290"/>
      <c r="DD254" s="290"/>
      <c r="DE254" s="290"/>
      <c r="DF254" s="290"/>
      <c r="DG254" s="290"/>
      <c r="DH254" s="290"/>
      <c r="DI254" s="290"/>
      <c r="DJ254" s="290"/>
      <c r="DK254" s="290"/>
      <c r="DL254" s="290"/>
      <c r="DM254" s="290"/>
      <c r="DN254" s="290"/>
      <c r="DO254" s="290"/>
      <c r="DP254" s="290"/>
      <c r="DQ254" s="290"/>
      <c r="DR254" s="290"/>
      <c r="DS254" s="290"/>
      <c r="DT254" s="290"/>
      <c r="DU254" s="290"/>
      <c r="DV254" s="290"/>
      <c r="DW254" s="290"/>
      <c r="DX254" s="290"/>
      <c r="DY254" s="290"/>
      <c r="DZ254" s="290"/>
      <c r="EA254" s="290"/>
      <c r="EB254" s="290"/>
      <c r="EC254" s="290"/>
      <c r="ED254" s="290"/>
      <c r="EE254" s="290"/>
      <c r="EF254" s="290"/>
      <c r="EG254" s="290"/>
      <c r="EH254" s="290"/>
      <c r="EI254" s="290"/>
      <c r="EJ254" s="290"/>
      <c r="EK254" s="290"/>
      <c r="EL254" s="290"/>
      <c r="EM254" s="290"/>
      <c r="EN254" s="290"/>
      <c r="EO254" s="290"/>
      <c r="EP254" s="290"/>
      <c r="EQ254" s="290"/>
      <c r="ER254" s="290"/>
      <c r="ES254" s="290"/>
      <c r="ET254" s="290"/>
      <c r="EU254" s="290"/>
      <c r="EV254" s="290"/>
      <c r="EW254" s="290"/>
      <c r="EX254" s="290"/>
      <c r="EY254" s="290"/>
    </row>
    <row r="255" spans="1:155" s="237" customFormat="1" ht="15" customHeight="1" x14ac:dyDescent="0.35">
      <c r="A255" s="292" t="s">
        <v>571</v>
      </c>
      <c r="B255" s="293" t="s">
        <v>1112</v>
      </c>
      <c r="C255" s="293" t="s">
        <v>710</v>
      </c>
      <c r="D255" s="290"/>
      <c r="E255" s="398">
        <v>6117154</v>
      </c>
      <c r="F255" s="699">
        <v>6316795</v>
      </c>
      <c r="G255" s="289">
        <v>0</v>
      </c>
      <c r="H255" s="699">
        <v>0</v>
      </c>
      <c r="I255" s="289">
        <v>0</v>
      </c>
      <c r="J255" s="289">
        <v>0</v>
      </c>
      <c r="K255" s="398">
        <v>6117154</v>
      </c>
      <c r="L255" s="699">
        <v>6316795</v>
      </c>
      <c r="M255" s="289">
        <v>0</v>
      </c>
      <c r="N255" s="699">
        <v>0</v>
      </c>
      <c r="O255" s="405">
        <v>28227.8</v>
      </c>
      <c r="P255" s="752">
        <v>28502.5</v>
      </c>
      <c r="Q255" s="616">
        <v>0.98250000000000004</v>
      </c>
      <c r="R255" s="617">
        <v>0.98250000000000004</v>
      </c>
      <c r="S255" s="704">
        <v>0</v>
      </c>
      <c r="T255" s="699">
        <v>0</v>
      </c>
      <c r="U255" s="384">
        <v>27733.8</v>
      </c>
      <c r="V255" s="384">
        <v>28003.7</v>
      </c>
      <c r="W255" s="684">
        <v>220.57</v>
      </c>
      <c r="X255" s="756">
        <v>225.57</v>
      </c>
      <c r="Y255" s="472">
        <v>220.57</v>
      </c>
      <c r="Z255" s="472">
        <v>225.57</v>
      </c>
      <c r="AA255" s="499">
        <v>0</v>
      </c>
      <c r="AB255" s="440">
        <v>0</v>
      </c>
      <c r="AC255" s="619">
        <v>0</v>
      </c>
      <c r="AD255" s="441" t="s">
        <v>105</v>
      </c>
      <c r="AE255" s="442" t="s">
        <v>105</v>
      </c>
      <c r="AF255" s="340">
        <v>1529.31</v>
      </c>
      <c r="AG255" s="340">
        <v>223</v>
      </c>
      <c r="AH255" s="340">
        <v>0</v>
      </c>
      <c r="AI255" s="340">
        <v>0</v>
      </c>
      <c r="AJ255" s="568">
        <v>1977.88</v>
      </c>
      <c r="AK255" s="609">
        <v>0</v>
      </c>
      <c r="AL255" s="570">
        <v>0</v>
      </c>
      <c r="AM255" s="609">
        <v>0</v>
      </c>
      <c r="AN255" s="570">
        <v>0</v>
      </c>
      <c r="AO255" s="609">
        <v>0</v>
      </c>
      <c r="AP255" s="569">
        <v>0</v>
      </c>
      <c r="AQ255" s="571" t="s">
        <v>708</v>
      </c>
      <c r="AR255" s="591" t="s">
        <v>708</v>
      </c>
      <c r="AS255" s="591" t="s">
        <v>708</v>
      </c>
      <c r="AT255" s="591" t="s">
        <v>708</v>
      </c>
      <c r="AU255" s="591" t="s">
        <v>708</v>
      </c>
      <c r="AV255" s="591" t="s">
        <v>708</v>
      </c>
      <c r="AW255" s="591" t="s">
        <v>708</v>
      </c>
      <c r="AX255" s="754" t="s">
        <v>708</v>
      </c>
      <c r="AY255" s="291" t="s">
        <v>708</v>
      </c>
      <c r="AZ255" s="291" t="s">
        <v>708</v>
      </c>
      <c r="BA255" s="291" t="s">
        <v>708</v>
      </c>
      <c r="BB255" s="291" t="s">
        <v>708</v>
      </c>
      <c r="BC255" s="291" t="s">
        <v>708</v>
      </c>
      <c r="BD255" s="291" t="s">
        <v>708</v>
      </c>
      <c r="BE255" s="755" t="s">
        <v>708</v>
      </c>
      <c r="BF255" s="591" t="s">
        <v>708</v>
      </c>
      <c r="BG255" s="591" t="s">
        <v>708</v>
      </c>
      <c r="BH255" s="591" t="s">
        <v>708</v>
      </c>
      <c r="BI255" s="591" t="s">
        <v>708</v>
      </c>
      <c r="BJ255" s="591" t="s">
        <v>708</v>
      </c>
      <c r="BK255" s="591" t="s">
        <v>708</v>
      </c>
      <c r="BL255" s="754" t="s">
        <v>708</v>
      </c>
      <c r="BM255" s="291" t="s">
        <v>708</v>
      </c>
      <c r="BN255" s="291" t="s">
        <v>708</v>
      </c>
      <c r="BO255" s="291" t="s">
        <v>708</v>
      </c>
      <c r="BP255" s="291" t="s">
        <v>708</v>
      </c>
      <c r="BQ255" s="291" t="s">
        <v>708</v>
      </c>
      <c r="BR255" s="291" t="s">
        <v>708</v>
      </c>
      <c r="BS255" s="755" t="s">
        <v>708</v>
      </c>
      <c r="BT255" s="591" t="s">
        <v>708</v>
      </c>
      <c r="BU255" s="591" t="s">
        <v>708</v>
      </c>
      <c r="BV255" s="591" t="s">
        <v>708</v>
      </c>
      <c r="BW255" s="591" t="s">
        <v>708</v>
      </c>
      <c r="BX255" s="591" t="s">
        <v>708</v>
      </c>
      <c r="BY255" s="591" t="s">
        <v>708</v>
      </c>
      <c r="BZ255" s="754" t="s">
        <v>708</v>
      </c>
      <c r="CA255" s="291" t="s">
        <v>708</v>
      </c>
      <c r="CB255" s="291" t="s">
        <v>708</v>
      </c>
      <c r="CC255" s="291" t="s">
        <v>708</v>
      </c>
      <c r="CD255" s="291" t="s">
        <v>708</v>
      </c>
      <c r="CE255" s="291" t="s">
        <v>708</v>
      </c>
      <c r="CF255" s="291" t="s">
        <v>708</v>
      </c>
      <c r="CG255" s="291" t="s">
        <v>708</v>
      </c>
      <c r="CH255" s="439" t="s">
        <v>1113</v>
      </c>
      <c r="CI255" s="290"/>
      <c r="CJ255" s="290"/>
      <c r="CK255" s="290"/>
      <c r="CL255" s="290"/>
      <c r="CM255" s="290"/>
      <c r="CN255" s="290"/>
      <c r="CO255" s="290"/>
      <c r="CP255" s="290"/>
      <c r="CQ255" s="290"/>
      <c r="CR255" s="290"/>
      <c r="CS255" s="290"/>
      <c r="CT255" s="290"/>
      <c r="CU255" s="290"/>
      <c r="CV255" s="290"/>
      <c r="CW255" s="290"/>
      <c r="CX255" s="290"/>
      <c r="CY255" s="290"/>
      <c r="CZ255" s="290"/>
      <c r="DA255" s="290"/>
      <c r="DB255" s="290"/>
      <c r="DC255" s="290"/>
      <c r="DD255" s="290"/>
      <c r="DE255" s="290"/>
      <c r="DF255" s="290"/>
      <c r="DG255" s="290"/>
      <c r="DH255" s="290"/>
      <c r="DI255" s="290"/>
      <c r="DJ255" s="290"/>
      <c r="DK255" s="290"/>
      <c r="DL255" s="290"/>
      <c r="DM255" s="290"/>
      <c r="DN255" s="290"/>
      <c r="DO255" s="290"/>
      <c r="DP255" s="290"/>
      <c r="DQ255" s="290"/>
      <c r="DR255" s="290"/>
      <c r="DS255" s="290"/>
      <c r="DT255" s="290"/>
      <c r="DU255" s="290"/>
      <c r="DV255" s="290"/>
      <c r="DW255" s="290"/>
      <c r="DX255" s="290"/>
      <c r="DY255" s="290"/>
      <c r="DZ255" s="290"/>
      <c r="EA255" s="290"/>
      <c r="EB255" s="290"/>
      <c r="EC255" s="290"/>
      <c r="ED255" s="290"/>
      <c r="EE255" s="290"/>
      <c r="EF255" s="290"/>
      <c r="EG255" s="290"/>
      <c r="EH255" s="290"/>
      <c r="EI255" s="290"/>
      <c r="EJ255" s="290"/>
      <c r="EK255" s="290"/>
      <c r="EL255" s="290"/>
      <c r="EM255" s="290"/>
      <c r="EN255" s="290"/>
      <c r="EO255" s="290"/>
      <c r="EP255" s="290"/>
      <c r="EQ255" s="290"/>
      <c r="ER255" s="290"/>
      <c r="ES255" s="290"/>
      <c r="ET255" s="290"/>
      <c r="EU255" s="290"/>
      <c r="EV255" s="290"/>
      <c r="EW255" s="290"/>
      <c r="EX255" s="290"/>
      <c r="EY255" s="290"/>
    </row>
    <row r="256" spans="1:155" s="237" customFormat="1" ht="15" customHeight="1" x14ac:dyDescent="0.35">
      <c r="A256" s="292" t="s">
        <v>436</v>
      </c>
      <c r="B256" s="293" t="s">
        <v>437</v>
      </c>
      <c r="C256" s="293" t="s">
        <v>124</v>
      </c>
      <c r="D256" s="290"/>
      <c r="E256" s="398">
        <v>167894330</v>
      </c>
      <c r="F256" s="699">
        <v>175469827</v>
      </c>
      <c r="G256" s="289">
        <v>0</v>
      </c>
      <c r="H256" s="699">
        <v>0</v>
      </c>
      <c r="I256" s="289">
        <v>0</v>
      </c>
      <c r="J256" s="289">
        <v>0</v>
      </c>
      <c r="K256" s="398">
        <v>167894330</v>
      </c>
      <c r="L256" s="699">
        <v>175469827</v>
      </c>
      <c r="M256" s="289">
        <v>39715501</v>
      </c>
      <c r="N256" s="699">
        <v>40000925</v>
      </c>
      <c r="O256" s="405">
        <v>97159.6</v>
      </c>
      <c r="P256" s="752">
        <v>98109.5</v>
      </c>
      <c r="Q256" s="616">
        <v>0.98750000000000004</v>
      </c>
      <c r="R256" s="617">
        <v>0.98750000000000004</v>
      </c>
      <c r="S256" s="704">
        <v>0</v>
      </c>
      <c r="T256" s="699">
        <v>0</v>
      </c>
      <c r="U256" s="384">
        <v>95945.1</v>
      </c>
      <c r="V256" s="384">
        <v>96883.131250000006</v>
      </c>
      <c r="W256" s="684">
        <v>1749.9</v>
      </c>
      <c r="X256" s="756">
        <v>1811.14942</v>
      </c>
      <c r="Y256" s="472">
        <v>1749.9</v>
      </c>
      <c r="Z256" s="472">
        <v>1811.14942</v>
      </c>
      <c r="AA256" s="499">
        <v>4238636</v>
      </c>
      <c r="AB256" s="440">
        <v>43.75</v>
      </c>
      <c r="AC256" s="619">
        <v>2.50014E-2</v>
      </c>
      <c r="AD256" s="441" t="s">
        <v>105</v>
      </c>
      <c r="AE256" s="442" t="s">
        <v>105</v>
      </c>
      <c r="AF256" s="340">
        <v>0</v>
      </c>
      <c r="AG256" s="340">
        <v>228.29992999999999</v>
      </c>
      <c r="AH256" s="340">
        <v>0</v>
      </c>
      <c r="AI256" s="340">
        <v>102.94996999999999</v>
      </c>
      <c r="AJ256" s="568">
        <v>2142.4</v>
      </c>
      <c r="AK256" s="609">
        <v>0</v>
      </c>
      <c r="AL256" s="570">
        <v>0</v>
      </c>
      <c r="AM256" s="609">
        <v>0</v>
      </c>
      <c r="AN256" s="570">
        <v>0</v>
      </c>
      <c r="AO256" s="609">
        <v>0</v>
      </c>
      <c r="AP256" s="569">
        <v>0</v>
      </c>
      <c r="AQ256" s="571" t="s">
        <v>708</v>
      </c>
      <c r="AR256" s="591" t="s">
        <v>708</v>
      </c>
      <c r="AS256" s="591" t="s">
        <v>708</v>
      </c>
      <c r="AT256" s="591" t="s">
        <v>708</v>
      </c>
      <c r="AU256" s="591" t="s">
        <v>708</v>
      </c>
      <c r="AV256" s="591" t="s">
        <v>708</v>
      </c>
      <c r="AW256" s="591" t="s">
        <v>708</v>
      </c>
      <c r="AX256" s="754" t="s">
        <v>708</v>
      </c>
      <c r="AY256" s="291" t="s">
        <v>708</v>
      </c>
      <c r="AZ256" s="291" t="s">
        <v>708</v>
      </c>
      <c r="BA256" s="291" t="s">
        <v>708</v>
      </c>
      <c r="BB256" s="291" t="s">
        <v>708</v>
      </c>
      <c r="BC256" s="291" t="s">
        <v>708</v>
      </c>
      <c r="BD256" s="291" t="s">
        <v>708</v>
      </c>
      <c r="BE256" s="755" t="s">
        <v>708</v>
      </c>
      <c r="BF256" s="591" t="s">
        <v>708</v>
      </c>
      <c r="BG256" s="591" t="s">
        <v>708</v>
      </c>
      <c r="BH256" s="591" t="s">
        <v>708</v>
      </c>
      <c r="BI256" s="591" t="s">
        <v>708</v>
      </c>
      <c r="BJ256" s="591" t="s">
        <v>708</v>
      </c>
      <c r="BK256" s="591" t="s">
        <v>708</v>
      </c>
      <c r="BL256" s="754" t="s">
        <v>708</v>
      </c>
      <c r="BM256" s="291" t="s">
        <v>708</v>
      </c>
      <c r="BN256" s="291" t="s">
        <v>708</v>
      </c>
      <c r="BO256" s="291" t="s">
        <v>708</v>
      </c>
      <c r="BP256" s="291" t="s">
        <v>708</v>
      </c>
      <c r="BQ256" s="291" t="s">
        <v>708</v>
      </c>
      <c r="BR256" s="291" t="s">
        <v>708</v>
      </c>
      <c r="BS256" s="755" t="s">
        <v>708</v>
      </c>
      <c r="BT256" s="591" t="s">
        <v>708</v>
      </c>
      <c r="BU256" s="591" t="s">
        <v>708</v>
      </c>
      <c r="BV256" s="591" t="s">
        <v>708</v>
      </c>
      <c r="BW256" s="591" t="s">
        <v>708</v>
      </c>
      <c r="BX256" s="591" t="s">
        <v>708</v>
      </c>
      <c r="BY256" s="591" t="s">
        <v>708</v>
      </c>
      <c r="BZ256" s="754" t="s">
        <v>708</v>
      </c>
      <c r="CA256" s="291" t="s">
        <v>708</v>
      </c>
      <c r="CB256" s="291" t="s">
        <v>708</v>
      </c>
      <c r="CC256" s="291" t="s">
        <v>708</v>
      </c>
      <c r="CD256" s="291" t="s">
        <v>708</v>
      </c>
      <c r="CE256" s="291" t="s">
        <v>708</v>
      </c>
      <c r="CF256" s="291" t="s">
        <v>708</v>
      </c>
      <c r="CG256" s="291" t="s">
        <v>708</v>
      </c>
      <c r="CH256" s="439" t="s">
        <v>1114</v>
      </c>
      <c r="CI256" s="290"/>
      <c r="CJ256" s="290"/>
      <c r="CK256" s="290"/>
      <c r="CL256" s="290"/>
      <c r="CM256" s="290"/>
      <c r="CN256" s="290"/>
      <c r="CO256" s="290"/>
      <c r="CP256" s="290"/>
      <c r="CQ256" s="290"/>
      <c r="CR256" s="290"/>
      <c r="CS256" s="290"/>
      <c r="CT256" s="290"/>
      <c r="CU256" s="290"/>
      <c r="CV256" s="290"/>
      <c r="CW256" s="290"/>
      <c r="CX256" s="290"/>
      <c r="CY256" s="290"/>
      <c r="CZ256" s="290"/>
      <c r="DA256" s="290"/>
      <c r="DB256" s="290"/>
      <c r="DC256" s="290"/>
      <c r="DD256" s="290"/>
      <c r="DE256" s="290"/>
      <c r="DF256" s="290"/>
      <c r="DG256" s="290"/>
      <c r="DH256" s="290"/>
      <c r="DI256" s="290"/>
      <c r="DJ256" s="290"/>
      <c r="DK256" s="290"/>
      <c r="DL256" s="290"/>
      <c r="DM256" s="290"/>
      <c r="DN256" s="290"/>
      <c r="DO256" s="290"/>
      <c r="DP256" s="290"/>
      <c r="DQ256" s="290"/>
      <c r="DR256" s="290"/>
      <c r="DS256" s="290"/>
      <c r="DT256" s="290"/>
      <c r="DU256" s="290"/>
      <c r="DV256" s="290"/>
      <c r="DW256" s="290"/>
      <c r="DX256" s="290"/>
      <c r="DY256" s="290"/>
      <c r="DZ256" s="290"/>
      <c r="EA256" s="290"/>
      <c r="EB256" s="290"/>
      <c r="EC256" s="290"/>
      <c r="ED256" s="290"/>
      <c r="EE256" s="290"/>
      <c r="EF256" s="290"/>
      <c r="EG256" s="290"/>
      <c r="EH256" s="290"/>
      <c r="EI256" s="290"/>
      <c r="EJ256" s="290"/>
      <c r="EK256" s="290"/>
      <c r="EL256" s="290"/>
      <c r="EM256" s="290"/>
      <c r="EN256" s="290"/>
      <c r="EO256" s="290"/>
      <c r="EP256" s="290"/>
      <c r="EQ256" s="290"/>
      <c r="ER256" s="290"/>
      <c r="ES256" s="290"/>
      <c r="ET256" s="290"/>
      <c r="EU256" s="290"/>
      <c r="EV256" s="290"/>
      <c r="EW256" s="290"/>
      <c r="EX256" s="290"/>
      <c r="EY256" s="290"/>
    </row>
    <row r="257" spans="1:155" s="237" customFormat="1" ht="15" customHeight="1" x14ac:dyDescent="0.35">
      <c r="A257" s="292" t="s">
        <v>439</v>
      </c>
      <c r="B257" s="293" t="s">
        <v>440</v>
      </c>
      <c r="C257" s="293" t="s">
        <v>128</v>
      </c>
      <c r="D257" s="290"/>
      <c r="E257" s="398">
        <v>99039292</v>
      </c>
      <c r="F257" s="699">
        <v>102622787</v>
      </c>
      <c r="G257" s="289">
        <v>0</v>
      </c>
      <c r="H257" s="699">
        <v>0</v>
      </c>
      <c r="I257" s="289">
        <v>872636</v>
      </c>
      <c r="J257" s="289">
        <v>925550</v>
      </c>
      <c r="K257" s="398">
        <v>98166656</v>
      </c>
      <c r="L257" s="699">
        <v>101697237</v>
      </c>
      <c r="M257" s="289">
        <v>212000</v>
      </c>
      <c r="N257" s="699">
        <v>216000</v>
      </c>
      <c r="O257" s="405">
        <v>58260.3</v>
      </c>
      <c r="P257" s="752">
        <v>58654.76</v>
      </c>
      <c r="Q257" s="616">
        <v>0.98250000000000004</v>
      </c>
      <c r="R257" s="617">
        <v>0.98250000000000004</v>
      </c>
      <c r="S257" s="704">
        <v>0</v>
      </c>
      <c r="T257" s="699">
        <v>0</v>
      </c>
      <c r="U257" s="384">
        <v>57240.7</v>
      </c>
      <c r="V257" s="384">
        <v>57628.3</v>
      </c>
      <c r="W257" s="684">
        <v>1730.23</v>
      </c>
      <c r="X257" s="756">
        <v>1780.77</v>
      </c>
      <c r="Y257" s="472">
        <v>1714.98</v>
      </c>
      <c r="Z257" s="472">
        <v>1764.71</v>
      </c>
      <c r="AA257" s="499">
        <v>1976373</v>
      </c>
      <c r="AB257" s="440">
        <v>34.299999999999997</v>
      </c>
      <c r="AC257" s="619">
        <v>2.0000200000000003E-2</v>
      </c>
      <c r="AD257" s="441" t="s">
        <v>105</v>
      </c>
      <c r="AE257" s="442" t="s">
        <v>105</v>
      </c>
      <c r="AF257" s="340">
        <v>0</v>
      </c>
      <c r="AG257" s="340">
        <v>275.73</v>
      </c>
      <c r="AH257" s="340">
        <v>81.86</v>
      </c>
      <c r="AI257" s="340">
        <v>0</v>
      </c>
      <c r="AJ257" s="568">
        <v>2138.36</v>
      </c>
      <c r="AK257" s="609">
        <v>20</v>
      </c>
      <c r="AL257" s="570">
        <v>35652.1</v>
      </c>
      <c r="AM257" s="609">
        <v>0</v>
      </c>
      <c r="AN257" s="570">
        <v>0</v>
      </c>
      <c r="AO257" s="609">
        <v>16</v>
      </c>
      <c r="AP257" s="569">
        <v>35419.199999999997</v>
      </c>
      <c r="AQ257" s="571" t="s">
        <v>708</v>
      </c>
      <c r="AR257" s="591" t="s">
        <v>708</v>
      </c>
      <c r="AS257" s="591" t="s">
        <v>708</v>
      </c>
      <c r="AT257" s="591" t="s">
        <v>708</v>
      </c>
      <c r="AU257" s="591" t="s">
        <v>708</v>
      </c>
      <c r="AV257" s="591" t="s">
        <v>708</v>
      </c>
      <c r="AW257" s="591" t="s">
        <v>708</v>
      </c>
      <c r="AX257" s="754" t="s">
        <v>708</v>
      </c>
      <c r="AY257" s="291" t="s">
        <v>708</v>
      </c>
      <c r="AZ257" s="291" t="s">
        <v>708</v>
      </c>
      <c r="BA257" s="291" t="s">
        <v>708</v>
      </c>
      <c r="BB257" s="291" t="s">
        <v>708</v>
      </c>
      <c r="BC257" s="291" t="s">
        <v>708</v>
      </c>
      <c r="BD257" s="291" t="s">
        <v>708</v>
      </c>
      <c r="BE257" s="755" t="s">
        <v>708</v>
      </c>
      <c r="BF257" s="591" t="s">
        <v>708</v>
      </c>
      <c r="BG257" s="591" t="s">
        <v>708</v>
      </c>
      <c r="BH257" s="591" t="s">
        <v>708</v>
      </c>
      <c r="BI257" s="591" t="s">
        <v>708</v>
      </c>
      <c r="BJ257" s="591" t="s">
        <v>708</v>
      </c>
      <c r="BK257" s="591" t="s">
        <v>708</v>
      </c>
      <c r="BL257" s="754" t="s">
        <v>708</v>
      </c>
      <c r="BM257" s="291" t="s">
        <v>708</v>
      </c>
      <c r="BN257" s="291" t="s">
        <v>708</v>
      </c>
      <c r="BO257" s="291" t="s">
        <v>708</v>
      </c>
      <c r="BP257" s="291" t="s">
        <v>708</v>
      </c>
      <c r="BQ257" s="291" t="s">
        <v>708</v>
      </c>
      <c r="BR257" s="291" t="s">
        <v>708</v>
      </c>
      <c r="BS257" s="755" t="s">
        <v>708</v>
      </c>
      <c r="BT257" s="591" t="s">
        <v>708</v>
      </c>
      <c r="BU257" s="591" t="s">
        <v>708</v>
      </c>
      <c r="BV257" s="591" t="s">
        <v>708</v>
      </c>
      <c r="BW257" s="591" t="s">
        <v>708</v>
      </c>
      <c r="BX257" s="591" t="s">
        <v>708</v>
      </c>
      <c r="BY257" s="591" t="s">
        <v>708</v>
      </c>
      <c r="BZ257" s="754" t="s">
        <v>708</v>
      </c>
      <c r="CA257" s="291" t="s">
        <v>708</v>
      </c>
      <c r="CB257" s="291" t="s">
        <v>708</v>
      </c>
      <c r="CC257" s="291" t="s">
        <v>708</v>
      </c>
      <c r="CD257" s="291" t="s">
        <v>708</v>
      </c>
      <c r="CE257" s="291" t="s">
        <v>708</v>
      </c>
      <c r="CF257" s="291" t="s">
        <v>708</v>
      </c>
      <c r="CG257" s="291" t="s">
        <v>708</v>
      </c>
      <c r="CH257" s="439" t="s">
        <v>1115</v>
      </c>
      <c r="CI257" s="290"/>
      <c r="CJ257" s="290"/>
      <c r="CK257" s="290"/>
      <c r="CL257" s="290"/>
      <c r="CM257" s="290"/>
      <c r="CN257" s="290"/>
      <c r="CO257" s="290"/>
      <c r="CP257" s="290"/>
      <c r="CQ257" s="290"/>
      <c r="CR257" s="290"/>
      <c r="CS257" s="290"/>
      <c r="CT257" s="290"/>
      <c r="CU257" s="290"/>
      <c r="CV257" s="290"/>
      <c r="CW257" s="290"/>
      <c r="CX257" s="290"/>
      <c r="CY257" s="290"/>
      <c r="CZ257" s="290"/>
      <c r="DA257" s="290"/>
      <c r="DB257" s="290"/>
      <c r="DC257" s="290"/>
      <c r="DD257" s="290"/>
      <c r="DE257" s="290"/>
      <c r="DF257" s="290"/>
      <c r="DG257" s="290"/>
      <c r="DH257" s="290"/>
      <c r="DI257" s="290"/>
      <c r="DJ257" s="290"/>
      <c r="DK257" s="290"/>
      <c r="DL257" s="290"/>
      <c r="DM257" s="290"/>
      <c r="DN257" s="290"/>
      <c r="DO257" s="290"/>
      <c r="DP257" s="290"/>
      <c r="DQ257" s="290"/>
      <c r="DR257" s="290"/>
      <c r="DS257" s="290"/>
      <c r="DT257" s="290"/>
      <c r="DU257" s="290"/>
      <c r="DV257" s="290"/>
      <c r="DW257" s="290"/>
      <c r="DX257" s="290"/>
      <c r="DY257" s="290"/>
      <c r="DZ257" s="290"/>
      <c r="EA257" s="290"/>
      <c r="EB257" s="290"/>
      <c r="EC257" s="290"/>
      <c r="ED257" s="290"/>
      <c r="EE257" s="290"/>
      <c r="EF257" s="290"/>
      <c r="EG257" s="290"/>
      <c r="EH257" s="290"/>
      <c r="EI257" s="290"/>
      <c r="EJ257" s="290"/>
      <c r="EK257" s="290"/>
      <c r="EL257" s="290"/>
      <c r="EM257" s="290"/>
      <c r="EN257" s="290"/>
      <c r="EO257" s="290"/>
      <c r="EP257" s="290"/>
      <c r="EQ257" s="290"/>
      <c r="ER257" s="290"/>
      <c r="ES257" s="290"/>
      <c r="ET257" s="290"/>
      <c r="EU257" s="290"/>
      <c r="EV257" s="290"/>
      <c r="EW257" s="290"/>
      <c r="EX257" s="290"/>
      <c r="EY257" s="290"/>
    </row>
    <row r="258" spans="1:155" s="237" customFormat="1" ht="15" customHeight="1" x14ac:dyDescent="0.35">
      <c r="A258" s="292" t="s">
        <v>441</v>
      </c>
      <c r="B258" s="293" t="s">
        <v>442</v>
      </c>
      <c r="C258" s="293" t="s">
        <v>128</v>
      </c>
      <c r="D258" s="290"/>
      <c r="E258" s="398">
        <v>90457839</v>
      </c>
      <c r="F258" s="699">
        <v>95697088</v>
      </c>
      <c r="G258" s="289">
        <v>0</v>
      </c>
      <c r="H258" s="699">
        <v>0</v>
      </c>
      <c r="I258" s="289">
        <v>0</v>
      </c>
      <c r="J258" s="289">
        <v>0</v>
      </c>
      <c r="K258" s="398">
        <v>90457839</v>
      </c>
      <c r="L258" s="699">
        <v>95697088</v>
      </c>
      <c r="M258" s="289">
        <v>75084</v>
      </c>
      <c r="N258" s="699">
        <v>77327</v>
      </c>
      <c r="O258" s="405">
        <v>67509.3</v>
      </c>
      <c r="P258" s="752">
        <v>67901.3</v>
      </c>
      <c r="Q258" s="616">
        <v>0.94</v>
      </c>
      <c r="R258" s="617">
        <v>0.96</v>
      </c>
      <c r="S258" s="704">
        <v>0</v>
      </c>
      <c r="T258" s="699">
        <v>0</v>
      </c>
      <c r="U258" s="384">
        <v>63458.7</v>
      </c>
      <c r="V258" s="384">
        <v>65185.248</v>
      </c>
      <c r="W258" s="684">
        <v>1425.46</v>
      </c>
      <c r="X258" s="756">
        <v>1468.07891</v>
      </c>
      <c r="Y258" s="472">
        <v>1425.46</v>
      </c>
      <c r="Z258" s="472">
        <v>1468.07891</v>
      </c>
      <c r="AA258" s="499">
        <v>929189</v>
      </c>
      <c r="AB258" s="440">
        <v>14.25</v>
      </c>
      <c r="AC258" s="619">
        <v>9.9968000000000001E-3</v>
      </c>
      <c r="AD258" s="441" t="s">
        <v>105</v>
      </c>
      <c r="AE258" s="442" t="s">
        <v>105</v>
      </c>
      <c r="AF258" s="340">
        <v>0</v>
      </c>
      <c r="AG258" s="340">
        <v>248.56980999999999</v>
      </c>
      <c r="AH258" s="340">
        <v>80.349940000000004</v>
      </c>
      <c r="AI258" s="340">
        <v>0</v>
      </c>
      <c r="AJ258" s="568">
        <v>1797</v>
      </c>
      <c r="AK258" s="609">
        <v>0</v>
      </c>
      <c r="AL258" s="570">
        <v>0</v>
      </c>
      <c r="AM258" s="609">
        <v>0</v>
      </c>
      <c r="AN258" s="570">
        <v>0</v>
      </c>
      <c r="AO258" s="609">
        <v>0</v>
      </c>
      <c r="AP258" s="569">
        <v>0</v>
      </c>
      <c r="AQ258" s="571" t="s">
        <v>708</v>
      </c>
      <c r="AR258" s="591" t="s">
        <v>708</v>
      </c>
      <c r="AS258" s="591" t="s">
        <v>708</v>
      </c>
      <c r="AT258" s="591" t="s">
        <v>708</v>
      </c>
      <c r="AU258" s="591" t="s">
        <v>708</v>
      </c>
      <c r="AV258" s="591" t="s">
        <v>708</v>
      </c>
      <c r="AW258" s="591" t="s">
        <v>708</v>
      </c>
      <c r="AX258" s="754" t="s">
        <v>708</v>
      </c>
      <c r="AY258" s="291" t="s">
        <v>708</v>
      </c>
      <c r="AZ258" s="291" t="s">
        <v>708</v>
      </c>
      <c r="BA258" s="291" t="s">
        <v>708</v>
      </c>
      <c r="BB258" s="291" t="s">
        <v>708</v>
      </c>
      <c r="BC258" s="291" t="s">
        <v>708</v>
      </c>
      <c r="BD258" s="291" t="s">
        <v>708</v>
      </c>
      <c r="BE258" s="755" t="s">
        <v>708</v>
      </c>
      <c r="BF258" s="591" t="s">
        <v>708</v>
      </c>
      <c r="BG258" s="591" t="s">
        <v>708</v>
      </c>
      <c r="BH258" s="591" t="s">
        <v>708</v>
      </c>
      <c r="BI258" s="591" t="s">
        <v>708</v>
      </c>
      <c r="BJ258" s="591" t="s">
        <v>708</v>
      </c>
      <c r="BK258" s="591" t="s">
        <v>708</v>
      </c>
      <c r="BL258" s="754" t="s">
        <v>708</v>
      </c>
      <c r="BM258" s="291" t="s">
        <v>708</v>
      </c>
      <c r="BN258" s="291" t="s">
        <v>708</v>
      </c>
      <c r="BO258" s="291" t="s">
        <v>708</v>
      </c>
      <c r="BP258" s="291" t="s">
        <v>708</v>
      </c>
      <c r="BQ258" s="291" t="s">
        <v>708</v>
      </c>
      <c r="BR258" s="291" t="s">
        <v>708</v>
      </c>
      <c r="BS258" s="755" t="s">
        <v>708</v>
      </c>
      <c r="BT258" s="591" t="s">
        <v>708</v>
      </c>
      <c r="BU258" s="591" t="s">
        <v>708</v>
      </c>
      <c r="BV258" s="591" t="s">
        <v>708</v>
      </c>
      <c r="BW258" s="591" t="s">
        <v>708</v>
      </c>
      <c r="BX258" s="591" t="s">
        <v>708</v>
      </c>
      <c r="BY258" s="591" t="s">
        <v>708</v>
      </c>
      <c r="BZ258" s="754" t="s">
        <v>708</v>
      </c>
      <c r="CA258" s="291" t="s">
        <v>708</v>
      </c>
      <c r="CB258" s="291" t="s">
        <v>708</v>
      </c>
      <c r="CC258" s="291" t="s">
        <v>708</v>
      </c>
      <c r="CD258" s="291" t="s">
        <v>708</v>
      </c>
      <c r="CE258" s="291" t="s">
        <v>708</v>
      </c>
      <c r="CF258" s="291" t="s">
        <v>708</v>
      </c>
      <c r="CG258" s="291" t="s">
        <v>708</v>
      </c>
      <c r="CH258" s="439" t="s">
        <v>1116</v>
      </c>
      <c r="CI258" s="290"/>
      <c r="CJ258" s="290"/>
      <c r="CK258" s="290"/>
      <c r="CL258" s="290"/>
      <c r="CM258" s="290"/>
      <c r="CN258" s="290"/>
      <c r="CO258" s="290"/>
      <c r="CP258" s="290"/>
      <c r="CQ258" s="290"/>
      <c r="CR258" s="290"/>
      <c r="CS258" s="290"/>
      <c r="CT258" s="290"/>
      <c r="CU258" s="290"/>
      <c r="CV258" s="290"/>
      <c r="CW258" s="290"/>
      <c r="CX258" s="290"/>
      <c r="CY258" s="290"/>
      <c r="CZ258" s="290"/>
      <c r="DA258" s="290"/>
      <c r="DB258" s="290"/>
      <c r="DC258" s="290"/>
      <c r="DD258" s="290"/>
      <c r="DE258" s="290"/>
      <c r="DF258" s="290"/>
      <c r="DG258" s="290"/>
      <c r="DH258" s="290"/>
      <c r="DI258" s="290"/>
      <c r="DJ258" s="290"/>
      <c r="DK258" s="290"/>
      <c r="DL258" s="290"/>
      <c r="DM258" s="290"/>
      <c r="DN258" s="290"/>
      <c r="DO258" s="290"/>
      <c r="DP258" s="290"/>
      <c r="DQ258" s="290"/>
      <c r="DR258" s="290"/>
      <c r="DS258" s="290"/>
      <c r="DT258" s="290"/>
      <c r="DU258" s="290"/>
      <c r="DV258" s="290"/>
      <c r="DW258" s="290"/>
      <c r="DX258" s="290"/>
      <c r="DY258" s="290"/>
      <c r="DZ258" s="290"/>
      <c r="EA258" s="290"/>
      <c r="EB258" s="290"/>
      <c r="EC258" s="290"/>
      <c r="ED258" s="290"/>
      <c r="EE258" s="290"/>
      <c r="EF258" s="290"/>
      <c r="EG258" s="290"/>
      <c r="EH258" s="290"/>
      <c r="EI258" s="290"/>
      <c r="EJ258" s="290"/>
      <c r="EK258" s="290"/>
      <c r="EL258" s="290"/>
      <c r="EM258" s="290"/>
      <c r="EN258" s="290"/>
      <c r="EO258" s="290"/>
      <c r="EP258" s="290"/>
      <c r="EQ258" s="290"/>
      <c r="ER258" s="290"/>
      <c r="ES258" s="290"/>
      <c r="ET258" s="290"/>
      <c r="EU258" s="290"/>
      <c r="EV258" s="290"/>
      <c r="EW258" s="290"/>
      <c r="EX258" s="290"/>
      <c r="EY258" s="290"/>
    </row>
    <row r="259" spans="1:155" s="237" customFormat="1" ht="15" customHeight="1" x14ac:dyDescent="0.35">
      <c r="A259" s="292" t="s">
        <v>572</v>
      </c>
      <c r="B259" s="293" t="s">
        <v>1117</v>
      </c>
      <c r="C259" s="293" t="s">
        <v>710</v>
      </c>
      <c r="D259" s="290"/>
      <c r="E259" s="398">
        <v>12200879</v>
      </c>
      <c r="F259" s="699">
        <v>13008473</v>
      </c>
      <c r="G259" s="289">
        <v>0</v>
      </c>
      <c r="H259" s="699">
        <v>0</v>
      </c>
      <c r="I259" s="289">
        <v>3710519</v>
      </c>
      <c r="J259" s="289">
        <v>3903683</v>
      </c>
      <c r="K259" s="398">
        <v>8490360</v>
      </c>
      <c r="L259" s="699">
        <v>9104790</v>
      </c>
      <c r="M259" s="289">
        <v>0</v>
      </c>
      <c r="N259" s="699">
        <v>0</v>
      </c>
      <c r="O259" s="405">
        <v>57091.8</v>
      </c>
      <c r="P259" s="752">
        <v>59241.4</v>
      </c>
      <c r="Q259" s="616">
        <v>0.996</v>
      </c>
      <c r="R259" s="617">
        <v>0.996</v>
      </c>
      <c r="S259" s="704">
        <v>73</v>
      </c>
      <c r="T259" s="699">
        <v>71.599999999999994</v>
      </c>
      <c r="U259" s="384">
        <v>56936.4</v>
      </c>
      <c r="V259" s="384">
        <v>59076.034399999997</v>
      </c>
      <c r="W259" s="684">
        <v>214.29</v>
      </c>
      <c r="X259" s="756">
        <v>220.19882000000001</v>
      </c>
      <c r="Y259" s="472">
        <v>149.12</v>
      </c>
      <c r="Z259" s="472">
        <v>154.11985999999999</v>
      </c>
      <c r="AA259" s="439">
        <v>0</v>
      </c>
      <c r="AB259" s="439">
        <v>0</v>
      </c>
      <c r="AC259" s="619">
        <v>0</v>
      </c>
      <c r="AD259" s="441" t="s">
        <v>105</v>
      </c>
      <c r="AE259" s="442" t="s">
        <v>105</v>
      </c>
      <c r="AF259" s="340">
        <v>1590.9293299999999</v>
      </c>
      <c r="AG259" s="340">
        <v>262.70965999999999</v>
      </c>
      <c r="AH259" s="340">
        <v>0</v>
      </c>
      <c r="AI259" s="340">
        <v>0</v>
      </c>
      <c r="AJ259" s="568">
        <v>2073.84</v>
      </c>
      <c r="AK259" s="609">
        <v>109</v>
      </c>
      <c r="AL259" s="570">
        <v>59076</v>
      </c>
      <c r="AM259" s="609">
        <v>0</v>
      </c>
      <c r="AN259" s="570">
        <v>0</v>
      </c>
      <c r="AO259" s="609">
        <v>87</v>
      </c>
      <c r="AP259" s="569">
        <v>58122.2</v>
      </c>
      <c r="AQ259" s="571" t="s">
        <v>708</v>
      </c>
      <c r="AR259" s="591" t="s">
        <v>708</v>
      </c>
      <c r="AS259" s="591" t="s">
        <v>708</v>
      </c>
      <c r="AT259" s="591" t="s">
        <v>708</v>
      </c>
      <c r="AU259" s="591" t="s">
        <v>708</v>
      </c>
      <c r="AV259" s="591" t="s">
        <v>708</v>
      </c>
      <c r="AW259" s="591" t="s">
        <v>708</v>
      </c>
      <c r="AX259" s="754" t="s">
        <v>708</v>
      </c>
      <c r="AY259" s="291" t="s">
        <v>708</v>
      </c>
      <c r="AZ259" s="291" t="s">
        <v>708</v>
      </c>
      <c r="BA259" s="291" t="s">
        <v>708</v>
      </c>
      <c r="BB259" s="291" t="s">
        <v>708</v>
      </c>
      <c r="BC259" s="291" t="s">
        <v>708</v>
      </c>
      <c r="BD259" s="291" t="s">
        <v>708</v>
      </c>
      <c r="BE259" s="755" t="s">
        <v>708</v>
      </c>
      <c r="BF259" s="591" t="s">
        <v>708</v>
      </c>
      <c r="BG259" s="591" t="s">
        <v>708</v>
      </c>
      <c r="BH259" s="591" t="s">
        <v>708</v>
      </c>
      <c r="BI259" s="591" t="s">
        <v>708</v>
      </c>
      <c r="BJ259" s="591" t="s">
        <v>708</v>
      </c>
      <c r="BK259" s="591" t="s">
        <v>708</v>
      </c>
      <c r="BL259" s="754" t="s">
        <v>708</v>
      </c>
      <c r="BM259" s="291" t="s">
        <v>708</v>
      </c>
      <c r="BN259" s="291" t="s">
        <v>708</v>
      </c>
      <c r="BO259" s="291" t="s">
        <v>708</v>
      </c>
      <c r="BP259" s="291" t="s">
        <v>708</v>
      </c>
      <c r="BQ259" s="291" t="s">
        <v>708</v>
      </c>
      <c r="BR259" s="291" t="s">
        <v>708</v>
      </c>
      <c r="BS259" s="755" t="s">
        <v>708</v>
      </c>
      <c r="BT259" s="591" t="s">
        <v>708</v>
      </c>
      <c r="BU259" s="591" t="s">
        <v>708</v>
      </c>
      <c r="BV259" s="591" t="s">
        <v>708</v>
      </c>
      <c r="BW259" s="591" t="s">
        <v>708</v>
      </c>
      <c r="BX259" s="591" t="s">
        <v>708</v>
      </c>
      <c r="BY259" s="591" t="s">
        <v>708</v>
      </c>
      <c r="BZ259" s="754" t="s">
        <v>708</v>
      </c>
      <c r="CA259" s="291" t="s">
        <v>708</v>
      </c>
      <c r="CB259" s="291" t="s">
        <v>708</v>
      </c>
      <c r="CC259" s="291" t="s">
        <v>708</v>
      </c>
      <c r="CD259" s="291" t="s">
        <v>708</v>
      </c>
      <c r="CE259" s="291" t="s">
        <v>708</v>
      </c>
      <c r="CF259" s="291" t="s">
        <v>708</v>
      </c>
      <c r="CG259" s="291" t="s">
        <v>708</v>
      </c>
      <c r="CH259" s="439" t="s">
        <v>1118</v>
      </c>
      <c r="CI259" s="290"/>
      <c r="CJ259" s="290"/>
      <c r="CK259" s="290"/>
      <c r="CL259" s="290"/>
      <c r="CM259" s="290"/>
      <c r="CN259" s="290"/>
      <c r="CO259" s="290"/>
      <c r="CP259" s="290"/>
      <c r="CQ259" s="290"/>
      <c r="CR259" s="290"/>
      <c r="CS259" s="290"/>
      <c r="CT259" s="290"/>
      <c r="CU259" s="290"/>
      <c r="CV259" s="290"/>
      <c r="CW259" s="290"/>
      <c r="CX259" s="290"/>
      <c r="CY259" s="290"/>
      <c r="CZ259" s="290"/>
      <c r="DA259" s="290"/>
      <c r="DB259" s="290"/>
      <c r="DC259" s="290"/>
      <c r="DD259" s="290"/>
      <c r="DE259" s="290"/>
      <c r="DF259" s="290"/>
      <c r="DG259" s="290"/>
      <c r="DH259" s="290"/>
      <c r="DI259" s="290"/>
      <c r="DJ259" s="290"/>
      <c r="DK259" s="290"/>
      <c r="DL259" s="290"/>
      <c r="DM259" s="290"/>
      <c r="DN259" s="290"/>
      <c r="DO259" s="290"/>
      <c r="DP259" s="290"/>
      <c r="DQ259" s="290"/>
      <c r="DR259" s="290"/>
      <c r="DS259" s="290"/>
      <c r="DT259" s="290"/>
      <c r="DU259" s="290"/>
      <c r="DV259" s="290"/>
      <c r="DW259" s="290"/>
      <c r="DX259" s="290"/>
      <c r="DY259" s="290"/>
      <c r="DZ259" s="290"/>
      <c r="EA259" s="290"/>
      <c r="EB259" s="290"/>
      <c r="EC259" s="290"/>
      <c r="ED259" s="290"/>
      <c r="EE259" s="290"/>
      <c r="EF259" s="290"/>
      <c r="EG259" s="290"/>
      <c r="EH259" s="290"/>
      <c r="EI259" s="290"/>
      <c r="EJ259" s="290"/>
      <c r="EK259" s="290"/>
      <c r="EL259" s="290"/>
      <c r="EM259" s="290"/>
      <c r="EN259" s="290"/>
      <c r="EO259" s="290"/>
      <c r="EP259" s="290"/>
      <c r="EQ259" s="290"/>
      <c r="ER259" s="290"/>
      <c r="ES259" s="290"/>
      <c r="ET259" s="290"/>
      <c r="EU259" s="290"/>
      <c r="EV259" s="290"/>
      <c r="EW259" s="290"/>
      <c r="EX259" s="290"/>
      <c r="EY259" s="290"/>
    </row>
    <row r="260" spans="1:155" s="237" customFormat="1" ht="17.149999999999999" customHeight="1" x14ac:dyDescent="0.35">
      <c r="A260" s="292" t="s">
        <v>573</v>
      </c>
      <c r="B260" s="293" t="s">
        <v>1119</v>
      </c>
      <c r="C260" s="293" t="s">
        <v>710</v>
      </c>
      <c r="D260" s="290"/>
      <c r="E260" s="398">
        <v>14293283</v>
      </c>
      <c r="F260" s="699">
        <v>14969667</v>
      </c>
      <c r="G260" s="289">
        <v>0</v>
      </c>
      <c r="H260" s="699">
        <v>0</v>
      </c>
      <c r="I260" s="289">
        <v>4380120</v>
      </c>
      <c r="J260" s="289">
        <v>4635495</v>
      </c>
      <c r="K260" s="398">
        <v>9913163</v>
      </c>
      <c r="L260" s="699">
        <v>10334172</v>
      </c>
      <c r="M260" s="289">
        <v>0</v>
      </c>
      <c r="N260" s="699">
        <v>0</v>
      </c>
      <c r="O260" s="405">
        <v>46033.91</v>
      </c>
      <c r="P260" s="752">
        <v>46910.68</v>
      </c>
      <c r="Q260" s="616">
        <v>0.99</v>
      </c>
      <c r="R260" s="617">
        <v>0.99</v>
      </c>
      <c r="S260" s="704">
        <v>0</v>
      </c>
      <c r="T260" s="699">
        <v>0</v>
      </c>
      <c r="U260" s="384">
        <v>45573.599999999999</v>
      </c>
      <c r="V260" s="384">
        <v>46441.573199999999</v>
      </c>
      <c r="W260" s="684">
        <v>313.63</v>
      </c>
      <c r="X260" s="756">
        <v>322.33332999999999</v>
      </c>
      <c r="Y260" s="472">
        <v>217.52</v>
      </c>
      <c r="Z260" s="472">
        <v>222.51984999999999</v>
      </c>
      <c r="AA260" s="499">
        <v>0</v>
      </c>
      <c r="AB260" s="440">
        <v>0</v>
      </c>
      <c r="AC260" s="619">
        <v>0</v>
      </c>
      <c r="AD260" s="441" t="s">
        <v>105</v>
      </c>
      <c r="AE260" s="442" t="s">
        <v>105</v>
      </c>
      <c r="AF260" s="340">
        <v>1451.3559399999999</v>
      </c>
      <c r="AG260" s="340">
        <v>280.07981000000001</v>
      </c>
      <c r="AH260" s="340">
        <v>0</v>
      </c>
      <c r="AI260" s="340">
        <v>0</v>
      </c>
      <c r="AJ260" s="568">
        <v>2053.77</v>
      </c>
      <c r="AK260" s="609">
        <v>53</v>
      </c>
      <c r="AL260" s="570">
        <v>46441.54</v>
      </c>
      <c r="AM260" s="609">
        <v>0</v>
      </c>
      <c r="AN260" s="570">
        <v>0</v>
      </c>
      <c r="AO260" s="609">
        <v>51</v>
      </c>
      <c r="AP260" s="569">
        <v>46372.3</v>
      </c>
      <c r="AQ260" s="571" t="s">
        <v>708</v>
      </c>
      <c r="AR260" s="591" t="s">
        <v>708</v>
      </c>
      <c r="AS260" s="591" t="s">
        <v>708</v>
      </c>
      <c r="AT260" s="591" t="s">
        <v>708</v>
      </c>
      <c r="AU260" s="591" t="s">
        <v>708</v>
      </c>
      <c r="AV260" s="591" t="s">
        <v>708</v>
      </c>
      <c r="AW260" s="591" t="s">
        <v>708</v>
      </c>
      <c r="AX260" s="754" t="s">
        <v>708</v>
      </c>
      <c r="AY260" s="291" t="s">
        <v>708</v>
      </c>
      <c r="AZ260" s="291" t="s">
        <v>708</v>
      </c>
      <c r="BA260" s="291" t="s">
        <v>708</v>
      </c>
      <c r="BB260" s="291" t="s">
        <v>708</v>
      </c>
      <c r="BC260" s="291" t="s">
        <v>708</v>
      </c>
      <c r="BD260" s="291" t="s">
        <v>708</v>
      </c>
      <c r="BE260" s="755" t="s">
        <v>708</v>
      </c>
      <c r="BF260" s="591" t="s">
        <v>708</v>
      </c>
      <c r="BG260" s="591" t="s">
        <v>708</v>
      </c>
      <c r="BH260" s="591" t="s">
        <v>708</v>
      </c>
      <c r="BI260" s="591" t="s">
        <v>708</v>
      </c>
      <c r="BJ260" s="591" t="s">
        <v>708</v>
      </c>
      <c r="BK260" s="591" t="s">
        <v>708</v>
      </c>
      <c r="BL260" s="754" t="s">
        <v>708</v>
      </c>
      <c r="BM260" s="291" t="s">
        <v>708</v>
      </c>
      <c r="BN260" s="291" t="s">
        <v>708</v>
      </c>
      <c r="BO260" s="291" t="s">
        <v>708</v>
      </c>
      <c r="BP260" s="291" t="s">
        <v>708</v>
      </c>
      <c r="BQ260" s="291" t="s">
        <v>708</v>
      </c>
      <c r="BR260" s="291" t="s">
        <v>708</v>
      </c>
      <c r="BS260" s="755" t="s">
        <v>708</v>
      </c>
      <c r="BT260" s="591" t="s">
        <v>708</v>
      </c>
      <c r="BU260" s="591" t="s">
        <v>708</v>
      </c>
      <c r="BV260" s="591" t="s">
        <v>708</v>
      </c>
      <c r="BW260" s="591" t="s">
        <v>708</v>
      </c>
      <c r="BX260" s="591" t="s">
        <v>708</v>
      </c>
      <c r="BY260" s="591" t="s">
        <v>708</v>
      </c>
      <c r="BZ260" s="754" t="s">
        <v>708</v>
      </c>
      <c r="CA260" s="291" t="s">
        <v>708</v>
      </c>
      <c r="CB260" s="291" t="s">
        <v>708</v>
      </c>
      <c r="CC260" s="291" t="s">
        <v>708</v>
      </c>
      <c r="CD260" s="291" t="s">
        <v>708</v>
      </c>
      <c r="CE260" s="291" t="s">
        <v>708</v>
      </c>
      <c r="CF260" s="291" t="s">
        <v>708</v>
      </c>
      <c r="CG260" s="291" t="s">
        <v>708</v>
      </c>
      <c r="CH260" s="439" t="s">
        <v>1120</v>
      </c>
      <c r="CI260" s="290"/>
      <c r="CJ260" s="290"/>
      <c r="CK260" s="290"/>
      <c r="CL260" s="290"/>
      <c r="CM260" s="290"/>
      <c r="CN260" s="290"/>
      <c r="CO260" s="290"/>
      <c r="CP260" s="290"/>
      <c r="CQ260" s="290"/>
      <c r="CR260" s="290"/>
      <c r="CS260" s="290"/>
      <c r="CT260" s="290"/>
      <c r="CU260" s="290"/>
      <c r="CV260" s="290"/>
      <c r="CW260" s="290"/>
      <c r="CX260" s="290"/>
      <c r="CY260" s="290"/>
      <c r="CZ260" s="290"/>
      <c r="DA260" s="290"/>
      <c r="DB260" s="290"/>
      <c r="DC260" s="290"/>
      <c r="DD260" s="290"/>
      <c r="DE260" s="290"/>
      <c r="DF260" s="290"/>
      <c r="DG260" s="290"/>
      <c r="DH260" s="290"/>
      <c r="DI260" s="290"/>
      <c r="DJ260" s="290"/>
      <c r="DK260" s="290"/>
      <c r="DL260" s="290"/>
      <c r="DM260" s="290"/>
      <c r="DN260" s="290"/>
      <c r="DO260" s="290"/>
      <c r="DP260" s="290"/>
      <c r="DQ260" s="290"/>
      <c r="DR260" s="290"/>
      <c r="DS260" s="290"/>
      <c r="DT260" s="290"/>
      <c r="DU260" s="290"/>
      <c r="DV260" s="290"/>
      <c r="DW260" s="290"/>
      <c r="DX260" s="290"/>
      <c r="DY260" s="290"/>
      <c r="DZ260" s="290"/>
      <c r="EA260" s="290"/>
      <c r="EB260" s="290"/>
      <c r="EC260" s="290"/>
      <c r="ED260" s="290"/>
      <c r="EE260" s="290"/>
      <c r="EF260" s="290"/>
      <c r="EG260" s="290"/>
      <c r="EH260" s="290"/>
      <c r="EI260" s="290"/>
      <c r="EJ260" s="290"/>
      <c r="EK260" s="290"/>
      <c r="EL260" s="290"/>
      <c r="EM260" s="290"/>
      <c r="EN260" s="290"/>
      <c r="EO260" s="290"/>
      <c r="EP260" s="290"/>
      <c r="EQ260" s="290"/>
      <c r="ER260" s="290"/>
      <c r="ES260" s="290"/>
      <c r="ET260" s="290"/>
      <c r="EU260" s="290"/>
      <c r="EV260" s="290"/>
      <c r="EW260" s="290"/>
      <c r="EX260" s="290"/>
      <c r="EY260" s="290"/>
    </row>
    <row r="261" spans="1:155" s="237" customFormat="1" ht="15" customHeight="1" x14ac:dyDescent="0.35">
      <c r="A261" s="292" t="s">
        <v>446</v>
      </c>
      <c r="B261" s="293" t="s">
        <v>447</v>
      </c>
      <c r="C261" s="293" t="s">
        <v>124</v>
      </c>
      <c r="D261" s="290"/>
      <c r="E261" s="398">
        <v>108165246</v>
      </c>
      <c r="F261" s="699">
        <v>114764996</v>
      </c>
      <c r="G261" s="289">
        <v>0</v>
      </c>
      <c r="H261" s="699">
        <v>0</v>
      </c>
      <c r="I261" s="289">
        <v>54991</v>
      </c>
      <c r="J261" s="289">
        <v>58592</v>
      </c>
      <c r="K261" s="398">
        <v>108110255</v>
      </c>
      <c r="L261" s="699">
        <v>114706404</v>
      </c>
      <c r="M261" s="289">
        <v>15159214</v>
      </c>
      <c r="N261" s="699">
        <v>16109572</v>
      </c>
      <c r="O261" s="405">
        <v>71474.5</v>
      </c>
      <c r="P261" s="752">
        <v>73633.67</v>
      </c>
      <c r="Q261" s="616">
        <v>0.98</v>
      </c>
      <c r="R261" s="617">
        <v>0.98</v>
      </c>
      <c r="S261" s="704">
        <v>0</v>
      </c>
      <c r="T261" s="699">
        <v>0</v>
      </c>
      <c r="U261" s="384">
        <v>70045</v>
      </c>
      <c r="V261" s="384">
        <v>72161</v>
      </c>
      <c r="W261" s="684">
        <v>1544.23</v>
      </c>
      <c r="X261" s="756">
        <v>1590.4</v>
      </c>
      <c r="Y261" s="472">
        <v>1543.44</v>
      </c>
      <c r="Z261" s="472">
        <v>1589.59</v>
      </c>
      <c r="AA261" s="499">
        <v>1113444</v>
      </c>
      <c r="AB261" s="440">
        <v>15.43</v>
      </c>
      <c r="AC261" s="619">
        <v>9.9971000000000001E-3</v>
      </c>
      <c r="AD261" s="441" t="s">
        <v>105</v>
      </c>
      <c r="AE261" s="442" t="s">
        <v>105</v>
      </c>
      <c r="AF261" s="340">
        <v>0</v>
      </c>
      <c r="AG261" s="340">
        <v>153.84</v>
      </c>
      <c r="AH261" s="340">
        <v>87.35</v>
      </c>
      <c r="AI261" s="340">
        <v>0</v>
      </c>
      <c r="AJ261" s="568">
        <v>1831.59</v>
      </c>
      <c r="AK261" s="609">
        <v>1</v>
      </c>
      <c r="AL261" s="570">
        <v>4052</v>
      </c>
      <c r="AM261" s="609">
        <v>0</v>
      </c>
      <c r="AN261" s="570">
        <v>0</v>
      </c>
      <c r="AO261" s="609">
        <v>1</v>
      </c>
      <c r="AP261" s="569">
        <v>4052</v>
      </c>
      <c r="AQ261" s="571" t="s">
        <v>708</v>
      </c>
      <c r="AR261" s="591" t="s">
        <v>708</v>
      </c>
      <c r="AS261" s="591" t="s">
        <v>708</v>
      </c>
      <c r="AT261" s="591" t="s">
        <v>708</v>
      </c>
      <c r="AU261" s="591" t="s">
        <v>708</v>
      </c>
      <c r="AV261" s="591" t="s">
        <v>708</v>
      </c>
      <c r="AW261" s="591" t="s">
        <v>708</v>
      </c>
      <c r="AX261" s="754" t="s">
        <v>708</v>
      </c>
      <c r="AY261" s="291" t="s">
        <v>708</v>
      </c>
      <c r="AZ261" s="291" t="s">
        <v>708</v>
      </c>
      <c r="BA261" s="291" t="s">
        <v>708</v>
      </c>
      <c r="BB261" s="291" t="s">
        <v>708</v>
      </c>
      <c r="BC261" s="291" t="s">
        <v>708</v>
      </c>
      <c r="BD261" s="291" t="s">
        <v>708</v>
      </c>
      <c r="BE261" s="755" t="s">
        <v>708</v>
      </c>
      <c r="BF261" s="591" t="s">
        <v>708</v>
      </c>
      <c r="BG261" s="591" t="s">
        <v>708</v>
      </c>
      <c r="BH261" s="591" t="s">
        <v>708</v>
      </c>
      <c r="BI261" s="591" t="s">
        <v>708</v>
      </c>
      <c r="BJ261" s="591" t="s">
        <v>708</v>
      </c>
      <c r="BK261" s="591" t="s">
        <v>708</v>
      </c>
      <c r="BL261" s="754" t="s">
        <v>708</v>
      </c>
      <c r="BM261" s="291" t="s">
        <v>708</v>
      </c>
      <c r="BN261" s="291" t="s">
        <v>708</v>
      </c>
      <c r="BO261" s="291" t="s">
        <v>708</v>
      </c>
      <c r="BP261" s="291" t="s">
        <v>708</v>
      </c>
      <c r="BQ261" s="291" t="s">
        <v>708</v>
      </c>
      <c r="BR261" s="291" t="s">
        <v>708</v>
      </c>
      <c r="BS261" s="755" t="s">
        <v>708</v>
      </c>
      <c r="BT261" s="591" t="s">
        <v>708</v>
      </c>
      <c r="BU261" s="591" t="s">
        <v>708</v>
      </c>
      <c r="BV261" s="591" t="s">
        <v>708</v>
      </c>
      <c r="BW261" s="591" t="s">
        <v>708</v>
      </c>
      <c r="BX261" s="591" t="s">
        <v>708</v>
      </c>
      <c r="BY261" s="591" t="s">
        <v>708</v>
      </c>
      <c r="BZ261" s="754" t="s">
        <v>708</v>
      </c>
      <c r="CA261" s="291" t="s">
        <v>708</v>
      </c>
      <c r="CB261" s="291" t="s">
        <v>708</v>
      </c>
      <c r="CC261" s="291" t="s">
        <v>708</v>
      </c>
      <c r="CD261" s="291" t="s">
        <v>708</v>
      </c>
      <c r="CE261" s="291" t="s">
        <v>708</v>
      </c>
      <c r="CF261" s="291" t="s">
        <v>708</v>
      </c>
      <c r="CG261" s="291" t="s">
        <v>708</v>
      </c>
      <c r="CH261" s="439" t="s">
        <v>1121</v>
      </c>
      <c r="CI261" s="290"/>
      <c r="CJ261" s="290"/>
      <c r="CK261" s="290"/>
      <c r="CL261" s="290"/>
      <c r="CM261" s="290"/>
      <c r="CN261" s="290"/>
      <c r="CO261" s="290"/>
      <c r="CP261" s="290"/>
      <c r="CQ261" s="290"/>
      <c r="CR261" s="290"/>
      <c r="CS261" s="290"/>
      <c r="CT261" s="290"/>
      <c r="CU261" s="290"/>
      <c r="CV261" s="290"/>
      <c r="CW261" s="290"/>
      <c r="CX261" s="290"/>
      <c r="CY261" s="290"/>
      <c r="CZ261" s="290"/>
      <c r="DA261" s="290"/>
      <c r="DB261" s="290"/>
      <c r="DC261" s="290"/>
      <c r="DD261" s="290"/>
      <c r="DE261" s="290"/>
      <c r="DF261" s="290"/>
      <c r="DG261" s="290"/>
      <c r="DH261" s="290"/>
      <c r="DI261" s="290"/>
      <c r="DJ261" s="290"/>
      <c r="DK261" s="290"/>
      <c r="DL261" s="290"/>
      <c r="DM261" s="290"/>
      <c r="DN261" s="290"/>
      <c r="DO261" s="290"/>
      <c r="DP261" s="290"/>
      <c r="DQ261" s="290"/>
      <c r="DR261" s="290"/>
      <c r="DS261" s="290"/>
      <c r="DT261" s="290"/>
      <c r="DU261" s="290"/>
      <c r="DV261" s="290"/>
      <c r="DW261" s="290"/>
      <c r="DX261" s="290"/>
      <c r="DY261" s="290"/>
      <c r="DZ261" s="290"/>
      <c r="EA261" s="290"/>
      <c r="EB261" s="290"/>
      <c r="EC261" s="290"/>
      <c r="ED261" s="290"/>
      <c r="EE261" s="290"/>
      <c r="EF261" s="290"/>
      <c r="EG261" s="290"/>
      <c r="EH261" s="290"/>
      <c r="EI261" s="290"/>
      <c r="EJ261" s="290"/>
      <c r="EK261" s="290"/>
      <c r="EL261" s="290"/>
      <c r="EM261" s="290"/>
      <c r="EN261" s="290"/>
      <c r="EO261" s="290"/>
      <c r="EP261" s="290"/>
      <c r="EQ261" s="290"/>
      <c r="ER261" s="290"/>
      <c r="ES261" s="290"/>
      <c r="ET261" s="290"/>
      <c r="EU261" s="290"/>
      <c r="EV261" s="290"/>
      <c r="EW261" s="290"/>
      <c r="EX261" s="290"/>
      <c r="EY261" s="290"/>
    </row>
    <row r="262" spans="1:155" s="237" customFormat="1" ht="15" customHeight="1" x14ac:dyDescent="0.35">
      <c r="A262" s="292" t="s">
        <v>574</v>
      </c>
      <c r="B262" s="293" t="s">
        <v>1122</v>
      </c>
      <c r="C262" s="293" t="s">
        <v>710</v>
      </c>
      <c r="D262" s="290"/>
      <c r="E262" s="398">
        <v>9665947</v>
      </c>
      <c r="F262" s="699">
        <v>9931266.9100000001</v>
      </c>
      <c r="G262" s="289">
        <v>0</v>
      </c>
      <c r="H262" s="699">
        <v>0</v>
      </c>
      <c r="I262" s="289">
        <v>605301</v>
      </c>
      <c r="J262" s="289">
        <v>636894.91</v>
      </c>
      <c r="K262" s="398">
        <v>9060646</v>
      </c>
      <c r="L262" s="699">
        <v>9294372</v>
      </c>
      <c r="M262" s="289">
        <v>186223</v>
      </c>
      <c r="N262" s="699">
        <v>187000</v>
      </c>
      <c r="O262" s="405">
        <v>38962.699999999997</v>
      </c>
      <c r="P262" s="752">
        <v>39132</v>
      </c>
      <c r="Q262" s="616">
        <v>0.98499999999999999</v>
      </c>
      <c r="R262" s="617">
        <v>0.98499999999999999</v>
      </c>
      <c r="S262" s="704">
        <v>432.3</v>
      </c>
      <c r="T262" s="699">
        <v>431.2</v>
      </c>
      <c r="U262" s="384">
        <v>38810.6</v>
      </c>
      <c r="V262" s="384">
        <v>38976.199999999997</v>
      </c>
      <c r="W262" s="684">
        <v>249.05</v>
      </c>
      <c r="X262" s="756">
        <v>254.8</v>
      </c>
      <c r="Y262" s="472">
        <v>233.46</v>
      </c>
      <c r="Z262" s="472">
        <v>238.46</v>
      </c>
      <c r="AA262" s="499">
        <v>0</v>
      </c>
      <c r="AB262" s="440">
        <v>0</v>
      </c>
      <c r="AC262" s="619">
        <v>0</v>
      </c>
      <c r="AD262" s="441" t="s">
        <v>105</v>
      </c>
      <c r="AE262" s="442" t="s">
        <v>105</v>
      </c>
      <c r="AF262" s="340">
        <v>1626.39</v>
      </c>
      <c r="AG262" s="340">
        <v>295.57</v>
      </c>
      <c r="AH262" s="340">
        <v>0</v>
      </c>
      <c r="AI262" s="340">
        <v>0</v>
      </c>
      <c r="AJ262" s="568">
        <v>2176.7600000000002</v>
      </c>
      <c r="AK262" s="609">
        <v>4</v>
      </c>
      <c r="AL262" s="570">
        <v>14349.5</v>
      </c>
      <c r="AM262" s="609">
        <v>0</v>
      </c>
      <c r="AN262" s="570">
        <v>0</v>
      </c>
      <c r="AO262" s="609">
        <v>4</v>
      </c>
      <c r="AP262" s="569">
        <v>14349.5</v>
      </c>
      <c r="AQ262" s="571" t="s">
        <v>708</v>
      </c>
      <c r="AR262" s="591" t="s">
        <v>708</v>
      </c>
      <c r="AS262" s="591" t="s">
        <v>708</v>
      </c>
      <c r="AT262" s="591" t="s">
        <v>708</v>
      </c>
      <c r="AU262" s="591" t="s">
        <v>708</v>
      </c>
      <c r="AV262" s="591" t="s">
        <v>708</v>
      </c>
      <c r="AW262" s="591" t="s">
        <v>708</v>
      </c>
      <c r="AX262" s="754" t="s">
        <v>708</v>
      </c>
      <c r="AY262" s="291" t="s">
        <v>708</v>
      </c>
      <c r="AZ262" s="291" t="s">
        <v>708</v>
      </c>
      <c r="BA262" s="291" t="s">
        <v>708</v>
      </c>
      <c r="BB262" s="291" t="s">
        <v>708</v>
      </c>
      <c r="BC262" s="291" t="s">
        <v>708</v>
      </c>
      <c r="BD262" s="291" t="s">
        <v>708</v>
      </c>
      <c r="BE262" s="755" t="s">
        <v>708</v>
      </c>
      <c r="BF262" s="591" t="s">
        <v>708</v>
      </c>
      <c r="BG262" s="591" t="s">
        <v>708</v>
      </c>
      <c r="BH262" s="591" t="s">
        <v>708</v>
      </c>
      <c r="BI262" s="591" t="s">
        <v>708</v>
      </c>
      <c r="BJ262" s="591" t="s">
        <v>708</v>
      </c>
      <c r="BK262" s="591" t="s">
        <v>708</v>
      </c>
      <c r="BL262" s="754" t="s">
        <v>708</v>
      </c>
      <c r="BM262" s="291" t="s">
        <v>708</v>
      </c>
      <c r="BN262" s="291" t="s">
        <v>708</v>
      </c>
      <c r="BO262" s="291" t="s">
        <v>708</v>
      </c>
      <c r="BP262" s="291" t="s">
        <v>708</v>
      </c>
      <c r="BQ262" s="291" t="s">
        <v>708</v>
      </c>
      <c r="BR262" s="291" t="s">
        <v>708</v>
      </c>
      <c r="BS262" s="755" t="s">
        <v>708</v>
      </c>
      <c r="BT262" s="591" t="s">
        <v>708</v>
      </c>
      <c r="BU262" s="591" t="s">
        <v>708</v>
      </c>
      <c r="BV262" s="591" t="s">
        <v>708</v>
      </c>
      <c r="BW262" s="591" t="s">
        <v>708</v>
      </c>
      <c r="BX262" s="591" t="s">
        <v>708</v>
      </c>
      <c r="BY262" s="591" t="s">
        <v>708</v>
      </c>
      <c r="BZ262" s="754" t="s">
        <v>708</v>
      </c>
      <c r="CA262" s="291" t="s">
        <v>708</v>
      </c>
      <c r="CB262" s="291" t="s">
        <v>708</v>
      </c>
      <c r="CC262" s="291" t="s">
        <v>708</v>
      </c>
      <c r="CD262" s="291" t="s">
        <v>708</v>
      </c>
      <c r="CE262" s="291" t="s">
        <v>708</v>
      </c>
      <c r="CF262" s="291" t="s">
        <v>708</v>
      </c>
      <c r="CG262" s="291" t="s">
        <v>708</v>
      </c>
      <c r="CH262" s="439" t="s">
        <v>1123</v>
      </c>
      <c r="CI262" s="290"/>
      <c r="CJ262" s="290"/>
      <c r="CK262" s="290"/>
      <c r="CL262" s="290"/>
      <c r="CM262" s="290"/>
      <c r="CN262" s="290"/>
      <c r="CO262" s="290"/>
      <c r="CP262" s="290"/>
      <c r="CQ262" s="290"/>
      <c r="CR262" s="290"/>
      <c r="CS262" s="290"/>
      <c r="CT262" s="290"/>
      <c r="CU262" s="290"/>
      <c r="CV262" s="290"/>
      <c r="CW262" s="290"/>
      <c r="CX262" s="290"/>
      <c r="CY262" s="290"/>
      <c r="CZ262" s="290"/>
      <c r="DA262" s="290"/>
      <c r="DB262" s="290"/>
      <c r="DC262" s="290"/>
      <c r="DD262" s="290"/>
      <c r="DE262" s="290"/>
      <c r="DF262" s="290"/>
      <c r="DG262" s="290"/>
      <c r="DH262" s="290"/>
      <c r="DI262" s="290"/>
      <c r="DJ262" s="290"/>
      <c r="DK262" s="290"/>
      <c r="DL262" s="290"/>
      <c r="DM262" s="290"/>
      <c r="DN262" s="290"/>
      <c r="DO262" s="290"/>
      <c r="DP262" s="290"/>
      <c r="DQ262" s="290"/>
      <c r="DR262" s="290"/>
      <c r="DS262" s="290"/>
      <c r="DT262" s="290"/>
      <c r="DU262" s="290"/>
      <c r="DV262" s="290"/>
      <c r="DW262" s="290"/>
      <c r="DX262" s="290"/>
      <c r="DY262" s="290"/>
      <c r="DZ262" s="290"/>
      <c r="EA262" s="290"/>
      <c r="EB262" s="290"/>
      <c r="EC262" s="290"/>
      <c r="ED262" s="290"/>
      <c r="EE262" s="290"/>
      <c r="EF262" s="290"/>
      <c r="EG262" s="290"/>
      <c r="EH262" s="290"/>
      <c r="EI262" s="290"/>
      <c r="EJ262" s="290"/>
      <c r="EK262" s="290"/>
      <c r="EL262" s="290"/>
      <c r="EM262" s="290"/>
      <c r="EN262" s="290"/>
      <c r="EO262" s="290"/>
      <c r="EP262" s="290"/>
      <c r="EQ262" s="290"/>
      <c r="ER262" s="290"/>
      <c r="ES262" s="290"/>
      <c r="ET262" s="290"/>
      <c r="EU262" s="290"/>
      <c r="EV262" s="290"/>
      <c r="EW262" s="290"/>
      <c r="EX262" s="290"/>
      <c r="EY262" s="290"/>
    </row>
    <row r="263" spans="1:155" s="237" customFormat="1" ht="15" customHeight="1" x14ac:dyDescent="0.35">
      <c r="A263" s="292" t="s">
        <v>451</v>
      </c>
      <c r="B263" s="293" t="s">
        <v>452</v>
      </c>
      <c r="C263" s="293" t="s">
        <v>117</v>
      </c>
      <c r="D263" s="290"/>
      <c r="E263" s="398">
        <v>108109100</v>
      </c>
      <c r="F263" s="699">
        <v>112959709.2</v>
      </c>
      <c r="G263" s="289">
        <v>0</v>
      </c>
      <c r="H263" s="699">
        <v>0</v>
      </c>
      <c r="I263" s="289">
        <v>0</v>
      </c>
      <c r="J263" s="289">
        <v>0</v>
      </c>
      <c r="K263" s="398">
        <v>108109100</v>
      </c>
      <c r="L263" s="699">
        <v>112959709.2</v>
      </c>
      <c r="M263" s="289">
        <v>591705.4</v>
      </c>
      <c r="N263" s="699">
        <v>593457</v>
      </c>
      <c r="O263" s="405">
        <v>73518.3</v>
      </c>
      <c r="P263" s="752">
        <v>74210.399999999994</v>
      </c>
      <c r="Q263" s="616">
        <v>0.98499999999999999</v>
      </c>
      <c r="R263" s="617">
        <v>0.99</v>
      </c>
      <c r="S263" s="704">
        <v>0</v>
      </c>
      <c r="T263" s="699">
        <v>0</v>
      </c>
      <c r="U263" s="384">
        <v>72415.5</v>
      </c>
      <c r="V263" s="384">
        <v>73468.3</v>
      </c>
      <c r="W263" s="684">
        <v>1492.9</v>
      </c>
      <c r="X263" s="756">
        <v>1537.53</v>
      </c>
      <c r="Y263" s="472">
        <v>1492.9</v>
      </c>
      <c r="Z263" s="472">
        <v>1537.53</v>
      </c>
      <c r="AA263" s="499">
        <v>1096146.98</v>
      </c>
      <c r="AB263" s="440">
        <v>14.92</v>
      </c>
      <c r="AC263" s="619">
        <v>9.9939999999999994E-3</v>
      </c>
      <c r="AD263" s="441" t="s">
        <v>105</v>
      </c>
      <c r="AE263" s="442" t="s">
        <v>105</v>
      </c>
      <c r="AF263" s="340">
        <v>395.59</v>
      </c>
      <c r="AG263" s="340">
        <v>0</v>
      </c>
      <c r="AH263" s="340">
        <v>0</v>
      </c>
      <c r="AI263" s="340">
        <v>0</v>
      </c>
      <c r="AJ263" s="568">
        <v>1933.12</v>
      </c>
      <c r="AK263" s="609">
        <v>0</v>
      </c>
      <c r="AL263" s="570">
        <v>0</v>
      </c>
      <c r="AM263" s="609">
        <v>0</v>
      </c>
      <c r="AN263" s="570">
        <v>0</v>
      </c>
      <c r="AO263" s="609">
        <v>0</v>
      </c>
      <c r="AP263" s="569">
        <v>0</v>
      </c>
      <c r="AQ263" s="571" t="s">
        <v>708</v>
      </c>
      <c r="AR263" s="591" t="s">
        <v>708</v>
      </c>
      <c r="AS263" s="591" t="s">
        <v>708</v>
      </c>
      <c r="AT263" s="591" t="s">
        <v>708</v>
      </c>
      <c r="AU263" s="591" t="s">
        <v>708</v>
      </c>
      <c r="AV263" s="591" t="s">
        <v>708</v>
      </c>
      <c r="AW263" s="591" t="s">
        <v>708</v>
      </c>
      <c r="AX263" s="754" t="s">
        <v>708</v>
      </c>
      <c r="AY263" s="291" t="s">
        <v>708</v>
      </c>
      <c r="AZ263" s="291" t="s">
        <v>708</v>
      </c>
      <c r="BA263" s="291" t="s">
        <v>708</v>
      </c>
      <c r="BB263" s="291" t="s">
        <v>708</v>
      </c>
      <c r="BC263" s="291" t="s">
        <v>708</v>
      </c>
      <c r="BD263" s="291" t="s">
        <v>708</v>
      </c>
      <c r="BE263" s="755" t="s">
        <v>708</v>
      </c>
      <c r="BF263" s="591" t="s">
        <v>708</v>
      </c>
      <c r="BG263" s="591" t="s">
        <v>708</v>
      </c>
      <c r="BH263" s="591" t="s">
        <v>708</v>
      </c>
      <c r="BI263" s="591" t="s">
        <v>708</v>
      </c>
      <c r="BJ263" s="591" t="s">
        <v>708</v>
      </c>
      <c r="BK263" s="591" t="s">
        <v>708</v>
      </c>
      <c r="BL263" s="754" t="s">
        <v>708</v>
      </c>
      <c r="BM263" s="291" t="s">
        <v>708</v>
      </c>
      <c r="BN263" s="291" t="s">
        <v>708</v>
      </c>
      <c r="BO263" s="291" t="s">
        <v>708</v>
      </c>
      <c r="BP263" s="291" t="s">
        <v>708</v>
      </c>
      <c r="BQ263" s="291" t="s">
        <v>708</v>
      </c>
      <c r="BR263" s="291" t="s">
        <v>708</v>
      </c>
      <c r="BS263" s="755" t="s">
        <v>708</v>
      </c>
      <c r="BT263" s="591" t="s">
        <v>708</v>
      </c>
      <c r="BU263" s="591" t="s">
        <v>708</v>
      </c>
      <c r="BV263" s="591" t="s">
        <v>708</v>
      </c>
      <c r="BW263" s="591" t="s">
        <v>708</v>
      </c>
      <c r="BX263" s="591" t="s">
        <v>708</v>
      </c>
      <c r="BY263" s="591" t="s">
        <v>708</v>
      </c>
      <c r="BZ263" s="754" t="s">
        <v>708</v>
      </c>
      <c r="CA263" s="291" t="s">
        <v>708</v>
      </c>
      <c r="CB263" s="291" t="s">
        <v>708</v>
      </c>
      <c r="CC263" s="291" t="s">
        <v>708</v>
      </c>
      <c r="CD263" s="291" t="s">
        <v>708</v>
      </c>
      <c r="CE263" s="291" t="s">
        <v>708</v>
      </c>
      <c r="CF263" s="291" t="s">
        <v>708</v>
      </c>
      <c r="CG263" s="291" t="s">
        <v>708</v>
      </c>
      <c r="CH263" s="439" t="s">
        <v>1124</v>
      </c>
      <c r="CI263" s="290"/>
      <c r="CJ263" s="290"/>
      <c r="CK263" s="290"/>
      <c r="CL263" s="290"/>
      <c r="CM263" s="290"/>
      <c r="CN263" s="290"/>
      <c r="CO263" s="290"/>
      <c r="CP263" s="290"/>
      <c r="CQ263" s="290"/>
      <c r="CR263" s="290"/>
      <c r="CS263" s="290"/>
      <c r="CT263" s="290"/>
      <c r="CU263" s="290"/>
      <c r="CV263" s="290"/>
      <c r="CW263" s="290"/>
      <c r="CX263" s="290"/>
      <c r="CY263" s="290"/>
      <c r="CZ263" s="290"/>
      <c r="DA263" s="290"/>
      <c r="DB263" s="290"/>
      <c r="DC263" s="290"/>
      <c r="DD263" s="290"/>
      <c r="DE263" s="290"/>
      <c r="DF263" s="290"/>
      <c r="DG263" s="290"/>
      <c r="DH263" s="290"/>
      <c r="DI263" s="290"/>
      <c r="DJ263" s="290"/>
      <c r="DK263" s="290"/>
      <c r="DL263" s="290"/>
      <c r="DM263" s="290"/>
      <c r="DN263" s="290"/>
      <c r="DO263" s="290"/>
      <c r="DP263" s="290"/>
      <c r="DQ263" s="290"/>
      <c r="DR263" s="290"/>
      <c r="DS263" s="290"/>
      <c r="DT263" s="290"/>
      <c r="DU263" s="290"/>
      <c r="DV263" s="290"/>
      <c r="DW263" s="290"/>
      <c r="DX263" s="290"/>
      <c r="DY263" s="290"/>
      <c r="DZ263" s="290"/>
      <c r="EA263" s="290"/>
      <c r="EB263" s="290"/>
      <c r="EC263" s="290"/>
      <c r="ED263" s="290"/>
      <c r="EE263" s="290"/>
      <c r="EF263" s="290"/>
      <c r="EG263" s="290"/>
      <c r="EH263" s="290"/>
      <c r="EI263" s="290"/>
      <c r="EJ263" s="290"/>
      <c r="EK263" s="290"/>
      <c r="EL263" s="290"/>
      <c r="EM263" s="290"/>
      <c r="EN263" s="290"/>
      <c r="EO263" s="290"/>
      <c r="EP263" s="290"/>
      <c r="EQ263" s="290"/>
      <c r="ER263" s="290"/>
      <c r="ES263" s="290"/>
      <c r="ET263" s="290"/>
      <c r="EU263" s="290"/>
      <c r="EV263" s="290"/>
      <c r="EW263" s="290"/>
      <c r="EX263" s="290"/>
      <c r="EY263" s="290"/>
    </row>
    <row r="264" spans="1:155" s="237" customFormat="1" ht="15" customHeight="1" x14ac:dyDescent="0.35">
      <c r="A264" s="292" t="s">
        <v>575</v>
      </c>
      <c r="B264" s="293" t="s">
        <v>1125</v>
      </c>
      <c r="C264" s="293" t="s">
        <v>710</v>
      </c>
      <c r="D264" s="290"/>
      <c r="E264" s="398">
        <v>10429712</v>
      </c>
      <c r="F264" s="699">
        <v>10923560</v>
      </c>
      <c r="G264" s="289">
        <v>0</v>
      </c>
      <c r="H264" s="699">
        <v>0</v>
      </c>
      <c r="I264" s="289">
        <v>1574957</v>
      </c>
      <c r="J264" s="289">
        <v>1660788</v>
      </c>
      <c r="K264" s="398">
        <v>8854755</v>
      </c>
      <c r="L264" s="699">
        <v>9262772</v>
      </c>
      <c r="M264" s="289">
        <v>876271</v>
      </c>
      <c r="N264" s="699">
        <v>906019</v>
      </c>
      <c r="O264" s="405">
        <v>48554.8</v>
      </c>
      <c r="P264" s="752">
        <v>49438.8</v>
      </c>
      <c r="Q264" s="616">
        <v>0.98939999999999995</v>
      </c>
      <c r="R264" s="617">
        <v>0.9899</v>
      </c>
      <c r="S264" s="704">
        <v>0</v>
      </c>
      <c r="T264" s="699">
        <v>0</v>
      </c>
      <c r="U264" s="384">
        <v>48040.1</v>
      </c>
      <c r="V264" s="384">
        <v>48939.5</v>
      </c>
      <c r="W264" s="684">
        <v>217.1</v>
      </c>
      <c r="X264" s="756">
        <v>223.21</v>
      </c>
      <c r="Y264" s="472">
        <v>184.32</v>
      </c>
      <c r="Z264" s="472">
        <v>189.27</v>
      </c>
      <c r="AA264" s="499">
        <v>0</v>
      </c>
      <c r="AB264" s="440">
        <v>0</v>
      </c>
      <c r="AC264" s="619">
        <v>0</v>
      </c>
      <c r="AD264" s="441" t="s">
        <v>105</v>
      </c>
      <c r="AE264" s="442" t="s">
        <v>105</v>
      </c>
      <c r="AF264" s="340">
        <v>1461.24</v>
      </c>
      <c r="AG264" s="340">
        <v>228.15</v>
      </c>
      <c r="AH264" s="340">
        <v>82.35</v>
      </c>
      <c r="AI264" s="340">
        <v>0</v>
      </c>
      <c r="AJ264" s="568">
        <v>1994.95</v>
      </c>
      <c r="AK264" s="609">
        <v>41</v>
      </c>
      <c r="AL264" s="570">
        <v>32802.5</v>
      </c>
      <c r="AM264" s="609">
        <v>0</v>
      </c>
      <c r="AN264" s="570">
        <v>0</v>
      </c>
      <c r="AO264" s="609">
        <v>36</v>
      </c>
      <c r="AP264" s="569">
        <v>32760.7</v>
      </c>
      <c r="AQ264" s="571" t="s">
        <v>708</v>
      </c>
      <c r="AR264" s="591" t="s">
        <v>708</v>
      </c>
      <c r="AS264" s="591" t="s">
        <v>708</v>
      </c>
      <c r="AT264" s="591" t="s">
        <v>708</v>
      </c>
      <c r="AU264" s="591" t="s">
        <v>708</v>
      </c>
      <c r="AV264" s="591" t="s">
        <v>708</v>
      </c>
      <c r="AW264" s="591" t="s">
        <v>708</v>
      </c>
      <c r="AX264" s="754" t="s">
        <v>708</v>
      </c>
      <c r="AY264" s="291" t="s">
        <v>708</v>
      </c>
      <c r="AZ264" s="291" t="s">
        <v>708</v>
      </c>
      <c r="BA264" s="291" t="s">
        <v>708</v>
      </c>
      <c r="BB264" s="291" t="s">
        <v>708</v>
      </c>
      <c r="BC264" s="291" t="s">
        <v>708</v>
      </c>
      <c r="BD264" s="291" t="s">
        <v>708</v>
      </c>
      <c r="BE264" s="755" t="s">
        <v>708</v>
      </c>
      <c r="BF264" s="591" t="s">
        <v>708</v>
      </c>
      <c r="BG264" s="591" t="s">
        <v>708</v>
      </c>
      <c r="BH264" s="591" t="s">
        <v>708</v>
      </c>
      <c r="BI264" s="591" t="s">
        <v>708</v>
      </c>
      <c r="BJ264" s="591" t="s">
        <v>708</v>
      </c>
      <c r="BK264" s="591" t="s">
        <v>708</v>
      </c>
      <c r="BL264" s="754" t="s">
        <v>708</v>
      </c>
      <c r="BM264" s="291" t="s">
        <v>708</v>
      </c>
      <c r="BN264" s="291" t="s">
        <v>708</v>
      </c>
      <c r="BO264" s="291" t="s">
        <v>708</v>
      </c>
      <c r="BP264" s="291" t="s">
        <v>708</v>
      </c>
      <c r="BQ264" s="291" t="s">
        <v>708</v>
      </c>
      <c r="BR264" s="291" t="s">
        <v>708</v>
      </c>
      <c r="BS264" s="755" t="s">
        <v>708</v>
      </c>
      <c r="BT264" s="591" t="s">
        <v>708</v>
      </c>
      <c r="BU264" s="591" t="s">
        <v>708</v>
      </c>
      <c r="BV264" s="591" t="s">
        <v>708</v>
      </c>
      <c r="BW264" s="591" t="s">
        <v>708</v>
      </c>
      <c r="BX264" s="591" t="s">
        <v>708</v>
      </c>
      <c r="BY264" s="591" t="s">
        <v>708</v>
      </c>
      <c r="BZ264" s="754" t="s">
        <v>708</v>
      </c>
      <c r="CA264" s="291" t="s">
        <v>708</v>
      </c>
      <c r="CB264" s="291" t="s">
        <v>708</v>
      </c>
      <c r="CC264" s="291" t="s">
        <v>708</v>
      </c>
      <c r="CD264" s="291" t="s">
        <v>708</v>
      </c>
      <c r="CE264" s="291" t="s">
        <v>708</v>
      </c>
      <c r="CF264" s="291" t="s">
        <v>708</v>
      </c>
      <c r="CG264" s="291" t="s">
        <v>708</v>
      </c>
      <c r="CH264" s="439" t="s">
        <v>1126</v>
      </c>
      <c r="CI264" s="290"/>
      <c r="CJ264" s="290"/>
      <c r="CK264" s="290"/>
      <c r="CL264" s="290"/>
      <c r="CM264" s="290"/>
      <c r="CN264" s="290"/>
      <c r="CO264" s="290"/>
      <c r="CP264" s="290"/>
      <c r="CQ264" s="290"/>
      <c r="CR264" s="290"/>
      <c r="CS264" s="290"/>
      <c r="CT264" s="290"/>
      <c r="CU264" s="290"/>
      <c r="CV264" s="290"/>
      <c r="CW264" s="290"/>
      <c r="CX264" s="290"/>
      <c r="CY264" s="290"/>
      <c r="CZ264" s="290"/>
      <c r="DA264" s="290"/>
      <c r="DB264" s="290"/>
      <c r="DC264" s="290"/>
      <c r="DD264" s="290"/>
      <c r="DE264" s="290"/>
      <c r="DF264" s="290"/>
      <c r="DG264" s="290"/>
      <c r="DH264" s="290"/>
      <c r="DI264" s="290"/>
      <c r="DJ264" s="290"/>
      <c r="DK264" s="290"/>
      <c r="DL264" s="290"/>
      <c r="DM264" s="290"/>
      <c r="DN264" s="290"/>
      <c r="DO264" s="290"/>
      <c r="DP264" s="290"/>
      <c r="DQ264" s="290"/>
      <c r="DR264" s="290"/>
      <c r="DS264" s="290"/>
      <c r="DT264" s="290"/>
      <c r="DU264" s="290"/>
      <c r="DV264" s="290"/>
      <c r="DW264" s="290"/>
      <c r="DX264" s="290"/>
      <c r="DY264" s="290"/>
      <c r="DZ264" s="290"/>
      <c r="EA264" s="290"/>
      <c r="EB264" s="290"/>
      <c r="EC264" s="290"/>
      <c r="ED264" s="290"/>
      <c r="EE264" s="290"/>
      <c r="EF264" s="290"/>
      <c r="EG264" s="290"/>
      <c r="EH264" s="290"/>
      <c r="EI264" s="290"/>
      <c r="EJ264" s="290"/>
      <c r="EK264" s="290"/>
      <c r="EL264" s="290"/>
      <c r="EM264" s="290"/>
      <c r="EN264" s="290"/>
      <c r="EO264" s="290"/>
      <c r="EP264" s="290"/>
      <c r="EQ264" s="290"/>
      <c r="ER264" s="290"/>
      <c r="ES264" s="290"/>
      <c r="ET264" s="290"/>
      <c r="EU264" s="290"/>
      <c r="EV264" s="290"/>
      <c r="EW264" s="290"/>
      <c r="EX264" s="290"/>
      <c r="EY264" s="290"/>
    </row>
    <row r="265" spans="1:155" s="237" customFormat="1" ht="15" customHeight="1" x14ac:dyDescent="0.35">
      <c r="A265" s="292" t="s">
        <v>454</v>
      </c>
      <c r="B265" s="293" t="s">
        <v>455</v>
      </c>
      <c r="C265" s="293" t="s">
        <v>128</v>
      </c>
      <c r="D265" s="290"/>
      <c r="E265" s="398">
        <v>122980662</v>
      </c>
      <c r="F265" s="699">
        <v>127551218</v>
      </c>
      <c r="G265" s="289">
        <v>0</v>
      </c>
      <c r="H265" s="699">
        <v>0</v>
      </c>
      <c r="I265" s="289">
        <v>9234612</v>
      </c>
      <c r="J265" s="289">
        <v>9599476</v>
      </c>
      <c r="K265" s="398">
        <v>113746050</v>
      </c>
      <c r="L265" s="699">
        <v>117951742</v>
      </c>
      <c r="M265" s="289">
        <v>179127</v>
      </c>
      <c r="N265" s="699">
        <v>180917</v>
      </c>
      <c r="O265" s="405">
        <v>77091.3</v>
      </c>
      <c r="P265" s="752">
        <v>77620.399999999994</v>
      </c>
      <c r="Q265" s="616">
        <v>0.98799999999999999</v>
      </c>
      <c r="R265" s="617">
        <v>0.98799999999999999</v>
      </c>
      <c r="S265" s="704">
        <v>94.1</v>
      </c>
      <c r="T265" s="699">
        <v>95</v>
      </c>
      <c r="U265" s="384">
        <v>76260.3</v>
      </c>
      <c r="V265" s="384">
        <v>76784</v>
      </c>
      <c r="W265" s="684">
        <v>1612.64</v>
      </c>
      <c r="X265" s="756">
        <v>1661.17</v>
      </c>
      <c r="Y265" s="472">
        <v>1491.55</v>
      </c>
      <c r="Z265" s="472">
        <v>1536.15</v>
      </c>
      <c r="AA265" s="499">
        <v>1145617.28</v>
      </c>
      <c r="AB265" s="440">
        <v>14.92</v>
      </c>
      <c r="AC265" s="619">
        <v>1.0003E-2</v>
      </c>
      <c r="AD265" s="441" t="s">
        <v>105</v>
      </c>
      <c r="AE265" s="442" t="s">
        <v>105</v>
      </c>
      <c r="AF265" s="340">
        <v>0</v>
      </c>
      <c r="AG265" s="340">
        <v>241.27</v>
      </c>
      <c r="AH265" s="340">
        <v>79.430000000000007</v>
      </c>
      <c r="AI265" s="340">
        <v>0</v>
      </c>
      <c r="AJ265" s="568">
        <v>1981.87</v>
      </c>
      <c r="AK265" s="609">
        <v>20</v>
      </c>
      <c r="AL265" s="570">
        <v>76784</v>
      </c>
      <c r="AM265" s="609">
        <v>0</v>
      </c>
      <c r="AN265" s="570">
        <v>0</v>
      </c>
      <c r="AO265" s="609">
        <v>19</v>
      </c>
      <c r="AP265" s="569">
        <v>76731.7</v>
      </c>
      <c r="AQ265" s="571" t="s">
        <v>708</v>
      </c>
      <c r="AR265" s="591" t="s">
        <v>708</v>
      </c>
      <c r="AS265" s="591" t="s">
        <v>708</v>
      </c>
      <c r="AT265" s="591" t="s">
        <v>708</v>
      </c>
      <c r="AU265" s="591" t="s">
        <v>708</v>
      </c>
      <c r="AV265" s="591" t="s">
        <v>708</v>
      </c>
      <c r="AW265" s="591" t="s">
        <v>708</v>
      </c>
      <c r="AX265" s="754" t="s">
        <v>708</v>
      </c>
      <c r="AY265" s="291" t="s">
        <v>708</v>
      </c>
      <c r="AZ265" s="291" t="s">
        <v>708</v>
      </c>
      <c r="BA265" s="291" t="s">
        <v>708</v>
      </c>
      <c r="BB265" s="291" t="s">
        <v>708</v>
      </c>
      <c r="BC265" s="291" t="s">
        <v>708</v>
      </c>
      <c r="BD265" s="291" t="s">
        <v>708</v>
      </c>
      <c r="BE265" s="755" t="s">
        <v>708</v>
      </c>
      <c r="BF265" s="591" t="s">
        <v>708</v>
      </c>
      <c r="BG265" s="591" t="s">
        <v>708</v>
      </c>
      <c r="BH265" s="591" t="s">
        <v>708</v>
      </c>
      <c r="BI265" s="591" t="s">
        <v>708</v>
      </c>
      <c r="BJ265" s="591" t="s">
        <v>708</v>
      </c>
      <c r="BK265" s="591" t="s">
        <v>708</v>
      </c>
      <c r="BL265" s="754" t="s">
        <v>708</v>
      </c>
      <c r="BM265" s="291" t="s">
        <v>708</v>
      </c>
      <c r="BN265" s="291" t="s">
        <v>708</v>
      </c>
      <c r="BO265" s="291" t="s">
        <v>708</v>
      </c>
      <c r="BP265" s="291" t="s">
        <v>708</v>
      </c>
      <c r="BQ265" s="291" t="s">
        <v>708</v>
      </c>
      <c r="BR265" s="291" t="s">
        <v>708</v>
      </c>
      <c r="BS265" s="755" t="s">
        <v>708</v>
      </c>
      <c r="BT265" s="591" t="s">
        <v>708</v>
      </c>
      <c r="BU265" s="591" t="s">
        <v>708</v>
      </c>
      <c r="BV265" s="591" t="s">
        <v>708</v>
      </c>
      <c r="BW265" s="591" t="s">
        <v>708</v>
      </c>
      <c r="BX265" s="591" t="s">
        <v>708</v>
      </c>
      <c r="BY265" s="591" t="s">
        <v>708</v>
      </c>
      <c r="BZ265" s="754" t="s">
        <v>708</v>
      </c>
      <c r="CA265" s="291" t="s">
        <v>708</v>
      </c>
      <c r="CB265" s="291" t="s">
        <v>708</v>
      </c>
      <c r="CC265" s="291" t="s">
        <v>708</v>
      </c>
      <c r="CD265" s="291" t="s">
        <v>708</v>
      </c>
      <c r="CE265" s="291" t="s">
        <v>708</v>
      </c>
      <c r="CF265" s="291" t="s">
        <v>708</v>
      </c>
      <c r="CG265" s="291" t="s">
        <v>708</v>
      </c>
      <c r="CH265" s="439" t="s">
        <v>1127</v>
      </c>
      <c r="CI265" s="290"/>
      <c r="CJ265" s="290"/>
      <c r="CK265" s="290"/>
      <c r="CL265" s="290"/>
      <c r="CM265" s="290"/>
      <c r="CN265" s="290"/>
      <c r="CO265" s="290"/>
      <c r="CP265" s="290"/>
      <c r="CQ265" s="290"/>
      <c r="CR265" s="290"/>
      <c r="CS265" s="290"/>
      <c r="CT265" s="290"/>
      <c r="CU265" s="290"/>
      <c r="CV265" s="290"/>
      <c r="CW265" s="290"/>
      <c r="CX265" s="290"/>
      <c r="CY265" s="290"/>
      <c r="CZ265" s="290"/>
      <c r="DA265" s="290"/>
      <c r="DB265" s="290"/>
      <c r="DC265" s="290"/>
      <c r="DD265" s="290"/>
      <c r="DE265" s="290"/>
      <c r="DF265" s="290"/>
      <c r="DG265" s="290"/>
      <c r="DH265" s="290"/>
      <c r="DI265" s="290"/>
      <c r="DJ265" s="290"/>
      <c r="DK265" s="290"/>
      <c r="DL265" s="290"/>
      <c r="DM265" s="290"/>
      <c r="DN265" s="290"/>
      <c r="DO265" s="290"/>
      <c r="DP265" s="290"/>
      <c r="DQ265" s="290"/>
      <c r="DR265" s="290"/>
      <c r="DS265" s="290"/>
      <c r="DT265" s="290"/>
      <c r="DU265" s="290"/>
      <c r="DV265" s="290"/>
      <c r="DW265" s="290"/>
      <c r="DX265" s="290"/>
      <c r="DY265" s="290"/>
      <c r="DZ265" s="290"/>
      <c r="EA265" s="290"/>
      <c r="EB265" s="290"/>
      <c r="EC265" s="290"/>
      <c r="ED265" s="290"/>
      <c r="EE265" s="290"/>
      <c r="EF265" s="290"/>
      <c r="EG265" s="290"/>
      <c r="EH265" s="290"/>
      <c r="EI265" s="290"/>
      <c r="EJ265" s="290"/>
      <c r="EK265" s="290"/>
      <c r="EL265" s="290"/>
      <c r="EM265" s="290"/>
      <c r="EN265" s="290"/>
      <c r="EO265" s="290"/>
      <c r="EP265" s="290"/>
      <c r="EQ265" s="290"/>
      <c r="ER265" s="290"/>
      <c r="ES265" s="290"/>
      <c r="ET265" s="290"/>
      <c r="EU265" s="290"/>
      <c r="EV265" s="290"/>
      <c r="EW265" s="290"/>
      <c r="EX265" s="290"/>
      <c r="EY265" s="290"/>
    </row>
    <row r="266" spans="1:155" s="237" customFormat="1" ht="15" customHeight="1" x14ac:dyDescent="0.35">
      <c r="A266" s="292" t="s">
        <v>457</v>
      </c>
      <c r="B266" s="293" t="s">
        <v>458</v>
      </c>
      <c r="C266" s="293" t="s">
        <v>124</v>
      </c>
      <c r="D266" s="290"/>
      <c r="E266" s="398">
        <v>99239364</v>
      </c>
      <c r="F266" s="699">
        <v>104622378</v>
      </c>
      <c r="G266" s="289">
        <v>0</v>
      </c>
      <c r="H266" s="699">
        <v>0</v>
      </c>
      <c r="I266" s="289">
        <v>32000</v>
      </c>
      <c r="J266" s="289">
        <v>32000</v>
      </c>
      <c r="K266" s="398">
        <v>99207364</v>
      </c>
      <c r="L266" s="699">
        <v>104590378</v>
      </c>
      <c r="M266" s="289">
        <v>30893470</v>
      </c>
      <c r="N266" s="699">
        <v>30513750</v>
      </c>
      <c r="O266" s="405">
        <v>63756.1</v>
      </c>
      <c r="P266" s="752">
        <v>65263.9</v>
      </c>
      <c r="Q266" s="616">
        <v>0.97</v>
      </c>
      <c r="R266" s="617">
        <v>0.97</v>
      </c>
      <c r="S266" s="704">
        <v>0</v>
      </c>
      <c r="T266" s="699">
        <v>0</v>
      </c>
      <c r="U266" s="384">
        <v>61843.4</v>
      </c>
      <c r="V266" s="384">
        <v>63306</v>
      </c>
      <c r="W266" s="684">
        <v>1604.69</v>
      </c>
      <c r="X266" s="756">
        <v>1652.65</v>
      </c>
      <c r="Y266" s="472">
        <v>1604.17</v>
      </c>
      <c r="Z266" s="472">
        <v>1652.14</v>
      </c>
      <c r="AA266" s="499">
        <v>1015540</v>
      </c>
      <c r="AB266" s="440">
        <v>16.04</v>
      </c>
      <c r="AC266" s="619">
        <v>9.9988999999999998E-3</v>
      </c>
      <c r="AD266" s="441" t="s">
        <v>105</v>
      </c>
      <c r="AE266" s="442" t="s">
        <v>105</v>
      </c>
      <c r="AF266" s="340">
        <v>0</v>
      </c>
      <c r="AG266" s="340">
        <v>228.3</v>
      </c>
      <c r="AH266" s="340">
        <v>0</v>
      </c>
      <c r="AI266" s="340">
        <v>102.95</v>
      </c>
      <c r="AJ266" s="568">
        <v>1983.9</v>
      </c>
      <c r="AK266" s="609">
        <v>1</v>
      </c>
      <c r="AL266" s="570">
        <v>3434.3</v>
      </c>
      <c r="AM266" s="609">
        <v>0</v>
      </c>
      <c r="AN266" s="570">
        <v>0</v>
      </c>
      <c r="AO266" s="609">
        <v>1</v>
      </c>
      <c r="AP266" s="569">
        <v>3434.3</v>
      </c>
      <c r="AQ266" s="571" t="s">
        <v>708</v>
      </c>
      <c r="AR266" s="591" t="s">
        <v>708</v>
      </c>
      <c r="AS266" s="591" t="s">
        <v>708</v>
      </c>
      <c r="AT266" s="591" t="s">
        <v>708</v>
      </c>
      <c r="AU266" s="591" t="s">
        <v>708</v>
      </c>
      <c r="AV266" s="591" t="s">
        <v>708</v>
      </c>
      <c r="AW266" s="591" t="s">
        <v>708</v>
      </c>
      <c r="AX266" s="754" t="s">
        <v>708</v>
      </c>
      <c r="AY266" s="291" t="s">
        <v>708</v>
      </c>
      <c r="AZ266" s="291" t="s">
        <v>708</v>
      </c>
      <c r="BA266" s="291" t="s">
        <v>708</v>
      </c>
      <c r="BB266" s="291" t="s">
        <v>708</v>
      </c>
      <c r="BC266" s="291" t="s">
        <v>708</v>
      </c>
      <c r="BD266" s="291" t="s">
        <v>708</v>
      </c>
      <c r="BE266" s="755" t="s">
        <v>708</v>
      </c>
      <c r="BF266" s="591" t="s">
        <v>708</v>
      </c>
      <c r="BG266" s="591" t="s">
        <v>708</v>
      </c>
      <c r="BH266" s="591" t="s">
        <v>708</v>
      </c>
      <c r="BI266" s="591" t="s">
        <v>708</v>
      </c>
      <c r="BJ266" s="591" t="s">
        <v>708</v>
      </c>
      <c r="BK266" s="591" t="s">
        <v>708</v>
      </c>
      <c r="BL266" s="754" t="s">
        <v>708</v>
      </c>
      <c r="BM266" s="291" t="s">
        <v>708</v>
      </c>
      <c r="BN266" s="291" t="s">
        <v>708</v>
      </c>
      <c r="BO266" s="291" t="s">
        <v>708</v>
      </c>
      <c r="BP266" s="291" t="s">
        <v>708</v>
      </c>
      <c r="BQ266" s="291" t="s">
        <v>708</v>
      </c>
      <c r="BR266" s="291" t="s">
        <v>708</v>
      </c>
      <c r="BS266" s="755" t="s">
        <v>708</v>
      </c>
      <c r="BT266" s="591" t="s">
        <v>708</v>
      </c>
      <c r="BU266" s="591" t="s">
        <v>708</v>
      </c>
      <c r="BV266" s="591" t="s">
        <v>708</v>
      </c>
      <c r="BW266" s="591" t="s">
        <v>708</v>
      </c>
      <c r="BX266" s="591" t="s">
        <v>708</v>
      </c>
      <c r="BY266" s="591" t="s">
        <v>708</v>
      </c>
      <c r="BZ266" s="754" t="s">
        <v>708</v>
      </c>
      <c r="CA266" s="291" t="s">
        <v>708</v>
      </c>
      <c r="CB266" s="291" t="s">
        <v>708</v>
      </c>
      <c r="CC266" s="291" t="s">
        <v>708</v>
      </c>
      <c r="CD266" s="291" t="s">
        <v>708</v>
      </c>
      <c r="CE266" s="291" t="s">
        <v>708</v>
      </c>
      <c r="CF266" s="291" t="s">
        <v>708</v>
      </c>
      <c r="CG266" s="291" t="s">
        <v>708</v>
      </c>
      <c r="CH266" s="439" t="s">
        <v>1128</v>
      </c>
      <c r="CI266" s="290"/>
      <c r="CJ266" s="290"/>
      <c r="CK266" s="290"/>
      <c r="CL266" s="290"/>
      <c r="CM266" s="290"/>
      <c r="CN266" s="290"/>
      <c r="CO266" s="290"/>
      <c r="CP266" s="290"/>
      <c r="CQ266" s="290"/>
      <c r="CR266" s="290"/>
      <c r="CS266" s="290"/>
      <c r="CT266" s="290"/>
      <c r="CU266" s="290"/>
      <c r="CV266" s="290"/>
      <c r="CW266" s="290"/>
      <c r="CX266" s="290"/>
      <c r="CY266" s="290"/>
      <c r="CZ266" s="290"/>
      <c r="DA266" s="290"/>
      <c r="DB266" s="290"/>
      <c r="DC266" s="290"/>
      <c r="DD266" s="290"/>
      <c r="DE266" s="290"/>
      <c r="DF266" s="290"/>
      <c r="DG266" s="290"/>
      <c r="DH266" s="290"/>
      <c r="DI266" s="290"/>
      <c r="DJ266" s="290"/>
      <c r="DK266" s="290"/>
      <c r="DL266" s="290"/>
      <c r="DM266" s="290"/>
      <c r="DN266" s="290"/>
      <c r="DO266" s="290"/>
      <c r="DP266" s="290"/>
      <c r="DQ266" s="290"/>
      <c r="DR266" s="290"/>
      <c r="DS266" s="290"/>
      <c r="DT266" s="290"/>
      <c r="DU266" s="290"/>
      <c r="DV266" s="290"/>
      <c r="DW266" s="290"/>
      <c r="DX266" s="290"/>
      <c r="DY266" s="290"/>
      <c r="DZ266" s="290"/>
      <c r="EA266" s="290"/>
      <c r="EB266" s="290"/>
      <c r="EC266" s="290"/>
      <c r="ED266" s="290"/>
      <c r="EE266" s="290"/>
      <c r="EF266" s="290"/>
      <c r="EG266" s="290"/>
      <c r="EH266" s="290"/>
      <c r="EI266" s="290"/>
      <c r="EJ266" s="290"/>
      <c r="EK266" s="290"/>
      <c r="EL266" s="290"/>
      <c r="EM266" s="290"/>
      <c r="EN266" s="290"/>
      <c r="EO266" s="290"/>
      <c r="EP266" s="290"/>
      <c r="EQ266" s="290"/>
      <c r="ER266" s="290"/>
      <c r="ES266" s="290"/>
      <c r="ET266" s="290"/>
      <c r="EU266" s="290"/>
      <c r="EV266" s="290"/>
      <c r="EW266" s="290"/>
      <c r="EX266" s="290"/>
      <c r="EY266" s="290"/>
    </row>
    <row r="267" spans="1:155" s="237" customFormat="1" ht="15" customHeight="1" x14ac:dyDescent="0.35">
      <c r="A267" s="292" t="s">
        <v>576</v>
      </c>
      <c r="B267" s="293" t="s">
        <v>1129</v>
      </c>
      <c r="C267" s="293" t="s">
        <v>710</v>
      </c>
      <c r="D267" s="290"/>
      <c r="E267" s="398">
        <v>4179982</v>
      </c>
      <c r="F267" s="699">
        <v>4407330</v>
      </c>
      <c r="G267" s="289">
        <v>0</v>
      </c>
      <c r="H267" s="699">
        <v>0</v>
      </c>
      <c r="I267" s="289">
        <v>0</v>
      </c>
      <c r="J267" s="289">
        <v>0</v>
      </c>
      <c r="K267" s="398">
        <v>4179982</v>
      </c>
      <c r="L267" s="699">
        <v>4407330</v>
      </c>
      <c r="M267" s="289">
        <v>0</v>
      </c>
      <c r="N267" s="699">
        <v>0</v>
      </c>
      <c r="O267" s="405">
        <v>22846.1</v>
      </c>
      <c r="P267" s="752">
        <v>23460.7</v>
      </c>
      <c r="Q267" s="616">
        <v>0.97900000000000009</v>
      </c>
      <c r="R267" s="617">
        <v>0.97900000000000009</v>
      </c>
      <c r="S267" s="704">
        <v>0</v>
      </c>
      <c r="T267" s="699">
        <v>0</v>
      </c>
      <c r="U267" s="384">
        <v>22366</v>
      </c>
      <c r="V267" s="384">
        <v>22968.025300000001</v>
      </c>
      <c r="W267" s="684">
        <v>186.89</v>
      </c>
      <c r="X267" s="756">
        <v>191.88981000000001</v>
      </c>
      <c r="Y267" s="472">
        <v>186.89</v>
      </c>
      <c r="Z267" s="472">
        <v>191.88981000000001</v>
      </c>
      <c r="AA267" s="499">
        <v>0</v>
      </c>
      <c r="AB267" s="440">
        <v>0</v>
      </c>
      <c r="AC267" s="619">
        <v>0</v>
      </c>
      <c r="AD267" s="441" t="s">
        <v>105</v>
      </c>
      <c r="AE267" s="442" t="s">
        <v>105</v>
      </c>
      <c r="AF267" s="340">
        <v>1401.29844</v>
      </c>
      <c r="AG267" s="340">
        <v>248.56974</v>
      </c>
      <c r="AH267" s="340">
        <v>80.349919999999997</v>
      </c>
      <c r="AI267" s="340">
        <v>0</v>
      </c>
      <c r="AJ267" s="568">
        <v>1922.11</v>
      </c>
      <c r="AK267" s="609">
        <v>0</v>
      </c>
      <c r="AL267" s="570">
        <v>0</v>
      </c>
      <c r="AM267" s="609">
        <v>0</v>
      </c>
      <c r="AN267" s="570">
        <v>0</v>
      </c>
      <c r="AO267" s="609">
        <v>0</v>
      </c>
      <c r="AP267" s="569">
        <v>0</v>
      </c>
      <c r="AQ267" s="571" t="s">
        <v>708</v>
      </c>
      <c r="AR267" s="591" t="s">
        <v>708</v>
      </c>
      <c r="AS267" s="591" t="s">
        <v>708</v>
      </c>
      <c r="AT267" s="591" t="s">
        <v>708</v>
      </c>
      <c r="AU267" s="591" t="s">
        <v>708</v>
      </c>
      <c r="AV267" s="591" t="s">
        <v>708</v>
      </c>
      <c r="AW267" s="591" t="s">
        <v>708</v>
      </c>
      <c r="AX267" s="754" t="s">
        <v>708</v>
      </c>
      <c r="AY267" s="291" t="s">
        <v>708</v>
      </c>
      <c r="AZ267" s="291" t="s">
        <v>708</v>
      </c>
      <c r="BA267" s="291" t="s">
        <v>708</v>
      </c>
      <c r="BB267" s="291" t="s">
        <v>708</v>
      </c>
      <c r="BC267" s="291" t="s">
        <v>708</v>
      </c>
      <c r="BD267" s="291" t="s">
        <v>708</v>
      </c>
      <c r="BE267" s="755" t="s">
        <v>708</v>
      </c>
      <c r="BF267" s="591" t="s">
        <v>708</v>
      </c>
      <c r="BG267" s="591" t="s">
        <v>708</v>
      </c>
      <c r="BH267" s="591" t="s">
        <v>708</v>
      </c>
      <c r="BI267" s="591" t="s">
        <v>708</v>
      </c>
      <c r="BJ267" s="591" t="s">
        <v>708</v>
      </c>
      <c r="BK267" s="591" t="s">
        <v>708</v>
      </c>
      <c r="BL267" s="754" t="s">
        <v>708</v>
      </c>
      <c r="BM267" s="291" t="s">
        <v>708</v>
      </c>
      <c r="BN267" s="291" t="s">
        <v>708</v>
      </c>
      <c r="BO267" s="291" t="s">
        <v>708</v>
      </c>
      <c r="BP267" s="291" t="s">
        <v>708</v>
      </c>
      <c r="BQ267" s="291" t="s">
        <v>708</v>
      </c>
      <c r="BR267" s="291" t="s">
        <v>708</v>
      </c>
      <c r="BS267" s="755" t="s">
        <v>708</v>
      </c>
      <c r="BT267" s="591" t="s">
        <v>708</v>
      </c>
      <c r="BU267" s="591" t="s">
        <v>708</v>
      </c>
      <c r="BV267" s="591" t="s">
        <v>708</v>
      </c>
      <c r="BW267" s="591" t="s">
        <v>708</v>
      </c>
      <c r="BX267" s="591" t="s">
        <v>708</v>
      </c>
      <c r="BY267" s="591" t="s">
        <v>708</v>
      </c>
      <c r="BZ267" s="754" t="s">
        <v>708</v>
      </c>
      <c r="CA267" s="291" t="s">
        <v>708</v>
      </c>
      <c r="CB267" s="291" t="s">
        <v>708</v>
      </c>
      <c r="CC267" s="291" t="s">
        <v>708</v>
      </c>
      <c r="CD267" s="291" t="s">
        <v>708</v>
      </c>
      <c r="CE267" s="291" t="s">
        <v>708</v>
      </c>
      <c r="CF267" s="291" t="s">
        <v>708</v>
      </c>
      <c r="CG267" s="291" t="s">
        <v>708</v>
      </c>
      <c r="CH267" s="439" t="s">
        <v>1130</v>
      </c>
      <c r="CI267" s="290"/>
      <c r="CJ267" s="290"/>
      <c r="CK267" s="290"/>
      <c r="CL267" s="290"/>
      <c r="CM267" s="290"/>
      <c r="CN267" s="290"/>
      <c r="CO267" s="290"/>
      <c r="CP267" s="290"/>
      <c r="CQ267" s="290"/>
      <c r="CR267" s="290"/>
      <c r="CS267" s="290"/>
      <c r="CT267" s="290"/>
      <c r="CU267" s="290"/>
      <c r="CV267" s="290"/>
      <c r="CW267" s="290"/>
      <c r="CX267" s="290"/>
      <c r="CY267" s="290"/>
      <c r="CZ267" s="290"/>
      <c r="DA267" s="290"/>
      <c r="DB267" s="290"/>
      <c r="DC267" s="290"/>
      <c r="DD267" s="290"/>
      <c r="DE267" s="290"/>
      <c r="DF267" s="290"/>
      <c r="DG267" s="290"/>
      <c r="DH267" s="290"/>
      <c r="DI267" s="290"/>
      <c r="DJ267" s="290"/>
      <c r="DK267" s="290"/>
      <c r="DL267" s="290"/>
      <c r="DM267" s="290"/>
      <c r="DN267" s="290"/>
      <c r="DO267" s="290"/>
      <c r="DP267" s="290"/>
      <c r="DQ267" s="290"/>
      <c r="DR267" s="290"/>
      <c r="DS267" s="290"/>
      <c r="DT267" s="290"/>
      <c r="DU267" s="290"/>
      <c r="DV267" s="290"/>
      <c r="DW267" s="290"/>
      <c r="DX267" s="290"/>
      <c r="DY267" s="290"/>
      <c r="DZ267" s="290"/>
      <c r="EA267" s="290"/>
      <c r="EB267" s="290"/>
      <c r="EC267" s="290"/>
      <c r="ED267" s="290"/>
      <c r="EE267" s="290"/>
      <c r="EF267" s="290"/>
      <c r="EG267" s="290"/>
      <c r="EH267" s="290"/>
      <c r="EI267" s="290"/>
      <c r="EJ267" s="290"/>
      <c r="EK267" s="290"/>
      <c r="EL267" s="290"/>
      <c r="EM267" s="290"/>
      <c r="EN267" s="290"/>
      <c r="EO267" s="290"/>
      <c r="EP267" s="290"/>
      <c r="EQ267" s="290"/>
      <c r="ER267" s="290"/>
      <c r="ES267" s="290"/>
      <c r="ET267" s="290"/>
      <c r="EU267" s="290"/>
      <c r="EV267" s="290"/>
      <c r="EW267" s="290"/>
      <c r="EX267" s="290"/>
      <c r="EY267" s="290"/>
    </row>
    <row r="268" spans="1:155" s="237" customFormat="1" ht="15" customHeight="1" x14ac:dyDescent="0.35">
      <c r="A268" s="292" t="s">
        <v>577</v>
      </c>
      <c r="B268" s="293" t="s">
        <v>1131</v>
      </c>
      <c r="C268" s="293" t="s">
        <v>710</v>
      </c>
      <c r="D268" s="290"/>
      <c r="E268" s="398">
        <v>9723066</v>
      </c>
      <c r="F268" s="699">
        <v>10007882</v>
      </c>
      <c r="G268" s="289">
        <v>0</v>
      </c>
      <c r="H268" s="699">
        <v>0</v>
      </c>
      <c r="I268" s="289">
        <v>1033066</v>
      </c>
      <c r="J268" s="289">
        <v>1070596</v>
      </c>
      <c r="K268" s="398">
        <v>8690000</v>
      </c>
      <c r="L268" s="699">
        <v>8937286</v>
      </c>
      <c r="M268" s="289">
        <v>0</v>
      </c>
      <c r="N268" s="699">
        <v>0</v>
      </c>
      <c r="O268" s="405">
        <v>38921.599999999999</v>
      </c>
      <c r="P268" s="752">
        <v>39162.85426</v>
      </c>
      <c r="Q268" s="616">
        <v>0.98799999999999999</v>
      </c>
      <c r="R268" s="617">
        <v>0.98799999999999999</v>
      </c>
      <c r="S268" s="704">
        <v>0</v>
      </c>
      <c r="T268" s="699">
        <v>0</v>
      </c>
      <c r="U268" s="384">
        <v>38454.5</v>
      </c>
      <c r="V268" s="384">
        <v>38692.900009999998</v>
      </c>
      <c r="W268" s="684">
        <v>252.85</v>
      </c>
      <c r="X268" s="756">
        <v>258.64904999999999</v>
      </c>
      <c r="Y268" s="472">
        <v>225.98</v>
      </c>
      <c r="Z268" s="472">
        <v>230.98</v>
      </c>
      <c r="AA268" s="499">
        <v>0</v>
      </c>
      <c r="AB268" s="440">
        <v>0</v>
      </c>
      <c r="AC268" s="619">
        <v>0</v>
      </c>
      <c r="AD268" s="441" t="s">
        <v>105</v>
      </c>
      <c r="AE268" s="442" t="s">
        <v>105</v>
      </c>
      <c r="AF268" s="340">
        <v>1626.39</v>
      </c>
      <c r="AG268" s="340">
        <v>295.57</v>
      </c>
      <c r="AH268" s="340">
        <v>0</v>
      </c>
      <c r="AI268" s="340">
        <v>0</v>
      </c>
      <c r="AJ268" s="568">
        <v>2180.61</v>
      </c>
      <c r="AK268" s="609">
        <v>22</v>
      </c>
      <c r="AL268" s="570">
        <v>38692.9</v>
      </c>
      <c r="AM268" s="609">
        <v>0</v>
      </c>
      <c r="AN268" s="570">
        <v>0</v>
      </c>
      <c r="AO268" s="609">
        <v>21</v>
      </c>
      <c r="AP268" s="569">
        <v>38652.699999999997</v>
      </c>
      <c r="AQ268" s="571" t="s">
        <v>708</v>
      </c>
      <c r="AR268" s="591" t="s">
        <v>708</v>
      </c>
      <c r="AS268" s="591" t="s">
        <v>708</v>
      </c>
      <c r="AT268" s="591" t="s">
        <v>708</v>
      </c>
      <c r="AU268" s="591" t="s">
        <v>708</v>
      </c>
      <c r="AV268" s="591" t="s">
        <v>708</v>
      </c>
      <c r="AW268" s="591" t="s">
        <v>708</v>
      </c>
      <c r="AX268" s="754" t="s">
        <v>708</v>
      </c>
      <c r="AY268" s="291" t="s">
        <v>708</v>
      </c>
      <c r="AZ268" s="291" t="s">
        <v>708</v>
      </c>
      <c r="BA268" s="291" t="s">
        <v>708</v>
      </c>
      <c r="BB268" s="291" t="s">
        <v>708</v>
      </c>
      <c r="BC268" s="291" t="s">
        <v>708</v>
      </c>
      <c r="BD268" s="291" t="s">
        <v>708</v>
      </c>
      <c r="BE268" s="755" t="s">
        <v>708</v>
      </c>
      <c r="BF268" s="591" t="s">
        <v>708</v>
      </c>
      <c r="BG268" s="591" t="s">
        <v>708</v>
      </c>
      <c r="BH268" s="591" t="s">
        <v>708</v>
      </c>
      <c r="BI268" s="591" t="s">
        <v>708</v>
      </c>
      <c r="BJ268" s="591" t="s">
        <v>708</v>
      </c>
      <c r="BK268" s="591" t="s">
        <v>708</v>
      </c>
      <c r="BL268" s="754" t="s">
        <v>708</v>
      </c>
      <c r="BM268" s="291" t="s">
        <v>708</v>
      </c>
      <c r="BN268" s="291" t="s">
        <v>708</v>
      </c>
      <c r="BO268" s="291" t="s">
        <v>708</v>
      </c>
      <c r="BP268" s="291" t="s">
        <v>708</v>
      </c>
      <c r="BQ268" s="291" t="s">
        <v>708</v>
      </c>
      <c r="BR268" s="291" t="s">
        <v>708</v>
      </c>
      <c r="BS268" s="755" t="s">
        <v>708</v>
      </c>
      <c r="BT268" s="591" t="s">
        <v>708</v>
      </c>
      <c r="BU268" s="591" t="s">
        <v>708</v>
      </c>
      <c r="BV268" s="591" t="s">
        <v>708</v>
      </c>
      <c r="BW268" s="591" t="s">
        <v>708</v>
      </c>
      <c r="BX268" s="591" t="s">
        <v>708</v>
      </c>
      <c r="BY268" s="591" t="s">
        <v>708</v>
      </c>
      <c r="BZ268" s="754" t="s">
        <v>708</v>
      </c>
      <c r="CA268" s="291" t="s">
        <v>708</v>
      </c>
      <c r="CB268" s="291" t="s">
        <v>708</v>
      </c>
      <c r="CC268" s="291" t="s">
        <v>708</v>
      </c>
      <c r="CD268" s="291" t="s">
        <v>708</v>
      </c>
      <c r="CE268" s="291" t="s">
        <v>708</v>
      </c>
      <c r="CF268" s="291" t="s">
        <v>708</v>
      </c>
      <c r="CG268" s="291" t="s">
        <v>708</v>
      </c>
      <c r="CH268" s="439" t="s">
        <v>1132</v>
      </c>
      <c r="CI268" s="290"/>
      <c r="CJ268" s="290"/>
      <c r="CK268" s="290"/>
      <c r="CL268" s="290"/>
      <c r="CM268" s="290"/>
      <c r="CN268" s="290"/>
      <c r="CO268" s="290"/>
      <c r="CP268" s="290"/>
      <c r="CQ268" s="290"/>
      <c r="CR268" s="290"/>
      <c r="CS268" s="290"/>
      <c r="CT268" s="290"/>
      <c r="CU268" s="290"/>
      <c r="CV268" s="290"/>
      <c r="CW268" s="290"/>
      <c r="CX268" s="290"/>
      <c r="CY268" s="290"/>
      <c r="CZ268" s="290"/>
      <c r="DA268" s="290"/>
      <c r="DB268" s="290"/>
      <c r="DC268" s="290"/>
      <c r="DD268" s="290"/>
      <c r="DE268" s="290"/>
      <c r="DF268" s="290"/>
      <c r="DG268" s="290"/>
      <c r="DH268" s="290"/>
      <c r="DI268" s="290"/>
      <c r="DJ268" s="290"/>
      <c r="DK268" s="290"/>
      <c r="DL268" s="290"/>
      <c r="DM268" s="290"/>
      <c r="DN268" s="290"/>
      <c r="DO268" s="290"/>
      <c r="DP268" s="290"/>
      <c r="DQ268" s="290"/>
      <c r="DR268" s="290"/>
      <c r="DS268" s="290"/>
      <c r="DT268" s="290"/>
      <c r="DU268" s="290"/>
      <c r="DV268" s="290"/>
      <c r="DW268" s="290"/>
      <c r="DX268" s="290"/>
      <c r="DY268" s="290"/>
      <c r="DZ268" s="290"/>
      <c r="EA268" s="290"/>
      <c r="EB268" s="290"/>
      <c r="EC268" s="290"/>
      <c r="ED268" s="290"/>
      <c r="EE268" s="290"/>
      <c r="EF268" s="290"/>
      <c r="EG268" s="290"/>
      <c r="EH268" s="290"/>
      <c r="EI268" s="290"/>
      <c r="EJ268" s="290"/>
      <c r="EK268" s="290"/>
      <c r="EL268" s="290"/>
      <c r="EM268" s="290"/>
      <c r="EN268" s="290"/>
      <c r="EO268" s="290"/>
      <c r="EP268" s="290"/>
      <c r="EQ268" s="290"/>
      <c r="ER268" s="290"/>
      <c r="ES268" s="290"/>
      <c r="ET268" s="290"/>
      <c r="EU268" s="290"/>
      <c r="EV268" s="290"/>
      <c r="EW268" s="290"/>
      <c r="EX268" s="290"/>
      <c r="EY268" s="290"/>
    </row>
    <row r="269" spans="1:155" s="237" customFormat="1" ht="15" customHeight="1" x14ac:dyDescent="0.35">
      <c r="A269" s="292" t="s">
        <v>578</v>
      </c>
      <c r="B269" s="293" t="s">
        <v>1133</v>
      </c>
      <c r="C269" s="293" t="s">
        <v>710</v>
      </c>
      <c r="D269" s="290"/>
      <c r="E269" s="398">
        <v>12665500</v>
      </c>
      <c r="F269" s="699">
        <v>13501978</v>
      </c>
      <c r="G269" s="289">
        <v>0</v>
      </c>
      <c r="H269" s="699">
        <v>0</v>
      </c>
      <c r="I269" s="289">
        <v>3943470</v>
      </c>
      <c r="J269" s="289">
        <v>4311438</v>
      </c>
      <c r="K269" s="398">
        <v>8722030</v>
      </c>
      <c r="L269" s="699">
        <v>9190540</v>
      </c>
      <c r="M269" s="289">
        <v>0</v>
      </c>
      <c r="N269" s="699">
        <v>0</v>
      </c>
      <c r="O269" s="405">
        <v>49649.599999999999</v>
      </c>
      <c r="P269" s="752">
        <v>50592.7</v>
      </c>
      <c r="Q269" s="616">
        <v>0.97499999999999998</v>
      </c>
      <c r="R269" s="617">
        <v>0.98099999999999998</v>
      </c>
      <c r="S269" s="704">
        <v>1.6</v>
      </c>
      <c r="T269" s="699">
        <v>1.6</v>
      </c>
      <c r="U269" s="384">
        <v>48410</v>
      </c>
      <c r="V269" s="384">
        <v>49633.038699999997</v>
      </c>
      <c r="W269" s="684">
        <v>261.63</v>
      </c>
      <c r="X269" s="756">
        <v>272.03609</v>
      </c>
      <c r="Y269" s="472">
        <v>180.17</v>
      </c>
      <c r="Z269" s="472">
        <v>185.16980000000001</v>
      </c>
      <c r="AA269" s="499">
        <v>0</v>
      </c>
      <c r="AB269" s="440">
        <v>0</v>
      </c>
      <c r="AC269" s="619">
        <v>0</v>
      </c>
      <c r="AD269" s="441" t="s">
        <v>105</v>
      </c>
      <c r="AE269" s="442" t="s">
        <v>105</v>
      </c>
      <c r="AF269" s="340">
        <v>1556.4587799999999</v>
      </c>
      <c r="AG269" s="340">
        <v>246.5598</v>
      </c>
      <c r="AH269" s="340">
        <v>91.789929999999998</v>
      </c>
      <c r="AI269" s="340">
        <v>0</v>
      </c>
      <c r="AJ269" s="568">
        <v>2166.84</v>
      </c>
      <c r="AK269" s="609">
        <v>50</v>
      </c>
      <c r="AL269" s="570">
        <v>49633</v>
      </c>
      <c r="AM269" s="609">
        <v>0</v>
      </c>
      <c r="AN269" s="570">
        <v>0</v>
      </c>
      <c r="AO269" s="609">
        <v>46</v>
      </c>
      <c r="AP269" s="569">
        <v>49339.199999999997</v>
      </c>
      <c r="AQ269" s="571" t="s">
        <v>708</v>
      </c>
      <c r="AR269" s="591" t="s">
        <v>708</v>
      </c>
      <c r="AS269" s="591" t="s">
        <v>708</v>
      </c>
      <c r="AT269" s="591" t="s">
        <v>708</v>
      </c>
      <c r="AU269" s="591" t="s">
        <v>708</v>
      </c>
      <c r="AV269" s="591" t="s">
        <v>708</v>
      </c>
      <c r="AW269" s="591" t="s">
        <v>708</v>
      </c>
      <c r="AX269" s="754" t="s">
        <v>708</v>
      </c>
      <c r="AY269" s="291" t="s">
        <v>708</v>
      </c>
      <c r="AZ269" s="291" t="s">
        <v>708</v>
      </c>
      <c r="BA269" s="291" t="s">
        <v>708</v>
      </c>
      <c r="BB269" s="291" t="s">
        <v>708</v>
      </c>
      <c r="BC269" s="291" t="s">
        <v>708</v>
      </c>
      <c r="BD269" s="291" t="s">
        <v>708</v>
      </c>
      <c r="BE269" s="755" t="s">
        <v>708</v>
      </c>
      <c r="BF269" s="591" t="s">
        <v>708</v>
      </c>
      <c r="BG269" s="591" t="s">
        <v>708</v>
      </c>
      <c r="BH269" s="591" t="s">
        <v>708</v>
      </c>
      <c r="BI269" s="591" t="s">
        <v>708</v>
      </c>
      <c r="BJ269" s="591" t="s">
        <v>708</v>
      </c>
      <c r="BK269" s="591" t="s">
        <v>708</v>
      </c>
      <c r="BL269" s="754" t="s">
        <v>708</v>
      </c>
      <c r="BM269" s="291" t="s">
        <v>708</v>
      </c>
      <c r="BN269" s="291" t="s">
        <v>708</v>
      </c>
      <c r="BO269" s="291" t="s">
        <v>708</v>
      </c>
      <c r="BP269" s="291" t="s">
        <v>708</v>
      </c>
      <c r="BQ269" s="291" t="s">
        <v>708</v>
      </c>
      <c r="BR269" s="291" t="s">
        <v>708</v>
      </c>
      <c r="BS269" s="755" t="s">
        <v>708</v>
      </c>
      <c r="BT269" s="591" t="s">
        <v>708</v>
      </c>
      <c r="BU269" s="591" t="s">
        <v>708</v>
      </c>
      <c r="BV269" s="591" t="s">
        <v>708</v>
      </c>
      <c r="BW269" s="591" t="s">
        <v>708</v>
      </c>
      <c r="BX269" s="591" t="s">
        <v>708</v>
      </c>
      <c r="BY269" s="591" t="s">
        <v>708</v>
      </c>
      <c r="BZ269" s="754" t="s">
        <v>708</v>
      </c>
      <c r="CA269" s="291" t="s">
        <v>708</v>
      </c>
      <c r="CB269" s="291" t="s">
        <v>708</v>
      </c>
      <c r="CC269" s="291" t="s">
        <v>708</v>
      </c>
      <c r="CD269" s="291" t="s">
        <v>708</v>
      </c>
      <c r="CE269" s="291" t="s">
        <v>708</v>
      </c>
      <c r="CF269" s="291" t="s">
        <v>708</v>
      </c>
      <c r="CG269" s="291" t="s">
        <v>708</v>
      </c>
      <c r="CH269" s="439" t="s">
        <v>1134</v>
      </c>
      <c r="CI269" s="290"/>
      <c r="CJ269" s="290"/>
      <c r="CK269" s="290"/>
      <c r="CL269" s="290"/>
      <c r="CM269" s="290"/>
      <c r="CN269" s="290"/>
      <c r="CO269" s="290"/>
      <c r="CP269" s="290"/>
      <c r="CQ269" s="290"/>
      <c r="CR269" s="290"/>
      <c r="CS269" s="290"/>
      <c r="CT269" s="290"/>
      <c r="CU269" s="290"/>
      <c r="CV269" s="290"/>
      <c r="CW269" s="290"/>
      <c r="CX269" s="290"/>
      <c r="CY269" s="290"/>
      <c r="CZ269" s="290"/>
      <c r="DA269" s="290"/>
      <c r="DB269" s="290"/>
      <c r="DC269" s="290"/>
      <c r="DD269" s="290"/>
      <c r="DE269" s="290"/>
      <c r="DF269" s="290"/>
      <c r="DG269" s="290"/>
      <c r="DH269" s="290"/>
      <c r="DI269" s="290"/>
      <c r="DJ269" s="290"/>
      <c r="DK269" s="290"/>
      <c r="DL269" s="290"/>
      <c r="DM269" s="290"/>
      <c r="DN269" s="290"/>
      <c r="DO269" s="290"/>
      <c r="DP269" s="290"/>
      <c r="DQ269" s="290"/>
      <c r="DR269" s="290"/>
      <c r="DS269" s="290"/>
      <c r="DT269" s="290"/>
      <c r="DU269" s="290"/>
      <c r="DV269" s="290"/>
      <c r="DW269" s="290"/>
      <c r="DX269" s="290"/>
      <c r="DY269" s="290"/>
      <c r="DZ269" s="290"/>
      <c r="EA269" s="290"/>
      <c r="EB269" s="290"/>
      <c r="EC269" s="290"/>
      <c r="ED269" s="290"/>
      <c r="EE269" s="290"/>
      <c r="EF269" s="290"/>
      <c r="EG269" s="290"/>
      <c r="EH269" s="290"/>
      <c r="EI269" s="290"/>
      <c r="EJ269" s="290"/>
      <c r="EK269" s="290"/>
      <c r="EL269" s="290"/>
      <c r="EM269" s="290"/>
      <c r="EN269" s="290"/>
      <c r="EO269" s="290"/>
      <c r="EP269" s="290"/>
      <c r="EQ269" s="290"/>
      <c r="ER269" s="290"/>
      <c r="ES269" s="290"/>
      <c r="ET269" s="290"/>
      <c r="EU269" s="290"/>
      <c r="EV269" s="290"/>
      <c r="EW269" s="290"/>
      <c r="EX269" s="290"/>
      <c r="EY269" s="290"/>
    </row>
    <row r="270" spans="1:155" s="237" customFormat="1" ht="15" customHeight="1" x14ac:dyDescent="0.35">
      <c r="A270" s="292" t="s">
        <v>459</v>
      </c>
      <c r="B270" s="293" t="s">
        <v>460</v>
      </c>
      <c r="C270" s="293" t="s">
        <v>128</v>
      </c>
      <c r="D270" s="290"/>
      <c r="E270" s="398">
        <v>79465105</v>
      </c>
      <c r="F270" s="699">
        <v>82672458</v>
      </c>
      <c r="G270" s="289">
        <v>0</v>
      </c>
      <c r="H270" s="699">
        <v>0</v>
      </c>
      <c r="I270" s="289">
        <v>5035266</v>
      </c>
      <c r="J270" s="289">
        <v>5156690</v>
      </c>
      <c r="K270" s="398">
        <v>74429839</v>
      </c>
      <c r="L270" s="699">
        <v>77515768</v>
      </c>
      <c r="M270" s="289">
        <v>63663</v>
      </c>
      <c r="N270" s="699">
        <v>65746</v>
      </c>
      <c r="O270" s="405">
        <v>52612.6</v>
      </c>
      <c r="P270" s="752">
        <v>54256.4</v>
      </c>
      <c r="Q270" s="616">
        <v>0.99250000000000005</v>
      </c>
      <c r="R270" s="617">
        <v>0.99250000000000005</v>
      </c>
      <c r="S270" s="704">
        <v>160</v>
      </c>
      <c r="T270" s="699">
        <v>159.80000000000001</v>
      </c>
      <c r="U270" s="384">
        <v>52378</v>
      </c>
      <c r="V270" s="384">
        <v>54009.3</v>
      </c>
      <c r="W270" s="684">
        <v>1517.15</v>
      </c>
      <c r="X270" s="756">
        <v>1530.71</v>
      </c>
      <c r="Y270" s="472">
        <v>1421.02</v>
      </c>
      <c r="Z270" s="472">
        <v>1435.23</v>
      </c>
      <c r="AA270" s="499">
        <v>767477.55</v>
      </c>
      <c r="AB270" s="440">
        <v>14.21</v>
      </c>
      <c r="AC270" s="619">
        <v>9.9999000000000008E-3</v>
      </c>
      <c r="AD270" s="441" t="s">
        <v>105</v>
      </c>
      <c r="AE270" s="442" t="s">
        <v>105</v>
      </c>
      <c r="AF270" s="340">
        <v>0</v>
      </c>
      <c r="AG270" s="340">
        <v>249.66</v>
      </c>
      <c r="AH270" s="340">
        <v>106.27</v>
      </c>
      <c r="AI270" s="340">
        <v>0</v>
      </c>
      <c r="AJ270" s="568">
        <v>1886.64</v>
      </c>
      <c r="AK270" s="609">
        <v>29</v>
      </c>
      <c r="AL270" s="570">
        <v>54009.3</v>
      </c>
      <c r="AM270" s="609">
        <v>0</v>
      </c>
      <c r="AN270" s="570">
        <v>0</v>
      </c>
      <c r="AO270" s="609">
        <v>28</v>
      </c>
      <c r="AP270" s="569">
        <v>53972.4</v>
      </c>
      <c r="AQ270" s="571" t="s">
        <v>708</v>
      </c>
      <c r="AR270" s="591" t="s">
        <v>708</v>
      </c>
      <c r="AS270" s="591" t="s">
        <v>708</v>
      </c>
      <c r="AT270" s="591" t="s">
        <v>708</v>
      </c>
      <c r="AU270" s="591" t="s">
        <v>708</v>
      </c>
      <c r="AV270" s="591" t="s">
        <v>708</v>
      </c>
      <c r="AW270" s="591" t="s">
        <v>708</v>
      </c>
      <c r="AX270" s="754" t="s">
        <v>708</v>
      </c>
      <c r="AY270" s="291" t="s">
        <v>708</v>
      </c>
      <c r="AZ270" s="291" t="s">
        <v>708</v>
      </c>
      <c r="BA270" s="291" t="s">
        <v>708</v>
      </c>
      <c r="BB270" s="291" t="s">
        <v>708</v>
      </c>
      <c r="BC270" s="291" t="s">
        <v>708</v>
      </c>
      <c r="BD270" s="291" t="s">
        <v>708</v>
      </c>
      <c r="BE270" s="755" t="s">
        <v>708</v>
      </c>
      <c r="BF270" s="591" t="s">
        <v>708</v>
      </c>
      <c r="BG270" s="591" t="s">
        <v>708</v>
      </c>
      <c r="BH270" s="591" t="s">
        <v>708</v>
      </c>
      <c r="BI270" s="591" t="s">
        <v>708</v>
      </c>
      <c r="BJ270" s="591" t="s">
        <v>708</v>
      </c>
      <c r="BK270" s="591" t="s">
        <v>708</v>
      </c>
      <c r="BL270" s="754" t="s">
        <v>708</v>
      </c>
      <c r="BM270" s="291" t="s">
        <v>708</v>
      </c>
      <c r="BN270" s="291" t="s">
        <v>708</v>
      </c>
      <c r="BO270" s="291" t="s">
        <v>708</v>
      </c>
      <c r="BP270" s="291" t="s">
        <v>708</v>
      </c>
      <c r="BQ270" s="291" t="s">
        <v>708</v>
      </c>
      <c r="BR270" s="291" t="s">
        <v>708</v>
      </c>
      <c r="BS270" s="755" t="s">
        <v>708</v>
      </c>
      <c r="BT270" s="591" t="s">
        <v>708</v>
      </c>
      <c r="BU270" s="591" t="s">
        <v>708</v>
      </c>
      <c r="BV270" s="591" t="s">
        <v>708</v>
      </c>
      <c r="BW270" s="591" t="s">
        <v>708</v>
      </c>
      <c r="BX270" s="591" t="s">
        <v>708</v>
      </c>
      <c r="BY270" s="591" t="s">
        <v>708</v>
      </c>
      <c r="BZ270" s="754" t="s">
        <v>708</v>
      </c>
      <c r="CA270" s="291" t="s">
        <v>708</v>
      </c>
      <c r="CB270" s="291" t="s">
        <v>708</v>
      </c>
      <c r="CC270" s="291" t="s">
        <v>708</v>
      </c>
      <c r="CD270" s="291" t="s">
        <v>708</v>
      </c>
      <c r="CE270" s="291" t="s">
        <v>708</v>
      </c>
      <c r="CF270" s="291" t="s">
        <v>708</v>
      </c>
      <c r="CG270" s="291" t="s">
        <v>708</v>
      </c>
      <c r="CH270" s="439" t="s">
        <v>1135</v>
      </c>
      <c r="CI270" s="290"/>
      <c r="CJ270" s="290"/>
      <c r="CK270" s="290"/>
      <c r="CL270" s="290"/>
      <c r="CM270" s="290"/>
      <c r="CN270" s="290"/>
      <c r="CO270" s="290"/>
      <c r="CP270" s="290"/>
      <c r="CQ270" s="290"/>
      <c r="CR270" s="290"/>
      <c r="CS270" s="290"/>
      <c r="CT270" s="290"/>
      <c r="CU270" s="290"/>
      <c r="CV270" s="290"/>
      <c r="CW270" s="290"/>
      <c r="CX270" s="290"/>
      <c r="CY270" s="290"/>
      <c r="CZ270" s="290"/>
      <c r="DA270" s="290"/>
      <c r="DB270" s="290"/>
      <c r="DC270" s="290"/>
      <c r="DD270" s="290"/>
      <c r="DE270" s="290"/>
      <c r="DF270" s="290"/>
      <c r="DG270" s="290"/>
      <c r="DH270" s="290"/>
      <c r="DI270" s="290"/>
      <c r="DJ270" s="290"/>
      <c r="DK270" s="290"/>
      <c r="DL270" s="290"/>
      <c r="DM270" s="290"/>
      <c r="DN270" s="290"/>
      <c r="DO270" s="290"/>
      <c r="DP270" s="290"/>
      <c r="DQ270" s="290"/>
      <c r="DR270" s="290"/>
      <c r="DS270" s="290"/>
      <c r="DT270" s="290"/>
      <c r="DU270" s="290"/>
      <c r="DV270" s="290"/>
      <c r="DW270" s="290"/>
      <c r="DX270" s="290"/>
      <c r="DY270" s="290"/>
      <c r="DZ270" s="290"/>
      <c r="EA270" s="290"/>
      <c r="EB270" s="290"/>
      <c r="EC270" s="290"/>
      <c r="ED270" s="290"/>
      <c r="EE270" s="290"/>
      <c r="EF270" s="290"/>
      <c r="EG270" s="290"/>
      <c r="EH270" s="290"/>
      <c r="EI270" s="290"/>
      <c r="EJ270" s="290"/>
      <c r="EK270" s="290"/>
      <c r="EL270" s="290"/>
      <c r="EM270" s="290"/>
      <c r="EN270" s="290"/>
      <c r="EO270" s="290"/>
      <c r="EP270" s="290"/>
      <c r="EQ270" s="290"/>
      <c r="ER270" s="290"/>
      <c r="ES270" s="290"/>
      <c r="ET270" s="290"/>
      <c r="EU270" s="290"/>
      <c r="EV270" s="290"/>
      <c r="EW270" s="290"/>
      <c r="EX270" s="290"/>
      <c r="EY270" s="290"/>
    </row>
    <row r="271" spans="1:155" s="237" customFormat="1" ht="15" customHeight="1" x14ac:dyDescent="0.35">
      <c r="A271" s="292" t="s">
        <v>579</v>
      </c>
      <c r="B271" s="293" t="s">
        <v>1136</v>
      </c>
      <c r="C271" s="293" t="s">
        <v>710</v>
      </c>
      <c r="D271" s="290"/>
      <c r="E271" s="398">
        <v>10704547</v>
      </c>
      <c r="F271" s="699">
        <v>11385432</v>
      </c>
      <c r="G271" s="289">
        <v>561365</v>
      </c>
      <c r="H271" s="699">
        <v>571602</v>
      </c>
      <c r="I271" s="289">
        <v>2100447</v>
      </c>
      <c r="J271" s="289">
        <v>2273122</v>
      </c>
      <c r="K271" s="398">
        <v>8604100</v>
      </c>
      <c r="L271" s="699">
        <v>9112310</v>
      </c>
      <c r="M271" s="289">
        <v>0</v>
      </c>
      <c r="N271" s="699">
        <v>0</v>
      </c>
      <c r="O271" s="405">
        <v>50453.8</v>
      </c>
      <c r="P271" s="752">
        <v>51435.3</v>
      </c>
      <c r="Q271" s="616">
        <v>0.96</v>
      </c>
      <c r="R271" s="617">
        <v>0.97</v>
      </c>
      <c r="S271" s="704">
        <v>0</v>
      </c>
      <c r="T271" s="699">
        <v>0</v>
      </c>
      <c r="U271" s="384">
        <v>48435.6</v>
      </c>
      <c r="V271" s="384">
        <v>49892.2</v>
      </c>
      <c r="W271" s="684">
        <v>221.01</v>
      </c>
      <c r="X271" s="756">
        <v>228.2</v>
      </c>
      <c r="Y271" s="472">
        <v>177.64</v>
      </c>
      <c r="Z271" s="472">
        <v>182.64</v>
      </c>
      <c r="AA271" s="439">
        <v>0</v>
      </c>
      <c r="AB271" s="439">
        <v>0</v>
      </c>
      <c r="AC271" s="619">
        <v>0</v>
      </c>
      <c r="AD271" s="441" t="s">
        <v>105</v>
      </c>
      <c r="AE271" s="442" t="s">
        <v>105</v>
      </c>
      <c r="AF271" s="340">
        <v>1401.12</v>
      </c>
      <c r="AG271" s="340">
        <v>218.52</v>
      </c>
      <c r="AH271" s="340">
        <v>75.33</v>
      </c>
      <c r="AI271" s="340">
        <v>0</v>
      </c>
      <c r="AJ271" s="568">
        <v>1923.17</v>
      </c>
      <c r="AK271" s="609">
        <v>27</v>
      </c>
      <c r="AL271" s="570">
        <v>32469.1</v>
      </c>
      <c r="AM271" s="609">
        <v>0</v>
      </c>
      <c r="AN271" s="570">
        <v>0</v>
      </c>
      <c r="AO271" s="609">
        <v>27</v>
      </c>
      <c r="AP271" s="569">
        <v>32469.1</v>
      </c>
      <c r="AQ271" s="571" t="s">
        <v>708</v>
      </c>
      <c r="AR271" s="591" t="s">
        <v>708</v>
      </c>
      <c r="AS271" s="591" t="s">
        <v>708</v>
      </c>
      <c r="AT271" s="591" t="s">
        <v>708</v>
      </c>
      <c r="AU271" s="591" t="s">
        <v>708</v>
      </c>
      <c r="AV271" s="591" t="s">
        <v>708</v>
      </c>
      <c r="AW271" s="591" t="s">
        <v>708</v>
      </c>
      <c r="AX271" s="754" t="s">
        <v>708</v>
      </c>
      <c r="AY271" s="291" t="s">
        <v>708</v>
      </c>
      <c r="AZ271" s="291" t="s">
        <v>708</v>
      </c>
      <c r="BA271" s="291" t="s">
        <v>708</v>
      </c>
      <c r="BB271" s="291" t="s">
        <v>708</v>
      </c>
      <c r="BC271" s="291" t="s">
        <v>708</v>
      </c>
      <c r="BD271" s="291" t="s">
        <v>708</v>
      </c>
      <c r="BE271" s="755" t="s">
        <v>708</v>
      </c>
      <c r="BF271" s="591" t="s">
        <v>708</v>
      </c>
      <c r="BG271" s="591" t="s">
        <v>708</v>
      </c>
      <c r="BH271" s="591" t="s">
        <v>708</v>
      </c>
      <c r="BI271" s="591" t="s">
        <v>708</v>
      </c>
      <c r="BJ271" s="591" t="s">
        <v>708</v>
      </c>
      <c r="BK271" s="591" t="s">
        <v>708</v>
      </c>
      <c r="BL271" s="754" t="s">
        <v>708</v>
      </c>
      <c r="BM271" s="291" t="s">
        <v>708</v>
      </c>
      <c r="BN271" s="291" t="s">
        <v>708</v>
      </c>
      <c r="BO271" s="291" t="s">
        <v>708</v>
      </c>
      <c r="BP271" s="291" t="s">
        <v>708</v>
      </c>
      <c r="BQ271" s="291" t="s">
        <v>708</v>
      </c>
      <c r="BR271" s="291" t="s">
        <v>708</v>
      </c>
      <c r="BS271" s="755" t="s">
        <v>708</v>
      </c>
      <c r="BT271" s="591" t="s">
        <v>708</v>
      </c>
      <c r="BU271" s="591" t="s">
        <v>708</v>
      </c>
      <c r="BV271" s="591" t="s">
        <v>708</v>
      </c>
      <c r="BW271" s="591" t="s">
        <v>708</v>
      </c>
      <c r="BX271" s="591" t="s">
        <v>708</v>
      </c>
      <c r="BY271" s="591" t="s">
        <v>708</v>
      </c>
      <c r="BZ271" s="754" t="s">
        <v>708</v>
      </c>
      <c r="CA271" s="291" t="s">
        <v>708</v>
      </c>
      <c r="CB271" s="291" t="s">
        <v>708</v>
      </c>
      <c r="CC271" s="291" t="s">
        <v>708</v>
      </c>
      <c r="CD271" s="291" t="s">
        <v>708</v>
      </c>
      <c r="CE271" s="291" t="s">
        <v>708</v>
      </c>
      <c r="CF271" s="291" t="s">
        <v>708</v>
      </c>
      <c r="CG271" s="291" t="s">
        <v>708</v>
      </c>
      <c r="CH271" s="439" t="s">
        <v>1137</v>
      </c>
      <c r="CI271" s="290"/>
      <c r="CJ271" s="290"/>
      <c r="CK271" s="290"/>
      <c r="CL271" s="290"/>
      <c r="CM271" s="290"/>
      <c r="CN271" s="290"/>
      <c r="CO271" s="290"/>
      <c r="CP271" s="290"/>
      <c r="CQ271" s="290"/>
      <c r="CR271" s="290"/>
      <c r="CS271" s="290"/>
      <c r="CT271" s="290"/>
      <c r="CU271" s="290"/>
      <c r="CV271" s="290"/>
      <c r="CW271" s="290"/>
      <c r="CX271" s="290"/>
      <c r="CY271" s="290"/>
      <c r="CZ271" s="290"/>
      <c r="DA271" s="290"/>
      <c r="DB271" s="290"/>
      <c r="DC271" s="290"/>
      <c r="DD271" s="290"/>
      <c r="DE271" s="290"/>
      <c r="DF271" s="290"/>
      <c r="DG271" s="290"/>
      <c r="DH271" s="290"/>
      <c r="DI271" s="290"/>
      <c r="DJ271" s="290"/>
      <c r="DK271" s="290"/>
      <c r="DL271" s="290"/>
      <c r="DM271" s="290"/>
      <c r="DN271" s="290"/>
      <c r="DO271" s="290"/>
      <c r="DP271" s="290"/>
      <c r="DQ271" s="290"/>
      <c r="DR271" s="290"/>
      <c r="DS271" s="290"/>
      <c r="DT271" s="290"/>
      <c r="DU271" s="290"/>
      <c r="DV271" s="290"/>
      <c r="DW271" s="290"/>
      <c r="DX271" s="290"/>
      <c r="DY271" s="290"/>
      <c r="DZ271" s="290"/>
      <c r="EA271" s="290"/>
      <c r="EB271" s="290"/>
      <c r="EC271" s="290"/>
      <c r="ED271" s="290"/>
      <c r="EE271" s="290"/>
      <c r="EF271" s="290"/>
      <c r="EG271" s="290"/>
      <c r="EH271" s="290"/>
      <c r="EI271" s="290"/>
      <c r="EJ271" s="290"/>
      <c r="EK271" s="290"/>
      <c r="EL271" s="290"/>
      <c r="EM271" s="290"/>
      <c r="EN271" s="290"/>
      <c r="EO271" s="290"/>
      <c r="EP271" s="290"/>
      <c r="EQ271" s="290"/>
      <c r="ER271" s="290"/>
      <c r="ES271" s="290"/>
      <c r="ET271" s="290"/>
      <c r="EU271" s="290"/>
      <c r="EV271" s="290"/>
      <c r="EW271" s="290"/>
      <c r="EX271" s="290"/>
      <c r="EY271" s="290"/>
    </row>
    <row r="272" spans="1:155" s="237" customFormat="1" ht="15" customHeight="1" x14ac:dyDescent="0.35">
      <c r="A272" s="292" t="s">
        <v>580</v>
      </c>
      <c r="B272" s="293" t="s">
        <v>1138</v>
      </c>
      <c r="C272" s="293" t="s">
        <v>710</v>
      </c>
      <c r="D272" s="290"/>
      <c r="E272" s="398">
        <v>9589050</v>
      </c>
      <c r="F272" s="699">
        <v>10089081</v>
      </c>
      <c r="G272" s="289">
        <v>333348</v>
      </c>
      <c r="H272" s="699">
        <v>339854</v>
      </c>
      <c r="I272" s="289">
        <v>1763146</v>
      </c>
      <c r="J272" s="289">
        <v>1847795</v>
      </c>
      <c r="K272" s="398">
        <v>7825904</v>
      </c>
      <c r="L272" s="699">
        <v>8241286</v>
      </c>
      <c r="M272" s="289">
        <v>0</v>
      </c>
      <c r="N272" s="699">
        <v>0</v>
      </c>
      <c r="O272" s="405">
        <v>50398.3</v>
      </c>
      <c r="P272" s="752">
        <v>51426</v>
      </c>
      <c r="Q272" s="616">
        <v>0.98499999999999999</v>
      </c>
      <c r="R272" s="617">
        <v>0.98499999999999999</v>
      </c>
      <c r="S272" s="704">
        <v>673.7</v>
      </c>
      <c r="T272" s="699">
        <v>683.4</v>
      </c>
      <c r="U272" s="384">
        <v>50316</v>
      </c>
      <c r="V272" s="384">
        <v>51338.01</v>
      </c>
      <c r="W272" s="684">
        <v>190.58</v>
      </c>
      <c r="X272" s="756">
        <v>196.52264</v>
      </c>
      <c r="Y272" s="472">
        <v>155.54</v>
      </c>
      <c r="Z272" s="472">
        <v>160.52991</v>
      </c>
      <c r="AA272" s="439">
        <v>0</v>
      </c>
      <c r="AB272" s="439">
        <v>0</v>
      </c>
      <c r="AC272" s="619">
        <v>0</v>
      </c>
      <c r="AD272" s="441" t="s">
        <v>105</v>
      </c>
      <c r="AE272" s="442" t="s">
        <v>105</v>
      </c>
      <c r="AF272" s="340">
        <v>1390.8597199999999</v>
      </c>
      <c r="AG272" s="340">
        <v>236.45993999999999</v>
      </c>
      <c r="AH272" s="340">
        <v>75.42998</v>
      </c>
      <c r="AI272" s="340">
        <v>0</v>
      </c>
      <c r="AJ272" s="568">
        <v>1899.27</v>
      </c>
      <c r="AK272" s="609">
        <v>57</v>
      </c>
      <c r="AL272" s="570">
        <v>51338</v>
      </c>
      <c r="AM272" s="609">
        <v>0</v>
      </c>
      <c r="AN272" s="570">
        <v>0</v>
      </c>
      <c r="AO272" s="609">
        <v>51</v>
      </c>
      <c r="AP272" s="569">
        <v>51094</v>
      </c>
      <c r="AQ272" s="571" t="s">
        <v>708</v>
      </c>
      <c r="AR272" s="591" t="s">
        <v>708</v>
      </c>
      <c r="AS272" s="591" t="s">
        <v>708</v>
      </c>
      <c r="AT272" s="591" t="s">
        <v>708</v>
      </c>
      <c r="AU272" s="591" t="s">
        <v>708</v>
      </c>
      <c r="AV272" s="591" t="s">
        <v>708</v>
      </c>
      <c r="AW272" s="591" t="s">
        <v>708</v>
      </c>
      <c r="AX272" s="754" t="s">
        <v>708</v>
      </c>
      <c r="AY272" s="291" t="s">
        <v>708</v>
      </c>
      <c r="AZ272" s="291" t="s">
        <v>708</v>
      </c>
      <c r="BA272" s="291" t="s">
        <v>708</v>
      </c>
      <c r="BB272" s="291" t="s">
        <v>708</v>
      </c>
      <c r="BC272" s="291" t="s">
        <v>708</v>
      </c>
      <c r="BD272" s="291" t="s">
        <v>708</v>
      </c>
      <c r="BE272" s="755" t="s">
        <v>708</v>
      </c>
      <c r="BF272" s="591" t="s">
        <v>708</v>
      </c>
      <c r="BG272" s="591" t="s">
        <v>708</v>
      </c>
      <c r="BH272" s="591" t="s">
        <v>708</v>
      </c>
      <c r="BI272" s="591" t="s">
        <v>708</v>
      </c>
      <c r="BJ272" s="591" t="s">
        <v>708</v>
      </c>
      <c r="BK272" s="591" t="s">
        <v>708</v>
      </c>
      <c r="BL272" s="754" t="s">
        <v>708</v>
      </c>
      <c r="BM272" s="291" t="s">
        <v>708</v>
      </c>
      <c r="BN272" s="291" t="s">
        <v>708</v>
      </c>
      <c r="BO272" s="291" t="s">
        <v>708</v>
      </c>
      <c r="BP272" s="291" t="s">
        <v>708</v>
      </c>
      <c r="BQ272" s="291" t="s">
        <v>708</v>
      </c>
      <c r="BR272" s="291" t="s">
        <v>708</v>
      </c>
      <c r="BS272" s="755" t="s">
        <v>708</v>
      </c>
      <c r="BT272" s="591" t="s">
        <v>708</v>
      </c>
      <c r="BU272" s="591" t="s">
        <v>708</v>
      </c>
      <c r="BV272" s="591" t="s">
        <v>708</v>
      </c>
      <c r="BW272" s="591" t="s">
        <v>708</v>
      </c>
      <c r="BX272" s="591" t="s">
        <v>708</v>
      </c>
      <c r="BY272" s="591" t="s">
        <v>708</v>
      </c>
      <c r="BZ272" s="754" t="s">
        <v>708</v>
      </c>
      <c r="CA272" s="291" t="s">
        <v>708</v>
      </c>
      <c r="CB272" s="291" t="s">
        <v>708</v>
      </c>
      <c r="CC272" s="291" t="s">
        <v>708</v>
      </c>
      <c r="CD272" s="291" t="s">
        <v>708</v>
      </c>
      <c r="CE272" s="291" t="s">
        <v>708</v>
      </c>
      <c r="CF272" s="291" t="s">
        <v>708</v>
      </c>
      <c r="CG272" s="291" t="s">
        <v>708</v>
      </c>
      <c r="CH272" s="439" t="s">
        <v>1139</v>
      </c>
      <c r="CI272" s="290"/>
      <c r="CJ272" s="290"/>
      <c r="CK272" s="290"/>
      <c r="CL272" s="290"/>
      <c r="CM272" s="290"/>
      <c r="CN272" s="290"/>
      <c r="CO272" s="290"/>
      <c r="CP272" s="290"/>
      <c r="CQ272" s="290"/>
      <c r="CR272" s="290"/>
      <c r="CS272" s="290"/>
      <c r="CT272" s="290"/>
      <c r="CU272" s="290"/>
      <c r="CV272" s="290"/>
      <c r="CW272" s="290"/>
      <c r="CX272" s="290"/>
      <c r="CY272" s="290"/>
      <c r="CZ272" s="290"/>
      <c r="DA272" s="290"/>
      <c r="DB272" s="290"/>
      <c r="DC272" s="290"/>
      <c r="DD272" s="290"/>
      <c r="DE272" s="290"/>
      <c r="DF272" s="290"/>
      <c r="DG272" s="290"/>
      <c r="DH272" s="290"/>
      <c r="DI272" s="290"/>
      <c r="DJ272" s="290"/>
      <c r="DK272" s="290"/>
      <c r="DL272" s="290"/>
      <c r="DM272" s="290"/>
      <c r="DN272" s="290"/>
      <c r="DO272" s="290"/>
      <c r="DP272" s="290"/>
      <c r="DQ272" s="290"/>
      <c r="DR272" s="290"/>
      <c r="DS272" s="290"/>
      <c r="DT272" s="290"/>
      <c r="DU272" s="290"/>
      <c r="DV272" s="290"/>
      <c r="DW272" s="290"/>
      <c r="DX272" s="290"/>
      <c r="DY272" s="290"/>
      <c r="DZ272" s="290"/>
      <c r="EA272" s="290"/>
      <c r="EB272" s="290"/>
      <c r="EC272" s="290"/>
      <c r="ED272" s="290"/>
      <c r="EE272" s="290"/>
      <c r="EF272" s="290"/>
      <c r="EG272" s="290"/>
      <c r="EH272" s="290"/>
      <c r="EI272" s="290"/>
      <c r="EJ272" s="290"/>
      <c r="EK272" s="290"/>
      <c r="EL272" s="290"/>
      <c r="EM272" s="290"/>
      <c r="EN272" s="290"/>
      <c r="EO272" s="290"/>
      <c r="EP272" s="290"/>
      <c r="EQ272" s="290"/>
      <c r="ER272" s="290"/>
      <c r="ES272" s="290"/>
      <c r="ET272" s="290"/>
      <c r="EU272" s="290"/>
      <c r="EV272" s="290"/>
      <c r="EW272" s="290"/>
      <c r="EX272" s="290"/>
      <c r="EY272" s="290"/>
    </row>
    <row r="273" spans="1:155" s="237" customFormat="1" ht="15" customHeight="1" x14ac:dyDescent="0.35">
      <c r="A273" s="292" t="s">
        <v>581</v>
      </c>
      <c r="B273" s="293" t="s">
        <v>1140</v>
      </c>
      <c r="C273" s="293" t="s">
        <v>710</v>
      </c>
      <c r="D273" s="290"/>
      <c r="E273" s="398">
        <v>6821637</v>
      </c>
      <c r="F273" s="699">
        <v>7244906</v>
      </c>
      <c r="G273" s="289">
        <v>0</v>
      </c>
      <c r="H273" s="699">
        <v>0</v>
      </c>
      <c r="I273" s="289">
        <v>2241902</v>
      </c>
      <c r="J273" s="289">
        <v>2433311</v>
      </c>
      <c r="K273" s="398">
        <v>4579735</v>
      </c>
      <c r="L273" s="699">
        <v>4811595</v>
      </c>
      <c r="M273" s="289">
        <v>0</v>
      </c>
      <c r="N273" s="699">
        <v>0</v>
      </c>
      <c r="O273" s="405">
        <v>35688.47</v>
      </c>
      <c r="P273" s="752">
        <v>36105</v>
      </c>
      <c r="Q273" s="616">
        <v>0.98</v>
      </c>
      <c r="R273" s="617">
        <v>0.98</v>
      </c>
      <c r="S273" s="704">
        <v>428.32</v>
      </c>
      <c r="T273" s="699">
        <v>428.32</v>
      </c>
      <c r="U273" s="384">
        <v>35403</v>
      </c>
      <c r="V273" s="384">
        <v>35811.22</v>
      </c>
      <c r="W273" s="684">
        <v>192.69</v>
      </c>
      <c r="X273" s="756">
        <v>202.30826999999999</v>
      </c>
      <c r="Y273" s="472">
        <v>129.36000000000001</v>
      </c>
      <c r="Z273" s="472">
        <v>134.35999000000001</v>
      </c>
      <c r="AA273" s="439">
        <v>0</v>
      </c>
      <c r="AB273" s="439">
        <v>0</v>
      </c>
      <c r="AC273" s="619">
        <v>0</v>
      </c>
      <c r="AD273" s="441" t="s">
        <v>105</v>
      </c>
      <c r="AE273" s="442" t="s">
        <v>105</v>
      </c>
      <c r="AF273" s="340">
        <v>1451.35698</v>
      </c>
      <c r="AG273" s="340">
        <v>280.08</v>
      </c>
      <c r="AH273" s="340">
        <v>0</v>
      </c>
      <c r="AI273" s="340">
        <v>0</v>
      </c>
      <c r="AJ273" s="568">
        <v>1933.75</v>
      </c>
      <c r="AK273" s="609">
        <v>50</v>
      </c>
      <c r="AL273" s="570">
        <v>35811.199999999997</v>
      </c>
      <c r="AM273" s="609">
        <v>0</v>
      </c>
      <c r="AN273" s="570">
        <v>0</v>
      </c>
      <c r="AO273" s="609">
        <v>47</v>
      </c>
      <c r="AP273" s="569">
        <v>35614.800000000003</v>
      </c>
      <c r="AQ273" s="571" t="s">
        <v>708</v>
      </c>
      <c r="AR273" s="591" t="s">
        <v>708</v>
      </c>
      <c r="AS273" s="591" t="s">
        <v>708</v>
      </c>
      <c r="AT273" s="591" t="s">
        <v>708</v>
      </c>
      <c r="AU273" s="591" t="s">
        <v>708</v>
      </c>
      <c r="AV273" s="591" t="s">
        <v>708</v>
      </c>
      <c r="AW273" s="591" t="s">
        <v>708</v>
      </c>
      <c r="AX273" s="754" t="s">
        <v>708</v>
      </c>
      <c r="AY273" s="291" t="s">
        <v>708</v>
      </c>
      <c r="AZ273" s="291" t="s">
        <v>708</v>
      </c>
      <c r="BA273" s="291" t="s">
        <v>708</v>
      </c>
      <c r="BB273" s="291" t="s">
        <v>708</v>
      </c>
      <c r="BC273" s="291" t="s">
        <v>708</v>
      </c>
      <c r="BD273" s="291" t="s">
        <v>708</v>
      </c>
      <c r="BE273" s="755" t="s">
        <v>708</v>
      </c>
      <c r="BF273" s="591" t="s">
        <v>708</v>
      </c>
      <c r="BG273" s="591" t="s">
        <v>708</v>
      </c>
      <c r="BH273" s="591" t="s">
        <v>708</v>
      </c>
      <c r="BI273" s="591" t="s">
        <v>708</v>
      </c>
      <c r="BJ273" s="591" t="s">
        <v>708</v>
      </c>
      <c r="BK273" s="591" t="s">
        <v>708</v>
      </c>
      <c r="BL273" s="754" t="s">
        <v>708</v>
      </c>
      <c r="BM273" s="291" t="s">
        <v>708</v>
      </c>
      <c r="BN273" s="291" t="s">
        <v>708</v>
      </c>
      <c r="BO273" s="291" t="s">
        <v>708</v>
      </c>
      <c r="BP273" s="291" t="s">
        <v>708</v>
      </c>
      <c r="BQ273" s="291" t="s">
        <v>708</v>
      </c>
      <c r="BR273" s="291" t="s">
        <v>708</v>
      </c>
      <c r="BS273" s="755" t="s">
        <v>708</v>
      </c>
      <c r="BT273" s="591" t="s">
        <v>708</v>
      </c>
      <c r="BU273" s="591" t="s">
        <v>708</v>
      </c>
      <c r="BV273" s="591" t="s">
        <v>708</v>
      </c>
      <c r="BW273" s="591" t="s">
        <v>708</v>
      </c>
      <c r="BX273" s="591" t="s">
        <v>708</v>
      </c>
      <c r="BY273" s="591" t="s">
        <v>708</v>
      </c>
      <c r="BZ273" s="754" t="s">
        <v>708</v>
      </c>
      <c r="CA273" s="291" t="s">
        <v>708</v>
      </c>
      <c r="CB273" s="291" t="s">
        <v>708</v>
      </c>
      <c r="CC273" s="291" t="s">
        <v>708</v>
      </c>
      <c r="CD273" s="291" t="s">
        <v>708</v>
      </c>
      <c r="CE273" s="291" t="s">
        <v>708</v>
      </c>
      <c r="CF273" s="291" t="s">
        <v>708</v>
      </c>
      <c r="CG273" s="291" t="s">
        <v>708</v>
      </c>
      <c r="CH273" s="439" t="s">
        <v>1141</v>
      </c>
      <c r="CI273" s="290"/>
      <c r="CJ273" s="290"/>
      <c r="CK273" s="290"/>
      <c r="CL273" s="290"/>
      <c r="CM273" s="290"/>
      <c r="CN273" s="290"/>
      <c r="CO273" s="290"/>
      <c r="CP273" s="290"/>
      <c r="CQ273" s="290"/>
      <c r="CR273" s="290"/>
      <c r="CS273" s="290"/>
      <c r="CT273" s="290"/>
      <c r="CU273" s="290"/>
      <c r="CV273" s="290"/>
      <c r="CW273" s="290"/>
      <c r="CX273" s="290"/>
      <c r="CY273" s="290"/>
      <c r="CZ273" s="290"/>
      <c r="DA273" s="290"/>
      <c r="DB273" s="290"/>
      <c r="DC273" s="290"/>
      <c r="DD273" s="290"/>
      <c r="DE273" s="290"/>
      <c r="DF273" s="290"/>
      <c r="DG273" s="290"/>
      <c r="DH273" s="290"/>
      <c r="DI273" s="290"/>
      <c r="DJ273" s="290"/>
      <c r="DK273" s="290"/>
      <c r="DL273" s="290"/>
      <c r="DM273" s="290"/>
      <c r="DN273" s="290"/>
      <c r="DO273" s="290"/>
      <c r="DP273" s="290"/>
      <c r="DQ273" s="290"/>
      <c r="DR273" s="290"/>
      <c r="DS273" s="290"/>
      <c r="DT273" s="290"/>
      <c r="DU273" s="290"/>
      <c r="DV273" s="290"/>
      <c r="DW273" s="290"/>
      <c r="DX273" s="290"/>
      <c r="DY273" s="290"/>
      <c r="DZ273" s="290"/>
      <c r="EA273" s="290"/>
      <c r="EB273" s="290"/>
      <c r="EC273" s="290"/>
      <c r="ED273" s="290"/>
      <c r="EE273" s="290"/>
      <c r="EF273" s="290"/>
      <c r="EG273" s="290"/>
      <c r="EH273" s="290"/>
      <c r="EI273" s="290"/>
      <c r="EJ273" s="290"/>
      <c r="EK273" s="290"/>
      <c r="EL273" s="290"/>
      <c r="EM273" s="290"/>
      <c r="EN273" s="290"/>
      <c r="EO273" s="290"/>
      <c r="EP273" s="290"/>
      <c r="EQ273" s="290"/>
      <c r="ER273" s="290"/>
      <c r="ES273" s="290"/>
      <c r="ET273" s="290"/>
      <c r="EU273" s="290"/>
      <c r="EV273" s="290"/>
      <c r="EW273" s="290"/>
      <c r="EX273" s="290"/>
      <c r="EY273" s="290"/>
    </row>
    <row r="274" spans="1:155" s="237" customFormat="1" ht="15" customHeight="1" x14ac:dyDescent="0.35">
      <c r="A274" s="292" t="s">
        <v>582</v>
      </c>
      <c r="B274" s="293" t="s">
        <v>1142</v>
      </c>
      <c r="C274" s="293" t="s">
        <v>710</v>
      </c>
      <c r="D274" s="290"/>
      <c r="E274" s="398">
        <v>12885152</v>
      </c>
      <c r="F274" s="699">
        <v>13430051</v>
      </c>
      <c r="G274" s="289">
        <v>0</v>
      </c>
      <c r="H274" s="699">
        <v>0</v>
      </c>
      <c r="I274" s="289">
        <v>2149577</v>
      </c>
      <c r="J274" s="289">
        <v>2270351</v>
      </c>
      <c r="K274" s="398">
        <v>10735575</v>
      </c>
      <c r="L274" s="699">
        <v>11159700</v>
      </c>
      <c r="M274" s="289">
        <v>90707</v>
      </c>
      <c r="N274" s="699">
        <v>98152</v>
      </c>
      <c r="O274" s="405">
        <v>45041.5</v>
      </c>
      <c r="P274" s="752">
        <v>45876.6</v>
      </c>
      <c r="Q274" s="616">
        <v>0.98</v>
      </c>
      <c r="R274" s="617">
        <v>0.98</v>
      </c>
      <c r="S274" s="704">
        <v>15</v>
      </c>
      <c r="T274" s="699">
        <v>16.100000000000001</v>
      </c>
      <c r="U274" s="384">
        <v>44155.7</v>
      </c>
      <c r="V274" s="384">
        <v>44975.167999999998</v>
      </c>
      <c r="W274" s="684">
        <v>291.81</v>
      </c>
      <c r="X274" s="756">
        <v>298.61036000000001</v>
      </c>
      <c r="Y274" s="472">
        <v>243.13</v>
      </c>
      <c r="Z274" s="472">
        <v>248.13025999999999</v>
      </c>
      <c r="AA274" s="499">
        <v>0</v>
      </c>
      <c r="AB274" s="440">
        <v>0</v>
      </c>
      <c r="AC274" s="619">
        <v>0</v>
      </c>
      <c r="AD274" s="441" t="s">
        <v>105</v>
      </c>
      <c r="AE274" s="442" t="s">
        <v>105</v>
      </c>
      <c r="AF274" s="340">
        <v>1461.2410299999999</v>
      </c>
      <c r="AG274" s="340">
        <v>228.15017</v>
      </c>
      <c r="AH274" s="340">
        <v>82.350059999999999</v>
      </c>
      <c r="AI274" s="340">
        <v>0</v>
      </c>
      <c r="AJ274" s="568">
        <v>2070.35</v>
      </c>
      <c r="AK274" s="609">
        <v>10</v>
      </c>
      <c r="AL274" s="570">
        <v>31783.5</v>
      </c>
      <c r="AM274" s="609">
        <v>1</v>
      </c>
      <c r="AN274" s="570">
        <v>13191.7</v>
      </c>
      <c r="AO274" s="609">
        <v>11</v>
      </c>
      <c r="AP274" s="569">
        <v>44975.199999999997</v>
      </c>
      <c r="AQ274" s="571" t="s">
        <v>708</v>
      </c>
      <c r="AR274" s="591" t="s">
        <v>708</v>
      </c>
      <c r="AS274" s="591" t="s">
        <v>708</v>
      </c>
      <c r="AT274" s="591" t="s">
        <v>708</v>
      </c>
      <c r="AU274" s="591" t="s">
        <v>708</v>
      </c>
      <c r="AV274" s="591" t="s">
        <v>708</v>
      </c>
      <c r="AW274" s="591" t="s">
        <v>708</v>
      </c>
      <c r="AX274" s="754" t="s">
        <v>708</v>
      </c>
      <c r="AY274" s="291" t="s">
        <v>708</v>
      </c>
      <c r="AZ274" s="291" t="s">
        <v>708</v>
      </c>
      <c r="BA274" s="291" t="s">
        <v>708</v>
      </c>
      <c r="BB274" s="291" t="s">
        <v>708</v>
      </c>
      <c r="BC274" s="291" t="s">
        <v>708</v>
      </c>
      <c r="BD274" s="291" t="s">
        <v>708</v>
      </c>
      <c r="BE274" s="755" t="s">
        <v>708</v>
      </c>
      <c r="BF274" s="591" t="s">
        <v>708</v>
      </c>
      <c r="BG274" s="591" t="s">
        <v>708</v>
      </c>
      <c r="BH274" s="591" t="s">
        <v>708</v>
      </c>
      <c r="BI274" s="591" t="s">
        <v>708</v>
      </c>
      <c r="BJ274" s="591" t="s">
        <v>708</v>
      </c>
      <c r="BK274" s="591" t="s">
        <v>708</v>
      </c>
      <c r="BL274" s="754" t="s">
        <v>708</v>
      </c>
      <c r="BM274" s="291" t="s">
        <v>708</v>
      </c>
      <c r="BN274" s="291" t="s">
        <v>708</v>
      </c>
      <c r="BO274" s="291" t="s">
        <v>708</v>
      </c>
      <c r="BP274" s="291" t="s">
        <v>708</v>
      </c>
      <c r="BQ274" s="291" t="s">
        <v>708</v>
      </c>
      <c r="BR274" s="291" t="s">
        <v>708</v>
      </c>
      <c r="BS274" s="755" t="s">
        <v>708</v>
      </c>
      <c r="BT274" s="591" t="s">
        <v>708</v>
      </c>
      <c r="BU274" s="591" t="s">
        <v>708</v>
      </c>
      <c r="BV274" s="591" t="s">
        <v>708</v>
      </c>
      <c r="BW274" s="591" t="s">
        <v>708</v>
      </c>
      <c r="BX274" s="591" t="s">
        <v>708</v>
      </c>
      <c r="BY274" s="591" t="s">
        <v>708</v>
      </c>
      <c r="BZ274" s="754" t="s">
        <v>708</v>
      </c>
      <c r="CA274" s="291" t="s">
        <v>708</v>
      </c>
      <c r="CB274" s="291" t="s">
        <v>708</v>
      </c>
      <c r="CC274" s="291" t="s">
        <v>708</v>
      </c>
      <c r="CD274" s="291" t="s">
        <v>708</v>
      </c>
      <c r="CE274" s="291" t="s">
        <v>708</v>
      </c>
      <c r="CF274" s="291" t="s">
        <v>708</v>
      </c>
      <c r="CG274" s="291" t="s">
        <v>708</v>
      </c>
      <c r="CH274" s="439" t="s">
        <v>1143</v>
      </c>
      <c r="CI274" s="290"/>
      <c r="CJ274" s="290"/>
      <c r="CK274" s="290"/>
      <c r="CL274" s="290"/>
      <c r="CM274" s="290"/>
      <c r="CN274" s="290"/>
      <c r="CO274" s="290"/>
      <c r="CP274" s="290"/>
      <c r="CQ274" s="290"/>
      <c r="CR274" s="290"/>
      <c r="CS274" s="290"/>
      <c r="CT274" s="290"/>
      <c r="CU274" s="290"/>
      <c r="CV274" s="290"/>
      <c r="CW274" s="290"/>
      <c r="CX274" s="290"/>
      <c r="CY274" s="290"/>
      <c r="CZ274" s="290"/>
      <c r="DA274" s="290"/>
      <c r="DB274" s="290"/>
      <c r="DC274" s="290"/>
      <c r="DD274" s="290"/>
      <c r="DE274" s="290"/>
      <c r="DF274" s="290"/>
      <c r="DG274" s="290"/>
      <c r="DH274" s="290"/>
      <c r="DI274" s="290"/>
      <c r="DJ274" s="290"/>
      <c r="DK274" s="290"/>
      <c r="DL274" s="290"/>
      <c r="DM274" s="290"/>
      <c r="DN274" s="290"/>
      <c r="DO274" s="290"/>
      <c r="DP274" s="290"/>
      <c r="DQ274" s="290"/>
      <c r="DR274" s="290"/>
      <c r="DS274" s="290"/>
      <c r="DT274" s="290"/>
      <c r="DU274" s="290"/>
      <c r="DV274" s="290"/>
      <c r="DW274" s="290"/>
      <c r="DX274" s="290"/>
      <c r="DY274" s="290"/>
      <c r="DZ274" s="290"/>
      <c r="EA274" s="290"/>
      <c r="EB274" s="290"/>
      <c r="EC274" s="290"/>
      <c r="ED274" s="290"/>
      <c r="EE274" s="290"/>
      <c r="EF274" s="290"/>
      <c r="EG274" s="290"/>
      <c r="EH274" s="290"/>
      <c r="EI274" s="290"/>
      <c r="EJ274" s="290"/>
      <c r="EK274" s="290"/>
      <c r="EL274" s="290"/>
      <c r="EM274" s="290"/>
      <c r="EN274" s="290"/>
      <c r="EO274" s="290"/>
      <c r="EP274" s="290"/>
      <c r="EQ274" s="290"/>
      <c r="ER274" s="290"/>
      <c r="ES274" s="290"/>
      <c r="ET274" s="290"/>
      <c r="EU274" s="290"/>
      <c r="EV274" s="290"/>
      <c r="EW274" s="290"/>
      <c r="EX274" s="290"/>
      <c r="EY274" s="290"/>
    </row>
    <row r="275" spans="1:155" s="237" customFormat="1" ht="15" customHeight="1" x14ac:dyDescent="0.35">
      <c r="A275" s="292" t="s">
        <v>583</v>
      </c>
      <c r="B275" s="293" t="s">
        <v>1144</v>
      </c>
      <c r="C275" s="293" t="s">
        <v>710</v>
      </c>
      <c r="D275" s="290"/>
      <c r="E275" s="398">
        <v>9245204</v>
      </c>
      <c r="F275" s="699">
        <v>9644909</v>
      </c>
      <c r="G275" s="289">
        <v>0</v>
      </c>
      <c r="H275" s="699">
        <v>1219370</v>
      </c>
      <c r="I275" s="289">
        <v>2114610</v>
      </c>
      <c r="J275" s="289">
        <v>2228733</v>
      </c>
      <c r="K275" s="398">
        <v>7130594</v>
      </c>
      <c r="L275" s="699">
        <v>7416176</v>
      </c>
      <c r="M275" s="289">
        <v>0</v>
      </c>
      <c r="N275" s="699">
        <v>0</v>
      </c>
      <c r="O275" s="405">
        <v>39020.5</v>
      </c>
      <c r="P275" s="752">
        <v>39510.9</v>
      </c>
      <c r="Q275" s="616">
        <v>0.99</v>
      </c>
      <c r="R275" s="617">
        <v>0.99</v>
      </c>
      <c r="S275" s="704">
        <v>144</v>
      </c>
      <c r="T275" s="699">
        <v>144</v>
      </c>
      <c r="U275" s="384">
        <v>38774.300000000003</v>
      </c>
      <c r="V275" s="384">
        <v>39259.790999999997</v>
      </c>
      <c r="W275" s="684">
        <v>238.44</v>
      </c>
      <c r="X275" s="756">
        <v>245.66888</v>
      </c>
      <c r="Y275" s="472">
        <v>183.9</v>
      </c>
      <c r="Z275" s="472">
        <v>188.90003999999999</v>
      </c>
      <c r="AA275" s="499">
        <v>0</v>
      </c>
      <c r="AB275" s="440">
        <v>0</v>
      </c>
      <c r="AC275" s="619">
        <v>0</v>
      </c>
      <c r="AD275" s="441" t="s">
        <v>105</v>
      </c>
      <c r="AE275" s="442" t="s">
        <v>105</v>
      </c>
      <c r="AF275" s="340">
        <v>1529.3103599999999</v>
      </c>
      <c r="AG275" s="340">
        <v>223.00004000000001</v>
      </c>
      <c r="AH275" s="340">
        <v>0</v>
      </c>
      <c r="AI275" s="340">
        <v>0</v>
      </c>
      <c r="AJ275" s="568">
        <v>1997.98</v>
      </c>
      <c r="AK275" s="609">
        <v>6</v>
      </c>
      <c r="AL275" s="570">
        <v>35525.199999999997</v>
      </c>
      <c r="AM275" s="609">
        <v>0</v>
      </c>
      <c r="AN275" s="570">
        <v>0</v>
      </c>
      <c r="AO275" s="609">
        <v>6</v>
      </c>
      <c r="AP275" s="569">
        <v>35525.199999999997</v>
      </c>
      <c r="AQ275" s="571" t="s">
        <v>708</v>
      </c>
      <c r="AR275" s="591" t="s">
        <v>708</v>
      </c>
      <c r="AS275" s="591" t="s">
        <v>708</v>
      </c>
      <c r="AT275" s="591" t="s">
        <v>708</v>
      </c>
      <c r="AU275" s="591" t="s">
        <v>708</v>
      </c>
      <c r="AV275" s="591" t="s">
        <v>708</v>
      </c>
      <c r="AW275" s="591" t="s">
        <v>708</v>
      </c>
      <c r="AX275" s="754" t="s">
        <v>708</v>
      </c>
      <c r="AY275" s="291" t="s">
        <v>708</v>
      </c>
      <c r="AZ275" s="291" t="s">
        <v>708</v>
      </c>
      <c r="BA275" s="291" t="s">
        <v>708</v>
      </c>
      <c r="BB275" s="291" t="s">
        <v>708</v>
      </c>
      <c r="BC275" s="291" t="s">
        <v>708</v>
      </c>
      <c r="BD275" s="291" t="s">
        <v>708</v>
      </c>
      <c r="BE275" s="755" t="s">
        <v>708</v>
      </c>
      <c r="BF275" s="591" t="s">
        <v>708</v>
      </c>
      <c r="BG275" s="591" t="s">
        <v>708</v>
      </c>
      <c r="BH275" s="591" t="s">
        <v>708</v>
      </c>
      <c r="BI275" s="591" t="s">
        <v>708</v>
      </c>
      <c r="BJ275" s="591" t="s">
        <v>708</v>
      </c>
      <c r="BK275" s="591" t="s">
        <v>708</v>
      </c>
      <c r="BL275" s="754" t="s">
        <v>708</v>
      </c>
      <c r="BM275" s="291" t="s">
        <v>708</v>
      </c>
      <c r="BN275" s="291" t="s">
        <v>708</v>
      </c>
      <c r="BO275" s="291" t="s">
        <v>708</v>
      </c>
      <c r="BP275" s="291" t="s">
        <v>708</v>
      </c>
      <c r="BQ275" s="291" t="s">
        <v>708</v>
      </c>
      <c r="BR275" s="291" t="s">
        <v>708</v>
      </c>
      <c r="BS275" s="755" t="s">
        <v>708</v>
      </c>
      <c r="BT275" s="591" t="s">
        <v>708</v>
      </c>
      <c r="BU275" s="591" t="s">
        <v>708</v>
      </c>
      <c r="BV275" s="591" t="s">
        <v>708</v>
      </c>
      <c r="BW275" s="591" t="s">
        <v>708</v>
      </c>
      <c r="BX275" s="591" t="s">
        <v>708</v>
      </c>
      <c r="BY275" s="591" t="s">
        <v>708</v>
      </c>
      <c r="BZ275" s="754" t="s">
        <v>708</v>
      </c>
      <c r="CA275" s="291" t="s">
        <v>708</v>
      </c>
      <c r="CB275" s="291" t="s">
        <v>708</v>
      </c>
      <c r="CC275" s="291" t="s">
        <v>708</v>
      </c>
      <c r="CD275" s="291" t="s">
        <v>708</v>
      </c>
      <c r="CE275" s="291" t="s">
        <v>708</v>
      </c>
      <c r="CF275" s="291" t="s">
        <v>708</v>
      </c>
      <c r="CG275" s="291" t="s">
        <v>708</v>
      </c>
      <c r="CH275" s="439" t="s">
        <v>1145</v>
      </c>
      <c r="CI275" s="290"/>
      <c r="CJ275" s="290"/>
      <c r="CK275" s="290"/>
      <c r="CL275" s="290"/>
      <c r="CM275" s="290"/>
      <c r="CN275" s="290"/>
      <c r="CO275" s="290"/>
      <c r="CP275" s="290"/>
      <c r="CQ275" s="290"/>
      <c r="CR275" s="290"/>
      <c r="CS275" s="290"/>
      <c r="CT275" s="290"/>
      <c r="CU275" s="290"/>
      <c r="CV275" s="290"/>
      <c r="CW275" s="290"/>
      <c r="CX275" s="290"/>
      <c r="CY275" s="290"/>
      <c r="CZ275" s="290"/>
      <c r="DA275" s="290"/>
      <c r="DB275" s="290"/>
      <c r="DC275" s="290"/>
      <c r="DD275" s="290"/>
      <c r="DE275" s="290"/>
      <c r="DF275" s="290"/>
      <c r="DG275" s="290"/>
      <c r="DH275" s="290"/>
      <c r="DI275" s="290"/>
      <c r="DJ275" s="290"/>
      <c r="DK275" s="290"/>
      <c r="DL275" s="290"/>
      <c r="DM275" s="290"/>
      <c r="DN275" s="290"/>
      <c r="DO275" s="290"/>
      <c r="DP275" s="290"/>
      <c r="DQ275" s="290"/>
      <c r="DR275" s="290"/>
      <c r="DS275" s="290"/>
      <c r="DT275" s="290"/>
      <c r="DU275" s="290"/>
      <c r="DV275" s="290"/>
      <c r="DW275" s="290"/>
      <c r="DX275" s="290"/>
      <c r="DY275" s="290"/>
      <c r="DZ275" s="290"/>
      <c r="EA275" s="290"/>
      <c r="EB275" s="290"/>
      <c r="EC275" s="290"/>
      <c r="ED275" s="290"/>
      <c r="EE275" s="290"/>
      <c r="EF275" s="290"/>
      <c r="EG275" s="290"/>
      <c r="EH275" s="290"/>
      <c r="EI275" s="290"/>
      <c r="EJ275" s="290"/>
      <c r="EK275" s="290"/>
      <c r="EL275" s="290"/>
      <c r="EM275" s="290"/>
      <c r="EN275" s="290"/>
      <c r="EO275" s="290"/>
      <c r="EP275" s="290"/>
      <c r="EQ275" s="290"/>
      <c r="ER275" s="290"/>
      <c r="ES275" s="290"/>
      <c r="ET275" s="290"/>
      <c r="EU275" s="290"/>
      <c r="EV275" s="290"/>
      <c r="EW275" s="290"/>
      <c r="EX275" s="290"/>
      <c r="EY275" s="290"/>
    </row>
    <row r="276" spans="1:155" s="237" customFormat="1" ht="15" customHeight="1" x14ac:dyDescent="0.35">
      <c r="A276" s="292" t="s">
        <v>462</v>
      </c>
      <c r="B276" s="293" t="s">
        <v>463</v>
      </c>
      <c r="C276" s="293" t="s">
        <v>128</v>
      </c>
      <c r="D276" s="290"/>
      <c r="E276" s="398">
        <v>71110644</v>
      </c>
      <c r="F276" s="699">
        <v>74451167</v>
      </c>
      <c r="G276" s="289">
        <v>0</v>
      </c>
      <c r="H276" s="699">
        <v>0</v>
      </c>
      <c r="I276" s="289">
        <v>0</v>
      </c>
      <c r="J276" s="289">
        <v>0</v>
      </c>
      <c r="K276" s="398">
        <v>71110644</v>
      </c>
      <c r="L276" s="699">
        <v>74451167</v>
      </c>
      <c r="M276" s="289">
        <v>0</v>
      </c>
      <c r="N276" s="699">
        <v>0</v>
      </c>
      <c r="O276" s="405">
        <v>51331</v>
      </c>
      <c r="P276" s="752">
        <v>52178.8</v>
      </c>
      <c r="Q276" s="616">
        <v>0.99000600000000005</v>
      </c>
      <c r="R276" s="617">
        <v>0.99</v>
      </c>
      <c r="S276" s="704">
        <v>0</v>
      </c>
      <c r="T276" s="699">
        <v>0</v>
      </c>
      <c r="U276" s="384">
        <v>50818</v>
      </c>
      <c r="V276" s="384">
        <v>51657.012000000002</v>
      </c>
      <c r="W276" s="684">
        <v>1399.32</v>
      </c>
      <c r="X276" s="756">
        <v>1441.25965</v>
      </c>
      <c r="Y276" s="472">
        <v>1399.32</v>
      </c>
      <c r="Z276" s="472">
        <v>1441.25965</v>
      </c>
      <c r="AA276" s="499">
        <v>722939</v>
      </c>
      <c r="AB276" s="440">
        <v>13.99</v>
      </c>
      <c r="AC276" s="619">
        <v>9.9977E-3</v>
      </c>
      <c r="AD276" s="441" t="s">
        <v>105</v>
      </c>
      <c r="AE276" s="442" t="s">
        <v>105</v>
      </c>
      <c r="AF276" s="340">
        <v>0</v>
      </c>
      <c r="AG276" s="340">
        <v>218.51996</v>
      </c>
      <c r="AH276" s="340">
        <v>75.329989999999995</v>
      </c>
      <c r="AI276" s="340">
        <v>0</v>
      </c>
      <c r="AJ276" s="568">
        <v>1735.11</v>
      </c>
      <c r="AK276" s="609">
        <v>0</v>
      </c>
      <c r="AL276" s="570">
        <v>0</v>
      </c>
      <c r="AM276" s="609">
        <v>0</v>
      </c>
      <c r="AN276" s="570">
        <v>0</v>
      </c>
      <c r="AO276" s="609">
        <v>0</v>
      </c>
      <c r="AP276" s="569">
        <v>0</v>
      </c>
      <c r="AQ276" s="571" t="s">
        <v>708</v>
      </c>
      <c r="AR276" s="591" t="s">
        <v>708</v>
      </c>
      <c r="AS276" s="591" t="s">
        <v>708</v>
      </c>
      <c r="AT276" s="591" t="s">
        <v>708</v>
      </c>
      <c r="AU276" s="591" t="s">
        <v>708</v>
      </c>
      <c r="AV276" s="591" t="s">
        <v>708</v>
      </c>
      <c r="AW276" s="591" t="s">
        <v>708</v>
      </c>
      <c r="AX276" s="754" t="s">
        <v>708</v>
      </c>
      <c r="AY276" s="291" t="s">
        <v>708</v>
      </c>
      <c r="AZ276" s="291" t="s">
        <v>708</v>
      </c>
      <c r="BA276" s="291" t="s">
        <v>708</v>
      </c>
      <c r="BB276" s="291" t="s">
        <v>708</v>
      </c>
      <c r="BC276" s="291" t="s">
        <v>708</v>
      </c>
      <c r="BD276" s="291" t="s">
        <v>708</v>
      </c>
      <c r="BE276" s="755" t="s">
        <v>708</v>
      </c>
      <c r="BF276" s="591" t="s">
        <v>708</v>
      </c>
      <c r="BG276" s="591" t="s">
        <v>708</v>
      </c>
      <c r="BH276" s="591" t="s">
        <v>708</v>
      </c>
      <c r="BI276" s="591" t="s">
        <v>708</v>
      </c>
      <c r="BJ276" s="591" t="s">
        <v>708</v>
      </c>
      <c r="BK276" s="591" t="s">
        <v>708</v>
      </c>
      <c r="BL276" s="754" t="s">
        <v>708</v>
      </c>
      <c r="BM276" s="291" t="s">
        <v>708</v>
      </c>
      <c r="BN276" s="291" t="s">
        <v>708</v>
      </c>
      <c r="BO276" s="291" t="s">
        <v>708</v>
      </c>
      <c r="BP276" s="291" t="s">
        <v>708</v>
      </c>
      <c r="BQ276" s="291" t="s">
        <v>708</v>
      </c>
      <c r="BR276" s="291" t="s">
        <v>708</v>
      </c>
      <c r="BS276" s="755" t="s">
        <v>708</v>
      </c>
      <c r="BT276" s="591" t="s">
        <v>708</v>
      </c>
      <c r="BU276" s="591" t="s">
        <v>708</v>
      </c>
      <c r="BV276" s="591" t="s">
        <v>708</v>
      </c>
      <c r="BW276" s="591" t="s">
        <v>708</v>
      </c>
      <c r="BX276" s="591" t="s">
        <v>708</v>
      </c>
      <c r="BY276" s="591" t="s">
        <v>708</v>
      </c>
      <c r="BZ276" s="754" t="s">
        <v>708</v>
      </c>
      <c r="CA276" s="291" t="s">
        <v>708</v>
      </c>
      <c r="CB276" s="291" t="s">
        <v>708</v>
      </c>
      <c r="CC276" s="291" t="s">
        <v>708</v>
      </c>
      <c r="CD276" s="291" t="s">
        <v>708</v>
      </c>
      <c r="CE276" s="291" t="s">
        <v>708</v>
      </c>
      <c r="CF276" s="291" t="s">
        <v>708</v>
      </c>
      <c r="CG276" s="291" t="s">
        <v>708</v>
      </c>
      <c r="CH276" s="439" t="s">
        <v>1146</v>
      </c>
      <c r="CI276" s="290"/>
      <c r="CJ276" s="290"/>
      <c r="CK276" s="290"/>
      <c r="CL276" s="290"/>
      <c r="CM276" s="290"/>
      <c r="CN276" s="290"/>
      <c r="CO276" s="290"/>
      <c r="CP276" s="290"/>
      <c r="CQ276" s="290"/>
      <c r="CR276" s="290"/>
      <c r="CS276" s="290"/>
      <c r="CT276" s="290"/>
      <c r="CU276" s="290"/>
      <c r="CV276" s="290"/>
      <c r="CW276" s="290"/>
      <c r="CX276" s="290"/>
      <c r="CY276" s="290"/>
      <c r="CZ276" s="290"/>
      <c r="DA276" s="290"/>
      <c r="DB276" s="290"/>
      <c r="DC276" s="290"/>
      <c r="DD276" s="290"/>
      <c r="DE276" s="290"/>
      <c r="DF276" s="290"/>
      <c r="DG276" s="290"/>
      <c r="DH276" s="290"/>
      <c r="DI276" s="290"/>
      <c r="DJ276" s="290"/>
      <c r="DK276" s="290"/>
      <c r="DL276" s="290"/>
      <c r="DM276" s="290"/>
      <c r="DN276" s="290"/>
      <c r="DO276" s="290"/>
      <c r="DP276" s="290"/>
      <c r="DQ276" s="290"/>
      <c r="DR276" s="290"/>
      <c r="DS276" s="290"/>
      <c r="DT276" s="290"/>
      <c r="DU276" s="290"/>
      <c r="DV276" s="290"/>
      <c r="DW276" s="290"/>
      <c r="DX276" s="290"/>
      <c r="DY276" s="290"/>
      <c r="DZ276" s="290"/>
      <c r="EA276" s="290"/>
      <c r="EB276" s="290"/>
      <c r="EC276" s="290"/>
      <c r="ED276" s="290"/>
      <c r="EE276" s="290"/>
      <c r="EF276" s="290"/>
      <c r="EG276" s="290"/>
      <c r="EH276" s="290"/>
      <c r="EI276" s="290"/>
      <c r="EJ276" s="290"/>
      <c r="EK276" s="290"/>
      <c r="EL276" s="290"/>
      <c r="EM276" s="290"/>
      <c r="EN276" s="290"/>
      <c r="EO276" s="290"/>
      <c r="EP276" s="290"/>
      <c r="EQ276" s="290"/>
      <c r="ER276" s="290"/>
      <c r="ES276" s="290"/>
      <c r="ET276" s="290"/>
      <c r="EU276" s="290"/>
      <c r="EV276" s="290"/>
      <c r="EW276" s="290"/>
      <c r="EX276" s="290"/>
      <c r="EY276" s="290"/>
    </row>
    <row r="277" spans="1:155" s="237" customFormat="1" ht="15" customHeight="1" x14ac:dyDescent="0.35">
      <c r="A277" s="292" t="s">
        <v>584</v>
      </c>
      <c r="B277" s="293" t="s">
        <v>1147</v>
      </c>
      <c r="C277" s="293" t="s">
        <v>710</v>
      </c>
      <c r="D277" s="290"/>
      <c r="E277" s="398">
        <v>14603594</v>
      </c>
      <c r="F277" s="699">
        <v>15284137</v>
      </c>
      <c r="G277" s="289">
        <v>0</v>
      </c>
      <c r="H277" s="699">
        <v>981115</v>
      </c>
      <c r="I277" s="289">
        <v>3326832</v>
      </c>
      <c r="J277" s="289">
        <v>3554738</v>
      </c>
      <c r="K277" s="398">
        <v>11276762</v>
      </c>
      <c r="L277" s="699">
        <v>11729399</v>
      </c>
      <c r="M277" s="289">
        <v>450100</v>
      </c>
      <c r="N277" s="699">
        <v>461000</v>
      </c>
      <c r="O277" s="405">
        <v>52263.35</v>
      </c>
      <c r="P277" s="752">
        <v>53150.5</v>
      </c>
      <c r="Q277" s="616">
        <v>0.98299999999999998</v>
      </c>
      <c r="R277" s="617">
        <v>0.98299999999999998</v>
      </c>
      <c r="S277" s="383">
        <v>0</v>
      </c>
      <c r="T277" s="699">
        <v>0</v>
      </c>
      <c r="U277" s="384">
        <v>51374.9</v>
      </c>
      <c r="V277" s="384">
        <v>52246.9</v>
      </c>
      <c r="W277" s="684">
        <v>284.26</v>
      </c>
      <c r="X277" s="756">
        <v>292.54000000000002</v>
      </c>
      <c r="Y277" s="472">
        <v>219.5</v>
      </c>
      <c r="Z277" s="472">
        <v>224.5</v>
      </c>
      <c r="AA277" s="499">
        <v>0</v>
      </c>
      <c r="AB277" s="440">
        <v>0</v>
      </c>
      <c r="AC277" s="619">
        <v>0</v>
      </c>
      <c r="AD277" s="441" t="s">
        <v>105</v>
      </c>
      <c r="AE277" s="442" t="s">
        <v>105</v>
      </c>
      <c r="AF277" s="340">
        <v>1461.24</v>
      </c>
      <c r="AG277" s="340">
        <v>228.15</v>
      </c>
      <c r="AH277" s="340">
        <v>82.35</v>
      </c>
      <c r="AI277" s="340">
        <v>0</v>
      </c>
      <c r="AJ277" s="568">
        <v>2064.2800000000002</v>
      </c>
      <c r="AK277" s="609">
        <v>27</v>
      </c>
      <c r="AL277" s="570">
        <v>38394.300000000003</v>
      </c>
      <c r="AM277" s="609">
        <v>0</v>
      </c>
      <c r="AN277" s="570">
        <v>0</v>
      </c>
      <c r="AO277" s="609">
        <v>27</v>
      </c>
      <c r="AP277" s="569">
        <v>38394.300000000003</v>
      </c>
      <c r="AQ277" s="571" t="s">
        <v>708</v>
      </c>
      <c r="AR277" s="591" t="s">
        <v>708</v>
      </c>
      <c r="AS277" s="591" t="s">
        <v>708</v>
      </c>
      <c r="AT277" s="591" t="s">
        <v>708</v>
      </c>
      <c r="AU277" s="591" t="s">
        <v>708</v>
      </c>
      <c r="AV277" s="591" t="s">
        <v>708</v>
      </c>
      <c r="AW277" s="591" t="s">
        <v>708</v>
      </c>
      <c r="AX277" s="754" t="s">
        <v>708</v>
      </c>
      <c r="AY277" s="291" t="s">
        <v>708</v>
      </c>
      <c r="AZ277" s="291" t="s">
        <v>708</v>
      </c>
      <c r="BA277" s="291" t="s">
        <v>708</v>
      </c>
      <c r="BB277" s="291" t="s">
        <v>708</v>
      </c>
      <c r="BC277" s="291" t="s">
        <v>708</v>
      </c>
      <c r="BD277" s="291" t="s">
        <v>708</v>
      </c>
      <c r="BE277" s="755" t="s">
        <v>708</v>
      </c>
      <c r="BF277" s="591" t="s">
        <v>708</v>
      </c>
      <c r="BG277" s="591" t="s">
        <v>708</v>
      </c>
      <c r="BH277" s="591" t="s">
        <v>708</v>
      </c>
      <c r="BI277" s="591" t="s">
        <v>708</v>
      </c>
      <c r="BJ277" s="591" t="s">
        <v>708</v>
      </c>
      <c r="BK277" s="591" t="s">
        <v>708</v>
      </c>
      <c r="BL277" s="754" t="s">
        <v>708</v>
      </c>
      <c r="BM277" s="291" t="s">
        <v>708</v>
      </c>
      <c r="BN277" s="291" t="s">
        <v>708</v>
      </c>
      <c r="BO277" s="291" t="s">
        <v>708</v>
      </c>
      <c r="BP277" s="291" t="s">
        <v>708</v>
      </c>
      <c r="BQ277" s="291" t="s">
        <v>708</v>
      </c>
      <c r="BR277" s="291" t="s">
        <v>708</v>
      </c>
      <c r="BS277" s="755" t="s">
        <v>708</v>
      </c>
      <c r="BT277" s="591" t="s">
        <v>708</v>
      </c>
      <c r="BU277" s="591" t="s">
        <v>708</v>
      </c>
      <c r="BV277" s="591" t="s">
        <v>708</v>
      </c>
      <c r="BW277" s="591" t="s">
        <v>708</v>
      </c>
      <c r="BX277" s="591" t="s">
        <v>708</v>
      </c>
      <c r="BY277" s="591" t="s">
        <v>708</v>
      </c>
      <c r="BZ277" s="754" t="s">
        <v>708</v>
      </c>
      <c r="CA277" s="291" t="s">
        <v>708</v>
      </c>
      <c r="CB277" s="291" t="s">
        <v>708</v>
      </c>
      <c r="CC277" s="291" t="s">
        <v>708</v>
      </c>
      <c r="CD277" s="291" t="s">
        <v>708</v>
      </c>
      <c r="CE277" s="291" t="s">
        <v>708</v>
      </c>
      <c r="CF277" s="291" t="s">
        <v>708</v>
      </c>
      <c r="CG277" s="291" t="s">
        <v>708</v>
      </c>
      <c r="CH277" s="439" t="s">
        <v>1148</v>
      </c>
      <c r="CI277" s="290"/>
      <c r="CJ277" s="290"/>
      <c r="CK277" s="290"/>
      <c r="CL277" s="290"/>
      <c r="CM277" s="290"/>
      <c r="CN277" s="290"/>
      <c r="CO277" s="290"/>
      <c r="CP277" s="290"/>
      <c r="CQ277" s="290"/>
      <c r="CR277" s="290"/>
      <c r="CS277" s="290"/>
      <c r="CT277" s="290"/>
      <c r="CU277" s="290"/>
      <c r="CV277" s="290"/>
      <c r="CW277" s="290"/>
      <c r="CX277" s="290"/>
      <c r="CY277" s="290"/>
      <c r="CZ277" s="290"/>
      <c r="DA277" s="290"/>
      <c r="DB277" s="290"/>
      <c r="DC277" s="290"/>
      <c r="DD277" s="290"/>
      <c r="DE277" s="290"/>
      <c r="DF277" s="290"/>
      <c r="DG277" s="290"/>
      <c r="DH277" s="290"/>
      <c r="DI277" s="290"/>
      <c r="DJ277" s="290"/>
      <c r="DK277" s="290"/>
      <c r="DL277" s="290"/>
      <c r="DM277" s="290"/>
      <c r="DN277" s="290"/>
      <c r="DO277" s="290"/>
      <c r="DP277" s="290"/>
      <c r="DQ277" s="290"/>
      <c r="DR277" s="290"/>
      <c r="DS277" s="290"/>
      <c r="DT277" s="290"/>
      <c r="DU277" s="290"/>
      <c r="DV277" s="290"/>
      <c r="DW277" s="290"/>
      <c r="DX277" s="290"/>
      <c r="DY277" s="290"/>
      <c r="DZ277" s="290"/>
      <c r="EA277" s="290"/>
      <c r="EB277" s="290"/>
      <c r="EC277" s="290"/>
      <c r="ED277" s="290"/>
      <c r="EE277" s="290"/>
      <c r="EF277" s="290"/>
      <c r="EG277" s="290"/>
      <c r="EH277" s="290"/>
      <c r="EI277" s="290"/>
      <c r="EJ277" s="290"/>
      <c r="EK277" s="290"/>
      <c r="EL277" s="290"/>
      <c r="EM277" s="290"/>
      <c r="EN277" s="290"/>
      <c r="EO277" s="290"/>
      <c r="EP277" s="290"/>
      <c r="EQ277" s="290"/>
      <c r="ER277" s="290"/>
      <c r="ES277" s="290"/>
      <c r="ET277" s="290"/>
      <c r="EU277" s="290"/>
      <c r="EV277" s="290"/>
      <c r="EW277" s="290"/>
      <c r="EX277" s="290"/>
      <c r="EY277" s="290"/>
    </row>
    <row r="278" spans="1:155" s="237" customFormat="1" ht="15" customHeight="1" x14ac:dyDescent="0.35">
      <c r="A278" s="292" t="s">
        <v>465</v>
      </c>
      <c r="B278" s="293" t="s">
        <v>466</v>
      </c>
      <c r="C278" s="293" t="s">
        <v>128</v>
      </c>
      <c r="D278" s="290"/>
      <c r="E278" s="398">
        <v>74962518</v>
      </c>
      <c r="F278" s="699">
        <v>78451600</v>
      </c>
      <c r="G278" s="289">
        <v>0</v>
      </c>
      <c r="H278" s="722">
        <v>0</v>
      </c>
      <c r="I278" s="289">
        <v>355218</v>
      </c>
      <c r="J278" s="289">
        <v>379600</v>
      </c>
      <c r="K278" s="398">
        <v>74607300</v>
      </c>
      <c r="L278" s="699">
        <v>78072000</v>
      </c>
      <c r="M278" s="289">
        <v>121026</v>
      </c>
      <c r="N278" s="699">
        <v>125914</v>
      </c>
      <c r="O278" s="405">
        <v>47857.4</v>
      </c>
      <c r="P278" s="752">
        <v>48119.6</v>
      </c>
      <c r="Q278" s="616">
        <v>0.95</v>
      </c>
      <c r="R278" s="617">
        <v>0.96</v>
      </c>
      <c r="S278" s="704">
        <v>0</v>
      </c>
      <c r="T278" s="699">
        <v>0</v>
      </c>
      <c r="U278" s="384">
        <v>45464.5</v>
      </c>
      <c r="V278" s="384">
        <v>46194.8</v>
      </c>
      <c r="W278" s="684">
        <v>1648.81</v>
      </c>
      <c r="X278" s="756">
        <v>1698.28</v>
      </c>
      <c r="Y278" s="472">
        <v>1641</v>
      </c>
      <c r="Z278" s="472">
        <v>1690.06</v>
      </c>
      <c r="AA278" s="499">
        <v>758057</v>
      </c>
      <c r="AB278" s="440">
        <v>16.41</v>
      </c>
      <c r="AC278" s="619">
        <v>0.01</v>
      </c>
      <c r="AD278" s="441" t="s">
        <v>105</v>
      </c>
      <c r="AE278" s="442" t="s">
        <v>105</v>
      </c>
      <c r="AF278" s="340">
        <v>0</v>
      </c>
      <c r="AG278" s="340">
        <v>246.56</v>
      </c>
      <c r="AH278" s="340">
        <v>91.79</v>
      </c>
      <c r="AI278" s="340">
        <v>0</v>
      </c>
      <c r="AJ278" s="568">
        <v>2036.63</v>
      </c>
      <c r="AK278" s="609">
        <v>1</v>
      </c>
      <c r="AL278" s="570">
        <v>6185.6</v>
      </c>
      <c r="AM278" s="609">
        <v>0</v>
      </c>
      <c r="AN278" s="570">
        <v>0</v>
      </c>
      <c r="AO278" s="609">
        <v>1</v>
      </c>
      <c r="AP278" s="569">
        <v>6185.6</v>
      </c>
      <c r="AQ278" s="571" t="s">
        <v>708</v>
      </c>
      <c r="AR278" s="591" t="s">
        <v>708</v>
      </c>
      <c r="AS278" s="591" t="s">
        <v>708</v>
      </c>
      <c r="AT278" s="591" t="s">
        <v>708</v>
      </c>
      <c r="AU278" s="591" t="s">
        <v>708</v>
      </c>
      <c r="AV278" s="591" t="s">
        <v>708</v>
      </c>
      <c r="AW278" s="591" t="s">
        <v>708</v>
      </c>
      <c r="AX278" s="754" t="s">
        <v>708</v>
      </c>
      <c r="AY278" s="291" t="s">
        <v>708</v>
      </c>
      <c r="AZ278" s="291" t="s">
        <v>708</v>
      </c>
      <c r="BA278" s="291" t="s">
        <v>708</v>
      </c>
      <c r="BB278" s="291" t="s">
        <v>708</v>
      </c>
      <c r="BC278" s="291" t="s">
        <v>708</v>
      </c>
      <c r="BD278" s="291" t="s">
        <v>708</v>
      </c>
      <c r="BE278" s="755" t="s">
        <v>708</v>
      </c>
      <c r="BF278" s="591" t="s">
        <v>708</v>
      </c>
      <c r="BG278" s="591" t="s">
        <v>708</v>
      </c>
      <c r="BH278" s="591" t="s">
        <v>708</v>
      </c>
      <c r="BI278" s="591" t="s">
        <v>708</v>
      </c>
      <c r="BJ278" s="591" t="s">
        <v>708</v>
      </c>
      <c r="BK278" s="591" t="s">
        <v>708</v>
      </c>
      <c r="BL278" s="754" t="s">
        <v>708</v>
      </c>
      <c r="BM278" s="291" t="s">
        <v>708</v>
      </c>
      <c r="BN278" s="291" t="s">
        <v>708</v>
      </c>
      <c r="BO278" s="291" t="s">
        <v>708</v>
      </c>
      <c r="BP278" s="291" t="s">
        <v>708</v>
      </c>
      <c r="BQ278" s="291" t="s">
        <v>708</v>
      </c>
      <c r="BR278" s="291" t="s">
        <v>708</v>
      </c>
      <c r="BS278" s="755" t="s">
        <v>708</v>
      </c>
      <c r="BT278" s="591" t="s">
        <v>708</v>
      </c>
      <c r="BU278" s="591" t="s">
        <v>708</v>
      </c>
      <c r="BV278" s="591" t="s">
        <v>708</v>
      </c>
      <c r="BW278" s="591" t="s">
        <v>708</v>
      </c>
      <c r="BX278" s="591" t="s">
        <v>708</v>
      </c>
      <c r="BY278" s="591" t="s">
        <v>708</v>
      </c>
      <c r="BZ278" s="754" t="s">
        <v>708</v>
      </c>
      <c r="CA278" s="291" t="s">
        <v>708</v>
      </c>
      <c r="CB278" s="291" t="s">
        <v>708</v>
      </c>
      <c r="CC278" s="291" t="s">
        <v>708</v>
      </c>
      <c r="CD278" s="291" t="s">
        <v>708</v>
      </c>
      <c r="CE278" s="291" t="s">
        <v>708</v>
      </c>
      <c r="CF278" s="291" t="s">
        <v>708</v>
      </c>
      <c r="CG278" s="291" t="s">
        <v>708</v>
      </c>
      <c r="CH278" s="439" t="s">
        <v>1149</v>
      </c>
      <c r="CI278" s="290"/>
      <c r="CJ278" s="290"/>
      <c r="CK278" s="290"/>
      <c r="CL278" s="290"/>
      <c r="CM278" s="290"/>
      <c r="CN278" s="290"/>
      <c r="CO278" s="290"/>
      <c r="CP278" s="290"/>
      <c r="CQ278" s="290"/>
      <c r="CR278" s="290"/>
      <c r="CS278" s="290"/>
      <c r="CT278" s="290"/>
      <c r="CU278" s="290"/>
      <c r="CV278" s="290"/>
      <c r="CW278" s="290"/>
      <c r="CX278" s="290"/>
      <c r="CY278" s="290"/>
      <c r="CZ278" s="290"/>
      <c r="DA278" s="290"/>
      <c r="DB278" s="290"/>
      <c r="DC278" s="290"/>
      <c r="DD278" s="290"/>
      <c r="DE278" s="290"/>
      <c r="DF278" s="290"/>
      <c r="DG278" s="290"/>
      <c r="DH278" s="290"/>
      <c r="DI278" s="290"/>
      <c r="DJ278" s="290"/>
      <c r="DK278" s="290"/>
      <c r="DL278" s="290"/>
      <c r="DM278" s="290"/>
      <c r="DN278" s="290"/>
      <c r="DO278" s="290"/>
      <c r="DP278" s="290"/>
      <c r="DQ278" s="290"/>
      <c r="DR278" s="290"/>
      <c r="DS278" s="290"/>
      <c r="DT278" s="290"/>
      <c r="DU278" s="290"/>
      <c r="DV278" s="290"/>
      <c r="DW278" s="290"/>
      <c r="DX278" s="290"/>
      <c r="DY278" s="290"/>
      <c r="DZ278" s="290"/>
      <c r="EA278" s="290"/>
      <c r="EB278" s="290"/>
      <c r="EC278" s="290"/>
      <c r="ED278" s="290"/>
      <c r="EE278" s="290"/>
      <c r="EF278" s="290"/>
      <c r="EG278" s="290"/>
      <c r="EH278" s="290"/>
      <c r="EI278" s="290"/>
      <c r="EJ278" s="290"/>
      <c r="EK278" s="290"/>
      <c r="EL278" s="290"/>
      <c r="EM278" s="290"/>
      <c r="EN278" s="290"/>
      <c r="EO278" s="290"/>
      <c r="EP278" s="290"/>
      <c r="EQ278" s="290"/>
      <c r="ER278" s="290"/>
      <c r="ES278" s="290"/>
      <c r="ET278" s="290"/>
      <c r="EU278" s="290"/>
      <c r="EV278" s="290"/>
      <c r="EW278" s="290"/>
      <c r="EX278" s="290"/>
      <c r="EY278" s="290"/>
    </row>
    <row r="279" spans="1:155" s="237" customFormat="1" ht="15" customHeight="1" x14ac:dyDescent="0.35">
      <c r="A279" s="292" t="s">
        <v>585</v>
      </c>
      <c r="B279" s="293" t="s">
        <v>1150</v>
      </c>
      <c r="C279" s="293" t="s">
        <v>710</v>
      </c>
      <c r="D279" s="290"/>
      <c r="E279" s="398">
        <v>5805081.4100000001</v>
      </c>
      <c r="F279" s="699">
        <v>6114230</v>
      </c>
      <c r="G279" s="289">
        <v>0</v>
      </c>
      <c r="H279" s="699">
        <v>0</v>
      </c>
      <c r="I279" s="289">
        <v>1631129</v>
      </c>
      <c r="J279" s="289">
        <v>1746523</v>
      </c>
      <c r="K279" s="398">
        <v>4173952.41</v>
      </c>
      <c r="L279" s="699">
        <v>4367707</v>
      </c>
      <c r="M279" s="289">
        <v>0</v>
      </c>
      <c r="N279" s="699">
        <v>0</v>
      </c>
      <c r="O279" s="405">
        <v>24664.15</v>
      </c>
      <c r="P279" s="752">
        <v>24946</v>
      </c>
      <c r="Q279" s="616">
        <v>0.97450000000000003</v>
      </c>
      <c r="R279" s="617">
        <v>0.98</v>
      </c>
      <c r="S279" s="704">
        <v>0</v>
      </c>
      <c r="T279" s="699">
        <v>0</v>
      </c>
      <c r="U279" s="384">
        <v>24035.200000000001</v>
      </c>
      <c r="V279" s="384">
        <v>24447.08</v>
      </c>
      <c r="W279" s="684">
        <v>241.52</v>
      </c>
      <c r="X279" s="756">
        <v>250.10063</v>
      </c>
      <c r="Y279" s="472">
        <v>173.66</v>
      </c>
      <c r="Z279" s="472">
        <v>178.65966</v>
      </c>
      <c r="AA279" s="499">
        <v>0</v>
      </c>
      <c r="AB279" s="440">
        <v>0</v>
      </c>
      <c r="AC279" s="619">
        <v>0</v>
      </c>
      <c r="AD279" s="441" t="s">
        <v>105</v>
      </c>
      <c r="AE279" s="442" t="s">
        <v>105</v>
      </c>
      <c r="AF279" s="340">
        <v>1556.4567999999999</v>
      </c>
      <c r="AG279" s="340">
        <v>246.55950999999999</v>
      </c>
      <c r="AH279" s="340">
        <v>91.789820000000006</v>
      </c>
      <c r="AI279" s="340">
        <v>0</v>
      </c>
      <c r="AJ279" s="568">
        <v>2144.91</v>
      </c>
      <c r="AK279" s="609">
        <v>64</v>
      </c>
      <c r="AL279" s="570">
        <v>24447</v>
      </c>
      <c r="AM279" s="609">
        <v>0</v>
      </c>
      <c r="AN279" s="570">
        <v>0</v>
      </c>
      <c r="AO279" s="609">
        <v>50</v>
      </c>
      <c r="AP279" s="569">
        <v>24189</v>
      </c>
      <c r="AQ279" s="571" t="s">
        <v>708</v>
      </c>
      <c r="AR279" s="591" t="s">
        <v>708</v>
      </c>
      <c r="AS279" s="591" t="s">
        <v>708</v>
      </c>
      <c r="AT279" s="591" t="s">
        <v>708</v>
      </c>
      <c r="AU279" s="591" t="s">
        <v>708</v>
      </c>
      <c r="AV279" s="591" t="s">
        <v>708</v>
      </c>
      <c r="AW279" s="591" t="s">
        <v>708</v>
      </c>
      <c r="AX279" s="754" t="s">
        <v>708</v>
      </c>
      <c r="AY279" s="291" t="s">
        <v>708</v>
      </c>
      <c r="AZ279" s="291" t="s">
        <v>708</v>
      </c>
      <c r="BA279" s="291" t="s">
        <v>708</v>
      </c>
      <c r="BB279" s="291" t="s">
        <v>708</v>
      </c>
      <c r="BC279" s="291" t="s">
        <v>708</v>
      </c>
      <c r="BD279" s="291" t="s">
        <v>708</v>
      </c>
      <c r="BE279" s="755" t="s">
        <v>708</v>
      </c>
      <c r="BF279" s="591" t="s">
        <v>708</v>
      </c>
      <c r="BG279" s="591" t="s">
        <v>708</v>
      </c>
      <c r="BH279" s="591" t="s">
        <v>708</v>
      </c>
      <c r="BI279" s="591" t="s">
        <v>708</v>
      </c>
      <c r="BJ279" s="591" t="s">
        <v>708</v>
      </c>
      <c r="BK279" s="591" t="s">
        <v>708</v>
      </c>
      <c r="BL279" s="754" t="s">
        <v>708</v>
      </c>
      <c r="BM279" s="291" t="s">
        <v>708</v>
      </c>
      <c r="BN279" s="291" t="s">
        <v>708</v>
      </c>
      <c r="BO279" s="291" t="s">
        <v>708</v>
      </c>
      <c r="BP279" s="291" t="s">
        <v>708</v>
      </c>
      <c r="BQ279" s="291" t="s">
        <v>708</v>
      </c>
      <c r="BR279" s="291" t="s">
        <v>708</v>
      </c>
      <c r="BS279" s="755" t="s">
        <v>708</v>
      </c>
      <c r="BT279" s="591" t="s">
        <v>708</v>
      </c>
      <c r="BU279" s="591" t="s">
        <v>708</v>
      </c>
      <c r="BV279" s="591" t="s">
        <v>708</v>
      </c>
      <c r="BW279" s="591" t="s">
        <v>708</v>
      </c>
      <c r="BX279" s="591" t="s">
        <v>708</v>
      </c>
      <c r="BY279" s="591" t="s">
        <v>708</v>
      </c>
      <c r="BZ279" s="754" t="s">
        <v>708</v>
      </c>
      <c r="CA279" s="291" t="s">
        <v>708</v>
      </c>
      <c r="CB279" s="291" t="s">
        <v>708</v>
      </c>
      <c r="CC279" s="291" t="s">
        <v>708</v>
      </c>
      <c r="CD279" s="291" t="s">
        <v>708</v>
      </c>
      <c r="CE279" s="291" t="s">
        <v>708</v>
      </c>
      <c r="CF279" s="291" t="s">
        <v>708</v>
      </c>
      <c r="CG279" s="291" t="s">
        <v>708</v>
      </c>
      <c r="CH279" s="439" t="s">
        <v>1151</v>
      </c>
      <c r="CI279" s="290"/>
      <c r="CJ279" s="290"/>
      <c r="CK279" s="290"/>
      <c r="CL279" s="290"/>
      <c r="CM279" s="290"/>
      <c r="CN279" s="290"/>
      <c r="CO279" s="290"/>
      <c r="CP279" s="290"/>
      <c r="CQ279" s="290"/>
      <c r="CR279" s="290"/>
      <c r="CS279" s="290"/>
      <c r="CT279" s="290"/>
      <c r="CU279" s="290"/>
      <c r="CV279" s="290"/>
      <c r="CW279" s="290"/>
      <c r="CX279" s="290"/>
      <c r="CY279" s="290"/>
      <c r="CZ279" s="290"/>
      <c r="DA279" s="290"/>
      <c r="DB279" s="290"/>
      <c r="DC279" s="290"/>
      <c r="DD279" s="290"/>
      <c r="DE279" s="290"/>
      <c r="DF279" s="290"/>
      <c r="DG279" s="290"/>
      <c r="DH279" s="290"/>
      <c r="DI279" s="290"/>
      <c r="DJ279" s="290"/>
      <c r="DK279" s="290"/>
      <c r="DL279" s="290"/>
      <c r="DM279" s="290"/>
      <c r="DN279" s="290"/>
      <c r="DO279" s="290"/>
      <c r="DP279" s="290"/>
      <c r="DQ279" s="290"/>
      <c r="DR279" s="290"/>
      <c r="DS279" s="290"/>
      <c r="DT279" s="290"/>
      <c r="DU279" s="290"/>
      <c r="DV279" s="290"/>
      <c r="DW279" s="290"/>
      <c r="DX279" s="290"/>
      <c r="DY279" s="290"/>
      <c r="DZ279" s="290"/>
      <c r="EA279" s="290"/>
      <c r="EB279" s="290"/>
      <c r="EC279" s="290"/>
      <c r="ED279" s="290"/>
      <c r="EE279" s="290"/>
      <c r="EF279" s="290"/>
      <c r="EG279" s="290"/>
      <c r="EH279" s="290"/>
      <c r="EI279" s="290"/>
      <c r="EJ279" s="290"/>
      <c r="EK279" s="290"/>
      <c r="EL279" s="290"/>
      <c r="EM279" s="290"/>
      <c r="EN279" s="290"/>
      <c r="EO279" s="290"/>
      <c r="EP279" s="290"/>
      <c r="EQ279" s="290"/>
      <c r="ER279" s="290"/>
      <c r="ES279" s="290"/>
      <c r="ET279" s="290"/>
      <c r="EU279" s="290"/>
      <c r="EV279" s="290"/>
      <c r="EW279" s="290"/>
      <c r="EX279" s="290"/>
      <c r="EY279" s="290"/>
    </row>
    <row r="280" spans="1:155" s="237" customFormat="1" ht="15" customHeight="1" x14ac:dyDescent="0.35">
      <c r="A280" s="292" t="s">
        <v>468</v>
      </c>
      <c r="B280" s="293" t="s">
        <v>469</v>
      </c>
      <c r="C280" s="293" t="s">
        <v>176</v>
      </c>
      <c r="D280" s="290"/>
      <c r="E280" s="398">
        <v>114189305</v>
      </c>
      <c r="F280" s="699">
        <v>121673615</v>
      </c>
      <c r="G280" s="289">
        <v>0</v>
      </c>
      <c r="H280" s="722">
        <v>0</v>
      </c>
      <c r="I280" s="289">
        <v>0</v>
      </c>
      <c r="J280" s="289">
        <v>0</v>
      </c>
      <c r="K280" s="398">
        <v>114189305</v>
      </c>
      <c r="L280" s="699">
        <v>121673615</v>
      </c>
      <c r="M280" s="289">
        <v>1969517.28</v>
      </c>
      <c r="N280" s="699">
        <v>2047925</v>
      </c>
      <c r="O280" s="405">
        <v>106846</v>
      </c>
      <c r="P280" s="752">
        <v>110988</v>
      </c>
      <c r="Q280" s="616">
        <v>0.96</v>
      </c>
      <c r="R280" s="617">
        <v>0.97499999999999998</v>
      </c>
      <c r="S280" s="704">
        <v>0</v>
      </c>
      <c r="T280" s="699">
        <v>0</v>
      </c>
      <c r="U280" s="384">
        <v>102572.2</v>
      </c>
      <c r="V280" s="384">
        <v>108213.3</v>
      </c>
      <c r="W280" s="684">
        <v>1113.26</v>
      </c>
      <c r="X280" s="756">
        <v>1124.3900000000001</v>
      </c>
      <c r="Y280" s="472">
        <v>1113.26</v>
      </c>
      <c r="Z280" s="472">
        <v>1124.3900000000001</v>
      </c>
      <c r="AA280" s="499">
        <v>1204415.81</v>
      </c>
      <c r="AB280" s="440">
        <v>11.13</v>
      </c>
      <c r="AC280" s="619">
        <v>9.9977E-3</v>
      </c>
      <c r="AD280" s="441" t="s">
        <v>105</v>
      </c>
      <c r="AE280" s="442" t="s">
        <v>105</v>
      </c>
      <c r="AF280" s="340">
        <v>395.59</v>
      </c>
      <c r="AG280" s="340">
        <v>0</v>
      </c>
      <c r="AH280" s="340">
        <v>0</v>
      </c>
      <c r="AI280" s="340">
        <v>0</v>
      </c>
      <c r="AJ280" s="568">
        <v>1519.98</v>
      </c>
      <c r="AK280" s="609" t="s">
        <v>130</v>
      </c>
      <c r="AL280" s="570">
        <v>0</v>
      </c>
      <c r="AM280" s="723">
        <v>0</v>
      </c>
      <c r="AN280" s="570">
        <v>0</v>
      </c>
      <c r="AO280" s="723">
        <v>0</v>
      </c>
      <c r="AP280" s="569">
        <v>0</v>
      </c>
      <c r="AQ280" s="571" t="s">
        <v>708</v>
      </c>
      <c r="AR280" s="591" t="s">
        <v>708</v>
      </c>
      <c r="AS280" s="591" t="s">
        <v>708</v>
      </c>
      <c r="AT280" s="591" t="s">
        <v>708</v>
      </c>
      <c r="AU280" s="591" t="s">
        <v>708</v>
      </c>
      <c r="AV280" s="591" t="s">
        <v>708</v>
      </c>
      <c r="AW280" s="591" t="s">
        <v>708</v>
      </c>
      <c r="AX280" s="754" t="s">
        <v>708</v>
      </c>
      <c r="AY280" s="291" t="s">
        <v>708</v>
      </c>
      <c r="AZ280" s="291" t="s">
        <v>708</v>
      </c>
      <c r="BA280" s="291" t="s">
        <v>708</v>
      </c>
      <c r="BB280" s="291" t="s">
        <v>708</v>
      </c>
      <c r="BC280" s="291" t="s">
        <v>708</v>
      </c>
      <c r="BD280" s="291" t="s">
        <v>708</v>
      </c>
      <c r="BE280" s="755" t="s">
        <v>708</v>
      </c>
      <c r="BF280" s="591" t="s">
        <v>708</v>
      </c>
      <c r="BG280" s="591" t="s">
        <v>708</v>
      </c>
      <c r="BH280" s="591" t="s">
        <v>708</v>
      </c>
      <c r="BI280" s="591" t="s">
        <v>708</v>
      </c>
      <c r="BJ280" s="591" t="s">
        <v>708</v>
      </c>
      <c r="BK280" s="591" t="s">
        <v>708</v>
      </c>
      <c r="BL280" s="754" t="s">
        <v>708</v>
      </c>
      <c r="BM280" s="291" t="s">
        <v>708</v>
      </c>
      <c r="BN280" s="291" t="s">
        <v>708</v>
      </c>
      <c r="BO280" s="291" t="s">
        <v>708</v>
      </c>
      <c r="BP280" s="291" t="s">
        <v>708</v>
      </c>
      <c r="BQ280" s="291" t="s">
        <v>708</v>
      </c>
      <c r="BR280" s="291" t="s">
        <v>708</v>
      </c>
      <c r="BS280" s="755" t="s">
        <v>708</v>
      </c>
      <c r="BT280" s="591" t="s">
        <v>708</v>
      </c>
      <c r="BU280" s="591" t="s">
        <v>708</v>
      </c>
      <c r="BV280" s="591" t="s">
        <v>708</v>
      </c>
      <c r="BW280" s="591" t="s">
        <v>708</v>
      </c>
      <c r="BX280" s="591" t="s">
        <v>708</v>
      </c>
      <c r="BY280" s="591" t="s">
        <v>708</v>
      </c>
      <c r="BZ280" s="754" t="s">
        <v>708</v>
      </c>
      <c r="CA280" s="291" t="s">
        <v>708</v>
      </c>
      <c r="CB280" s="291" t="s">
        <v>708</v>
      </c>
      <c r="CC280" s="291" t="s">
        <v>708</v>
      </c>
      <c r="CD280" s="291" t="s">
        <v>708</v>
      </c>
      <c r="CE280" s="291" t="s">
        <v>708</v>
      </c>
      <c r="CF280" s="291" t="s">
        <v>708</v>
      </c>
      <c r="CG280" s="291" t="s">
        <v>708</v>
      </c>
      <c r="CH280" s="439" t="s">
        <v>1152</v>
      </c>
      <c r="CI280" s="290"/>
      <c r="CJ280" s="290"/>
      <c r="CK280" s="290"/>
      <c r="CL280" s="290"/>
      <c r="CM280" s="290"/>
      <c r="CN280" s="290"/>
      <c r="CO280" s="290"/>
      <c r="CP280" s="290"/>
      <c r="CQ280" s="290"/>
      <c r="CR280" s="290"/>
      <c r="CS280" s="290"/>
      <c r="CT280" s="290"/>
      <c r="CU280" s="290"/>
      <c r="CV280" s="290"/>
      <c r="CW280" s="290"/>
      <c r="CX280" s="290"/>
      <c r="CY280" s="290"/>
      <c r="CZ280" s="290"/>
      <c r="DA280" s="290"/>
      <c r="DB280" s="290"/>
      <c r="DC280" s="290"/>
      <c r="DD280" s="290"/>
      <c r="DE280" s="290"/>
      <c r="DF280" s="290"/>
      <c r="DG280" s="290"/>
      <c r="DH280" s="290"/>
      <c r="DI280" s="290"/>
      <c r="DJ280" s="290"/>
      <c r="DK280" s="290"/>
      <c r="DL280" s="290"/>
      <c r="DM280" s="290"/>
      <c r="DN280" s="290"/>
      <c r="DO280" s="290"/>
      <c r="DP280" s="290"/>
      <c r="DQ280" s="290"/>
      <c r="DR280" s="290"/>
      <c r="DS280" s="290"/>
      <c r="DT280" s="290"/>
      <c r="DU280" s="290"/>
      <c r="DV280" s="290"/>
      <c r="DW280" s="290"/>
      <c r="DX280" s="290"/>
      <c r="DY280" s="290"/>
      <c r="DZ280" s="290"/>
      <c r="EA280" s="290"/>
      <c r="EB280" s="290"/>
      <c r="EC280" s="290"/>
      <c r="ED280" s="290"/>
      <c r="EE280" s="290"/>
      <c r="EF280" s="290"/>
      <c r="EG280" s="290"/>
      <c r="EH280" s="290"/>
      <c r="EI280" s="290"/>
      <c r="EJ280" s="290"/>
      <c r="EK280" s="290"/>
      <c r="EL280" s="290"/>
      <c r="EM280" s="290"/>
      <c r="EN280" s="290"/>
      <c r="EO280" s="290"/>
      <c r="EP280" s="290"/>
      <c r="EQ280" s="290"/>
      <c r="ER280" s="290"/>
      <c r="ES280" s="290"/>
      <c r="ET280" s="290"/>
      <c r="EU280" s="290"/>
      <c r="EV280" s="290"/>
      <c r="EW280" s="290"/>
      <c r="EX280" s="290"/>
      <c r="EY280" s="290"/>
    </row>
    <row r="281" spans="1:155" s="237" customFormat="1" ht="15" customHeight="1" x14ac:dyDescent="0.35">
      <c r="A281" s="292" t="s">
        <v>470</v>
      </c>
      <c r="B281" s="293" t="s">
        <v>471</v>
      </c>
      <c r="C281" s="293" t="s">
        <v>124</v>
      </c>
      <c r="D281" s="290"/>
      <c r="E281" s="398">
        <v>107057636</v>
      </c>
      <c r="F281" s="699">
        <v>112854354</v>
      </c>
      <c r="G281" s="289">
        <v>0</v>
      </c>
      <c r="H281" s="699">
        <v>0</v>
      </c>
      <c r="I281" s="289">
        <v>94149</v>
      </c>
      <c r="J281" s="289">
        <v>99325</v>
      </c>
      <c r="K281" s="398">
        <v>106963487</v>
      </c>
      <c r="L281" s="699">
        <v>112755029</v>
      </c>
      <c r="M281" s="289">
        <v>31881920</v>
      </c>
      <c r="N281" s="699">
        <v>31480523</v>
      </c>
      <c r="O281" s="405">
        <v>77323.8</v>
      </c>
      <c r="P281" s="752">
        <v>78742.8</v>
      </c>
      <c r="Q281" s="616">
        <v>0.98049999999999993</v>
      </c>
      <c r="R281" s="617">
        <v>0.98549999999999993</v>
      </c>
      <c r="S281" s="704">
        <v>0</v>
      </c>
      <c r="T281" s="699">
        <v>0</v>
      </c>
      <c r="U281" s="384">
        <v>75816</v>
      </c>
      <c r="V281" s="384">
        <v>77601.029399999999</v>
      </c>
      <c r="W281" s="684">
        <v>1412.07</v>
      </c>
      <c r="X281" s="756">
        <v>1454.2893899999999</v>
      </c>
      <c r="Y281" s="472">
        <v>1410.83</v>
      </c>
      <c r="Z281" s="472">
        <v>1453.00945</v>
      </c>
      <c r="AA281" s="499">
        <v>1094174</v>
      </c>
      <c r="AB281" s="440">
        <v>14.1</v>
      </c>
      <c r="AC281" s="619">
        <v>9.9941000000000006E-3</v>
      </c>
      <c r="AD281" s="441" t="s">
        <v>105</v>
      </c>
      <c r="AE281" s="442" t="s">
        <v>105</v>
      </c>
      <c r="AF281" s="340">
        <v>0</v>
      </c>
      <c r="AG281" s="340">
        <v>228.29991000000001</v>
      </c>
      <c r="AH281" s="340">
        <v>0</v>
      </c>
      <c r="AI281" s="340">
        <v>102.94996</v>
      </c>
      <c r="AJ281" s="568">
        <v>1785.54</v>
      </c>
      <c r="AK281" s="609">
        <v>4</v>
      </c>
      <c r="AL281" s="570">
        <v>2207</v>
      </c>
      <c r="AM281" s="609">
        <v>0</v>
      </c>
      <c r="AN281" s="570">
        <v>0</v>
      </c>
      <c r="AO281" s="609">
        <v>3</v>
      </c>
      <c r="AP281" s="569">
        <v>1976</v>
      </c>
      <c r="AQ281" s="571" t="s">
        <v>708</v>
      </c>
      <c r="AR281" s="591" t="s">
        <v>708</v>
      </c>
      <c r="AS281" s="591" t="s">
        <v>708</v>
      </c>
      <c r="AT281" s="591" t="s">
        <v>708</v>
      </c>
      <c r="AU281" s="591" t="s">
        <v>708</v>
      </c>
      <c r="AV281" s="591" t="s">
        <v>708</v>
      </c>
      <c r="AW281" s="591" t="s">
        <v>708</v>
      </c>
      <c r="AX281" s="754" t="s">
        <v>708</v>
      </c>
      <c r="AY281" s="291" t="s">
        <v>708</v>
      </c>
      <c r="AZ281" s="291" t="s">
        <v>708</v>
      </c>
      <c r="BA281" s="291" t="s">
        <v>708</v>
      </c>
      <c r="BB281" s="291" t="s">
        <v>708</v>
      </c>
      <c r="BC281" s="291" t="s">
        <v>708</v>
      </c>
      <c r="BD281" s="291" t="s">
        <v>708</v>
      </c>
      <c r="BE281" s="755" t="s">
        <v>708</v>
      </c>
      <c r="BF281" s="591" t="s">
        <v>708</v>
      </c>
      <c r="BG281" s="591" t="s">
        <v>708</v>
      </c>
      <c r="BH281" s="591" t="s">
        <v>708</v>
      </c>
      <c r="BI281" s="591" t="s">
        <v>708</v>
      </c>
      <c r="BJ281" s="591" t="s">
        <v>708</v>
      </c>
      <c r="BK281" s="591" t="s">
        <v>708</v>
      </c>
      <c r="BL281" s="754" t="s">
        <v>708</v>
      </c>
      <c r="BM281" s="291" t="s">
        <v>708</v>
      </c>
      <c r="BN281" s="291" t="s">
        <v>708</v>
      </c>
      <c r="BO281" s="291" t="s">
        <v>708</v>
      </c>
      <c r="BP281" s="291" t="s">
        <v>708</v>
      </c>
      <c r="BQ281" s="291" t="s">
        <v>708</v>
      </c>
      <c r="BR281" s="291" t="s">
        <v>708</v>
      </c>
      <c r="BS281" s="755" t="s">
        <v>708</v>
      </c>
      <c r="BT281" s="591" t="s">
        <v>708</v>
      </c>
      <c r="BU281" s="591" t="s">
        <v>708</v>
      </c>
      <c r="BV281" s="591" t="s">
        <v>708</v>
      </c>
      <c r="BW281" s="591" t="s">
        <v>708</v>
      </c>
      <c r="BX281" s="591" t="s">
        <v>708</v>
      </c>
      <c r="BY281" s="591" t="s">
        <v>708</v>
      </c>
      <c r="BZ281" s="754" t="s">
        <v>708</v>
      </c>
      <c r="CA281" s="291" t="s">
        <v>708</v>
      </c>
      <c r="CB281" s="291" t="s">
        <v>708</v>
      </c>
      <c r="CC281" s="291" t="s">
        <v>708</v>
      </c>
      <c r="CD281" s="291" t="s">
        <v>708</v>
      </c>
      <c r="CE281" s="291" t="s">
        <v>708</v>
      </c>
      <c r="CF281" s="291" t="s">
        <v>708</v>
      </c>
      <c r="CG281" s="291" t="s">
        <v>708</v>
      </c>
      <c r="CH281" s="439" t="s">
        <v>1153</v>
      </c>
      <c r="CI281" s="290"/>
      <c r="CJ281" s="290"/>
      <c r="CK281" s="290"/>
      <c r="CL281" s="290"/>
      <c r="CM281" s="290"/>
      <c r="CN281" s="290"/>
      <c r="CO281" s="290"/>
      <c r="CP281" s="290"/>
      <c r="CQ281" s="290"/>
      <c r="CR281" s="290"/>
      <c r="CS281" s="290"/>
      <c r="CT281" s="290"/>
      <c r="CU281" s="290"/>
      <c r="CV281" s="290"/>
      <c r="CW281" s="290"/>
      <c r="CX281" s="290"/>
      <c r="CY281" s="290"/>
      <c r="CZ281" s="290"/>
      <c r="DA281" s="290"/>
      <c r="DB281" s="290"/>
      <c r="DC281" s="290"/>
      <c r="DD281" s="290"/>
      <c r="DE281" s="290"/>
      <c r="DF281" s="290"/>
      <c r="DG281" s="290"/>
      <c r="DH281" s="290"/>
      <c r="DI281" s="290"/>
      <c r="DJ281" s="290"/>
      <c r="DK281" s="290"/>
      <c r="DL281" s="290"/>
      <c r="DM281" s="290"/>
      <c r="DN281" s="290"/>
      <c r="DO281" s="290"/>
      <c r="DP281" s="290"/>
      <c r="DQ281" s="290"/>
      <c r="DR281" s="290"/>
      <c r="DS281" s="290"/>
      <c r="DT281" s="290"/>
      <c r="DU281" s="290"/>
      <c r="DV281" s="290"/>
      <c r="DW281" s="290"/>
      <c r="DX281" s="290"/>
      <c r="DY281" s="290"/>
      <c r="DZ281" s="290"/>
      <c r="EA281" s="290"/>
      <c r="EB281" s="290"/>
      <c r="EC281" s="290"/>
      <c r="ED281" s="290"/>
      <c r="EE281" s="290"/>
      <c r="EF281" s="290"/>
      <c r="EG281" s="290"/>
      <c r="EH281" s="290"/>
      <c r="EI281" s="290"/>
      <c r="EJ281" s="290"/>
      <c r="EK281" s="290"/>
      <c r="EL281" s="290"/>
      <c r="EM281" s="290"/>
      <c r="EN281" s="290"/>
      <c r="EO281" s="290"/>
      <c r="EP281" s="290"/>
      <c r="EQ281" s="290"/>
      <c r="ER281" s="290"/>
      <c r="ES281" s="290"/>
      <c r="ET281" s="290"/>
      <c r="EU281" s="290"/>
      <c r="EV281" s="290"/>
      <c r="EW281" s="290"/>
      <c r="EX281" s="290"/>
      <c r="EY281" s="290"/>
    </row>
    <row r="282" spans="1:155" s="237" customFormat="1" ht="15" customHeight="1" x14ac:dyDescent="0.35">
      <c r="A282" s="292" t="s">
        <v>586</v>
      </c>
      <c r="B282" s="293" t="s">
        <v>1154</v>
      </c>
      <c r="C282" s="293" t="s">
        <v>710</v>
      </c>
      <c r="D282" s="290"/>
      <c r="E282" s="398">
        <v>11342907</v>
      </c>
      <c r="F282" s="699">
        <v>11992578</v>
      </c>
      <c r="G282" s="289">
        <v>2473910</v>
      </c>
      <c r="H282" s="699">
        <v>2599190</v>
      </c>
      <c r="I282" s="289">
        <v>2778997</v>
      </c>
      <c r="J282" s="289">
        <v>2987158</v>
      </c>
      <c r="K282" s="398">
        <v>8563910</v>
      </c>
      <c r="L282" s="699">
        <v>9005420</v>
      </c>
      <c r="M282" s="289">
        <v>264519</v>
      </c>
      <c r="N282" s="699">
        <v>274233</v>
      </c>
      <c r="O282" s="405">
        <v>46534.7</v>
      </c>
      <c r="P282" s="752">
        <v>47671.4</v>
      </c>
      <c r="Q282" s="616">
        <v>0.97499999999999998</v>
      </c>
      <c r="R282" s="617">
        <v>0.97499999999999998</v>
      </c>
      <c r="S282" s="704">
        <v>0</v>
      </c>
      <c r="T282" s="699">
        <v>0</v>
      </c>
      <c r="U282" s="384">
        <v>45371.3</v>
      </c>
      <c r="V282" s="384">
        <v>46479.614999999998</v>
      </c>
      <c r="W282" s="684">
        <v>250</v>
      </c>
      <c r="X282" s="756">
        <v>258.01801999999998</v>
      </c>
      <c r="Y282" s="472">
        <v>188.75</v>
      </c>
      <c r="Z282" s="472">
        <v>193.74987999999999</v>
      </c>
      <c r="AA282" s="499">
        <v>0</v>
      </c>
      <c r="AB282" s="440">
        <v>0</v>
      </c>
      <c r="AC282" s="619">
        <v>0</v>
      </c>
      <c r="AD282" s="441" t="s">
        <v>105</v>
      </c>
      <c r="AE282" s="442" t="s">
        <v>105</v>
      </c>
      <c r="AF282" s="340">
        <v>1461.23954</v>
      </c>
      <c r="AG282" s="340">
        <v>228.14993000000001</v>
      </c>
      <c r="AH282" s="340">
        <v>82.349969999999999</v>
      </c>
      <c r="AI282" s="340">
        <v>0</v>
      </c>
      <c r="AJ282" s="568">
        <v>2029.76</v>
      </c>
      <c r="AK282" s="609">
        <v>16</v>
      </c>
      <c r="AL282" s="570">
        <v>26528.61</v>
      </c>
      <c r="AM282" s="609">
        <v>0</v>
      </c>
      <c r="AN282" s="570">
        <v>0</v>
      </c>
      <c r="AO282" s="609">
        <v>16</v>
      </c>
      <c r="AP282" s="569">
        <v>26528.6</v>
      </c>
      <c r="AQ282" s="571" t="s">
        <v>708</v>
      </c>
      <c r="AR282" s="591" t="s">
        <v>708</v>
      </c>
      <c r="AS282" s="591" t="s">
        <v>708</v>
      </c>
      <c r="AT282" s="591" t="s">
        <v>708</v>
      </c>
      <c r="AU282" s="591" t="s">
        <v>708</v>
      </c>
      <c r="AV282" s="591" t="s">
        <v>708</v>
      </c>
      <c r="AW282" s="591" t="s">
        <v>708</v>
      </c>
      <c r="AX282" s="754" t="s">
        <v>708</v>
      </c>
      <c r="AY282" s="291" t="s">
        <v>708</v>
      </c>
      <c r="AZ282" s="291" t="s">
        <v>708</v>
      </c>
      <c r="BA282" s="291" t="s">
        <v>708</v>
      </c>
      <c r="BB282" s="291" t="s">
        <v>708</v>
      </c>
      <c r="BC282" s="291" t="s">
        <v>708</v>
      </c>
      <c r="BD282" s="291" t="s">
        <v>708</v>
      </c>
      <c r="BE282" s="755" t="s">
        <v>708</v>
      </c>
      <c r="BF282" s="591" t="s">
        <v>708</v>
      </c>
      <c r="BG282" s="591" t="s">
        <v>708</v>
      </c>
      <c r="BH282" s="591" t="s">
        <v>708</v>
      </c>
      <c r="BI282" s="591" t="s">
        <v>708</v>
      </c>
      <c r="BJ282" s="591" t="s">
        <v>708</v>
      </c>
      <c r="BK282" s="591" t="s">
        <v>708</v>
      </c>
      <c r="BL282" s="754" t="s">
        <v>708</v>
      </c>
      <c r="BM282" s="291" t="s">
        <v>708</v>
      </c>
      <c r="BN282" s="291" t="s">
        <v>708</v>
      </c>
      <c r="BO282" s="291" t="s">
        <v>708</v>
      </c>
      <c r="BP282" s="291" t="s">
        <v>708</v>
      </c>
      <c r="BQ282" s="291" t="s">
        <v>708</v>
      </c>
      <c r="BR282" s="291" t="s">
        <v>708</v>
      </c>
      <c r="BS282" s="755" t="s">
        <v>708</v>
      </c>
      <c r="BT282" s="591" t="s">
        <v>708</v>
      </c>
      <c r="BU282" s="591" t="s">
        <v>708</v>
      </c>
      <c r="BV282" s="591" t="s">
        <v>708</v>
      </c>
      <c r="BW282" s="591" t="s">
        <v>708</v>
      </c>
      <c r="BX282" s="591" t="s">
        <v>708</v>
      </c>
      <c r="BY282" s="591" t="s">
        <v>708</v>
      </c>
      <c r="BZ282" s="754" t="s">
        <v>708</v>
      </c>
      <c r="CA282" s="291" t="s">
        <v>708</v>
      </c>
      <c r="CB282" s="291" t="s">
        <v>708</v>
      </c>
      <c r="CC282" s="291" t="s">
        <v>708</v>
      </c>
      <c r="CD282" s="291" t="s">
        <v>708</v>
      </c>
      <c r="CE282" s="291" t="s">
        <v>708</v>
      </c>
      <c r="CF282" s="291" t="s">
        <v>708</v>
      </c>
      <c r="CG282" s="291" t="s">
        <v>708</v>
      </c>
      <c r="CH282" s="439" t="s">
        <v>1155</v>
      </c>
      <c r="CI282" s="290"/>
      <c r="CJ282" s="290"/>
      <c r="CK282" s="290"/>
      <c r="CL282" s="290"/>
      <c r="CM282" s="290"/>
      <c r="CN282" s="290"/>
      <c r="CO282" s="290"/>
      <c r="CP282" s="290"/>
      <c r="CQ282" s="290"/>
      <c r="CR282" s="290"/>
      <c r="CS282" s="290"/>
      <c r="CT282" s="290"/>
      <c r="CU282" s="290"/>
      <c r="CV282" s="290"/>
      <c r="CW282" s="290"/>
      <c r="CX282" s="290"/>
      <c r="CY282" s="290"/>
      <c r="CZ282" s="290"/>
      <c r="DA282" s="290"/>
      <c r="DB282" s="290"/>
      <c r="DC282" s="290"/>
      <c r="DD282" s="290"/>
      <c r="DE282" s="290"/>
      <c r="DF282" s="290"/>
      <c r="DG282" s="290"/>
      <c r="DH282" s="290"/>
      <c r="DI282" s="290"/>
      <c r="DJ282" s="290"/>
      <c r="DK282" s="290"/>
      <c r="DL282" s="290"/>
      <c r="DM282" s="290"/>
      <c r="DN282" s="290"/>
      <c r="DO282" s="290"/>
      <c r="DP282" s="290"/>
      <c r="DQ282" s="290"/>
      <c r="DR282" s="290"/>
      <c r="DS282" s="290"/>
      <c r="DT282" s="290"/>
      <c r="DU282" s="290"/>
      <c r="DV282" s="290"/>
      <c r="DW282" s="290"/>
      <c r="DX282" s="290"/>
      <c r="DY282" s="290"/>
      <c r="DZ282" s="290"/>
      <c r="EA282" s="290"/>
      <c r="EB282" s="290"/>
      <c r="EC282" s="290"/>
      <c r="ED282" s="290"/>
      <c r="EE282" s="290"/>
      <c r="EF282" s="290"/>
      <c r="EG282" s="290"/>
      <c r="EH282" s="290"/>
      <c r="EI282" s="290"/>
      <c r="EJ282" s="290"/>
      <c r="EK282" s="290"/>
      <c r="EL282" s="290"/>
      <c r="EM282" s="290"/>
      <c r="EN282" s="290"/>
      <c r="EO282" s="290"/>
      <c r="EP282" s="290"/>
      <c r="EQ282" s="290"/>
      <c r="ER282" s="290"/>
      <c r="ES282" s="290"/>
      <c r="ET282" s="290"/>
      <c r="EU282" s="290"/>
      <c r="EV282" s="290"/>
      <c r="EW282" s="290"/>
      <c r="EX282" s="290"/>
      <c r="EY282" s="290"/>
    </row>
    <row r="283" spans="1:155" s="237" customFormat="1" ht="15" customHeight="1" x14ac:dyDescent="0.35">
      <c r="A283" s="292" t="s">
        <v>587</v>
      </c>
      <c r="B283" s="293" t="s">
        <v>1156</v>
      </c>
      <c r="C283" s="293" t="s">
        <v>710</v>
      </c>
      <c r="D283" s="290"/>
      <c r="E283" s="398">
        <v>9961308</v>
      </c>
      <c r="F283" s="699">
        <v>10401841</v>
      </c>
      <c r="G283" s="289">
        <v>0</v>
      </c>
      <c r="H283" s="699">
        <v>0</v>
      </c>
      <c r="I283" s="289">
        <v>3802624</v>
      </c>
      <c r="J283" s="289">
        <v>3998069</v>
      </c>
      <c r="K283" s="398">
        <v>6158684</v>
      </c>
      <c r="L283" s="699">
        <v>6403772</v>
      </c>
      <c r="M283" s="289">
        <v>0</v>
      </c>
      <c r="N283" s="699">
        <v>0</v>
      </c>
      <c r="O283" s="405">
        <v>38644.5</v>
      </c>
      <c r="P283" s="752">
        <v>38978.6</v>
      </c>
      <c r="Q283" s="616">
        <v>0.98</v>
      </c>
      <c r="R283" s="617">
        <v>0.98</v>
      </c>
      <c r="S283" s="704">
        <v>236.7</v>
      </c>
      <c r="T283" s="699">
        <v>236.7</v>
      </c>
      <c r="U283" s="384">
        <v>38108.300000000003</v>
      </c>
      <c r="V283" s="384">
        <v>38435.728000000003</v>
      </c>
      <c r="W283" s="684">
        <v>261.39</v>
      </c>
      <c r="X283" s="756">
        <v>270.62948</v>
      </c>
      <c r="Y283" s="472">
        <v>161.61000000000001</v>
      </c>
      <c r="Z283" s="472">
        <v>166.60988</v>
      </c>
      <c r="AA283" s="499">
        <v>0</v>
      </c>
      <c r="AB283" s="440">
        <v>0</v>
      </c>
      <c r="AC283" s="619">
        <v>0</v>
      </c>
      <c r="AD283" s="441" t="s">
        <v>105</v>
      </c>
      <c r="AE283" s="442" t="s">
        <v>105</v>
      </c>
      <c r="AF283" s="340">
        <v>1401.11898</v>
      </c>
      <c r="AG283" s="340">
        <v>218.51983999999999</v>
      </c>
      <c r="AH283" s="340">
        <v>75.329939999999993</v>
      </c>
      <c r="AI283" s="340">
        <v>0</v>
      </c>
      <c r="AJ283" s="568">
        <v>1965.6</v>
      </c>
      <c r="AK283" s="609">
        <v>57</v>
      </c>
      <c r="AL283" s="570">
        <v>38435.699999999997</v>
      </c>
      <c r="AM283" s="609">
        <v>0</v>
      </c>
      <c r="AN283" s="570">
        <v>0</v>
      </c>
      <c r="AO283" s="609">
        <v>54</v>
      </c>
      <c r="AP283" s="569">
        <v>38273.5</v>
      </c>
      <c r="AQ283" s="571" t="s">
        <v>708</v>
      </c>
      <c r="AR283" s="591" t="s">
        <v>708</v>
      </c>
      <c r="AS283" s="591" t="s">
        <v>708</v>
      </c>
      <c r="AT283" s="591" t="s">
        <v>708</v>
      </c>
      <c r="AU283" s="591" t="s">
        <v>708</v>
      </c>
      <c r="AV283" s="591" t="s">
        <v>708</v>
      </c>
      <c r="AW283" s="591" t="s">
        <v>708</v>
      </c>
      <c r="AX283" s="754" t="s">
        <v>708</v>
      </c>
      <c r="AY283" s="291" t="s">
        <v>708</v>
      </c>
      <c r="AZ283" s="291" t="s">
        <v>708</v>
      </c>
      <c r="BA283" s="291" t="s">
        <v>708</v>
      </c>
      <c r="BB283" s="291" t="s">
        <v>708</v>
      </c>
      <c r="BC283" s="291" t="s">
        <v>708</v>
      </c>
      <c r="BD283" s="291" t="s">
        <v>708</v>
      </c>
      <c r="BE283" s="755" t="s">
        <v>708</v>
      </c>
      <c r="BF283" s="591" t="s">
        <v>708</v>
      </c>
      <c r="BG283" s="591" t="s">
        <v>708</v>
      </c>
      <c r="BH283" s="591" t="s">
        <v>708</v>
      </c>
      <c r="BI283" s="591" t="s">
        <v>708</v>
      </c>
      <c r="BJ283" s="591" t="s">
        <v>708</v>
      </c>
      <c r="BK283" s="591" t="s">
        <v>708</v>
      </c>
      <c r="BL283" s="754" t="s">
        <v>708</v>
      </c>
      <c r="BM283" s="291" t="s">
        <v>708</v>
      </c>
      <c r="BN283" s="291" t="s">
        <v>708</v>
      </c>
      <c r="BO283" s="291" t="s">
        <v>708</v>
      </c>
      <c r="BP283" s="291" t="s">
        <v>708</v>
      </c>
      <c r="BQ283" s="291" t="s">
        <v>708</v>
      </c>
      <c r="BR283" s="291" t="s">
        <v>708</v>
      </c>
      <c r="BS283" s="755" t="s">
        <v>708</v>
      </c>
      <c r="BT283" s="591" t="s">
        <v>708</v>
      </c>
      <c r="BU283" s="591" t="s">
        <v>708</v>
      </c>
      <c r="BV283" s="591" t="s">
        <v>708</v>
      </c>
      <c r="BW283" s="591" t="s">
        <v>708</v>
      </c>
      <c r="BX283" s="591" t="s">
        <v>708</v>
      </c>
      <c r="BY283" s="591" t="s">
        <v>708</v>
      </c>
      <c r="BZ283" s="754" t="s">
        <v>708</v>
      </c>
      <c r="CA283" s="291" t="s">
        <v>708</v>
      </c>
      <c r="CB283" s="291" t="s">
        <v>708</v>
      </c>
      <c r="CC283" s="291" t="s">
        <v>708</v>
      </c>
      <c r="CD283" s="291" t="s">
        <v>708</v>
      </c>
      <c r="CE283" s="291" t="s">
        <v>708</v>
      </c>
      <c r="CF283" s="291" t="s">
        <v>708</v>
      </c>
      <c r="CG283" s="291" t="s">
        <v>708</v>
      </c>
      <c r="CH283" s="439" t="s">
        <v>1157</v>
      </c>
      <c r="CI283" s="290"/>
      <c r="CJ283" s="290"/>
      <c r="CK283" s="290"/>
      <c r="CL283" s="290"/>
      <c r="CM283" s="290"/>
      <c r="CN283" s="290"/>
      <c r="CO283" s="290"/>
      <c r="CP283" s="290"/>
      <c r="CQ283" s="290"/>
      <c r="CR283" s="290"/>
      <c r="CS283" s="290"/>
      <c r="CT283" s="290"/>
      <c r="CU283" s="290"/>
      <c r="CV283" s="290"/>
      <c r="CW283" s="290"/>
      <c r="CX283" s="290"/>
      <c r="CY283" s="290"/>
      <c r="CZ283" s="290"/>
      <c r="DA283" s="290"/>
      <c r="DB283" s="290"/>
      <c r="DC283" s="290"/>
      <c r="DD283" s="290"/>
      <c r="DE283" s="290"/>
      <c r="DF283" s="290"/>
      <c r="DG283" s="290"/>
      <c r="DH283" s="290"/>
      <c r="DI283" s="290"/>
      <c r="DJ283" s="290"/>
      <c r="DK283" s="290"/>
      <c r="DL283" s="290"/>
      <c r="DM283" s="290"/>
      <c r="DN283" s="290"/>
      <c r="DO283" s="290"/>
      <c r="DP283" s="290"/>
      <c r="DQ283" s="290"/>
      <c r="DR283" s="290"/>
      <c r="DS283" s="290"/>
      <c r="DT283" s="290"/>
      <c r="DU283" s="290"/>
      <c r="DV283" s="290"/>
      <c r="DW283" s="290"/>
      <c r="DX283" s="290"/>
      <c r="DY283" s="290"/>
      <c r="DZ283" s="290"/>
      <c r="EA283" s="290"/>
      <c r="EB283" s="290"/>
      <c r="EC283" s="290"/>
      <c r="ED283" s="290"/>
      <c r="EE283" s="290"/>
      <c r="EF283" s="290"/>
      <c r="EG283" s="290"/>
      <c r="EH283" s="290"/>
      <c r="EI283" s="290"/>
      <c r="EJ283" s="290"/>
      <c r="EK283" s="290"/>
      <c r="EL283" s="290"/>
      <c r="EM283" s="290"/>
      <c r="EN283" s="290"/>
      <c r="EO283" s="290"/>
      <c r="EP283" s="290"/>
      <c r="EQ283" s="290"/>
      <c r="ER283" s="290"/>
      <c r="ES283" s="290"/>
      <c r="ET283" s="290"/>
      <c r="EU283" s="290"/>
      <c r="EV283" s="290"/>
      <c r="EW283" s="290"/>
      <c r="EX283" s="290"/>
      <c r="EY283" s="290"/>
    </row>
    <row r="284" spans="1:155" s="237" customFormat="1" ht="15" customHeight="1" x14ac:dyDescent="0.35">
      <c r="A284" s="292" t="s">
        <v>588</v>
      </c>
      <c r="B284" s="293" t="s">
        <v>1158</v>
      </c>
      <c r="C284" s="293" t="s">
        <v>710</v>
      </c>
      <c r="D284" s="290"/>
      <c r="E284" s="398">
        <v>12096282</v>
      </c>
      <c r="F284" s="699">
        <v>12808781</v>
      </c>
      <c r="G284" s="289">
        <v>0</v>
      </c>
      <c r="H284" s="699">
        <v>0</v>
      </c>
      <c r="I284" s="289">
        <v>4456485</v>
      </c>
      <c r="J284" s="289">
        <v>4687612</v>
      </c>
      <c r="K284" s="398">
        <v>7639797</v>
      </c>
      <c r="L284" s="699">
        <v>8121169</v>
      </c>
      <c r="M284" s="289">
        <v>0</v>
      </c>
      <c r="N284" s="699">
        <v>0</v>
      </c>
      <c r="O284" s="405">
        <v>53902.8</v>
      </c>
      <c r="P284" s="752">
        <v>55359.9</v>
      </c>
      <c r="Q284" s="616">
        <v>0.98</v>
      </c>
      <c r="R284" s="617">
        <v>0.98</v>
      </c>
      <c r="S284" s="704">
        <v>1094.4000000000001</v>
      </c>
      <c r="T284" s="699">
        <v>1110.0999999999999</v>
      </c>
      <c r="U284" s="384">
        <v>53919.1</v>
      </c>
      <c r="V284" s="384">
        <v>55362.802000000003</v>
      </c>
      <c r="W284" s="684">
        <v>224.34</v>
      </c>
      <c r="X284" s="756">
        <v>231.36078000000001</v>
      </c>
      <c r="Y284" s="472">
        <v>141.69</v>
      </c>
      <c r="Z284" s="472">
        <v>146.68998999999999</v>
      </c>
      <c r="AA284" s="499">
        <v>0</v>
      </c>
      <c r="AB284" s="440">
        <v>0</v>
      </c>
      <c r="AC284" s="619">
        <v>0</v>
      </c>
      <c r="AD284" s="441" t="s">
        <v>105</v>
      </c>
      <c r="AE284" s="442" t="s">
        <v>105</v>
      </c>
      <c r="AF284" s="340">
        <v>1651.6099400000001</v>
      </c>
      <c r="AG284" s="340">
        <v>241.27997999999999</v>
      </c>
      <c r="AH284" s="340">
        <v>0</v>
      </c>
      <c r="AI284" s="340">
        <v>0</v>
      </c>
      <c r="AJ284" s="568">
        <v>2124.25</v>
      </c>
      <c r="AK284" s="609">
        <v>68</v>
      </c>
      <c r="AL284" s="570">
        <v>55362.8</v>
      </c>
      <c r="AM284" s="609">
        <v>0</v>
      </c>
      <c r="AN284" s="570">
        <v>0</v>
      </c>
      <c r="AO284" s="609">
        <v>63</v>
      </c>
      <c r="AP284" s="569">
        <v>55112</v>
      </c>
      <c r="AQ284" s="571" t="s">
        <v>708</v>
      </c>
      <c r="AR284" s="591" t="s">
        <v>708</v>
      </c>
      <c r="AS284" s="591" t="s">
        <v>708</v>
      </c>
      <c r="AT284" s="591" t="s">
        <v>708</v>
      </c>
      <c r="AU284" s="591" t="s">
        <v>708</v>
      </c>
      <c r="AV284" s="591" t="s">
        <v>708</v>
      </c>
      <c r="AW284" s="591" t="s">
        <v>708</v>
      </c>
      <c r="AX284" s="754" t="s">
        <v>708</v>
      </c>
      <c r="AY284" s="291" t="s">
        <v>708</v>
      </c>
      <c r="AZ284" s="291" t="s">
        <v>708</v>
      </c>
      <c r="BA284" s="291" t="s">
        <v>708</v>
      </c>
      <c r="BB284" s="291" t="s">
        <v>708</v>
      </c>
      <c r="BC284" s="291" t="s">
        <v>708</v>
      </c>
      <c r="BD284" s="291" t="s">
        <v>708</v>
      </c>
      <c r="BE284" s="755" t="s">
        <v>708</v>
      </c>
      <c r="BF284" s="591" t="s">
        <v>708</v>
      </c>
      <c r="BG284" s="591" t="s">
        <v>708</v>
      </c>
      <c r="BH284" s="591" t="s">
        <v>708</v>
      </c>
      <c r="BI284" s="591" t="s">
        <v>708</v>
      </c>
      <c r="BJ284" s="591" t="s">
        <v>708</v>
      </c>
      <c r="BK284" s="591" t="s">
        <v>708</v>
      </c>
      <c r="BL284" s="754" t="s">
        <v>708</v>
      </c>
      <c r="BM284" s="291" t="s">
        <v>708</v>
      </c>
      <c r="BN284" s="291" t="s">
        <v>708</v>
      </c>
      <c r="BO284" s="291" t="s">
        <v>708</v>
      </c>
      <c r="BP284" s="291" t="s">
        <v>708</v>
      </c>
      <c r="BQ284" s="291" t="s">
        <v>708</v>
      </c>
      <c r="BR284" s="291" t="s">
        <v>708</v>
      </c>
      <c r="BS284" s="755" t="s">
        <v>708</v>
      </c>
      <c r="BT284" s="591" t="s">
        <v>708</v>
      </c>
      <c r="BU284" s="591" t="s">
        <v>708</v>
      </c>
      <c r="BV284" s="591" t="s">
        <v>708</v>
      </c>
      <c r="BW284" s="591" t="s">
        <v>708</v>
      </c>
      <c r="BX284" s="591" t="s">
        <v>708</v>
      </c>
      <c r="BY284" s="591" t="s">
        <v>708</v>
      </c>
      <c r="BZ284" s="754" t="s">
        <v>708</v>
      </c>
      <c r="CA284" s="291" t="s">
        <v>708</v>
      </c>
      <c r="CB284" s="291" t="s">
        <v>708</v>
      </c>
      <c r="CC284" s="291" t="s">
        <v>708</v>
      </c>
      <c r="CD284" s="291" t="s">
        <v>708</v>
      </c>
      <c r="CE284" s="291" t="s">
        <v>708</v>
      </c>
      <c r="CF284" s="291" t="s">
        <v>708</v>
      </c>
      <c r="CG284" s="291" t="s">
        <v>708</v>
      </c>
      <c r="CH284" s="439" t="s">
        <v>1159</v>
      </c>
      <c r="CI284" s="290"/>
      <c r="CJ284" s="290"/>
      <c r="CK284" s="290"/>
      <c r="CL284" s="290"/>
      <c r="CM284" s="290"/>
      <c r="CN284" s="290"/>
      <c r="CO284" s="290"/>
      <c r="CP284" s="290"/>
      <c r="CQ284" s="290"/>
      <c r="CR284" s="290"/>
      <c r="CS284" s="290"/>
      <c r="CT284" s="290"/>
      <c r="CU284" s="290"/>
      <c r="CV284" s="290"/>
      <c r="CW284" s="290"/>
      <c r="CX284" s="290"/>
      <c r="CY284" s="290"/>
      <c r="CZ284" s="290"/>
      <c r="DA284" s="290"/>
      <c r="DB284" s="290"/>
      <c r="DC284" s="290"/>
      <c r="DD284" s="290"/>
      <c r="DE284" s="290"/>
      <c r="DF284" s="290"/>
      <c r="DG284" s="290"/>
      <c r="DH284" s="290"/>
      <c r="DI284" s="290"/>
      <c r="DJ284" s="290"/>
      <c r="DK284" s="290"/>
      <c r="DL284" s="290"/>
      <c r="DM284" s="290"/>
      <c r="DN284" s="290"/>
      <c r="DO284" s="290"/>
      <c r="DP284" s="290"/>
      <c r="DQ284" s="290"/>
      <c r="DR284" s="290"/>
      <c r="DS284" s="290"/>
      <c r="DT284" s="290"/>
      <c r="DU284" s="290"/>
      <c r="DV284" s="290"/>
      <c r="DW284" s="290"/>
      <c r="DX284" s="290"/>
      <c r="DY284" s="290"/>
      <c r="DZ284" s="290"/>
      <c r="EA284" s="290"/>
      <c r="EB284" s="290"/>
      <c r="EC284" s="290"/>
      <c r="ED284" s="290"/>
      <c r="EE284" s="290"/>
      <c r="EF284" s="290"/>
      <c r="EG284" s="290"/>
      <c r="EH284" s="290"/>
      <c r="EI284" s="290"/>
      <c r="EJ284" s="290"/>
      <c r="EK284" s="290"/>
      <c r="EL284" s="290"/>
      <c r="EM284" s="290"/>
      <c r="EN284" s="290"/>
      <c r="EO284" s="290"/>
      <c r="EP284" s="290"/>
      <c r="EQ284" s="290"/>
      <c r="ER284" s="290"/>
      <c r="ES284" s="290"/>
      <c r="ET284" s="290"/>
      <c r="EU284" s="290"/>
      <c r="EV284" s="290"/>
      <c r="EW284" s="290"/>
      <c r="EX284" s="290"/>
      <c r="EY284" s="290"/>
    </row>
    <row r="285" spans="1:155" s="237" customFormat="1" ht="15" customHeight="1" x14ac:dyDescent="0.35">
      <c r="A285" s="292" t="s">
        <v>472</v>
      </c>
      <c r="B285" s="293" t="s">
        <v>473</v>
      </c>
      <c r="C285" s="293" t="s">
        <v>124</v>
      </c>
      <c r="D285" s="290"/>
      <c r="E285" s="398">
        <v>156190558</v>
      </c>
      <c r="F285" s="699">
        <v>166280797</v>
      </c>
      <c r="G285" s="289">
        <v>0</v>
      </c>
      <c r="H285" s="699">
        <v>0</v>
      </c>
      <c r="I285" s="289">
        <v>3353303</v>
      </c>
      <c r="J285" s="289">
        <v>3383467</v>
      </c>
      <c r="K285" s="398">
        <v>152837255</v>
      </c>
      <c r="L285" s="699">
        <v>162897330</v>
      </c>
      <c r="M285" s="289">
        <v>15502855</v>
      </c>
      <c r="N285" s="699">
        <v>15558044</v>
      </c>
      <c r="O285" s="405">
        <v>104171.4</v>
      </c>
      <c r="P285" s="752">
        <v>106226.4</v>
      </c>
      <c r="Q285" s="616">
        <v>0.98</v>
      </c>
      <c r="R285" s="617">
        <v>0.98499999999999999</v>
      </c>
      <c r="S285" s="704">
        <v>0</v>
      </c>
      <c r="T285" s="699">
        <v>0</v>
      </c>
      <c r="U285" s="384">
        <v>102088</v>
      </c>
      <c r="V285" s="384">
        <v>104633</v>
      </c>
      <c r="W285" s="684">
        <v>1529.96</v>
      </c>
      <c r="X285" s="756">
        <v>1589.18</v>
      </c>
      <c r="Y285" s="472">
        <v>1497.11</v>
      </c>
      <c r="Z285" s="472">
        <v>1556.84</v>
      </c>
      <c r="AA285" s="499">
        <v>3132948</v>
      </c>
      <c r="AB285" s="440">
        <v>29.94</v>
      </c>
      <c r="AC285" s="619">
        <v>1.9998499999999999E-2</v>
      </c>
      <c r="AD285" s="441" t="s">
        <v>105</v>
      </c>
      <c r="AE285" s="442" t="s">
        <v>105</v>
      </c>
      <c r="AF285" s="340">
        <v>0</v>
      </c>
      <c r="AG285" s="340">
        <v>221.28</v>
      </c>
      <c r="AH285" s="340">
        <v>72.180000000000007</v>
      </c>
      <c r="AI285" s="340">
        <v>0</v>
      </c>
      <c r="AJ285" s="568">
        <v>1882.64</v>
      </c>
      <c r="AK285" s="609">
        <v>25</v>
      </c>
      <c r="AL285" s="570">
        <v>39144</v>
      </c>
      <c r="AM285" s="609">
        <v>0</v>
      </c>
      <c r="AN285" s="570">
        <v>0</v>
      </c>
      <c r="AO285" s="609">
        <v>24</v>
      </c>
      <c r="AP285" s="569">
        <v>39124</v>
      </c>
      <c r="AQ285" s="571" t="s">
        <v>708</v>
      </c>
      <c r="AR285" s="591" t="s">
        <v>708</v>
      </c>
      <c r="AS285" s="591" t="s">
        <v>708</v>
      </c>
      <c r="AT285" s="591" t="s">
        <v>708</v>
      </c>
      <c r="AU285" s="591" t="s">
        <v>708</v>
      </c>
      <c r="AV285" s="591" t="s">
        <v>708</v>
      </c>
      <c r="AW285" s="591" t="s">
        <v>708</v>
      </c>
      <c r="AX285" s="754" t="s">
        <v>708</v>
      </c>
      <c r="AY285" s="291" t="s">
        <v>708</v>
      </c>
      <c r="AZ285" s="291" t="s">
        <v>708</v>
      </c>
      <c r="BA285" s="291" t="s">
        <v>708</v>
      </c>
      <c r="BB285" s="291" t="s">
        <v>708</v>
      </c>
      <c r="BC285" s="291" t="s">
        <v>708</v>
      </c>
      <c r="BD285" s="291" t="s">
        <v>708</v>
      </c>
      <c r="BE285" s="755" t="s">
        <v>708</v>
      </c>
      <c r="BF285" s="591" t="s">
        <v>708</v>
      </c>
      <c r="BG285" s="591" t="s">
        <v>708</v>
      </c>
      <c r="BH285" s="591" t="s">
        <v>708</v>
      </c>
      <c r="BI285" s="591" t="s">
        <v>708</v>
      </c>
      <c r="BJ285" s="591" t="s">
        <v>708</v>
      </c>
      <c r="BK285" s="591" t="s">
        <v>708</v>
      </c>
      <c r="BL285" s="754" t="s">
        <v>708</v>
      </c>
      <c r="BM285" s="291" t="s">
        <v>708</v>
      </c>
      <c r="BN285" s="291" t="s">
        <v>708</v>
      </c>
      <c r="BO285" s="291" t="s">
        <v>708</v>
      </c>
      <c r="BP285" s="291" t="s">
        <v>708</v>
      </c>
      <c r="BQ285" s="291" t="s">
        <v>708</v>
      </c>
      <c r="BR285" s="291" t="s">
        <v>708</v>
      </c>
      <c r="BS285" s="755" t="s">
        <v>708</v>
      </c>
      <c r="BT285" s="591" t="s">
        <v>708</v>
      </c>
      <c r="BU285" s="591" t="s">
        <v>708</v>
      </c>
      <c r="BV285" s="591" t="s">
        <v>708</v>
      </c>
      <c r="BW285" s="591" t="s">
        <v>708</v>
      </c>
      <c r="BX285" s="591" t="s">
        <v>708</v>
      </c>
      <c r="BY285" s="591" t="s">
        <v>708</v>
      </c>
      <c r="BZ285" s="754" t="s">
        <v>708</v>
      </c>
      <c r="CA285" s="291" t="s">
        <v>708</v>
      </c>
      <c r="CB285" s="291" t="s">
        <v>708</v>
      </c>
      <c r="CC285" s="291" t="s">
        <v>708</v>
      </c>
      <c r="CD285" s="291" t="s">
        <v>708</v>
      </c>
      <c r="CE285" s="291" t="s">
        <v>708</v>
      </c>
      <c r="CF285" s="291" t="s">
        <v>708</v>
      </c>
      <c r="CG285" s="291" t="s">
        <v>708</v>
      </c>
      <c r="CH285" s="439" t="s">
        <v>1160</v>
      </c>
      <c r="CI285" s="290"/>
      <c r="CJ285" s="290"/>
      <c r="CK285" s="290"/>
      <c r="CL285" s="290"/>
      <c r="CM285" s="290"/>
      <c r="CN285" s="290"/>
      <c r="CO285" s="290"/>
      <c r="CP285" s="290"/>
      <c r="CQ285" s="290"/>
      <c r="CR285" s="290"/>
      <c r="CS285" s="290"/>
      <c r="CT285" s="290"/>
      <c r="CU285" s="290"/>
      <c r="CV285" s="290"/>
      <c r="CW285" s="290"/>
      <c r="CX285" s="290"/>
      <c r="CY285" s="290"/>
      <c r="CZ285" s="290"/>
      <c r="DA285" s="290"/>
      <c r="DB285" s="290"/>
      <c r="DC285" s="290"/>
      <c r="DD285" s="290"/>
      <c r="DE285" s="290"/>
      <c r="DF285" s="290"/>
      <c r="DG285" s="290"/>
      <c r="DH285" s="290"/>
      <c r="DI285" s="290"/>
      <c r="DJ285" s="290"/>
      <c r="DK285" s="290"/>
      <c r="DL285" s="290"/>
      <c r="DM285" s="290"/>
      <c r="DN285" s="290"/>
      <c r="DO285" s="290"/>
      <c r="DP285" s="290"/>
      <c r="DQ285" s="290"/>
      <c r="DR285" s="290"/>
      <c r="DS285" s="290"/>
      <c r="DT285" s="290"/>
      <c r="DU285" s="290"/>
      <c r="DV285" s="290"/>
      <c r="DW285" s="290"/>
      <c r="DX285" s="290"/>
      <c r="DY285" s="290"/>
      <c r="DZ285" s="290"/>
      <c r="EA285" s="290"/>
      <c r="EB285" s="290"/>
      <c r="EC285" s="290"/>
      <c r="ED285" s="290"/>
      <c r="EE285" s="290"/>
      <c r="EF285" s="290"/>
      <c r="EG285" s="290"/>
      <c r="EH285" s="290"/>
      <c r="EI285" s="290"/>
      <c r="EJ285" s="290"/>
      <c r="EK285" s="290"/>
      <c r="EL285" s="290"/>
      <c r="EM285" s="290"/>
      <c r="EN285" s="290"/>
      <c r="EO285" s="290"/>
      <c r="EP285" s="290"/>
      <c r="EQ285" s="290"/>
      <c r="ER285" s="290"/>
      <c r="ES285" s="290"/>
      <c r="ET285" s="290"/>
      <c r="EU285" s="290"/>
      <c r="EV285" s="290"/>
      <c r="EW285" s="290"/>
      <c r="EX285" s="290"/>
      <c r="EY285" s="290"/>
    </row>
    <row r="286" spans="1:155" s="237" customFormat="1" ht="15" customHeight="1" x14ac:dyDescent="0.35">
      <c r="A286" s="292" t="s">
        <v>474</v>
      </c>
      <c r="B286" s="293" t="s">
        <v>475</v>
      </c>
      <c r="C286" s="293" t="s">
        <v>124</v>
      </c>
      <c r="D286" s="290"/>
      <c r="E286" s="398">
        <v>132545781</v>
      </c>
      <c r="F286" s="699">
        <v>138425250</v>
      </c>
      <c r="G286" s="289">
        <v>0</v>
      </c>
      <c r="H286" s="699">
        <v>0</v>
      </c>
      <c r="I286" s="289">
        <v>0</v>
      </c>
      <c r="J286" s="289">
        <v>0</v>
      </c>
      <c r="K286" s="398">
        <v>132545781</v>
      </c>
      <c r="L286" s="699">
        <v>138425250</v>
      </c>
      <c r="M286" s="289">
        <v>11266670</v>
      </c>
      <c r="N286" s="699">
        <v>11497022</v>
      </c>
      <c r="O286" s="405">
        <v>72402.259999999995</v>
      </c>
      <c r="P286" s="752">
        <v>73418.559999999998</v>
      </c>
      <c r="Q286" s="616">
        <v>0.97799999999999998</v>
      </c>
      <c r="R286" s="617">
        <v>0.97799999999999998</v>
      </c>
      <c r="S286" s="704">
        <v>0</v>
      </c>
      <c r="T286" s="699">
        <v>0</v>
      </c>
      <c r="U286" s="384">
        <v>70809.399999999994</v>
      </c>
      <c r="V286" s="384">
        <v>71803.399999999994</v>
      </c>
      <c r="W286" s="684">
        <v>1871.87</v>
      </c>
      <c r="X286" s="756">
        <v>1927.84</v>
      </c>
      <c r="Y286" s="472">
        <v>1871.87</v>
      </c>
      <c r="Z286" s="472">
        <v>1927.84</v>
      </c>
      <c r="AA286" s="499">
        <v>1344065</v>
      </c>
      <c r="AB286" s="440">
        <v>18.72</v>
      </c>
      <c r="AC286" s="619">
        <v>1.00007E-2</v>
      </c>
      <c r="AD286" s="441" t="s">
        <v>105</v>
      </c>
      <c r="AE286" s="442" t="s">
        <v>105</v>
      </c>
      <c r="AF286" s="340">
        <v>0</v>
      </c>
      <c r="AG286" s="340">
        <v>187.55</v>
      </c>
      <c r="AH286" s="340">
        <v>68.03</v>
      </c>
      <c r="AI286" s="340">
        <v>0</v>
      </c>
      <c r="AJ286" s="568">
        <v>2183.42</v>
      </c>
      <c r="AK286" s="609">
        <v>0</v>
      </c>
      <c r="AL286" s="570">
        <v>0</v>
      </c>
      <c r="AM286" s="609">
        <v>0</v>
      </c>
      <c r="AN286" s="570">
        <v>0</v>
      </c>
      <c r="AO286" s="609">
        <v>0</v>
      </c>
      <c r="AP286" s="569">
        <v>0</v>
      </c>
      <c r="AQ286" s="571" t="s">
        <v>708</v>
      </c>
      <c r="AR286" s="591" t="s">
        <v>708</v>
      </c>
      <c r="AS286" s="591" t="s">
        <v>708</v>
      </c>
      <c r="AT286" s="591" t="s">
        <v>708</v>
      </c>
      <c r="AU286" s="591" t="s">
        <v>708</v>
      </c>
      <c r="AV286" s="591" t="s">
        <v>708</v>
      </c>
      <c r="AW286" s="591" t="s">
        <v>708</v>
      </c>
      <c r="AX286" s="754" t="s">
        <v>708</v>
      </c>
      <c r="AY286" s="291" t="s">
        <v>708</v>
      </c>
      <c r="AZ286" s="291" t="s">
        <v>708</v>
      </c>
      <c r="BA286" s="291" t="s">
        <v>708</v>
      </c>
      <c r="BB286" s="291" t="s">
        <v>708</v>
      </c>
      <c r="BC286" s="291" t="s">
        <v>708</v>
      </c>
      <c r="BD286" s="291" t="s">
        <v>708</v>
      </c>
      <c r="BE286" s="755" t="s">
        <v>708</v>
      </c>
      <c r="BF286" s="591" t="s">
        <v>708</v>
      </c>
      <c r="BG286" s="591" t="s">
        <v>708</v>
      </c>
      <c r="BH286" s="591" t="s">
        <v>708</v>
      </c>
      <c r="BI286" s="591" t="s">
        <v>708</v>
      </c>
      <c r="BJ286" s="591" t="s">
        <v>708</v>
      </c>
      <c r="BK286" s="591" t="s">
        <v>708</v>
      </c>
      <c r="BL286" s="754" t="s">
        <v>708</v>
      </c>
      <c r="BM286" s="291" t="s">
        <v>708</v>
      </c>
      <c r="BN286" s="291" t="s">
        <v>708</v>
      </c>
      <c r="BO286" s="291" t="s">
        <v>708</v>
      </c>
      <c r="BP286" s="291" t="s">
        <v>708</v>
      </c>
      <c r="BQ286" s="291" t="s">
        <v>708</v>
      </c>
      <c r="BR286" s="291" t="s">
        <v>708</v>
      </c>
      <c r="BS286" s="755" t="s">
        <v>708</v>
      </c>
      <c r="BT286" s="591" t="s">
        <v>708</v>
      </c>
      <c r="BU286" s="591" t="s">
        <v>708</v>
      </c>
      <c r="BV286" s="591" t="s">
        <v>708</v>
      </c>
      <c r="BW286" s="591" t="s">
        <v>708</v>
      </c>
      <c r="BX286" s="591" t="s">
        <v>708</v>
      </c>
      <c r="BY286" s="591" t="s">
        <v>708</v>
      </c>
      <c r="BZ286" s="754" t="s">
        <v>708</v>
      </c>
      <c r="CA286" s="291" t="s">
        <v>708</v>
      </c>
      <c r="CB286" s="291" t="s">
        <v>708</v>
      </c>
      <c r="CC286" s="291" t="s">
        <v>708</v>
      </c>
      <c r="CD286" s="291" t="s">
        <v>708</v>
      </c>
      <c r="CE286" s="291" t="s">
        <v>708</v>
      </c>
      <c r="CF286" s="291" t="s">
        <v>708</v>
      </c>
      <c r="CG286" s="291" t="s">
        <v>708</v>
      </c>
      <c r="CH286" s="439" t="s">
        <v>1161</v>
      </c>
      <c r="CI286" s="290"/>
      <c r="CJ286" s="290"/>
      <c r="CK286" s="290"/>
      <c r="CL286" s="290"/>
      <c r="CM286" s="290"/>
      <c r="CN286" s="290"/>
      <c r="CO286" s="290"/>
      <c r="CP286" s="290"/>
      <c r="CQ286" s="290"/>
      <c r="CR286" s="290"/>
      <c r="CS286" s="290"/>
      <c r="CT286" s="290"/>
      <c r="CU286" s="290"/>
      <c r="CV286" s="290"/>
      <c r="CW286" s="290"/>
      <c r="CX286" s="290"/>
      <c r="CY286" s="290"/>
      <c r="CZ286" s="290"/>
      <c r="DA286" s="290"/>
      <c r="DB286" s="290"/>
      <c r="DC286" s="290"/>
      <c r="DD286" s="290"/>
      <c r="DE286" s="290"/>
      <c r="DF286" s="290"/>
      <c r="DG286" s="290"/>
      <c r="DH286" s="290"/>
      <c r="DI286" s="290"/>
      <c r="DJ286" s="290"/>
      <c r="DK286" s="290"/>
      <c r="DL286" s="290"/>
      <c r="DM286" s="290"/>
      <c r="DN286" s="290"/>
      <c r="DO286" s="290"/>
      <c r="DP286" s="290"/>
      <c r="DQ286" s="290"/>
      <c r="DR286" s="290"/>
      <c r="DS286" s="290"/>
      <c r="DT286" s="290"/>
      <c r="DU286" s="290"/>
      <c r="DV286" s="290"/>
      <c r="DW286" s="290"/>
      <c r="DX286" s="290"/>
      <c r="DY286" s="290"/>
      <c r="DZ286" s="290"/>
      <c r="EA286" s="290"/>
      <c r="EB286" s="290"/>
      <c r="EC286" s="290"/>
      <c r="ED286" s="290"/>
      <c r="EE286" s="290"/>
      <c r="EF286" s="290"/>
      <c r="EG286" s="290"/>
      <c r="EH286" s="290"/>
      <c r="EI286" s="290"/>
      <c r="EJ286" s="290"/>
      <c r="EK286" s="290"/>
      <c r="EL286" s="290"/>
      <c r="EM286" s="290"/>
      <c r="EN286" s="290"/>
      <c r="EO286" s="290"/>
      <c r="EP286" s="290"/>
      <c r="EQ286" s="290"/>
      <c r="ER286" s="290"/>
      <c r="ES286" s="290"/>
      <c r="ET286" s="290"/>
      <c r="EU286" s="290"/>
      <c r="EV286" s="290"/>
      <c r="EW286" s="290"/>
      <c r="EX286" s="290"/>
      <c r="EY286" s="290"/>
    </row>
    <row r="287" spans="1:155" s="237" customFormat="1" ht="15" customHeight="1" x14ac:dyDescent="0.35">
      <c r="A287" s="292" t="s">
        <v>476</v>
      </c>
      <c r="B287" s="293" t="s">
        <v>477</v>
      </c>
      <c r="C287" s="293" t="s">
        <v>117</v>
      </c>
      <c r="D287" s="290"/>
      <c r="E287" s="398">
        <v>115014000</v>
      </c>
      <c r="F287" s="699">
        <v>121409400</v>
      </c>
      <c r="G287" s="289">
        <v>0</v>
      </c>
      <c r="H287" s="699">
        <v>0</v>
      </c>
      <c r="I287" s="289">
        <v>0</v>
      </c>
      <c r="J287" s="289">
        <v>0</v>
      </c>
      <c r="K287" s="398">
        <v>115014000</v>
      </c>
      <c r="L287" s="699">
        <v>121409400</v>
      </c>
      <c r="M287" s="289">
        <v>10191700</v>
      </c>
      <c r="N287" s="699">
        <v>10725900</v>
      </c>
      <c r="O287" s="405">
        <v>78266.3</v>
      </c>
      <c r="P287" s="752">
        <v>80219.399999999994</v>
      </c>
      <c r="Q287" s="616">
        <v>0.98</v>
      </c>
      <c r="R287" s="617">
        <v>0.98</v>
      </c>
      <c r="S287" s="704">
        <v>0</v>
      </c>
      <c r="T287" s="699">
        <v>0</v>
      </c>
      <c r="U287" s="384">
        <v>76701</v>
      </c>
      <c r="V287" s="384">
        <v>78615</v>
      </c>
      <c r="W287" s="684">
        <v>1499.51</v>
      </c>
      <c r="X287" s="756">
        <v>1544.35</v>
      </c>
      <c r="Y287" s="472">
        <v>1499.51</v>
      </c>
      <c r="Z287" s="472">
        <v>1544.35</v>
      </c>
      <c r="AA287" s="499">
        <v>1179225</v>
      </c>
      <c r="AB287" s="440">
        <v>15</v>
      </c>
      <c r="AC287" s="619">
        <v>1.00033E-2</v>
      </c>
      <c r="AD287" s="441" t="s">
        <v>105</v>
      </c>
      <c r="AE287" s="442" t="s">
        <v>105</v>
      </c>
      <c r="AF287" s="340">
        <v>395.59</v>
      </c>
      <c r="AG287" s="340">
        <v>0</v>
      </c>
      <c r="AH287" s="340">
        <v>0</v>
      </c>
      <c r="AI287" s="340">
        <v>0</v>
      </c>
      <c r="AJ287" s="568">
        <v>1939.94</v>
      </c>
      <c r="AK287" s="609">
        <v>0</v>
      </c>
      <c r="AL287" s="570">
        <v>0</v>
      </c>
      <c r="AM287" s="609">
        <v>0</v>
      </c>
      <c r="AN287" s="570">
        <v>0</v>
      </c>
      <c r="AO287" s="609">
        <v>0</v>
      </c>
      <c r="AP287" s="569">
        <v>0</v>
      </c>
      <c r="AQ287" s="571" t="s">
        <v>708</v>
      </c>
      <c r="AR287" s="591" t="s">
        <v>708</v>
      </c>
      <c r="AS287" s="591" t="s">
        <v>708</v>
      </c>
      <c r="AT287" s="591" t="s">
        <v>708</v>
      </c>
      <c r="AU287" s="591" t="s">
        <v>708</v>
      </c>
      <c r="AV287" s="591" t="s">
        <v>708</v>
      </c>
      <c r="AW287" s="591" t="s">
        <v>708</v>
      </c>
      <c r="AX287" s="754" t="s">
        <v>708</v>
      </c>
      <c r="AY287" s="291" t="s">
        <v>708</v>
      </c>
      <c r="AZ287" s="291" t="s">
        <v>708</v>
      </c>
      <c r="BA287" s="291" t="s">
        <v>708</v>
      </c>
      <c r="BB287" s="291" t="s">
        <v>708</v>
      </c>
      <c r="BC287" s="291" t="s">
        <v>708</v>
      </c>
      <c r="BD287" s="291" t="s">
        <v>708</v>
      </c>
      <c r="BE287" s="755" t="s">
        <v>708</v>
      </c>
      <c r="BF287" s="591" t="s">
        <v>708</v>
      </c>
      <c r="BG287" s="591" t="s">
        <v>708</v>
      </c>
      <c r="BH287" s="591" t="s">
        <v>708</v>
      </c>
      <c r="BI287" s="591" t="s">
        <v>708</v>
      </c>
      <c r="BJ287" s="591" t="s">
        <v>708</v>
      </c>
      <c r="BK287" s="591" t="s">
        <v>708</v>
      </c>
      <c r="BL287" s="754" t="s">
        <v>708</v>
      </c>
      <c r="BM287" s="291" t="s">
        <v>708</v>
      </c>
      <c r="BN287" s="291" t="s">
        <v>708</v>
      </c>
      <c r="BO287" s="291" t="s">
        <v>708</v>
      </c>
      <c r="BP287" s="291" t="s">
        <v>708</v>
      </c>
      <c r="BQ287" s="291" t="s">
        <v>708</v>
      </c>
      <c r="BR287" s="291" t="s">
        <v>708</v>
      </c>
      <c r="BS287" s="755" t="s">
        <v>708</v>
      </c>
      <c r="BT287" s="591" t="s">
        <v>708</v>
      </c>
      <c r="BU287" s="591" t="s">
        <v>708</v>
      </c>
      <c r="BV287" s="591" t="s">
        <v>708</v>
      </c>
      <c r="BW287" s="591" t="s">
        <v>708</v>
      </c>
      <c r="BX287" s="591" t="s">
        <v>708</v>
      </c>
      <c r="BY287" s="591" t="s">
        <v>708</v>
      </c>
      <c r="BZ287" s="754" t="s">
        <v>708</v>
      </c>
      <c r="CA287" s="291" t="s">
        <v>708</v>
      </c>
      <c r="CB287" s="291" t="s">
        <v>708</v>
      </c>
      <c r="CC287" s="291" t="s">
        <v>708</v>
      </c>
      <c r="CD287" s="291" t="s">
        <v>708</v>
      </c>
      <c r="CE287" s="291" t="s">
        <v>708</v>
      </c>
      <c r="CF287" s="291" t="s">
        <v>708</v>
      </c>
      <c r="CG287" s="291" t="s">
        <v>708</v>
      </c>
      <c r="CH287" s="439" t="s">
        <v>1162</v>
      </c>
      <c r="CI287" s="290"/>
      <c r="CJ287" s="290"/>
      <c r="CK287" s="290"/>
      <c r="CL287" s="290"/>
      <c r="CM287" s="290"/>
      <c r="CN287" s="290"/>
      <c r="CO287" s="290"/>
      <c r="CP287" s="290"/>
      <c r="CQ287" s="290"/>
      <c r="CR287" s="290"/>
      <c r="CS287" s="290"/>
      <c r="CT287" s="290"/>
      <c r="CU287" s="290"/>
      <c r="CV287" s="290"/>
      <c r="CW287" s="290"/>
      <c r="CX287" s="290"/>
      <c r="CY287" s="290"/>
      <c r="CZ287" s="290"/>
      <c r="DA287" s="290"/>
      <c r="DB287" s="290"/>
      <c r="DC287" s="290"/>
      <c r="DD287" s="290"/>
      <c r="DE287" s="290"/>
      <c r="DF287" s="290"/>
      <c r="DG287" s="290"/>
      <c r="DH287" s="290"/>
      <c r="DI287" s="290"/>
      <c r="DJ287" s="290"/>
      <c r="DK287" s="290"/>
      <c r="DL287" s="290"/>
      <c r="DM287" s="290"/>
      <c r="DN287" s="290"/>
      <c r="DO287" s="290"/>
      <c r="DP287" s="290"/>
      <c r="DQ287" s="290"/>
      <c r="DR287" s="290"/>
      <c r="DS287" s="290"/>
      <c r="DT287" s="290"/>
      <c r="DU287" s="290"/>
      <c r="DV287" s="290"/>
      <c r="DW287" s="290"/>
      <c r="DX287" s="290"/>
      <c r="DY287" s="290"/>
      <c r="DZ287" s="290"/>
      <c r="EA287" s="290"/>
      <c r="EB287" s="290"/>
      <c r="EC287" s="290"/>
      <c r="ED287" s="290"/>
      <c r="EE287" s="290"/>
      <c r="EF287" s="290"/>
      <c r="EG287" s="290"/>
      <c r="EH287" s="290"/>
      <c r="EI287" s="290"/>
      <c r="EJ287" s="290"/>
      <c r="EK287" s="290"/>
      <c r="EL287" s="290"/>
      <c r="EM287" s="290"/>
      <c r="EN287" s="290"/>
      <c r="EO287" s="290"/>
      <c r="EP287" s="290"/>
      <c r="EQ287" s="290"/>
      <c r="ER287" s="290"/>
      <c r="ES287" s="290"/>
      <c r="ET287" s="290"/>
      <c r="EU287" s="290"/>
      <c r="EV287" s="290"/>
      <c r="EW287" s="290"/>
      <c r="EX287" s="290"/>
      <c r="EY287" s="290"/>
    </row>
    <row r="288" spans="1:155" s="237" customFormat="1" ht="15" customHeight="1" x14ac:dyDescent="0.35">
      <c r="A288" s="292" t="s">
        <v>479</v>
      </c>
      <c r="B288" s="293" t="s">
        <v>480</v>
      </c>
      <c r="C288" s="293" t="s">
        <v>176</v>
      </c>
      <c r="D288" s="290"/>
      <c r="E288" s="398">
        <v>65552841</v>
      </c>
      <c r="F288" s="699">
        <v>65834065</v>
      </c>
      <c r="G288" s="289">
        <v>0</v>
      </c>
      <c r="H288" s="699">
        <v>0</v>
      </c>
      <c r="I288" s="289">
        <v>0</v>
      </c>
      <c r="J288" s="289">
        <v>0</v>
      </c>
      <c r="K288" s="398">
        <v>65552841</v>
      </c>
      <c r="L288" s="699">
        <v>65834065</v>
      </c>
      <c r="M288" s="289">
        <v>4884689</v>
      </c>
      <c r="N288" s="699">
        <v>4955704</v>
      </c>
      <c r="O288" s="405">
        <v>140122.4</v>
      </c>
      <c r="P288" s="752">
        <v>142147.29999999999</v>
      </c>
      <c r="Q288" s="616">
        <v>0.97</v>
      </c>
      <c r="R288" s="617">
        <v>0.97</v>
      </c>
      <c r="S288" s="704">
        <v>145.30000000000001</v>
      </c>
      <c r="T288" s="699">
        <v>145.30000000000001</v>
      </c>
      <c r="U288" s="384">
        <v>136064</v>
      </c>
      <c r="V288" s="384">
        <v>138028.20000000001</v>
      </c>
      <c r="W288" s="684">
        <v>481.78</v>
      </c>
      <c r="X288" s="756">
        <v>476.96</v>
      </c>
      <c r="Y288" s="472">
        <v>481.78</v>
      </c>
      <c r="Z288" s="472">
        <v>476.96</v>
      </c>
      <c r="AA288" s="499">
        <v>664992</v>
      </c>
      <c r="AB288" s="440">
        <v>4.82</v>
      </c>
      <c r="AC288" s="619">
        <v>1.0004599999999999E-2</v>
      </c>
      <c r="AD288" s="441" t="s">
        <v>105</v>
      </c>
      <c r="AE288" s="442" t="s">
        <v>105</v>
      </c>
      <c r="AF288" s="340">
        <v>395.59</v>
      </c>
      <c r="AG288" s="340">
        <v>0</v>
      </c>
      <c r="AH288" s="340">
        <v>0</v>
      </c>
      <c r="AI288" s="340">
        <v>0</v>
      </c>
      <c r="AJ288" s="568">
        <v>872.55</v>
      </c>
      <c r="AK288" s="609">
        <v>0</v>
      </c>
      <c r="AL288" s="570">
        <v>0</v>
      </c>
      <c r="AM288" s="609">
        <v>0</v>
      </c>
      <c r="AN288" s="570">
        <v>0</v>
      </c>
      <c r="AO288" s="609">
        <v>0</v>
      </c>
      <c r="AP288" s="569">
        <v>0</v>
      </c>
      <c r="AQ288" s="571" t="s">
        <v>708</v>
      </c>
      <c r="AR288" s="591" t="s">
        <v>708</v>
      </c>
      <c r="AS288" s="591" t="s">
        <v>708</v>
      </c>
      <c r="AT288" s="591" t="s">
        <v>708</v>
      </c>
      <c r="AU288" s="591" t="s">
        <v>708</v>
      </c>
      <c r="AV288" s="591" t="s">
        <v>708</v>
      </c>
      <c r="AW288" s="591" t="s">
        <v>708</v>
      </c>
      <c r="AX288" s="754" t="s">
        <v>708</v>
      </c>
      <c r="AY288" s="291" t="s">
        <v>708</v>
      </c>
      <c r="AZ288" s="291" t="s">
        <v>708</v>
      </c>
      <c r="BA288" s="291" t="s">
        <v>708</v>
      </c>
      <c r="BB288" s="291" t="s">
        <v>708</v>
      </c>
      <c r="BC288" s="291" t="s">
        <v>708</v>
      </c>
      <c r="BD288" s="291" t="s">
        <v>708</v>
      </c>
      <c r="BE288" s="755" t="s">
        <v>708</v>
      </c>
      <c r="BF288" s="591" t="s">
        <v>708</v>
      </c>
      <c r="BG288" s="591" t="s">
        <v>708</v>
      </c>
      <c r="BH288" s="591" t="s">
        <v>708</v>
      </c>
      <c r="BI288" s="591" t="s">
        <v>708</v>
      </c>
      <c r="BJ288" s="591" t="s">
        <v>708</v>
      </c>
      <c r="BK288" s="591" t="s">
        <v>708</v>
      </c>
      <c r="BL288" s="754" t="s">
        <v>708</v>
      </c>
      <c r="BM288" s="291" t="s">
        <v>708</v>
      </c>
      <c r="BN288" s="291" t="s">
        <v>708</v>
      </c>
      <c r="BO288" s="291" t="s">
        <v>708</v>
      </c>
      <c r="BP288" s="291" t="s">
        <v>708</v>
      </c>
      <c r="BQ288" s="291" t="s">
        <v>708</v>
      </c>
      <c r="BR288" s="291" t="s">
        <v>708</v>
      </c>
      <c r="BS288" s="755" t="s">
        <v>708</v>
      </c>
      <c r="BT288" s="591" t="s">
        <v>708</v>
      </c>
      <c r="BU288" s="591" t="s">
        <v>708</v>
      </c>
      <c r="BV288" s="591" t="s">
        <v>708</v>
      </c>
      <c r="BW288" s="591" t="s">
        <v>708</v>
      </c>
      <c r="BX288" s="591" t="s">
        <v>708</v>
      </c>
      <c r="BY288" s="591" t="s">
        <v>708</v>
      </c>
      <c r="BZ288" s="754" t="s">
        <v>708</v>
      </c>
      <c r="CA288" s="291" t="s">
        <v>708</v>
      </c>
      <c r="CB288" s="291" t="s">
        <v>708</v>
      </c>
      <c r="CC288" s="291" t="s">
        <v>708</v>
      </c>
      <c r="CD288" s="291" t="s">
        <v>708</v>
      </c>
      <c r="CE288" s="291" t="s">
        <v>708</v>
      </c>
      <c r="CF288" s="291" t="s">
        <v>708</v>
      </c>
      <c r="CG288" s="291" t="s">
        <v>708</v>
      </c>
      <c r="CH288" s="439" t="s">
        <v>1163</v>
      </c>
      <c r="CI288" s="290"/>
      <c r="CJ288" s="290"/>
      <c r="CK288" s="290"/>
      <c r="CL288" s="290"/>
      <c r="CM288" s="290"/>
      <c r="CN288" s="290"/>
      <c r="CO288" s="290"/>
      <c r="CP288" s="290"/>
      <c r="CQ288" s="290"/>
      <c r="CR288" s="290"/>
      <c r="CS288" s="290"/>
      <c r="CT288" s="290"/>
      <c r="CU288" s="290"/>
      <c r="CV288" s="290"/>
      <c r="CW288" s="290"/>
      <c r="CX288" s="290"/>
      <c r="CY288" s="290"/>
      <c r="CZ288" s="290"/>
      <c r="DA288" s="290"/>
      <c r="DB288" s="290"/>
      <c r="DC288" s="290"/>
      <c r="DD288" s="290"/>
      <c r="DE288" s="290"/>
      <c r="DF288" s="290"/>
      <c r="DG288" s="290"/>
      <c r="DH288" s="290"/>
      <c r="DI288" s="290"/>
      <c r="DJ288" s="290"/>
      <c r="DK288" s="290"/>
      <c r="DL288" s="290"/>
      <c r="DM288" s="290"/>
      <c r="DN288" s="290"/>
      <c r="DO288" s="290"/>
      <c r="DP288" s="290"/>
      <c r="DQ288" s="290"/>
      <c r="DR288" s="290"/>
      <c r="DS288" s="290"/>
      <c r="DT288" s="290"/>
      <c r="DU288" s="290"/>
      <c r="DV288" s="290"/>
      <c r="DW288" s="290"/>
      <c r="DX288" s="290"/>
      <c r="DY288" s="290"/>
      <c r="DZ288" s="290"/>
      <c r="EA288" s="290"/>
      <c r="EB288" s="290"/>
      <c r="EC288" s="290"/>
      <c r="ED288" s="290"/>
      <c r="EE288" s="290"/>
      <c r="EF288" s="290"/>
      <c r="EG288" s="290"/>
      <c r="EH288" s="290"/>
      <c r="EI288" s="290"/>
      <c r="EJ288" s="290"/>
      <c r="EK288" s="290"/>
      <c r="EL288" s="290"/>
      <c r="EM288" s="290"/>
      <c r="EN288" s="290"/>
      <c r="EO288" s="290"/>
      <c r="EP288" s="290"/>
      <c r="EQ288" s="290"/>
      <c r="ER288" s="290"/>
      <c r="ES288" s="290"/>
      <c r="ET288" s="290"/>
      <c r="EU288" s="290"/>
      <c r="EV288" s="290"/>
      <c r="EW288" s="290"/>
      <c r="EX288" s="290"/>
      <c r="EY288" s="290"/>
    </row>
    <row r="289" spans="1:155" s="237" customFormat="1" ht="15" customHeight="1" x14ac:dyDescent="0.35">
      <c r="A289" s="292" t="s">
        <v>481</v>
      </c>
      <c r="B289" s="293" t="s">
        <v>482</v>
      </c>
      <c r="C289" s="293" t="s">
        <v>128</v>
      </c>
      <c r="D289" s="290"/>
      <c r="E289" s="398">
        <v>110638087</v>
      </c>
      <c r="F289" s="699">
        <v>114821474</v>
      </c>
      <c r="G289" s="289">
        <v>0</v>
      </c>
      <c r="H289" s="699">
        <v>0</v>
      </c>
      <c r="I289" s="289">
        <v>2426239</v>
      </c>
      <c r="J289" s="289">
        <v>2559959</v>
      </c>
      <c r="K289" s="398">
        <v>108211848</v>
      </c>
      <c r="L289" s="699">
        <v>112261515</v>
      </c>
      <c r="M289" s="289">
        <v>0</v>
      </c>
      <c r="N289" s="699">
        <v>0</v>
      </c>
      <c r="O289" s="405">
        <v>69724.2</v>
      </c>
      <c r="P289" s="752">
        <v>70240.399999999994</v>
      </c>
      <c r="Q289" s="616">
        <v>0.99</v>
      </c>
      <c r="R289" s="617">
        <v>0.99</v>
      </c>
      <c r="S289" s="704">
        <v>0</v>
      </c>
      <c r="T289" s="699">
        <v>0</v>
      </c>
      <c r="U289" s="384">
        <v>69027</v>
      </c>
      <c r="V289" s="384">
        <v>69538</v>
      </c>
      <c r="W289" s="684">
        <v>1602.82</v>
      </c>
      <c r="X289" s="756">
        <v>1651.2</v>
      </c>
      <c r="Y289" s="472">
        <v>1567.67</v>
      </c>
      <c r="Z289" s="472">
        <v>1614.39</v>
      </c>
      <c r="AA289" s="499">
        <v>1090355</v>
      </c>
      <c r="AB289" s="440">
        <v>15.68</v>
      </c>
      <c r="AC289" s="619">
        <v>1.00021E-2</v>
      </c>
      <c r="AD289" s="441" t="s">
        <v>105</v>
      </c>
      <c r="AE289" s="442" t="s">
        <v>105</v>
      </c>
      <c r="AF289" s="340">
        <v>0</v>
      </c>
      <c r="AG289" s="340">
        <v>235.44</v>
      </c>
      <c r="AH289" s="340">
        <v>82.48</v>
      </c>
      <c r="AI289" s="340">
        <v>0</v>
      </c>
      <c r="AJ289" s="568">
        <v>1969.12</v>
      </c>
      <c r="AK289" s="609">
        <v>18</v>
      </c>
      <c r="AL289" s="570">
        <v>52711</v>
      </c>
      <c r="AM289" s="609">
        <v>0</v>
      </c>
      <c r="AN289" s="570">
        <v>0</v>
      </c>
      <c r="AO289" s="609">
        <v>17</v>
      </c>
      <c r="AP289" s="569">
        <v>52667</v>
      </c>
      <c r="AQ289" s="571" t="s">
        <v>708</v>
      </c>
      <c r="AR289" s="591" t="s">
        <v>708</v>
      </c>
      <c r="AS289" s="591" t="s">
        <v>708</v>
      </c>
      <c r="AT289" s="591" t="s">
        <v>708</v>
      </c>
      <c r="AU289" s="591" t="s">
        <v>708</v>
      </c>
      <c r="AV289" s="591" t="s">
        <v>708</v>
      </c>
      <c r="AW289" s="591" t="s">
        <v>708</v>
      </c>
      <c r="AX289" s="754" t="s">
        <v>708</v>
      </c>
      <c r="AY289" s="291" t="s">
        <v>708</v>
      </c>
      <c r="AZ289" s="291" t="s">
        <v>708</v>
      </c>
      <c r="BA289" s="291" t="s">
        <v>708</v>
      </c>
      <c r="BB289" s="291" t="s">
        <v>708</v>
      </c>
      <c r="BC289" s="291" t="s">
        <v>708</v>
      </c>
      <c r="BD289" s="291" t="s">
        <v>708</v>
      </c>
      <c r="BE289" s="755" t="s">
        <v>708</v>
      </c>
      <c r="BF289" s="591" t="s">
        <v>708</v>
      </c>
      <c r="BG289" s="591" t="s">
        <v>708</v>
      </c>
      <c r="BH289" s="591" t="s">
        <v>708</v>
      </c>
      <c r="BI289" s="591" t="s">
        <v>708</v>
      </c>
      <c r="BJ289" s="591" t="s">
        <v>708</v>
      </c>
      <c r="BK289" s="591" t="s">
        <v>708</v>
      </c>
      <c r="BL289" s="754" t="s">
        <v>708</v>
      </c>
      <c r="BM289" s="291" t="s">
        <v>708</v>
      </c>
      <c r="BN289" s="291" t="s">
        <v>708</v>
      </c>
      <c r="BO289" s="291" t="s">
        <v>708</v>
      </c>
      <c r="BP289" s="291" t="s">
        <v>708</v>
      </c>
      <c r="BQ289" s="291" t="s">
        <v>708</v>
      </c>
      <c r="BR289" s="291" t="s">
        <v>708</v>
      </c>
      <c r="BS289" s="755" t="s">
        <v>708</v>
      </c>
      <c r="BT289" s="591" t="s">
        <v>708</v>
      </c>
      <c r="BU289" s="591" t="s">
        <v>708</v>
      </c>
      <c r="BV289" s="591" t="s">
        <v>708</v>
      </c>
      <c r="BW289" s="591" t="s">
        <v>708</v>
      </c>
      <c r="BX289" s="591" t="s">
        <v>708</v>
      </c>
      <c r="BY289" s="591" t="s">
        <v>708</v>
      </c>
      <c r="BZ289" s="754" t="s">
        <v>708</v>
      </c>
      <c r="CA289" s="291" t="s">
        <v>708</v>
      </c>
      <c r="CB289" s="291" t="s">
        <v>708</v>
      </c>
      <c r="CC289" s="291" t="s">
        <v>708</v>
      </c>
      <c r="CD289" s="291" t="s">
        <v>708</v>
      </c>
      <c r="CE289" s="291" t="s">
        <v>708</v>
      </c>
      <c r="CF289" s="291" t="s">
        <v>708</v>
      </c>
      <c r="CG289" s="291" t="s">
        <v>708</v>
      </c>
      <c r="CH289" s="439" t="s">
        <v>1164</v>
      </c>
      <c r="CI289" s="290"/>
      <c r="CJ289" s="290"/>
      <c r="CK289" s="290"/>
      <c r="CL289" s="290"/>
      <c r="CM289" s="290"/>
      <c r="CN289" s="290"/>
      <c r="CO289" s="290"/>
      <c r="CP289" s="290"/>
      <c r="CQ289" s="290"/>
      <c r="CR289" s="290"/>
      <c r="CS289" s="290"/>
      <c r="CT289" s="290"/>
      <c r="CU289" s="290"/>
      <c r="CV289" s="290"/>
      <c r="CW289" s="290"/>
      <c r="CX289" s="290"/>
      <c r="CY289" s="290"/>
      <c r="CZ289" s="290"/>
      <c r="DA289" s="290"/>
      <c r="DB289" s="290"/>
      <c r="DC289" s="290"/>
      <c r="DD289" s="290"/>
      <c r="DE289" s="290"/>
      <c r="DF289" s="290"/>
      <c r="DG289" s="290"/>
      <c r="DH289" s="290"/>
      <c r="DI289" s="290"/>
      <c r="DJ289" s="290"/>
      <c r="DK289" s="290"/>
      <c r="DL289" s="290"/>
      <c r="DM289" s="290"/>
      <c r="DN289" s="290"/>
      <c r="DO289" s="290"/>
      <c r="DP289" s="290"/>
      <c r="DQ289" s="290"/>
      <c r="DR289" s="290"/>
      <c r="DS289" s="290"/>
      <c r="DT289" s="290"/>
      <c r="DU289" s="290"/>
      <c r="DV289" s="290"/>
      <c r="DW289" s="290"/>
      <c r="DX289" s="290"/>
      <c r="DY289" s="290"/>
      <c r="DZ289" s="290"/>
      <c r="EA289" s="290"/>
      <c r="EB289" s="290"/>
      <c r="EC289" s="290"/>
      <c r="ED289" s="290"/>
      <c r="EE289" s="290"/>
      <c r="EF289" s="290"/>
      <c r="EG289" s="290"/>
      <c r="EH289" s="290"/>
      <c r="EI289" s="290"/>
      <c r="EJ289" s="290"/>
      <c r="EK289" s="290"/>
      <c r="EL289" s="290"/>
      <c r="EM289" s="290"/>
      <c r="EN289" s="290"/>
      <c r="EO289" s="290"/>
      <c r="EP289" s="290"/>
      <c r="EQ289" s="290"/>
      <c r="ER289" s="290"/>
      <c r="ES289" s="290"/>
      <c r="ET289" s="290"/>
      <c r="EU289" s="290"/>
      <c r="EV289" s="290"/>
      <c r="EW289" s="290"/>
      <c r="EX289" s="290"/>
      <c r="EY289" s="290"/>
    </row>
    <row r="290" spans="1:155" s="237" customFormat="1" ht="15" customHeight="1" x14ac:dyDescent="0.35">
      <c r="A290" s="292" t="s">
        <v>589</v>
      </c>
      <c r="B290" s="293" t="s">
        <v>1165</v>
      </c>
      <c r="C290" s="293" t="s">
        <v>710</v>
      </c>
      <c r="D290" s="290"/>
      <c r="E290" s="398">
        <v>11726255.130000001</v>
      </c>
      <c r="F290" s="699">
        <v>11976731</v>
      </c>
      <c r="G290" s="289">
        <v>0</v>
      </c>
      <c r="H290" s="699">
        <v>0</v>
      </c>
      <c r="I290" s="289">
        <v>1836818.72</v>
      </c>
      <c r="J290" s="289">
        <v>2001905</v>
      </c>
      <c r="K290" s="398">
        <v>9889436.4100000001</v>
      </c>
      <c r="L290" s="699">
        <v>9974826</v>
      </c>
      <c r="M290" s="289">
        <v>0</v>
      </c>
      <c r="N290" s="699">
        <v>0</v>
      </c>
      <c r="O290" s="405">
        <v>56197.74</v>
      </c>
      <c r="P290" s="752">
        <v>56682.96</v>
      </c>
      <c r="Q290" s="616">
        <v>0.995</v>
      </c>
      <c r="R290" s="617">
        <v>0.995</v>
      </c>
      <c r="S290" s="704">
        <v>0</v>
      </c>
      <c r="T290" s="699">
        <v>0</v>
      </c>
      <c r="U290" s="384">
        <v>55916.800000000003</v>
      </c>
      <c r="V290" s="384">
        <v>56399.5</v>
      </c>
      <c r="W290" s="684">
        <v>209.71</v>
      </c>
      <c r="X290" s="756">
        <v>212.36</v>
      </c>
      <c r="Y290" s="472">
        <v>176.86</v>
      </c>
      <c r="Z290" s="472">
        <v>176.86</v>
      </c>
      <c r="AA290" s="439">
        <v>0</v>
      </c>
      <c r="AB290" s="439">
        <v>0</v>
      </c>
      <c r="AC290" s="619">
        <v>0</v>
      </c>
      <c r="AD290" s="441" t="s">
        <v>105</v>
      </c>
      <c r="AE290" s="442" t="s">
        <v>105</v>
      </c>
      <c r="AF290" s="340">
        <v>1590.93</v>
      </c>
      <c r="AG290" s="340">
        <v>262.70999999999998</v>
      </c>
      <c r="AH290" s="340">
        <v>0</v>
      </c>
      <c r="AI290" s="340">
        <v>0</v>
      </c>
      <c r="AJ290" s="568">
        <v>2066</v>
      </c>
      <c r="AK290" s="609">
        <v>35</v>
      </c>
      <c r="AL290" s="570">
        <v>56399.5</v>
      </c>
      <c r="AM290" s="609">
        <v>0</v>
      </c>
      <c r="AN290" s="570">
        <v>0</v>
      </c>
      <c r="AO290" s="609">
        <v>24</v>
      </c>
      <c r="AP290" s="569">
        <v>56385.1</v>
      </c>
      <c r="AQ290" s="571" t="s">
        <v>708</v>
      </c>
      <c r="AR290" s="591" t="s">
        <v>708</v>
      </c>
      <c r="AS290" s="591" t="s">
        <v>708</v>
      </c>
      <c r="AT290" s="591" t="s">
        <v>708</v>
      </c>
      <c r="AU290" s="591" t="s">
        <v>708</v>
      </c>
      <c r="AV290" s="591" t="s">
        <v>708</v>
      </c>
      <c r="AW290" s="591" t="s">
        <v>708</v>
      </c>
      <c r="AX290" s="754" t="s">
        <v>708</v>
      </c>
      <c r="AY290" s="291" t="s">
        <v>708</v>
      </c>
      <c r="AZ290" s="291" t="s">
        <v>708</v>
      </c>
      <c r="BA290" s="291" t="s">
        <v>708</v>
      </c>
      <c r="BB290" s="291" t="s">
        <v>708</v>
      </c>
      <c r="BC290" s="291" t="s">
        <v>708</v>
      </c>
      <c r="BD290" s="291" t="s">
        <v>708</v>
      </c>
      <c r="BE290" s="755" t="s">
        <v>708</v>
      </c>
      <c r="BF290" s="591" t="s">
        <v>708</v>
      </c>
      <c r="BG290" s="591" t="s">
        <v>708</v>
      </c>
      <c r="BH290" s="591" t="s">
        <v>708</v>
      </c>
      <c r="BI290" s="591" t="s">
        <v>708</v>
      </c>
      <c r="BJ290" s="591" t="s">
        <v>708</v>
      </c>
      <c r="BK290" s="591" t="s">
        <v>708</v>
      </c>
      <c r="BL290" s="754" t="s">
        <v>708</v>
      </c>
      <c r="BM290" s="291" t="s">
        <v>708</v>
      </c>
      <c r="BN290" s="291" t="s">
        <v>708</v>
      </c>
      <c r="BO290" s="291" t="s">
        <v>708</v>
      </c>
      <c r="BP290" s="291" t="s">
        <v>708</v>
      </c>
      <c r="BQ290" s="291" t="s">
        <v>708</v>
      </c>
      <c r="BR290" s="291" t="s">
        <v>708</v>
      </c>
      <c r="BS290" s="755" t="s">
        <v>708</v>
      </c>
      <c r="BT290" s="591" t="s">
        <v>708</v>
      </c>
      <c r="BU290" s="591" t="s">
        <v>708</v>
      </c>
      <c r="BV290" s="591" t="s">
        <v>708</v>
      </c>
      <c r="BW290" s="591" t="s">
        <v>708</v>
      </c>
      <c r="BX290" s="591" t="s">
        <v>708</v>
      </c>
      <c r="BY290" s="591" t="s">
        <v>708</v>
      </c>
      <c r="BZ290" s="754" t="s">
        <v>708</v>
      </c>
      <c r="CA290" s="291" t="s">
        <v>708</v>
      </c>
      <c r="CB290" s="291" t="s">
        <v>708</v>
      </c>
      <c r="CC290" s="291" t="s">
        <v>708</v>
      </c>
      <c r="CD290" s="291" t="s">
        <v>708</v>
      </c>
      <c r="CE290" s="291" t="s">
        <v>708</v>
      </c>
      <c r="CF290" s="291" t="s">
        <v>708</v>
      </c>
      <c r="CG290" s="291" t="s">
        <v>708</v>
      </c>
      <c r="CH290" s="439" t="s">
        <v>1166</v>
      </c>
      <c r="CI290" s="290"/>
      <c r="CJ290" s="290"/>
      <c r="CK290" s="290"/>
      <c r="CL290" s="290"/>
      <c r="CM290" s="290"/>
      <c r="CN290" s="290"/>
      <c r="CO290" s="290"/>
      <c r="CP290" s="290"/>
      <c r="CQ290" s="290"/>
      <c r="CR290" s="290"/>
      <c r="CS290" s="290"/>
      <c r="CT290" s="290"/>
      <c r="CU290" s="290"/>
      <c r="CV290" s="290"/>
      <c r="CW290" s="290"/>
      <c r="CX290" s="290"/>
      <c r="CY290" s="290"/>
      <c r="CZ290" s="290"/>
      <c r="DA290" s="290"/>
      <c r="DB290" s="290"/>
      <c r="DC290" s="290"/>
      <c r="DD290" s="290"/>
      <c r="DE290" s="290"/>
      <c r="DF290" s="290"/>
      <c r="DG290" s="290"/>
      <c r="DH290" s="290"/>
      <c r="DI290" s="290"/>
      <c r="DJ290" s="290"/>
      <c r="DK290" s="290"/>
      <c r="DL290" s="290"/>
      <c r="DM290" s="290"/>
      <c r="DN290" s="290"/>
      <c r="DO290" s="290"/>
      <c r="DP290" s="290"/>
      <c r="DQ290" s="290"/>
      <c r="DR290" s="290"/>
      <c r="DS290" s="290"/>
      <c r="DT290" s="290"/>
      <c r="DU290" s="290"/>
      <c r="DV290" s="290"/>
      <c r="DW290" s="290"/>
      <c r="DX290" s="290"/>
      <c r="DY290" s="290"/>
      <c r="DZ290" s="290"/>
      <c r="EA290" s="290"/>
      <c r="EB290" s="290"/>
      <c r="EC290" s="290"/>
      <c r="ED290" s="290"/>
      <c r="EE290" s="290"/>
      <c r="EF290" s="290"/>
      <c r="EG290" s="290"/>
      <c r="EH290" s="290"/>
      <c r="EI290" s="290"/>
      <c r="EJ290" s="290"/>
      <c r="EK290" s="290"/>
      <c r="EL290" s="290"/>
      <c r="EM290" s="290"/>
      <c r="EN290" s="290"/>
      <c r="EO290" s="290"/>
      <c r="EP290" s="290"/>
      <c r="EQ290" s="290"/>
      <c r="ER290" s="290"/>
      <c r="ES290" s="290"/>
      <c r="ET290" s="290"/>
      <c r="EU290" s="290"/>
      <c r="EV290" s="290"/>
      <c r="EW290" s="290"/>
      <c r="EX290" s="290"/>
      <c r="EY290" s="290"/>
    </row>
    <row r="291" spans="1:155" s="237" customFormat="1" ht="15" customHeight="1" x14ac:dyDescent="0.35">
      <c r="A291" s="292" t="s">
        <v>590</v>
      </c>
      <c r="B291" s="293" t="s">
        <v>1167</v>
      </c>
      <c r="C291" s="293" t="s">
        <v>710</v>
      </c>
      <c r="D291" s="290"/>
      <c r="E291" s="398">
        <v>9122404</v>
      </c>
      <c r="F291" s="699">
        <v>9571242</v>
      </c>
      <c r="G291" s="289">
        <v>0</v>
      </c>
      <c r="H291" s="699">
        <v>0</v>
      </c>
      <c r="I291" s="289">
        <v>0</v>
      </c>
      <c r="J291" s="289">
        <v>0</v>
      </c>
      <c r="K291" s="398">
        <v>9122404</v>
      </c>
      <c r="L291" s="699">
        <v>9571242</v>
      </c>
      <c r="M291" s="289">
        <v>0</v>
      </c>
      <c r="N291" s="699">
        <v>0</v>
      </c>
      <c r="O291" s="405">
        <v>33800.1</v>
      </c>
      <c r="P291" s="752">
        <v>34939.440000000002</v>
      </c>
      <c r="Q291" s="616">
        <v>0.97</v>
      </c>
      <c r="R291" s="617">
        <v>0.97</v>
      </c>
      <c r="S291" s="704">
        <v>0</v>
      </c>
      <c r="T291" s="699">
        <v>0</v>
      </c>
      <c r="U291" s="384">
        <v>32786.1</v>
      </c>
      <c r="V291" s="384">
        <v>33891.256800000003</v>
      </c>
      <c r="W291" s="684">
        <v>278.24</v>
      </c>
      <c r="X291" s="756">
        <v>282.41036000000003</v>
      </c>
      <c r="Y291" s="472">
        <v>278.24</v>
      </c>
      <c r="Z291" s="472">
        <v>282.41036000000003</v>
      </c>
      <c r="AA291" s="499">
        <v>0</v>
      </c>
      <c r="AB291" s="440">
        <v>0</v>
      </c>
      <c r="AC291" s="619">
        <v>0</v>
      </c>
      <c r="AD291" s="441" t="s">
        <v>105</v>
      </c>
      <c r="AE291" s="442" t="s">
        <v>105</v>
      </c>
      <c r="AF291" s="340">
        <v>1529.31195</v>
      </c>
      <c r="AG291" s="340">
        <v>223.00029000000001</v>
      </c>
      <c r="AH291" s="340">
        <v>0</v>
      </c>
      <c r="AI291" s="340">
        <v>0</v>
      </c>
      <c r="AJ291" s="568">
        <v>2034.72</v>
      </c>
      <c r="AK291" s="609">
        <v>0</v>
      </c>
      <c r="AL291" s="570">
        <v>0</v>
      </c>
      <c r="AM291" s="609">
        <v>0</v>
      </c>
      <c r="AN291" s="570">
        <v>0</v>
      </c>
      <c r="AO291" s="609">
        <v>0</v>
      </c>
      <c r="AP291" s="569">
        <v>0</v>
      </c>
      <c r="AQ291" s="571" t="s">
        <v>708</v>
      </c>
      <c r="AR291" s="591" t="s">
        <v>708</v>
      </c>
      <c r="AS291" s="591" t="s">
        <v>708</v>
      </c>
      <c r="AT291" s="591" t="s">
        <v>708</v>
      </c>
      <c r="AU291" s="591" t="s">
        <v>708</v>
      </c>
      <c r="AV291" s="591" t="s">
        <v>708</v>
      </c>
      <c r="AW291" s="591" t="s">
        <v>708</v>
      </c>
      <c r="AX291" s="754" t="s">
        <v>708</v>
      </c>
      <c r="AY291" s="291" t="s">
        <v>708</v>
      </c>
      <c r="AZ291" s="291" t="s">
        <v>708</v>
      </c>
      <c r="BA291" s="291" t="s">
        <v>708</v>
      </c>
      <c r="BB291" s="291" t="s">
        <v>708</v>
      </c>
      <c r="BC291" s="291" t="s">
        <v>708</v>
      </c>
      <c r="BD291" s="291" t="s">
        <v>708</v>
      </c>
      <c r="BE291" s="755" t="s">
        <v>708</v>
      </c>
      <c r="BF291" s="591" t="s">
        <v>708</v>
      </c>
      <c r="BG291" s="591" t="s">
        <v>708</v>
      </c>
      <c r="BH291" s="591" t="s">
        <v>708</v>
      </c>
      <c r="BI291" s="591" t="s">
        <v>708</v>
      </c>
      <c r="BJ291" s="591" t="s">
        <v>708</v>
      </c>
      <c r="BK291" s="591" t="s">
        <v>708</v>
      </c>
      <c r="BL291" s="754" t="s">
        <v>708</v>
      </c>
      <c r="BM291" s="291" t="s">
        <v>708</v>
      </c>
      <c r="BN291" s="291" t="s">
        <v>708</v>
      </c>
      <c r="BO291" s="291" t="s">
        <v>708</v>
      </c>
      <c r="BP291" s="291" t="s">
        <v>708</v>
      </c>
      <c r="BQ291" s="291" t="s">
        <v>708</v>
      </c>
      <c r="BR291" s="291" t="s">
        <v>708</v>
      </c>
      <c r="BS291" s="755" t="s">
        <v>708</v>
      </c>
      <c r="BT291" s="591" t="s">
        <v>708</v>
      </c>
      <c r="BU291" s="591" t="s">
        <v>708</v>
      </c>
      <c r="BV291" s="591" t="s">
        <v>708</v>
      </c>
      <c r="BW291" s="591" t="s">
        <v>708</v>
      </c>
      <c r="BX291" s="591" t="s">
        <v>708</v>
      </c>
      <c r="BY291" s="591" t="s">
        <v>708</v>
      </c>
      <c r="BZ291" s="754" t="s">
        <v>708</v>
      </c>
      <c r="CA291" s="291" t="s">
        <v>708</v>
      </c>
      <c r="CB291" s="291" t="s">
        <v>708</v>
      </c>
      <c r="CC291" s="291" t="s">
        <v>708</v>
      </c>
      <c r="CD291" s="291" t="s">
        <v>708</v>
      </c>
      <c r="CE291" s="291" t="s">
        <v>708</v>
      </c>
      <c r="CF291" s="291" t="s">
        <v>708</v>
      </c>
      <c r="CG291" s="291" t="s">
        <v>708</v>
      </c>
      <c r="CH291" s="439" t="s">
        <v>1168</v>
      </c>
      <c r="CI291" s="290"/>
      <c r="CJ291" s="290"/>
      <c r="CK291" s="290"/>
      <c r="CL291" s="290"/>
      <c r="CM291" s="290"/>
      <c r="CN291" s="290"/>
      <c r="CO291" s="290"/>
      <c r="CP291" s="290"/>
      <c r="CQ291" s="290"/>
      <c r="CR291" s="290"/>
      <c r="CS291" s="290"/>
      <c r="CT291" s="290"/>
      <c r="CU291" s="290"/>
      <c r="CV291" s="290"/>
      <c r="CW291" s="290"/>
      <c r="CX291" s="290"/>
      <c r="CY291" s="290"/>
      <c r="CZ291" s="290"/>
      <c r="DA291" s="290"/>
      <c r="DB291" s="290"/>
      <c r="DC291" s="290"/>
      <c r="DD291" s="290"/>
      <c r="DE291" s="290"/>
      <c r="DF291" s="290"/>
      <c r="DG291" s="290"/>
      <c r="DH291" s="290"/>
      <c r="DI291" s="290"/>
      <c r="DJ291" s="290"/>
      <c r="DK291" s="290"/>
      <c r="DL291" s="290"/>
      <c r="DM291" s="290"/>
      <c r="DN291" s="290"/>
      <c r="DO291" s="290"/>
      <c r="DP291" s="290"/>
      <c r="DQ291" s="290"/>
      <c r="DR291" s="290"/>
      <c r="DS291" s="290"/>
      <c r="DT291" s="290"/>
      <c r="DU291" s="290"/>
      <c r="DV291" s="290"/>
      <c r="DW291" s="290"/>
      <c r="DX291" s="290"/>
      <c r="DY291" s="290"/>
      <c r="DZ291" s="290"/>
      <c r="EA291" s="290"/>
      <c r="EB291" s="290"/>
      <c r="EC291" s="290"/>
      <c r="ED291" s="290"/>
      <c r="EE291" s="290"/>
      <c r="EF291" s="290"/>
      <c r="EG291" s="290"/>
      <c r="EH291" s="290"/>
      <c r="EI291" s="290"/>
      <c r="EJ291" s="290"/>
      <c r="EK291" s="290"/>
      <c r="EL291" s="290"/>
      <c r="EM291" s="290"/>
      <c r="EN291" s="290"/>
      <c r="EO291" s="290"/>
      <c r="EP291" s="290"/>
      <c r="EQ291" s="290"/>
      <c r="ER291" s="290"/>
      <c r="ES291" s="290"/>
      <c r="ET291" s="290"/>
      <c r="EU291" s="290"/>
      <c r="EV291" s="290"/>
      <c r="EW291" s="290"/>
      <c r="EX291" s="290"/>
      <c r="EY291" s="290"/>
    </row>
    <row r="292" spans="1:155" s="237" customFormat="1" ht="15" customHeight="1" x14ac:dyDescent="0.35">
      <c r="A292" s="292" t="s">
        <v>591</v>
      </c>
      <c r="B292" s="293" t="s">
        <v>1169</v>
      </c>
      <c r="C292" s="293" t="s">
        <v>710</v>
      </c>
      <c r="D292" s="290"/>
      <c r="E292" s="398">
        <v>14281206.550000001</v>
      </c>
      <c r="F292" s="699">
        <v>15036031</v>
      </c>
      <c r="G292" s="289">
        <v>0</v>
      </c>
      <c r="H292" s="699">
        <v>0</v>
      </c>
      <c r="I292" s="289">
        <v>3670847</v>
      </c>
      <c r="J292" s="289">
        <v>3976391</v>
      </c>
      <c r="K292" s="398">
        <v>10610359.550000001</v>
      </c>
      <c r="L292" s="699">
        <v>11059640</v>
      </c>
      <c r="M292" s="289">
        <v>0</v>
      </c>
      <c r="N292" s="699">
        <v>0</v>
      </c>
      <c r="O292" s="405">
        <v>56747.8</v>
      </c>
      <c r="P292" s="752">
        <v>57640.1</v>
      </c>
      <c r="Q292" s="616">
        <v>0.98</v>
      </c>
      <c r="R292" s="617">
        <v>0.98</v>
      </c>
      <c r="S292" s="704">
        <v>0</v>
      </c>
      <c r="T292" s="699">
        <v>0</v>
      </c>
      <c r="U292" s="384">
        <v>55612.800000000003</v>
      </c>
      <c r="V292" s="384">
        <v>56487.298000000003</v>
      </c>
      <c r="W292" s="684">
        <v>256.8</v>
      </c>
      <c r="X292" s="756">
        <v>266.18428</v>
      </c>
      <c r="Y292" s="472">
        <v>190.79</v>
      </c>
      <c r="Z292" s="472">
        <v>195.78986</v>
      </c>
      <c r="AA292" s="499">
        <v>0</v>
      </c>
      <c r="AB292" s="440">
        <v>0</v>
      </c>
      <c r="AC292" s="619">
        <v>0</v>
      </c>
      <c r="AD292" s="441" t="s">
        <v>105</v>
      </c>
      <c r="AE292" s="442" t="s">
        <v>105</v>
      </c>
      <c r="AF292" s="340">
        <v>1626.3900599999999</v>
      </c>
      <c r="AG292" s="340">
        <v>295.57001000000002</v>
      </c>
      <c r="AH292" s="340">
        <v>0</v>
      </c>
      <c r="AI292" s="340">
        <v>0</v>
      </c>
      <c r="AJ292" s="568">
        <v>2188.14</v>
      </c>
      <c r="AK292" s="609">
        <v>21</v>
      </c>
      <c r="AL292" s="570">
        <v>56487.3</v>
      </c>
      <c r="AM292" s="609">
        <v>0</v>
      </c>
      <c r="AN292" s="570">
        <v>0</v>
      </c>
      <c r="AO292" s="609">
        <v>21</v>
      </c>
      <c r="AP292" s="569">
        <v>56487.3</v>
      </c>
      <c r="AQ292" s="571" t="s">
        <v>708</v>
      </c>
      <c r="AR292" s="591" t="s">
        <v>708</v>
      </c>
      <c r="AS292" s="591" t="s">
        <v>708</v>
      </c>
      <c r="AT292" s="591" t="s">
        <v>708</v>
      </c>
      <c r="AU292" s="591" t="s">
        <v>708</v>
      </c>
      <c r="AV292" s="591" t="s">
        <v>708</v>
      </c>
      <c r="AW292" s="591" t="s">
        <v>708</v>
      </c>
      <c r="AX292" s="754" t="s">
        <v>708</v>
      </c>
      <c r="AY292" s="291" t="s">
        <v>708</v>
      </c>
      <c r="AZ292" s="291" t="s">
        <v>708</v>
      </c>
      <c r="BA292" s="291" t="s">
        <v>708</v>
      </c>
      <c r="BB292" s="291" t="s">
        <v>708</v>
      </c>
      <c r="BC292" s="291" t="s">
        <v>708</v>
      </c>
      <c r="BD292" s="291" t="s">
        <v>708</v>
      </c>
      <c r="BE292" s="755" t="s">
        <v>708</v>
      </c>
      <c r="BF292" s="591" t="s">
        <v>708</v>
      </c>
      <c r="BG292" s="591" t="s">
        <v>708</v>
      </c>
      <c r="BH292" s="591" t="s">
        <v>708</v>
      </c>
      <c r="BI292" s="591" t="s">
        <v>708</v>
      </c>
      <c r="BJ292" s="591" t="s">
        <v>708</v>
      </c>
      <c r="BK292" s="591" t="s">
        <v>708</v>
      </c>
      <c r="BL292" s="754" t="s">
        <v>708</v>
      </c>
      <c r="BM292" s="291" t="s">
        <v>708</v>
      </c>
      <c r="BN292" s="291" t="s">
        <v>708</v>
      </c>
      <c r="BO292" s="291" t="s">
        <v>708</v>
      </c>
      <c r="BP292" s="291" t="s">
        <v>708</v>
      </c>
      <c r="BQ292" s="291" t="s">
        <v>708</v>
      </c>
      <c r="BR292" s="291" t="s">
        <v>708</v>
      </c>
      <c r="BS292" s="755" t="s">
        <v>708</v>
      </c>
      <c r="BT292" s="591" t="s">
        <v>708</v>
      </c>
      <c r="BU292" s="591" t="s">
        <v>708</v>
      </c>
      <c r="BV292" s="591" t="s">
        <v>708</v>
      </c>
      <c r="BW292" s="591" t="s">
        <v>708</v>
      </c>
      <c r="BX292" s="591" t="s">
        <v>708</v>
      </c>
      <c r="BY292" s="591" t="s">
        <v>708</v>
      </c>
      <c r="BZ292" s="754" t="s">
        <v>708</v>
      </c>
      <c r="CA292" s="291" t="s">
        <v>708</v>
      </c>
      <c r="CB292" s="291" t="s">
        <v>708</v>
      </c>
      <c r="CC292" s="291" t="s">
        <v>708</v>
      </c>
      <c r="CD292" s="291" t="s">
        <v>708</v>
      </c>
      <c r="CE292" s="291" t="s">
        <v>708</v>
      </c>
      <c r="CF292" s="291" t="s">
        <v>708</v>
      </c>
      <c r="CG292" s="291" t="s">
        <v>708</v>
      </c>
      <c r="CH292" s="439" t="s">
        <v>1170</v>
      </c>
      <c r="CI292" s="290"/>
      <c r="CJ292" s="290"/>
      <c r="CK292" s="290"/>
      <c r="CL292" s="290"/>
      <c r="CM292" s="290"/>
      <c r="CN292" s="290"/>
      <c r="CO292" s="290"/>
      <c r="CP292" s="290"/>
      <c r="CQ292" s="290"/>
      <c r="CR292" s="290"/>
      <c r="CS292" s="290"/>
      <c r="CT292" s="290"/>
      <c r="CU292" s="290"/>
      <c r="CV292" s="290"/>
      <c r="CW292" s="290"/>
      <c r="CX292" s="290"/>
      <c r="CY292" s="290"/>
      <c r="CZ292" s="290"/>
      <c r="DA292" s="290"/>
      <c r="DB292" s="290"/>
      <c r="DC292" s="290"/>
      <c r="DD292" s="290"/>
      <c r="DE292" s="290"/>
      <c r="DF292" s="290"/>
      <c r="DG292" s="290"/>
      <c r="DH292" s="290"/>
      <c r="DI292" s="290"/>
      <c r="DJ292" s="290"/>
      <c r="DK292" s="290"/>
      <c r="DL292" s="290"/>
      <c r="DM292" s="290"/>
      <c r="DN292" s="290"/>
      <c r="DO292" s="290"/>
      <c r="DP292" s="290"/>
      <c r="DQ292" s="290"/>
      <c r="DR292" s="290"/>
      <c r="DS292" s="290"/>
      <c r="DT292" s="290"/>
      <c r="DU292" s="290"/>
      <c r="DV292" s="290"/>
      <c r="DW292" s="290"/>
      <c r="DX292" s="290"/>
      <c r="DY292" s="290"/>
      <c r="DZ292" s="290"/>
      <c r="EA292" s="290"/>
      <c r="EB292" s="290"/>
      <c r="EC292" s="290"/>
      <c r="ED292" s="290"/>
      <c r="EE292" s="290"/>
      <c r="EF292" s="290"/>
      <c r="EG292" s="290"/>
      <c r="EH292" s="290"/>
      <c r="EI292" s="290"/>
      <c r="EJ292" s="290"/>
      <c r="EK292" s="290"/>
      <c r="EL292" s="290"/>
      <c r="EM292" s="290"/>
      <c r="EN292" s="290"/>
      <c r="EO292" s="290"/>
      <c r="EP292" s="290"/>
      <c r="EQ292" s="290"/>
      <c r="ER292" s="290"/>
      <c r="ES292" s="290"/>
      <c r="ET292" s="290"/>
      <c r="EU292" s="290"/>
      <c r="EV292" s="290"/>
      <c r="EW292" s="290"/>
      <c r="EX292" s="290"/>
      <c r="EY292" s="290"/>
    </row>
    <row r="293" spans="1:155" s="237" customFormat="1" ht="15" customHeight="1" x14ac:dyDescent="0.35">
      <c r="A293" s="292" t="s">
        <v>592</v>
      </c>
      <c r="B293" s="293" t="s">
        <v>1171</v>
      </c>
      <c r="C293" s="293" t="s">
        <v>710</v>
      </c>
      <c r="D293" s="290"/>
      <c r="E293" s="398">
        <v>20347893</v>
      </c>
      <c r="F293" s="699">
        <v>21128448</v>
      </c>
      <c r="G293" s="289">
        <v>0</v>
      </c>
      <c r="H293" s="699">
        <v>0</v>
      </c>
      <c r="I293" s="289">
        <v>7232112</v>
      </c>
      <c r="J293" s="289">
        <v>7526930</v>
      </c>
      <c r="K293" s="398">
        <v>13115781</v>
      </c>
      <c r="L293" s="699">
        <v>13601518</v>
      </c>
      <c r="M293" s="289">
        <v>82867</v>
      </c>
      <c r="N293" s="699">
        <v>87800</v>
      </c>
      <c r="O293" s="405">
        <v>67441.2</v>
      </c>
      <c r="P293" s="752">
        <v>68211.100000000006</v>
      </c>
      <c r="Q293" s="616">
        <v>0.98499999999999999</v>
      </c>
      <c r="R293" s="617">
        <v>0.98499999999999999</v>
      </c>
      <c r="S293" s="383">
        <v>0</v>
      </c>
      <c r="T293" s="699">
        <v>0</v>
      </c>
      <c r="U293" s="384">
        <v>66429.600000000006</v>
      </c>
      <c r="V293" s="384">
        <v>67187.933499999999</v>
      </c>
      <c r="W293" s="684">
        <v>306.31</v>
      </c>
      <c r="X293" s="756">
        <v>314.46789000000001</v>
      </c>
      <c r="Y293" s="472">
        <v>197.44</v>
      </c>
      <c r="Z293" s="472">
        <v>202.43988999999999</v>
      </c>
      <c r="AA293" s="499">
        <v>0</v>
      </c>
      <c r="AB293" s="440">
        <v>0</v>
      </c>
      <c r="AC293" s="619">
        <v>0</v>
      </c>
      <c r="AD293" s="441" t="s">
        <v>105</v>
      </c>
      <c r="AE293" s="442" t="s">
        <v>105</v>
      </c>
      <c r="AF293" s="340">
        <v>1613.3391999999999</v>
      </c>
      <c r="AG293" s="340">
        <v>224.90987999999999</v>
      </c>
      <c r="AH293" s="340">
        <v>99.369960000000006</v>
      </c>
      <c r="AI293" s="340">
        <v>0</v>
      </c>
      <c r="AJ293" s="568">
        <v>2252.09</v>
      </c>
      <c r="AK293" s="609">
        <v>42</v>
      </c>
      <c r="AL293" s="570">
        <v>67187.899999999994</v>
      </c>
      <c r="AM293" s="609">
        <v>0</v>
      </c>
      <c r="AN293" s="570">
        <v>0</v>
      </c>
      <c r="AO293" s="609">
        <v>41</v>
      </c>
      <c r="AP293" s="569">
        <v>67071.7</v>
      </c>
      <c r="AQ293" s="571" t="s">
        <v>708</v>
      </c>
      <c r="AR293" s="591" t="s">
        <v>708</v>
      </c>
      <c r="AS293" s="591" t="s">
        <v>708</v>
      </c>
      <c r="AT293" s="591" t="s">
        <v>708</v>
      </c>
      <c r="AU293" s="591" t="s">
        <v>708</v>
      </c>
      <c r="AV293" s="591" t="s">
        <v>708</v>
      </c>
      <c r="AW293" s="591" t="s">
        <v>708</v>
      </c>
      <c r="AX293" s="754" t="s">
        <v>708</v>
      </c>
      <c r="AY293" s="291" t="s">
        <v>708</v>
      </c>
      <c r="AZ293" s="291" t="s">
        <v>708</v>
      </c>
      <c r="BA293" s="291" t="s">
        <v>708</v>
      </c>
      <c r="BB293" s="291" t="s">
        <v>708</v>
      </c>
      <c r="BC293" s="291" t="s">
        <v>708</v>
      </c>
      <c r="BD293" s="291" t="s">
        <v>708</v>
      </c>
      <c r="BE293" s="755" t="s">
        <v>708</v>
      </c>
      <c r="BF293" s="591" t="s">
        <v>708</v>
      </c>
      <c r="BG293" s="591" t="s">
        <v>708</v>
      </c>
      <c r="BH293" s="591" t="s">
        <v>708</v>
      </c>
      <c r="BI293" s="591" t="s">
        <v>708</v>
      </c>
      <c r="BJ293" s="591" t="s">
        <v>708</v>
      </c>
      <c r="BK293" s="591" t="s">
        <v>708</v>
      </c>
      <c r="BL293" s="754" t="s">
        <v>708</v>
      </c>
      <c r="BM293" s="291" t="s">
        <v>708</v>
      </c>
      <c r="BN293" s="291" t="s">
        <v>708</v>
      </c>
      <c r="BO293" s="291" t="s">
        <v>708</v>
      </c>
      <c r="BP293" s="291" t="s">
        <v>708</v>
      </c>
      <c r="BQ293" s="291" t="s">
        <v>708</v>
      </c>
      <c r="BR293" s="291" t="s">
        <v>708</v>
      </c>
      <c r="BS293" s="755" t="s">
        <v>708</v>
      </c>
      <c r="BT293" s="591" t="s">
        <v>708</v>
      </c>
      <c r="BU293" s="591" t="s">
        <v>708</v>
      </c>
      <c r="BV293" s="591" t="s">
        <v>708</v>
      </c>
      <c r="BW293" s="591" t="s">
        <v>708</v>
      </c>
      <c r="BX293" s="591" t="s">
        <v>708</v>
      </c>
      <c r="BY293" s="591" t="s">
        <v>708</v>
      </c>
      <c r="BZ293" s="754" t="s">
        <v>708</v>
      </c>
      <c r="CA293" s="291" t="s">
        <v>708</v>
      </c>
      <c r="CB293" s="291" t="s">
        <v>708</v>
      </c>
      <c r="CC293" s="291" t="s">
        <v>708</v>
      </c>
      <c r="CD293" s="291" t="s">
        <v>708</v>
      </c>
      <c r="CE293" s="291" t="s">
        <v>708</v>
      </c>
      <c r="CF293" s="291" t="s">
        <v>708</v>
      </c>
      <c r="CG293" s="291" t="s">
        <v>708</v>
      </c>
      <c r="CH293" s="439" t="s">
        <v>1172</v>
      </c>
      <c r="CI293" s="290"/>
      <c r="CJ293" s="290"/>
      <c r="CK293" s="290"/>
      <c r="CL293" s="290"/>
      <c r="CM293" s="290"/>
      <c r="CN293" s="290"/>
      <c r="CO293" s="290"/>
      <c r="CP293" s="290"/>
      <c r="CQ293" s="290"/>
      <c r="CR293" s="290"/>
      <c r="CS293" s="290"/>
      <c r="CT293" s="290"/>
      <c r="CU293" s="290"/>
      <c r="CV293" s="290"/>
      <c r="CW293" s="290"/>
      <c r="CX293" s="290"/>
      <c r="CY293" s="290"/>
      <c r="CZ293" s="290"/>
      <c r="DA293" s="290"/>
      <c r="DB293" s="290"/>
      <c r="DC293" s="290"/>
      <c r="DD293" s="290"/>
      <c r="DE293" s="290"/>
      <c r="DF293" s="290"/>
      <c r="DG293" s="290"/>
      <c r="DH293" s="290"/>
      <c r="DI293" s="290"/>
      <c r="DJ293" s="290"/>
      <c r="DK293" s="290"/>
      <c r="DL293" s="290"/>
      <c r="DM293" s="290"/>
      <c r="DN293" s="290"/>
      <c r="DO293" s="290"/>
      <c r="DP293" s="290"/>
      <c r="DQ293" s="290"/>
      <c r="DR293" s="290"/>
      <c r="DS293" s="290"/>
      <c r="DT293" s="290"/>
      <c r="DU293" s="290"/>
      <c r="DV293" s="290"/>
      <c r="DW293" s="290"/>
      <c r="DX293" s="290"/>
      <c r="DY293" s="290"/>
      <c r="DZ293" s="290"/>
      <c r="EA293" s="290"/>
      <c r="EB293" s="290"/>
      <c r="EC293" s="290"/>
      <c r="ED293" s="290"/>
      <c r="EE293" s="290"/>
      <c r="EF293" s="290"/>
      <c r="EG293" s="290"/>
      <c r="EH293" s="290"/>
      <c r="EI293" s="290"/>
      <c r="EJ293" s="290"/>
      <c r="EK293" s="290"/>
      <c r="EL293" s="290"/>
      <c r="EM293" s="290"/>
      <c r="EN293" s="290"/>
      <c r="EO293" s="290"/>
      <c r="EP293" s="290"/>
      <c r="EQ293" s="290"/>
      <c r="ER293" s="290"/>
      <c r="ES293" s="290"/>
      <c r="ET293" s="290"/>
      <c r="EU293" s="290"/>
      <c r="EV293" s="290"/>
      <c r="EW293" s="290"/>
      <c r="EX293" s="290"/>
      <c r="EY293" s="290"/>
    </row>
    <row r="294" spans="1:155" s="237" customFormat="1" ht="15" customHeight="1" x14ac:dyDescent="0.35">
      <c r="A294" s="292" t="s">
        <v>593</v>
      </c>
      <c r="B294" s="293" t="s">
        <v>1173</v>
      </c>
      <c r="C294" s="293" t="s">
        <v>710</v>
      </c>
      <c r="D294" s="290"/>
      <c r="E294" s="398">
        <v>11311884</v>
      </c>
      <c r="F294" s="699">
        <v>11641352</v>
      </c>
      <c r="G294" s="289">
        <v>0</v>
      </c>
      <c r="H294" s="699">
        <v>0</v>
      </c>
      <c r="I294" s="289">
        <v>1787099</v>
      </c>
      <c r="J294" s="289">
        <v>1893542</v>
      </c>
      <c r="K294" s="398">
        <v>9524785</v>
      </c>
      <c r="L294" s="699">
        <v>9747810</v>
      </c>
      <c r="M294" s="289">
        <v>0</v>
      </c>
      <c r="N294" s="699">
        <v>0</v>
      </c>
      <c r="O294" s="405">
        <v>43724.7</v>
      </c>
      <c r="P294" s="752">
        <v>43760.2</v>
      </c>
      <c r="Q294" s="616">
        <v>0.99400000000000011</v>
      </c>
      <c r="R294" s="617">
        <v>0.99400000000000011</v>
      </c>
      <c r="S294" s="383">
        <v>0</v>
      </c>
      <c r="T294" s="699">
        <v>0</v>
      </c>
      <c r="U294" s="384">
        <v>43462.400000000001</v>
      </c>
      <c r="V294" s="384">
        <v>43497.638800000001</v>
      </c>
      <c r="W294" s="684">
        <v>260.27</v>
      </c>
      <c r="X294" s="756">
        <v>267.63180999999997</v>
      </c>
      <c r="Y294" s="472">
        <v>219.15</v>
      </c>
      <c r="Z294" s="472">
        <v>224.09975</v>
      </c>
      <c r="AA294" s="499">
        <v>0</v>
      </c>
      <c r="AB294" s="440">
        <v>0</v>
      </c>
      <c r="AC294" s="619">
        <v>0</v>
      </c>
      <c r="AD294" s="441" t="s">
        <v>105</v>
      </c>
      <c r="AE294" s="442" t="s">
        <v>105</v>
      </c>
      <c r="AF294" s="340">
        <v>1529.30864</v>
      </c>
      <c r="AG294" s="340">
        <v>222.99979999999999</v>
      </c>
      <c r="AH294" s="340">
        <v>0</v>
      </c>
      <c r="AI294" s="340">
        <v>0</v>
      </c>
      <c r="AJ294" s="568">
        <v>2019.94</v>
      </c>
      <c r="AK294" s="609">
        <v>8</v>
      </c>
      <c r="AL294" s="570">
        <v>25751.200000000001</v>
      </c>
      <c r="AM294" s="609">
        <v>0</v>
      </c>
      <c r="AN294" s="570">
        <v>0</v>
      </c>
      <c r="AO294" s="609">
        <v>8</v>
      </c>
      <c r="AP294" s="569">
        <v>25751.200000000001</v>
      </c>
      <c r="AQ294" s="571" t="s">
        <v>708</v>
      </c>
      <c r="AR294" s="591" t="s">
        <v>708</v>
      </c>
      <c r="AS294" s="591" t="s">
        <v>708</v>
      </c>
      <c r="AT294" s="591" t="s">
        <v>708</v>
      </c>
      <c r="AU294" s="591" t="s">
        <v>708</v>
      </c>
      <c r="AV294" s="591" t="s">
        <v>708</v>
      </c>
      <c r="AW294" s="591" t="s">
        <v>708</v>
      </c>
      <c r="AX294" s="754" t="s">
        <v>708</v>
      </c>
      <c r="AY294" s="291" t="s">
        <v>708</v>
      </c>
      <c r="AZ294" s="291" t="s">
        <v>708</v>
      </c>
      <c r="BA294" s="291" t="s">
        <v>708</v>
      </c>
      <c r="BB294" s="291" t="s">
        <v>708</v>
      </c>
      <c r="BC294" s="291" t="s">
        <v>708</v>
      </c>
      <c r="BD294" s="291" t="s">
        <v>708</v>
      </c>
      <c r="BE294" s="755" t="s">
        <v>708</v>
      </c>
      <c r="BF294" s="591" t="s">
        <v>708</v>
      </c>
      <c r="BG294" s="591" t="s">
        <v>708</v>
      </c>
      <c r="BH294" s="591" t="s">
        <v>708</v>
      </c>
      <c r="BI294" s="591" t="s">
        <v>708</v>
      </c>
      <c r="BJ294" s="591" t="s">
        <v>708</v>
      </c>
      <c r="BK294" s="591" t="s">
        <v>708</v>
      </c>
      <c r="BL294" s="754" t="s">
        <v>708</v>
      </c>
      <c r="BM294" s="291" t="s">
        <v>708</v>
      </c>
      <c r="BN294" s="291" t="s">
        <v>708</v>
      </c>
      <c r="BO294" s="291" t="s">
        <v>708</v>
      </c>
      <c r="BP294" s="291" t="s">
        <v>708</v>
      </c>
      <c r="BQ294" s="291" t="s">
        <v>708</v>
      </c>
      <c r="BR294" s="291" t="s">
        <v>708</v>
      </c>
      <c r="BS294" s="755" t="s">
        <v>708</v>
      </c>
      <c r="BT294" s="591" t="s">
        <v>708</v>
      </c>
      <c r="BU294" s="591" t="s">
        <v>708</v>
      </c>
      <c r="BV294" s="591" t="s">
        <v>708</v>
      </c>
      <c r="BW294" s="591" t="s">
        <v>708</v>
      </c>
      <c r="BX294" s="591" t="s">
        <v>708</v>
      </c>
      <c r="BY294" s="591" t="s">
        <v>708</v>
      </c>
      <c r="BZ294" s="754" t="s">
        <v>708</v>
      </c>
      <c r="CA294" s="291" t="s">
        <v>708</v>
      </c>
      <c r="CB294" s="291" t="s">
        <v>708</v>
      </c>
      <c r="CC294" s="291" t="s">
        <v>708</v>
      </c>
      <c r="CD294" s="291" t="s">
        <v>708</v>
      </c>
      <c r="CE294" s="291" t="s">
        <v>708</v>
      </c>
      <c r="CF294" s="291" t="s">
        <v>708</v>
      </c>
      <c r="CG294" s="291" t="s">
        <v>708</v>
      </c>
      <c r="CH294" s="439" t="s">
        <v>1174</v>
      </c>
      <c r="CI294" s="290"/>
      <c r="CJ294" s="290"/>
      <c r="CK294" s="290"/>
      <c r="CL294" s="290"/>
      <c r="CM294" s="290"/>
      <c r="CN294" s="290"/>
      <c r="CO294" s="290"/>
      <c r="CP294" s="290"/>
      <c r="CQ294" s="290"/>
      <c r="CR294" s="290"/>
      <c r="CS294" s="290"/>
      <c r="CT294" s="290"/>
      <c r="CU294" s="290"/>
      <c r="CV294" s="290"/>
      <c r="CW294" s="290"/>
      <c r="CX294" s="290"/>
      <c r="CY294" s="290"/>
      <c r="CZ294" s="290"/>
      <c r="DA294" s="290"/>
      <c r="DB294" s="290"/>
      <c r="DC294" s="290"/>
      <c r="DD294" s="290"/>
      <c r="DE294" s="290"/>
      <c r="DF294" s="290"/>
      <c r="DG294" s="290"/>
      <c r="DH294" s="290"/>
      <c r="DI294" s="290"/>
      <c r="DJ294" s="290"/>
      <c r="DK294" s="290"/>
      <c r="DL294" s="290"/>
      <c r="DM294" s="290"/>
      <c r="DN294" s="290"/>
      <c r="DO294" s="290"/>
      <c r="DP294" s="290"/>
      <c r="DQ294" s="290"/>
      <c r="DR294" s="290"/>
      <c r="DS294" s="290"/>
      <c r="DT294" s="290"/>
      <c r="DU294" s="290"/>
      <c r="DV294" s="290"/>
      <c r="DW294" s="290"/>
      <c r="DX294" s="290"/>
      <c r="DY294" s="290"/>
      <c r="DZ294" s="290"/>
      <c r="EA294" s="290"/>
      <c r="EB294" s="290"/>
      <c r="EC294" s="290"/>
      <c r="ED294" s="290"/>
      <c r="EE294" s="290"/>
      <c r="EF294" s="290"/>
      <c r="EG294" s="290"/>
      <c r="EH294" s="290"/>
      <c r="EI294" s="290"/>
      <c r="EJ294" s="290"/>
      <c r="EK294" s="290"/>
      <c r="EL294" s="290"/>
      <c r="EM294" s="290"/>
      <c r="EN294" s="290"/>
      <c r="EO294" s="290"/>
      <c r="EP294" s="290"/>
      <c r="EQ294" s="290"/>
      <c r="ER294" s="290"/>
      <c r="ES294" s="290"/>
      <c r="ET294" s="290"/>
      <c r="EU294" s="290"/>
      <c r="EV294" s="290"/>
      <c r="EW294" s="290"/>
      <c r="EX294" s="290"/>
      <c r="EY294" s="290"/>
    </row>
    <row r="295" spans="1:155" s="237" customFormat="1" ht="17.149999999999999" customHeight="1" x14ac:dyDescent="0.35">
      <c r="A295" s="292" t="s">
        <v>485</v>
      </c>
      <c r="B295" s="293" t="s">
        <v>1175</v>
      </c>
      <c r="C295" s="293" t="s">
        <v>128</v>
      </c>
      <c r="D295" s="290"/>
      <c r="E295" s="398">
        <v>108822061</v>
      </c>
      <c r="F295" s="699">
        <v>114792310</v>
      </c>
      <c r="G295" s="289">
        <v>6410</v>
      </c>
      <c r="H295" s="722">
        <v>0</v>
      </c>
      <c r="I295" s="289">
        <v>4500396</v>
      </c>
      <c r="J295" s="289">
        <v>4700225</v>
      </c>
      <c r="K295" s="398">
        <v>104321665</v>
      </c>
      <c r="L295" s="699">
        <v>110092085</v>
      </c>
      <c r="M295" s="289">
        <v>153485</v>
      </c>
      <c r="N295" s="699">
        <v>156211</v>
      </c>
      <c r="O295" s="405">
        <v>65300</v>
      </c>
      <c r="P295" s="752">
        <v>66270.399999999994</v>
      </c>
      <c r="Q295" s="616">
        <v>0.996</v>
      </c>
      <c r="R295" s="617">
        <v>0.996</v>
      </c>
      <c r="S295" s="704">
        <v>304.89999999999998</v>
      </c>
      <c r="T295" s="699">
        <v>304.89999999999998</v>
      </c>
      <c r="U295" s="384">
        <v>65343.7</v>
      </c>
      <c r="V295" s="384">
        <v>66310.2</v>
      </c>
      <c r="W295" s="684">
        <v>1665.38</v>
      </c>
      <c r="X295" s="756">
        <v>1731.14</v>
      </c>
      <c r="Y295" s="472">
        <v>1596.51</v>
      </c>
      <c r="Z295" s="472">
        <v>1660.26</v>
      </c>
      <c r="AA295" s="499">
        <v>3175593</v>
      </c>
      <c r="AB295" s="440">
        <v>47.89</v>
      </c>
      <c r="AC295" s="619">
        <v>2.9996700000000001E-2</v>
      </c>
      <c r="AD295" s="441" t="s">
        <v>105</v>
      </c>
      <c r="AE295" s="442" t="s">
        <v>105</v>
      </c>
      <c r="AF295" s="340">
        <v>0</v>
      </c>
      <c r="AG295" s="340">
        <v>241.28</v>
      </c>
      <c r="AH295" s="340">
        <v>73.95</v>
      </c>
      <c r="AI295" s="340">
        <v>0</v>
      </c>
      <c r="AJ295" s="568">
        <v>2046.37</v>
      </c>
      <c r="AK295" s="609">
        <v>63</v>
      </c>
      <c r="AL295" s="570">
        <v>66310.2</v>
      </c>
      <c r="AM295" s="609">
        <v>0</v>
      </c>
      <c r="AN295" s="570">
        <v>0</v>
      </c>
      <c r="AO295" s="609">
        <v>56</v>
      </c>
      <c r="AP295" s="569">
        <v>65827.899999999994</v>
      </c>
      <c r="AQ295" s="571" t="s">
        <v>708</v>
      </c>
      <c r="AR295" s="591" t="s">
        <v>708</v>
      </c>
      <c r="AS295" s="591" t="s">
        <v>708</v>
      </c>
      <c r="AT295" s="591" t="s">
        <v>708</v>
      </c>
      <c r="AU295" s="591" t="s">
        <v>708</v>
      </c>
      <c r="AV295" s="591" t="s">
        <v>708</v>
      </c>
      <c r="AW295" s="591" t="s">
        <v>708</v>
      </c>
      <c r="AX295" s="754" t="s">
        <v>708</v>
      </c>
      <c r="AY295" s="291" t="s">
        <v>708</v>
      </c>
      <c r="AZ295" s="291" t="s">
        <v>708</v>
      </c>
      <c r="BA295" s="291" t="s">
        <v>708</v>
      </c>
      <c r="BB295" s="291" t="s">
        <v>708</v>
      </c>
      <c r="BC295" s="291" t="s">
        <v>708</v>
      </c>
      <c r="BD295" s="291" t="s">
        <v>708</v>
      </c>
      <c r="BE295" s="755" t="s">
        <v>708</v>
      </c>
      <c r="BF295" s="591" t="s">
        <v>708</v>
      </c>
      <c r="BG295" s="591" t="s">
        <v>708</v>
      </c>
      <c r="BH295" s="591" t="s">
        <v>708</v>
      </c>
      <c r="BI295" s="591" t="s">
        <v>708</v>
      </c>
      <c r="BJ295" s="591" t="s">
        <v>708</v>
      </c>
      <c r="BK295" s="591" t="s">
        <v>708</v>
      </c>
      <c r="BL295" s="754" t="s">
        <v>708</v>
      </c>
      <c r="BM295" s="291" t="s">
        <v>708</v>
      </c>
      <c r="BN295" s="291" t="s">
        <v>708</v>
      </c>
      <c r="BO295" s="291" t="s">
        <v>708</v>
      </c>
      <c r="BP295" s="291" t="s">
        <v>708</v>
      </c>
      <c r="BQ295" s="291" t="s">
        <v>708</v>
      </c>
      <c r="BR295" s="291" t="s">
        <v>708</v>
      </c>
      <c r="BS295" s="755" t="s">
        <v>708</v>
      </c>
      <c r="BT295" s="591" t="s">
        <v>708</v>
      </c>
      <c r="BU295" s="591" t="s">
        <v>708</v>
      </c>
      <c r="BV295" s="591" t="s">
        <v>708</v>
      </c>
      <c r="BW295" s="591" t="s">
        <v>708</v>
      </c>
      <c r="BX295" s="591" t="s">
        <v>708</v>
      </c>
      <c r="BY295" s="591" t="s">
        <v>708</v>
      </c>
      <c r="BZ295" s="754" t="s">
        <v>708</v>
      </c>
      <c r="CA295" s="291" t="s">
        <v>708</v>
      </c>
      <c r="CB295" s="291" t="s">
        <v>708</v>
      </c>
      <c r="CC295" s="291" t="s">
        <v>708</v>
      </c>
      <c r="CD295" s="291" t="s">
        <v>708</v>
      </c>
      <c r="CE295" s="291" t="s">
        <v>708</v>
      </c>
      <c r="CF295" s="291" t="s">
        <v>708</v>
      </c>
      <c r="CG295" s="291" t="s">
        <v>708</v>
      </c>
      <c r="CH295" s="439" t="s">
        <v>1176</v>
      </c>
      <c r="CI295" s="290"/>
      <c r="CJ295" s="290"/>
      <c r="CK295" s="290"/>
      <c r="CL295" s="290"/>
      <c r="CM295" s="290"/>
      <c r="CN295" s="290"/>
      <c r="CO295" s="290"/>
      <c r="CP295" s="290"/>
      <c r="CQ295" s="290"/>
      <c r="CR295" s="290"/>
      <c r="CS295" s="290"/>
      <c r="CT295" s="290"/>
      <c r="CU295" s="290"/>
      <c r="CV295" s="290"/>
      <c r="CW295" s="290"/>
      <c r="CX295" s="290"/>
      <c r="CY295" s="290"/>
      <c r="CZ295" s="290"/>
      <c r="DA295" s="290"/>
      <c r="DB295" s="290"/>
      <c r="DC295" s="290"/>
      <c r="DD295" s="290"/>
      <c r="DE295" s="290"/>
      <c r="DF295" s="290"/>
      <c r="DG295" s="290"/>
      <c r="DH295" s="290"/>
      <c r="DI295" s="290"/>
      <c r="DJ295" s="290"/>
      <c r="DK295" s="290"/>
      <c r="DL295" s="290"/>
      <c r="DM295" s="290"/>
      <c r="DN295" s="290"/>
      <c r="DO295" s="290"/>
      <c r="DP295" s="290"/>
      <c r="DQ295" s="290"/>
      <c r="DR295" s="290"/>
      <c r="DS295" s="290"/>
      <c r="DT295" s="290"/>
      <c r="DU295" s="290"/>
      <c r="DV295" s="290"/>
      <c r="DW295" s="290"/>
      <c r="DX295" s="290"/>
      <c r="DY295" s="290"/>
      <c r="DZ295" s="290"/>
      <c r="EA295" s="290"/>
      <c r="EB295" s="290"/>
      <c r="EC295" s="290"/>
      <c r="ED295" s="290"/>
      <c r="EE295" s="290"/>
      <c r="EF295" s="290"/>
      <c r="EG295" s="290"/>
      <c r="EH295" s="290"/>
      <c r="EI295" s="290"/>
      <c r="EJ295" s="290"/>
      <c r="EK295" s="290"/>
      <c r="EL295" s="290"/>
      <c r="EM295" s="290"/>
      <c r="EN295" s="290"/>
      <c r="EO295" s="290"/>
      <c r="EP295" s="290"/>
      <c r="EQ295" s="290"/>
      <c r="ER295" s="290"/>
      <c r="ES295" s="290"/>
      <c r="ET295" s="290"/>
      <c r="EU295" s="290"/>
      <c r="EV295" s="290"/>
      <c r="EW295" s="290"/>
      <c r="EX295" s="290"/>
      <c r="EY295" s="290"/>
    </row>
    <row r="296" spans="1:155" s="237" customFormat="1" ht="17.149999999999999" customHeight="1" x14ac:dyDescent="0.35">
      <c r="A296" s="292" t="s">
        <v>594</v>
      </c>
      <c r="B296" s="293" t="s">
        <v>1177</v>
      </c>
      <c r="C296" s="293" t="s">
        <v>710</v>
      </c>
      <c r="D296" s="290"/>
      <c r="E296" s="398">
        <v>6653446</v>
      </c>
      <c r="F296" s="699">
        <v>6947600</v>
      </c>
      <c r="G296" s="289">
        <v>0</v>
      </c>
      <c r="H296" s="699">
        <v>0</v>
      </c>
      <c r="I296" s="289">
        <v>1762973</v>
      </c>
      <c r="J296" s="289">
        <v>1845380</v>
      </c>
      <c r="K296" s="398">
        <v>4890473</v>
      </c>
      <c r="L296" s="699">
        <v>5102220</v>
      </c>
      <c r="M296" s="289">
        <v>0</v>
      </c>
      <c r="N296" s="699">
        <v>0</v>
      </c>
      <c r="O296" s="405">
        <v>20953.689999999999</v>
      </c>
      <c r="P296" s="752">
        <v>21308.2</v>
      </c>
      <c r="Q296" s="616">
        <v>0.96499999999999997</v>
      </c>
      <c r="R296" s="617">
        <v>0.97</v>
      </c>
      <c r="S296" s="704">
        <v>19.2</v>
      </c>
      <c r="T296" s="699">
        <v>18.8</v>
      </c>
      <c r="U296" s="384">
        <v>20239.5</v>
      </c>
      <c r="V296" s="384">
        <v>20687.8</v>
      </c>
      <c r="W296" s="684">
        <v>328.74</v>
      </c>
      <c r="X296" s="756">
        <v>335.83</v>
      </c>
      <c r="Y296" s="472">
        <v>241.63</v>
      </c>
      <c r="Z296" s="472">
        <v>246.63</v>
      </c>
      <c r="AA296" s="499">
        <v>0</v>
      </c>
      <c r="AB296" s="440">
        <v>0</v>
      </c>
      <c r="AC296" s="619">
        <v>0</v>
      </c>
      <c r="AD296" s="441" t="s">
        <v>105</v>
      </c>
      <c r="AE296" s="442" t="s">
        <v>105</v>
      </c>
      <c r="AF296" s="340">
        <v>1556.46</v>
      </c>
      <c r="AG296" s="340">
        <v>246.56</v>
      </c>
      <c r="AH296" s="340">
        <v>91.79</v>
      </c>
      <c r="AI296" s="340">
        <v>0</v>
      </c>
      <c r="AJ296" s="568">
        <v>2230.64</v>
      </c>
      <c r="AK296" s="609">
        <v>55</v>
      </c>
      <c r="AL296" s="570">
        <v>20687.75</v>
      </c>
      <c r="AM296" s="609">
        <v>0</v>
      </c>
      <c r="AN296" s="570">
        <v>0</v>
      </c>
      <c r="AO296" s="609">
        <v>45</v>
      </c>
      <c r="AP296" s="569">
        <v>20626.5</v>
      </c>
      <c r="AQ296" s="571" t="s">
        <v>708</v>
      </c>
      <c r="AR296" s="591" t="s">
        <v>708</v>
      </c>
      <c r="AS296" s="591" t="s">
        <v>708</v>
      </c>
      <c r="AT296" s="591" t="s">
        <v>708</v>
      </c>
      <c r="AU296" s="591" t="s">
        <v>708</v>
      </c>
      <c r="AV296" s="591" t="s">
        <v>708</v>
      </c>
      <c r="AW296" s="591" t="s">
        <v>708</v>
      </c>
      <c r="AX296" s="754" t="s">
        <v>708</v>
      </c>
      <c r="AY296" s="291" t="s">
        <v>708</v>
      </c>
      <c r="AZ296" s="291" t="s">
        <v>708</v>
      </c>
      <c r="BA296" s="291" t="s">
        <v>708</v>
      </c>
      <c r="BB296" s="291" t="s">
        <v>708</v>
      </c>
      <c r="BC296" s="291" t="s">
        <v>708</v>
      </c>
      <c r="BD296" s="291" t="s">
        <v>708</v>
      </c>
      <c r="BE296" s="755" t="s">
        <v>708</v>
      </c>
      <c r="BF296" s="591" t="s">
        <v>708</v>
      </c>
      <c r="BG296" s="591" t="s">
        <v>708</v>
      </c>
      <c r="BH296" s="591" t="s">
        <v>708</v>
      </c>
      <c r="BI296" s="591" t="s">
        <v>708</v>
      </c>
      <c r="BJ296" s="591" t="s">
        <v>708</v>
      </c>
      <c r="BK296" s="591" t="s">
        <v>708</v>
      </c>
      <c r="BL296" s="754" t="s">
        <v>708</v>
      </c>
      <c r="BM296" s="291" t="s">
        <v>708</v>
      </c>
      <c r="BN296" s="291" t="s">
        <v>708</v>
      </c>
      <c r="BO296" s="291" t="s">
        <v>708</v>
      </c>
      <c r="BP296" s="291" t="s">
        <v>708</v>
      </c>
      <c r="BQ296" s="291" t="s">
        <v>708</v>
      </c>
      <c r="BR296" s="291" t="s">
        <v>708</v>
      </c>
      <c r="BS296" s="755" t="s">
        <v>708</v>
      </c>
      <c r="BT296" s="591" t="s">
        <v>708</v>
      </c>
      <c r="BU296" s="591" t="s">
        <v>708</v>
      </c>
      <c r="BV296" s="591" t="s">
        <v>708</v>
      </c>
      <c r="BW296" s="591" t="s">
        <v>708</v>
      </c>
      <c r="BX296" s="591" t="s">
        <v>708</v>
      </c>
      <c r="BY296" s="591" t="s">
        <v>708</v>
      </c>
      <c r="BZ296" s="754" t="s">
        <v>708</v>
      </c>
      <c r="CA296" s="291" t="s">
        <v>708</v>
      </c>
      <c r="CB296" s="291" t="s">
        <v>708</v>
      </c>
      <c r="CC296" s="291" t="s">
        <v>708</v>
      </c>
      <c r="CD296" s="291" t="s">
        <v>708</v>
      </c>
      <c r="CE296" s="291" t="s">
        <v>708</v>
      </c>
      <c r="CF296" s="291" t="s">
        <v>708</v>
      </c>
      <c r="CG296" s="291" t="s">
        <v>708</v>
      </c>
      <c r="CH296" s="439" t="s">
        <v>1178</v>
      </c>
      <c r="CI296" s="290"/>
      <c r="CJ296" s="290"/>
      <c r="CK296" s="290"/>
      <c r="CL296" s="290"/>
      <c r="CM296" s="290"/>
      <c r="CN296" s="290"/>
      <c r="CO296" s="290"/>
      <c r="CP296" s="290"/>
      <c r="CQ296" s="290"/>
      <c r="CR296" s="290"/>
      <c r="CS296" s="290"/>
      <c r="CT296" s="290"/>
      <c r="CU296" s="290"/>
      <c r="CV296" s="290"/>
      <c r="CW296" s="290"/>
      <c r="CX296" s="290"/>
      <c r="CY296" s="290"/>
      <c r="CZ296" s="290"/>
      <c r="DA296" s="290"/>
      <c r="DB296" s="290"/>
      <c r="DC296" s="290"/>
      <c r="DD296" s="290"/>
      <c r="DE296" s="290"/>
      <c r="DF296" s="290"/>
      <c r="DG296" s="290"/>
      <c r="DH296" s="290"/>
      <c r="DI296" s="290"/>
      <c r="DJ296" s="290"/>
      <c r="DK296" s="290"/>
      <c r="DL296" s="290"/>
      <c r="DM296" s="290"/>
      <c r="DN296" s="290"/>
      <c r="DO296" s="290"/>
      <c r="DP296" s="290"/>
      <c r="DQ296" s="290"/>
      <c r="DR296" s="290"/>
      <c r="DS296" s="290"/>
      <c r="DT296" s="290"/>
      <c r="DU296" s="290"/>
      <c r="DV296" s="290"/>
      <c r="DW296" s="290"/>
      <c r="DX296" s="290"/>
      <c r="DY296" s="290"/>
      <c r="DZ296" s="290"/>
      <c r="EA296" s="290"/>
      <c r="EB296" s="290"/>
      <c r="EC296" s="290"/>
      <c r="ED296" s="290"/>
      <c r="EE296" s="290"/>
      <c r="EF296" s="290"/>
      <c r="EG296" s="290"/>
      <c r="EH296" s="290"/>
      <c r="EI296" s="290"/>
      <c r="EJ296" s="290"/>
      <c r="EK296" s="290"/>
      <c r="EL296" s="290"/>
      <c r="EM296" s="290"/>
      <c r="EN296" s="290"/>
      <c r="EO296" s="290"/>
      <c r="EP296" s="290"/>
      <c r="EQ296" s="290"/>
      <c r="ER296" s="290"/>
      <c r="ES296" s="290"/>
      <c r="ET296" s="290"/>
      <c r="EU296" s="290"/>
      <c r="EV296" s="290"/>
      <c r="EW296" s="290"/>
      <c r="EX296" s="290"/>
      <c r="EY296" s="290"/>
    </row>
    <row r="297" spans="1:155" s="237" customFormat="1" ht="15" customHeight="1" x14ac:dyDescent="0.35">
      <c r="A297" s="292" t="s">
        <v>595</v>
      </c>
      <c r="B297" s="293" t="s">
        <v>1179</v>
      </c>
      <c r="C297" s="293" t="s">
        <v>710</v>
      </c>
      <c r="D297" s="290"/>
      <c r="E297" s="398">
        <v>8484814</v>
      </c>
      <c r="F297" s="699">
        <v>8905486</v>
      </c>
      <c r="G297" s="289">
        <v>0</v>
      </c>
      <c r="H297" s="699">
        <v>0</v>
      </c>
      <c r="I297" s="289">
        <v>637597</v>
      </c>
      <c r="J297" s="289">
        <v>678798</v>
      </c>
      <c r="K297" s="398">
        <v>7847217</v>
      </c>
      <c r="L297" s="699">
        <v>8226688</v>
      </c>
      <c r="M297" s="289">
        <v>0</v>
      </c>
      <c r="N297" s="699">
        <v>0</v>
      </c>
      <c r="O297" s="405">
        <v>37524.550000000003</v>
      </c>
      <c r="P297" s="752">
        <v>38438.5</v>
      </c>
      <c r="Q297" s="616">
        <v>0.98</v>
      </c>
      <c r="R297" s="617">
        <v>0.98</v>
      </c>
      <c r="S297" s="383">
        <v>0</v>
      </c>
      <c r="T297" s="699">
        <v>0</v>
      </c>
      <c r="U297" s="384">
        <v>36774.1</v>
      </c>
      <c r="V297" s="384">
        <v>37669.699999999997</v>
      </c>
      <c r="W297" s="684">
        <v>230.73</v>
      </c>
      <c r="X297" s="756">
        <v>236.41</v>
      </c>
      <c r="Y297" s="472">
        <v>213.39</v>
      </c>
      <c r="Z297" s="472">
        <v>218.39</v>
      </c>
      <c r="AA297" s="499">
        <v>0</v>
      </c>
      <c r="AB297" s="440">
        <v>0</v>
      </c>
      <c r="AC297" s="619">
        <v>0</v>
      </c>
      <c r="AD297" s="441" t="s">
        <v>105</v>
      </c>
      <c r="AE297" s="442" t="s">
        <v>105</v>
      </c>
      <c r="AF297" s="340">
        <v>1514.29</v>
      </c>
      <c r="AG297" s="340">
        <v>236.45</v>
      </c>
      <c r="AH297" s="340">
        <v>77.27</v>
      </c>
      <c r="AI297" s="340">
        <v>0</v>
      </c>
      <c r="AJ297" s="568">
        <v>2064.42</v>
      </c>
      <c r="AK297" s="609">
        <v>21</v>
      </c>
      <c r="AL297" s="570">
        <v>23344.5</v>
      </c>
      <c r="AM297" s="609">
        <v>0</v>
      </c>
      <c r="AN297" s="570">
        <v>0</v>
      </c>
      <c r="AO297" s="609">
        <v>20</v>
      </c>
      <c r="AP297" s="569">
        <v>23243.200000000001</v>
      </c>
      <c r="AQ297" s="571" t="s">
        <v>708</v>
      </c>
      <c r="AR297" s="591" t="s">
        <v>708</v>
      </c>
      <c r="AS297" s="591" t="s">
        <v>708</v>
      </c>
      <c r="AT297" s="591" t="s">
        <v>708</v>
      </c>
      <c r="AU297" s="591" t="s">
        <v>708</v>
      </c>
      <c r="AV297" s="591" t="s">
        <v>708</v>
      </c>
      <c r="AW297" s="591" t="s">
        <v>708</v>
      </c>
      <c r="AX297" s="754" t="s">
        <v>708</v>
      </c>
      <c r="AY297" s="291" t="s">
        <v>708</v>
      </c>
      <c r="AZ297" s="291" t="s">
        <v>708</v>
      </c>
      <c r="BA297" s="291" t="s">
        <v>708</v>
      </c>
      <c r="BB297" s="291" t="s">
        <v>708</v>
      </c>
      <c r="BC297" s="291" t="s">
        <v>708</v>
      </c>
      <c r="BD297" s="291" t="s">
        <v>708</v>
      </c>
      <c r="BE297" s="755" t="s">
        <v>708</v>
      </c>
      <c r="BF297" s="591" t="s">
        <v>708</v>
      </c>
      <c r="BG297" s="591" t="s">
        <v>708</v>
      </c>
      <c r="BH297" s="591" t="s">
        <v>708</v>
      </c>
      <c r="BI297" s="591" t="s">
        <v>708</v>
      </c>
      <c r="BJ297" s="591" t="s">
        <v>708</v>
      </c>
      <c r="BK297" s="591" t="s">
        <v>708</v>
      </c>
      <c r="BL297" s="754" t="s">
        <v>708</v>
      </c>
      <c r="BM297" s="291" t="s">
        <v>708</v>
      </c>
      <c r="BN297" s="291" t="s">
        <v>708</v>
      </c>
      <c r="BO297" s="291" t="s">
        <v>708</v>
      </c>
      <c r="BP297" s="291" t="s">
        <v>708</v>
      </c>
      <c r="BQ297" s="291" t="s">
        <v>708</v>
      </c>
      <c r="BR297" s="291" t="s">
        <v>708</v>
      </c>
      <c r="BS297" s="755" t="s">
        <v>708</v>
      </c>
      <c r="BT297" s="591" t="s">
        <v>708</v>
      </c>
      <c r="BU297" s="591" t="s">
        <v>708</v>
      </c>
      <c r="BV297" s="591" t="s">
        <v>708</v>
      </c>
      <c r="BW297" s="591" t="s">
        <v>708</v>
      </c>
      <c r="BX297" s="591" t="s">
        <v>708</v>
      </c>
      <c r="BY297" s="591" t="s">
        <v>708</v>
      </c>
      <c r="BZ297" s="754" t="s">
        <v>708</v>
      </c>
      <c r="CA297" s="291" t="s">
        <v>708</v>
      </c>
      <c r="CB297" s="291" t="s">
        <v>708</v>
      </c>
      <c r="CC297" s="291" t="s">
        <v>708</v>
      </c>
      <c r="CD297" s="291" t="s">
        <v>708</v>
      </c>
      <c r="CE297" s="291" t="s">
        <v>708</v>
      </c>
      <c r="CF297" s="291" t="s">
        <v>708</v>
      </c>
      <c r="CG297" s="291" t="s">
        <v>708</v>
      </c>
      <c r="CH297" s="439" t="s">
        <v>1180</v>
      </c>
      <c r="CI297" s="290"/>
      <c r="CJ297" s="290"/>
      <c r="CK297" s="290"/>
      <c r="CL297" s="290"/>
      <c r="CM297" s="290"/>
      <c r="CN297" s="290"/>
      <c r="CO297" s="290"/>
      <c r="CP297" s="290"/>
      <c r="CQ297" s="290"/>
      <c r="CR297" s="290"/>
      <c r="CS297" s="290"/>
      <c r="CT297" s="290"/>
      <c r="CU297" s="290"/>
      <c r="CV297" s="290"/>
      <c r="CW297" s="290"/>
      <c r="CX297" s="290"/>
      <c r="CY297" s="290"/>
      <c r="CZ297" s="290"/>
      <c r="DA297" s="290"/>
      <c r="DB297" s="290"/>
      <c r="DC297" s="290"/>
      <c r="DD297" s="290"/>
      <c r="DE297" s="290"/>
      <c r="DF297" s="290"/>
      <c r="DG297" s="290"/>
      <c r="DH297" s="290"/>
      <c r="DI297" s="290"/>
      <c r="DJ297" s="290"/>
      <c r="DK297" s="290"/>
      <c r="DL297" s="290"/>
      <c r="DM297" s="290"/>
      <c r="DN297" s="290"/>
      <c r="DO297" s="290"/>
      <c r="DP297" s="290"/>
      <c r="DQ297" s="290"/>
      <c r="DR297" s="290"/>
      <c r="DS297" s="290"/>
      <c r="DT297" s="290"/>
      <c r="DU297" s="290"/>
      <c r="DV297" s="290"/>
      <c r="DW297" s="290"/>
      <c r="DX297" s="290"/>
      <c r="DY297" s="290"/>
      <c r="DZ297" s="290"/>
      <c r="EA297" s="290"/>
      <c r="EB297" s="290"/>
      <c r="EC297" s="290"/>
      <c r="ED297" s="290"/>
      <c r="EE297" s="290"/>
      <c r="EF297" s="290"/>
      <c r="EG297" s="290"/>
      <c r="EH297" s="290"/>
      <c r="EI297" s="290"/>
      <c r="EJ297" s="290"/>
      <c r="EK297" s="290"/>
      <c r="EL297" s="290"/>
      <c r="EM297" s="290"/>
      <c r="EN297" s="290"/>
      <c r="EO297" s="290"/>
      <c r="EP297" s="290"/>
      <c r="EQ297" s="290"/>
      <c r="ER297" s="290"/>
      <c r="ES297" s="290"/>
      <c r="ET297" s="290"/>
      <c r="EU297" s="290"/>
      <c r="EV297" s="290"/>
      <c r="EW297" s="290"/>
      <c r="EX297" s="290"/>
      <c r="EY297" s="290"/>
    </row>
    <row r="298" spans="1:155" s="237" customFormat="1" ht="15" customHeight="1" x14ac:dyDescent="0.35">
      <c r="A298" s="292" t="s">
        <v>596</v>
      </c>
      <c r="B298" s="293" t="s">
        <v>1181</v>
      </c>
      <c r="C298" s="293" t="s">
        <v>710</v>
      </c>
      <c r="D298" s="290"/>
      <c r="E298" s="398">
        <v>8897331</v>
      </c>
      <c r="F298" s="699">
        <v>9402498</v>
      </c>
      <c r="G298" s="289">
        <v>0</v>
      </c>
      <c r="H298" s="699">
        <v>0</v>
      </c>
      <c r="I298" s="289">
        <v>2186556</v>
      </c>
      <c r="J298" s="289">
        <v>2333818</v>
      </c>
      <c r="K298" s="398">
        <v>6710775</v>
      </c>
      <c r="L298" s="699">
        <v>7068680</v>
      </c>
      <c r="M298" s="289">
        <v>385686</v>
      </c>
      <c r="N298" s="699">
        <v>409450</v>
      </c>
      <c r="O298" s="405">
        <v>30751.3</v>
      </c>
      <c r="P298" s="752">
        <v>31462.9</v>
      </c>
      <c r="Q298" s="616">
        <v>0.97540000000000004</v>
      </c>
      <c r="R298" s="617">
        <v>0.98299999999999998</v>
      </c>
      <c r="S298" s="704">
        <v>133.6</v>
      </c>
      <c r="T298" s="699">
        <v>110.5</v>
      </c>
      <c r="U298" s="384">
        <v>30128.400000000001</v>
      </c>
      <c r="V298" s="384">
        <v>31038.5</v>
      </c>
      <c r="W298" s="684">
        <v>295.31</v>
      </c>
      <c r="X298" s="756">
        <v>302.93</v>
      </c>
      <c r="Y298" s="472">
        <v>222.74</v>
      </c>
      <c r="Z298" s="472">
        <v>227.74</v>
      </c>
      <c r="AA298" s="439">
        <v>0</v>
      </c>
      <c r="AB298" s="439">
        <v>0</v>
      </c>
      <c r="AC298" s="619">
        <v>0</v>
      </c>
      <c r="AD298" s="441" t="s">
        <v>105</v>
      </c>
      <c r="AE298" s="442" t="s">
        <v>105</v>
      </c>
      <c r="AF298" s="340">
        <v>1432.17</v>
      </c>
      <c r="AG298" s="340">
        <v>276.3</v>
      </c>
      <c r="AH298" s="340">
        <v>0</v>
      </c>
      <c r="AI298" s="340">
        <v>0</v>
      </c>
      <c r="AJ298" s="568">
        <v>2011.4</v>
      </c>
      <c r="AK298" s="609">
        <v>128</v>
      </c>
      <c r="AL298" s="570">
        <v>31038.5</v>
      </c>
      <c r="AM298" s="609">
        <v>0</v>
      </c>
      <c r="AN298" s="570">
        <v>0</v>
      </c>
      <c r="AO298" s="609">
        <v>79</v>
      </c>
      <c r="AP298" s="569">
        <v>29707.3</v>
      </c>
      <c r="AQ298" s="571" t="s">
        <v>708</v>
      </c>
      <c r="AR298" s="591" t="s">
        <v>708</v>
      </c>
      <c r="AS298" s="591" t="s">
        <v>708</v>
      </c>
      <c r="AT298" s="591" t="s">
        <v>708</v>
      </c>
      <c r="AU298" s="591" t="s">
        <v>708</v>
      </c>
      <c r="AV298" s="591" t="s">
        <v>708</v>
      </c>
      <c r="AW298" s="591" t="s">
        <v>708</v>
      </c>
      <c r="AX298" s="754" t="s">
        <v>708</v>
      </c>
      <c r="AY298" s="291" t="s">
        <v>708</v>
      </c>
      <c r="AZ298" s="291" t="s">
        <v>708</v>
      </c>
      <c r="BA298" s="291" t="s">
        <v>708</v>
      </c>
      <c r="BB298" s="291" t="s">
        <v>708</v>
      </c>
      <c r="BC298" s="291" t="s">
        <v>708</v>
      </c>
      <c r="BD298" s="291" t="s">
        <v>708</v>
      </c>
      <c r="BE298" s="755" t="s">
        <v>708</v>
      </c>
      <c r="BF298" s="591" t="s">
        <v>708</v>
      </c>
      <c r="BG298" s="591" t="s">
        <v>708</v>
      </c>
      <c r="BH298" s="591" t="s">
        <v>708</v>
      </c>
      <c r="BI298" s="591" t="s">
        <v>708</v>
      </c>
      <c r="BJ298" s="591" t="s">
        <v>708</v>
      </c>
      <c r="BK298" s="591" t="s">
        <v>708</v>
      </c>
      <c r="BL298" s="754" t="s">
        <v>708</v>
      </c>
      <c r="BM298" s="291" t="s">
        <v>708</v>
      </c>
      <c r="BN298" s="291" t="s">
        <v>708</v>
      </c>
      <c r="BO298" s="291" t="s">
        <v>708</v>
      </c>
      <c r="BP298" s="291" t="s">
        <v>708</v>
      </c>
      <c r="BQ298" s="291" t="s">
        <v>708</v>
      </c>
      <c r="BR298" s="291" t="s">
        <v>708</v>
      </c>
      <c r="BS298" s="755" t="s">
        <v>708</v>
      </c>
      <c r="BT298" s="591" t="s">
        <v>708</v>
      </c>
      <c r="BU298" s="591" t="s">
        <v>708</v>
      </c>
      <c r="BV298" s="591" t="s">
        <v>708</v>
      </c>
      <c r="BW298" s="591" t="s">
        <v>708</v>
      </c>
      <c r="BX298" s="591" t="s">
        <v>708</v>
      </c>
      <c r="BY298" s="591" t="s">
        <v>708</v>
      </c>
      <c r="BZ298" s="754" t="s">
        <v>708</v>
      </c>
      <c r="CA298" s="291" t="s">
        <v>708</v>
      </c>
      <c r="CB298" s="291" t="s">
        <v>708</v>
      </c>
      <c r="CC298" s="291" t="s">
        <v>708</v>
      </c>
      <c r="CD298" s="291" t="s">
        <v>708</v>
      </c>
      <c r="CE298" s="291" t="s">
        <v>708</v>
      </c>
      <c r="CF298" s="291" t="s">
        <v>708</v>
      </c>
      <c r="CG298" s="291" t="s">
        <v>708</v>
      </c>
      <c r="CH298" s="439" t="s">
        <v>1182</v>
      </c>
      <c r="CI298" s="290"/>
      <c r="CJ298" s="290"/>
      <c r="CK298" s="290"/>
      <c r="CL298" s="290"/>
      <c r="CM298" s="290"/>
      <c r="CN298" s="290"/>
      <c r="CO298" s="290"/>
      <c r="CP298" s="290"/>
      <c r="CQ298" s="290"/>
      <c r="CR298" s="290"/>
      <c r="CS298" s="290"/>
      <c r="CT298" s="290"/>
      <c r="CU298" s="290"/>
      <c r="CV298" s="290"/>
      <c r="CW298" s="290"/>
      <c r="CX298" s="290"/>
      <c r="CY298" s="290"/>
      <c r="CZ298" s="290"/>
      <c r="DA298" s="290"/>
      <c r="DB298" s="290"/>
      <c r="DC298" s="290"/>
      <c r="DD298" s="290"/>
      <c r="DE298" s="290"/>
      <c r="DF298" s="290"/>
      <c r="DG298" s="290"/>
      <c r="DH298" s="290"/>
      <c r="DI298" s="290"/>
      <c r="DJ298" s="290"/>
      <c r="DK298" s="290"/>
      <c r="DL298" s="290"/>
      <c r="DM298" s="290"/>
      <c r="DN298" s="290"/>
      <c r="DO298" s="290"/>
      <c r="DP298" s="290"/>
      <c r="DQ298" s="290"/>
      <c r="DR298" s="290"/>
      <c r="DS298" s="290"/>
      <c r="DT298" s="290"/>
      <c r="DU298" s="290"/>
      <c r="DV298" s="290"/>
      <c r="DW298" s="290"/>
      <c r="DX298" s="290"/>
      <c r="DY298" s="290"/>
      <c r="DZ298" s="290"/>
      <c r="EA298" s="290"/>
      <c r="EB298" s="290"/>
      <c r="EC298" s="290"/>
      <c r="ED298" s="290"/>
      <c r="EE298" s="290"/>
      <c r="EF298" s="290"/>
      <c r="EG298" s="290"/>
      <c r="EH298" s="290"/>
      <c r="EI298" s="290"/>
      <c r="EJ298" s="290"/>
      <c r="EK298" s="290"/>
      <c r="EL298" s="290"/>
      <c r="EM298" s="290"/>
      <c r="EN298" s="290"/>
      <c r="EO298" s="290"/>
      <c r="EP298" s="290"/>
      <c r="EQ298" s="290"/>
      <c r="ER298" s="290"/>
      <c r="ES298" s="290"/>
      <c r="ET298" s="290"/>
      <c r="EU298" s="290"/>
      <c r="EV298" s="290"/>
      <c r="EW298" s="290"/>
      <c r="EX298" s="290"/>
      <c r="EY298" s="290"/>
    </row>
    <row r="299" spans="1:155" s="237" customFormat="1" ht="15" customHeight="1" x14ac:dyDescent="0.35">
      <c r="A299" s="292" t="s">
        <v>487</v>
      </c>
      <c r="B299" s="293" t="s">
        <v>488</v>
      </c>
      <c r="C299" s="293" t="s">
        <v>128</v>
      </c>
      <c r="D299" s="290"/>
      <c r="E299" s="398">
        <v>226051920</v>
      </c>
      <c r="F299" s="699">
        <v>236538010</v>
      </c>
      <c r="G299" s="289">
        <v>593149</v>
      </c>
      <c r="H299" s="699">
        <v>622634</v>
      </c>
      <c r="I299" s="289">
        <v>10641623</v>
      </c>
      <c r="J299" s="289">
        <v>11324585</v>
      </c>
      <c r="K299" s="398">
        <v>215410297</v>
      </c>
      <c r="L299" s="699">
        <v>225213425</v>
      </c>
      <c r="M299" s="289">
        <v>0</v>
      </c>
      <c r="N299" s="699">
        <v>0</v>
      </c>
      <c r="O299" s="405">
        <v>140326.73469000001</v>
      </c>
      <c r="P299" s="752">
        <v>142453.1</v>
      </c>
      <c r="Q299" s="616">
        <v>0.98</v>
      </c>
      <c r="R299" s="617">
        <v>0.98</v>
      </c>
      <c r="S299" s="704">
        <v>0</v>
      </c>
      <c r="T299" s="699">
        <v>0</v>
      </c>
      <c r="U299" s="384">
        <v>137520.20000000001</v>
      </c>
      <c r="V299" s="384">
        <v>139604</v>
      </c>
      <c r="W299" s="684" t="s">
        <v>708</v>
      </c>
      <c r="X299" s="756" t="s">
        <v>708</v>
      </c>
      <c r="Y299" s="472" t="s">
        <v>708</v>
      </c>
      <c r="Z299" s="472" t="s">
        <v>708</v>
      </c>
      <c r="AA299" s="499">
        <v>0</v>
      </c>
      <c r="AB299" s="440">
        <v>0</v>
      </c>
      <c r="AC299" s="619">
        <v>0</v>
      </c>
      <c r="AD299" s="441" t="s">
        <v>105</v>
      </c>
      <c r="AE299" s="442" t="s">
        <v>105</v>
      </c>
      <c r="AF299" s="340">
        <v>0</v>
      </c>
      <c r="AG299" s="340">
        <v>278.04000000000002</v>
      </c>
      <c r="AH299" s="340">
        <v>68.2</v>
      </c>
      <c r="AI299" s="340">
        <v>0</v>
      </c>
      <c r="AJ299" s="568">
        <v>2040.59</v>
      </c>
      <c r="AK299" s="609">
        <v>165</v>
      </c>
      <c r="AL299" s="570">
        <v>139604</v>
      </c>
      <c r="AM299" s="609">
        <v>0</v>
      </c>
      <c r="AN299" s="570">
        <v>0</v>
      </c>
      <c r="AO299" s="609">
        <v>141</v>
      </c>
      <c r="AP299" s="569">
        <v>138469.6</v>
      </c>
      <c r="AQ299" s="571" t="s">
        <v>1183</v>
      </c>
      <c r="AR299" s="591" t="s">
        <v>1184</v>
      </c>
      <c r="AS299" s="623">
        <v>32929.300000000003</v>
      </c>
      <c r="AT299" s="591">
        <v>1716.23</v>
      </c>
      <c r="AU299" s="591">
        <v>1596.06</v>
      </c>
      <c r="AV299" s="591">
        <v>504806</v>
      </c>
      <c r="AW299" s="591">
        <v>15.33</v>
      </c>
      <c r="AX299" s="757">
        <v>1.05611E-2</v>
      </c>
      <c r="AY299" s="291" t="s">
        <v>1185</v>
      </c>
      <c r="AZ299" s="622">
        <v>69205.3</v>
      </c>
      <c r="BA299" s="291">
        <v>1676.05</v>
      </c>
      <c r="BB299" s="291">
        <v>1624.42</v>
      </c>
      <c r="BC299" s="291">
        <v>1098981</v>
      </c>
      <c r="BD299" s="291">
        <v>15.88</v>
      </c>
      <c r="BE299" s="758">
        <v>1.0473099999999999E-2</v>
      </c>
      <c r="BF299" s="591" t="s">
        <v>1186</v>
      </c>
      <c r="BG299" s="623">
        <v>37469.4</v>
      </c>
      <c r="BH299" s="591">
        <v>1708.98</v>
      </c>
      <c r="BI299" s="591">
        <v>1607.71</v>
      </c>
      <c r="BJ299" s="591">
        <v>583024</v>
      </c>
      <c r="BK299" s="591">
        <v>15.56</v>
      </c>
      <c r="BL299" s="757">
        <v>1.0501100000000001E-2</v>
      </c>
      <c r="BM299" s="291" t="s">
        <v>708</v>
      </c>
      <c r="BN299" s="291" t="s">
        <v>708</v>
      </c>
      <c r="BO299" s="291" t="s">
        <v>708</v>
      </c>
      <c r="BP299" s="291" t="s">
        <v>708</v>
      </c>
      <c r="BQ299" s="291" t="s">
        <v>708</v>
      </c>
      <c r="BR299" s="291" t="s">
        <v>708</v>
      </c>
      <c r="BS299" s="755" t="s">
        <v>708</v>
      </c>
      <c r="BT299" s="591" t="s">
        <v>708</v>
      </c>
      <c r="BU299" s="591" t="s">
        <v>708</v>
      </c>
      <c r="BV299" s="591" t="s">
        <v>708</v>
      </c>
      <c r="BW299" s="591" t="s">
        <v>708</v>
      </c>
      <c r="BX299" s="591" t="s">
        <v>708</v>
      </c>
      <c r="BY299" s="591" t="s">
        <v>708</v>
      </c>
      <c r="BZ299" s="754" t="s">
        <v>708</v>
      </c>
      <c r="CA299" s="291" t="s">
        <v>488</v>
      </c>
      <c r="CB299" s="622">
        <v>139604</v>
      </c>
      <c r="CC299" s="291">
        <v>1694.35</v>
      </c>
      <c r="CD299" s="291">
        <v>1613.23</v>
      </c>
      <c r="CE299" s="291">
        <v>2186811</v>
      </c>
      <c r="CF299" s="291">
        <v>15.66</v>
      </c>
      <c r="CG299" s="621">
        <v>0.01</v>
      </c>
      <c r="CH299" s="439" t="s">
        <v>1187</v>
      </c>
      <c r="CI299" s="290"/>
      <c r="CJ299" s="290"/>
      <c r="CK299" s="290"/>
      <c r="CL299" s="290"/>
      <c r="CM299" s="290"/>
      <c r="CN299" s="290"/>
      <c r="CO299" s="290"/>
      <c r="CP299" s="290"/>
      <c r="CQ299" s="290"/>
      <c r="CR299" s="290"/>
      <c r="CS299" s="290"/>
      <c r="CT299" s="290"/>
      <c r="CU299" s="290"/>
      <c r="CV299" s="290"/>
      <c r="CW299" s="290"/>
      <c r="CX299" s="290"/>
      <c r="CY299" s="290"/>
      <c r="CZ299" s="290"/>
      <c r="DA299" s="290"/>
      <c r="DB299" s="290"/>
      <c r="DC299" s="290"/>
      <c r="DD299" s="290"/>
      <c r="DE299" s="290"/>
      <c r="DF299" s="290"/>
      <c r="DG299" s="290"/>
      <c r="DH299" s="290"/>
      <c r="DI299" s="290"/>
      <c r="DJ299" s="290"/>
      <c r="DK299" s="290"/>
      <c r="DL299" s="290"/>
      <c r="DM299" s="290"/>
      <c r="DN299" s="290"/>
      <c r="DO299" s="290"/>
      <c r="DP299" s="290"/>
      <c r="DQ299" s="290"/>
      <c r="DR299" s="290"/>
      <c r="DS299" s="290"/>
      <c r="DT299" s="290"/>
      <c r="DU299" s="290"/>
      <c r="DV299" s="290"/>
      <c r="DW299" s="290"/>
      <c r="DX299" s="290"/>
      <c r="DY299" s="290"/>
      <c r="DZ299" s="290"/>
      <c r="EA299" s="290"/>
      <c r="EB299" s="290"/>
      <c r="EC299" s="290"/>
      <c r="ED299" s="290"/>
      <c r="EE299" s="290"/>
      <c r="EF299" s="290"/>
      <c r="EG299" s="290"/>
      <c r="EH299" s="290"/>
      <c r="EI299" s="290"/>
      <c r="EJ299" s="290"/>
      <c r="EK299" s="290"/>
      <c r="EL299" s="290"/>
      <c r="EM299" s="290"/>
      <c r="EN299" s="290"/>
      <c r="EO299" s="290"/>
      <c r="EP299" s="290"/>
      <c r="EQ299" s="290"/>
      <c r="ER299" s="290"/>
      <c r="ES299" s="290"/>
      <c r="ET299" s="290"/>
      <c r="EU299" s="290"/>
      <c r="EV299" s="290"/>
      <c r="EW299" s="290"/>
      <c r="EX299" s="290"/>
      <c r="EY299" s="290"/>
    </row>
    <row r="300" spans="1:155" s="237" customFormat="1" ht="15" customHeight="1" x14ac:dyDescent="0.35">
      <c r="A300" s="292" t="s">
        <v>597</v>
      </c>
      <c r="B300" s="293" t="s">
        <v>1188</v>
      </c>
      <c r="C300" s="293" t="s">
        <v>710</v>
      </c>
      <c r="D300" s="290"/>
      <c r="E300" s="398">
        <v>9005916</v>
      </c>
      <c r="F300" s="699">
        <v>9705854</v>
      </c>
      <c r="G300" s="289">
        <v>0</v>
      </c>
      <c r="H300" s="699">
        <v>0</v>
      </c>
      <c r="I300" s="289">
        <v>4092790</v>
      </c>
      <c r="J300" s="289">
        <v>4424653</v>
      </c>
      <c r="K300" s="398">
        <v>4913126</v>
      </c>
      <c r="L300" s="699">
        <v>5281201</v>
      </c>
      <c r="M300" s="289">
        <v>0</v>
      </c>
      <c r="N300" s="699">
        <v>0</v>
      </c>
      <c r="O300" s="405">
        <v>44655.24</v>
      </c>
      <c r="P300" s="752">
        <v>45876.9</v>
      </c>
      <c r="Q300" s="616">
        <v>0.98499999999999999</v>
      </c>
      <c r="R300" s="617">
        <v>0.98499999999999999</v>
      </c>
      <c r="S300" s="704">
        <v>932.5</v>
      </c>
      <c r="T300" s="699">
        <v>983.7</v>
      </c>
      <c r="U300" s="384">
        <v>44917.9</v>
      </c>
      <c r="V300" s="384">
        <v>46172.446499999998</v>
      </c>
      <c r="W300" s="684">
        <v>200.5</v>
      </c>
      <c r="X300" s="756">
        <v>210.20878999999999</v>
      </c>
      <c r="Y300" s="472">
        <v>109.38</v>
      </c>
      <c r="Z300" s="472">
        <v>114.37993</v>
      </c>
      <c r="AA300" s="499">
        <v>0</v>
      </c>
      <c r="AB300" s="440">
        <v>0</v>
      </c>
      <c r="AC300" s="619">
        <v>0</v>
      </c>
      <c r="AD300" s="441" t="s">
        <v>105</v>
      </c>
      <c r="AE300" s="442" t="s">
        <v>105</v>
      </c>
      <c r="AF300" s="340">
        <v>1651.60906</v>
      </c>
      <c r="AG300" s="340">
        <v>241.27981</v>
      </c>
      <c r="AH300" s="340">
        <v>0</v>
      </c>
      <c r="AI300" s="340">
        <v>0</v>
      </c>
      <c r="AJ300" s="568">
        <v>2103.1</v>
      </c>
      <c r="AK300" s="609">
        <v>81</v>
      </c>
      <c r="AL300" s="570">
        <v>46172.4</v>
      </c>
      <c r="AM300" s="609">
        <v>0</v>
      </c>
      <c r="AN300" s="570">
        <v>0</v>
      </c>
      <c r="AO300" s="609">
        <v>61</v>
      </c>
      <c r="AP300" s="569">
        <v>45208.800000000003</v>
      </c>
      <c r="AQ300" s="571" t="s">
        <v>708</v>
      </c>
      <c r="AR300" s="591" t="s">
        <v>708</v>
      </c>
      <c r="AS300" s="591" t="s">
        <v>708</v>
      </c>
      <c r="AT300" s="591" t="s">
        <v>708</v>
      </c>
      <c r="AU300" s="591" t="s">
        <v>708</v>
      </c>
      <c r="AV300" s="591" t="s">
        <v>708</v>
      </c>
      <c r="AW300" s="591" t="s">
        <v>708</v>
      </c>
      <c r="AX300" s="754" t="s">
        <v>708</v>
      </c>
      <c r="AY300" s="291" t="s">
        <v>708</v>
      </c>
      <c r="AZ300" s="291" t="s">
        <v>708</v>
      </c>
      <c r="BA300" s="291" t="s">
        <v>708</v>
      </c>
      <c r="BB300" s="291" t="s">
        <v>708</v>
      </c>
      <c r="BC300" s="291" t="s">
        <v>708</v>
      </c>
      <c r="BD300" s="291" t="s">
        <v>708</v>
      </c>
      <c r="BE300" s="755" t="s">
        <v>708</v>
      </c>
      <c r="BF300" s="591" t="s">
        <v>708</v>
      </c>
      <c r="BG300" s="591" t="s">
        <v>708</v>
      </c>
      <c r="BH300" s="591" t="s">
        <v>708</v>
      </c>
      <c r="BI300" s="591" t="s">
        <v>708</v>
      </c>
      <c r="BJ300" s="591" t="s">
        <v>708</v>
      </c>
      <c r="BK300" s="591" t="s">
        <v>708</v>
      </c>
      <c r="BL300" s="754" t="s">
        <v>708</v>
      </c>
      <c r="BM300" s="291" t="s">
        <v>708</v>
      </c>
      <c r="BN300" s="291" t="s">
        <v>708</v>
      </c>
      <c r="BO300" s="291" t="s">
        <v>708</v>
      </c>
      <c r="BP300" s="291" t="s">
        <v>708</v>
      </c>
      <c r="BQ300" s="291" t="s">
        <v>708</v>
      </c>
      <c r="BR300" s="291" t="s">
        <v>708</v>
      </c>
      <c r="BS300" s="755" t="s">
        <v>708</v>
      </c>
      <c r="BT300" s="591" t="s">
        <v>708</v>
      </c>
      <c r="BU300" s="591" t="s">
        <v>708</v>
      </c>
      <c r="BV300" s="591" t="s">
        <v>708</v>
      </c>
      <c r="BW300" s="591" t="s">
        <v>708</v>
      </c>
      <c r="BX300" s="591" t="s">
        <v>708</v>
      </c>
      <c r="BY300" s="591" t="s">
        <v>708</v>
      </c>
      <c r="BZ300" s="754" t="s">
        <v>708</v>
      </c>
      <c r="CA300" s="291" t="s">
        <v>708</v>
      </c>
      <c r="CB300" s="291" t="s">
        <v>708</v>
      </c>
      <c r="CC300" s="291" t="s">
        <v>708</v>
      </c>
      <c r="CD300" s="291" t="s">
        <v>708</v>
      </c>
      <c r="CE300" s="291" t="s">
        <v>708</v>
      </c>
      <c r="CF300" s="291" t="s">
        <v>708</v>
      </c>
      <c r="CG300" s="291" t="s">
        <v>708</v>
      </c>
      <c r="CH300" s="439" t="s">
        <v>1189</v>
      </c>
      <c r="CI300" s="290"/>
      <c r="CJ300" s="290"/>
      <c r="CK300" s="290"/>
      <c r="CL300" s="290"/>
      <c r="CM300" s="290"/>
      <c r="CN300" s="290"/>
      <c r="CO300" s="290"/>
      <c r="CP300" s="290"/>
      <c r="CQ300" s="290"/>
      <c r="CR300" s="290"/>
      <c r="CS300" s="290"/>
      <c r="CT300" s="290"/>
      <c r="CU300" s="290"/>
      <c r="CV300" s="290"/>
      <c r="CW300" s="290"/>
      <c r="CX300" s="290"/>
      <c r="CY300" s="290"/>
      <c r="CZ300" s="290"/>
      <c r="DA300" s="290"/>
      <c r="DB300" s="290"/>
      <c r="DC300" s="290"/>
      <c r="DD300" s="290"/>
      <c r="DE300" s="290"/>
      <c r="DF300" s="290"/>
      <c r="DG300" s="290"/>
      <c r="DH300" s="290"/>
      <c r="DI300" s="290"/>
      <c r="DJ300" s="290"/>
      <c r="DK300" s="290"/>
      <c r="DL300" s="290"/>
      <c r="DM300" s="290"/>
      <c r="DN300" s="290"/>
      <c r="DO300" s="290"/>
      <c r="DP300" s="290"/>
      <c r="DQ300" s="290"/>
      <c r="DR300" s="290"/>
      <c r="DS300" s="290"/>
      <c r="DT300" s="290"/>
      <c r="DU300" s="290"/>
      <c r="DV300" s="290"/>
      <c r="DW300" s="290"/>
      <c r="DX300" s="290"/>
      <c r="DY300" s="290"/>
      <c r="DZ300" s="290"/>
      <c r="EA300" s="290"/>
      <c r="EB300" s="290"/>
      <c r="EC300" s="290"/>
      <c r="ED300" s="290"/>
      <c r="EE300" s="290"/>
      <c r="EF300" s="290"/>
      <c r="EG300" s="290"/>
      <c r="EH300" s="290"/>
      <c r="EI300" s="290"/>
      <c r="EJ300" s="290"/>
      <c r="EK300" s="290"/>
      <c r="EL300" s="290"/>
      <c r="EM300" s="290"/>
      <c r="EN300" s="290"/>
      <c r="EO300" s="290"/>
      <c r="EP300" s="290"/>
      <c r="EQ300" s="290"/>
      <c r="ER300" s="290"/>
      <c r="ES300" s="290"/>
      <c r="ET300" s="290"/>
      <c r="EU300" s="290"/>
      <c r="EV300" s="290"/>
      <c r="EW300" s="290"/>
      <c r="EX300" s="290"/>
      <c r="EY300" s="290"/>
    </row>
    <row r="301" spans="1:155" s="237" customFormat="1" ht="15" customHeight="1" x14ac:dyDescent="0.35">
      <c r="A301" s="292" t="s">
        <v>598</v>
      </c>
      <c r="B301" s="293" t="s">
        <v>1190</v>
      </c>
      <c r="C301" s="293" t="s">
        <v>710</v>
      </c>
      <c r="D301" s="290"/>
      <c r="E301" s="398">
        <v>14436477</v>
      </c>
      <c r="F301" s="699">
        <v>15476019</v>
      </c>
      <c r="G301" s="289">
        <v>0</v>
      </c>
      <c r="H301" s="699">
        <v>0</v>
      </c>
      <c r="I301" s="289">
        <v>4358643</v>
      </c>
      <c r="J301" s="289">
        <v>4734719</v>
      </c>
      <c r="K301" s="398">
        <v>10077834</v>
      </c>
      <c r="L301" s="699">
        <v>10741300</v>
      </c>
      <c r="M301" s="289">
        <v>0</v>
      </c>
      <c r="N301" s="699">
        <v>0</v>
      </c>
      <c r="O301" s="405">
        <v>56152</v>
      </c>
      <c r="P301" s="752">
        <v>58266.65</v>
      </c>
      <c r="Q301" s="616">
        <v>0.98</v>
      </c>
      <c r="R301" s="617">
        <v>0.98</v>
      </c>
      <c r="S301" s="704">
        <v>311</v>
      </c>
      <c r="T301" s="699">
        <v>305</v>
      </c>
      <c r="U301" s="384">
        <v>55340</v>
      </c>
      <c r="V301" s="384">
        <v>57406.3</v>
      </c>
      <c r="W301" s="684" t="s">
        <v>708</v>
      </c>
      <c r="X301" s="756" t="s">
        <v>708</v>
      </c>
      <c r="Y301" s="472" t="s">
        <v>708</v>
      </c>
      <c r="Z301" s="472" t="s">
        <v>708</v>
      </c>
      <c r="AA301" s="499">
        <v>0</v>
      </c>
      <c r="AB301" s="440">
        <v>0</v>
      </c>
      <c r="AC301" s="619">
        <v>0</v>
      </c>
      <c r="AD301" s="441" t="s">
        <v>105</v>
      </c>
      <c r="AE301" s="442" t="s">
        <v>105</v>
      </c>
      <c r="AF301" s="340">
        <v>1438.92</v>
      </c>
      <c r="AG301" s="340">
        <v>247.68</v>
      </c>
      <c r="AH301" s="340">
        <v>0</v>
      </c>
      <c r="AI301" s="340">
        <v>0</v>
      </c>
      <c r="AJ301" s="568">
        <v>1956.19</v>
      </c>
      <c r="AK301" s="609">
        <v>92</v>
      </c>
      <c r="AL301" s="570">
        <v>57406.3</v>
      </c>
      <c r="AM301" s="609">
        <v>0</v>
      </c>
      <c r="AN301" s="570">
        <v>0</v>
      </c>
      <c r="AO301" s="609">
        <v>87</v>
      </c>
      <c r="AP301" s="569">
        <v>57141.9</v>
      </c>
      <c r="AQ301" s="571" t="s">
        <v>1183</v>
      </c>
      <c r="AR301" s="591" t="s">
        <v>1191</v>
      </c>
      <c r="AS301" s="623" t="s">
        <v>1192</v>
      </c>
      <c r="AT301" s="591" t="s">
        <v>1192</v>
      </c>
      <c r="AU301" s="591" t="s">
        <v>1192</v>
      </c>
      <c r="AV301" s="591" t="s">
        <v>708</v>
      </c>
      <c r="AW301" s="591" t="s">
        <v>708</v>
      </c>
      <c r="AX301" s="754" t="s">
        <v>708</v>
      </c>
      <c r="AY301" s="291" t="s">
        <v>1193</v>
      </c>
      <c r="AZ301" s="622" t="s">
        <v>1192</v>
      </c>
      <c r="BA301" s="291" t="s">
        <v>1192</v>
      </c>
      <c r="BB301" s="291" t="s">
        <v>1192</v>
      </c>
      <c r="BC301" s="291" t="s">
        <v>708</v>
      </c>
      <c r="BD301" s="291" t="s">
        <v>708</v>
      </c>
      <c r="BE301" s="755" t="s">
        <v>708</v>
      </c>
      <c r="BF301" s="591" t="s">
        <v>708</v>
      </c>
      <c r="BG301" s="591" t="s">
        <v>708</v>
      </c>
      <c r="BH301" s="591" t="s">
        <v>708</v>
      </c>
      <c r="BI301" s="591" t="s">
        <v>708</v>
      </c>
      <c r="BJ301" s="591" t="s">
        <v>708</v>
      </c>
      <c r="BK301" s="591" t="s">
        <v>708</v>
      </c>
      <c r="BL301" s="754" t="s">
        <v>708</v>
      </c>
      <c r="BM301" s="291" t="s">
        <v>708</v>
      </c>
      <c r="BN301" s="291" t="s">
        <v>708</v>
      </c>
      <c r="BO301" s="291" t="s">
        <v>708</v>
      </c>
      <c r="BP301" s="291" t="s">
        <v>708</v>
      </c>
      <c r="BQ301" s="291" t="s">
        <v>708</v>
      </c>
      <c r="BR301" s="291" t="s">
        <v>708</v>
      </c>
      <c r="BS301" s="755" t="s">
        <v>708</v>
      </c>
      <c r="BT301" s="591" t="s">
        <v>708</v>
      </c>
      <c r="BU301" s="591" t="s">
        <v>708</v>
      </c>
      <c r="BV301" s="591" t="s">
        <v>708</v>
      </c>
      <c r="BW301" s="591" t="s">
        <v>708</v>
      </c>
      <c r="BX301" s="591" t="s">
        <v>708</v>
      </c>
      <c r="BY301" s="591" t="s">
        <v>708</v>
      </c>
      <c r="BZ301" s="754" t="s">
        <v>708</v>
      </c>
      <c r="CA301" s="291" t="s">
        <v>1190</v>
      </c>
      <c r="CB301" s="622">
        <v>57406.3</v>
      </c>
      <c r="CC301" s="291">
        <v>269.58747</v>
      </c>
      <c r="CD301" s="291">
        <v>187.11013</v>
      </c>
      <c r="CE301" s="291">
        <v>0</v>
      </c>
      <c r="CF301" s="291">
        <v>0</v>
      </c>
      <c r="CG301" s="621">
        <v>0</v>
      </c>
      <c r="CH301" s="439" t="s">
        <v>1194</v>
      </c>
      <c r="CI301" s="290"/>
      <c r="CJ301" s="290"/>
      <c r="CK301" s="290"/>
      <c r="CL301" s="290"/>
      <c r="CM301" s="290"/>
      <c r="CN301" s="290"/>
      <c r="CO301" s="290"/>
      <c r="CP301" s="290"/>
      <c r="CQ301" s="290"/>
      <c r="CR301" s="290"/>
      <c r="CS301" s="290"/>
      <c r="CT301" s="290"/>
      <c r="CU301" s="290"/>
      <c r="CV301" s="290"/>
      <c r="CW301" s="290"/>
      <c r="CX301" s="290"/>
      <c r="CY301" s="290"/>
      <c r="CZ301" s="290"/>
      <c r="DA301" s="290"/>
      <c r="DB301" s="290"/>
      <c r="DC301" s="290"/>
      <c r="DD301" s="290"/>
      <c r="DE301" s="290"/>
      <c r="DF301" s="290"/>
      <c r="DG301" s="290"/>
      <c r="DH301" s="290"/>
      <c r="DI301" s="290"/>
      <c r="DJ301" s="290"/>
      <c r="DK301" s="290"/>
      <c r="DL301" s="290"/>
      <c r="DM301" s="290"/>
      <c r="DN301" s="290"/>
      <c r="DO301" s="290"/>
      <c r="DP301" s="290"/>
      <c r="DQ301" s="290"/>
      <c r="DR301" s="290"/>
      <c r="DS301" s="290"/>
      <c r="DT301" s="290"/>
      <c r="DU301" s="290"/>
      <c r="DV301" s="290"/>
      <c r="DW301" s="290"/>
      <c r="DX301" s="290"/>
      <c r="DY301" s="290"/>
      <c r="DZ301" s="290"/>
      <c r="EA301" s="290"/>
      <c r="EB301" s="290"/>
      <c r="EC301" s="290"/>
      <c r="ED301" s="290"/>
      <c r="EE301" s="290"/>
      <c r="EF301" s="290"/>
      <c r="EG301" s="290"/>
      <c r="EH301" s="290"/>
      <c r="EI301" s="290"/>
      <c r="EJ301" s="290"/>
      <c r="EK301" s="290"/>
      <c r="EL301" s="290"/>
      <c r="EM301" s="290"/>
      <c r="EN301" s="290"/>
      <c r="EO301" s="290"/>
      <c r="EP301" s="290"/>
      <c r="EQ301" s="290"/>
      <c r="ER301" s="290"/>
      <c r="ES301" s="290"/>
      <c r="ET301" s="290"/>
      <c r="EU301" s="290"/>
      <c r="EV301" s="290"/>
      <c r="EW301" s="290"/>
      <c r="EX301" s="290"/>
      <c r="EY301" s="290"/>
    </row>
    <row r="302" spans="1:155" s="237" customFormat="1" ht="17.149999999999999" customHeight="1" x14ac:dyDescent="0.35">
      <c r="A302" s="292" t="s">
        <v>492</v>
      </c>
      <c r="B302" s="293" t="s">
        <v>1195</v>
      </c>
      <c r="C302" s="293" t="s">
        <v>176</v>
      </c>
      <c r="D302" s="290"/>
      <c r="E302" s="398">
        <v>62306839</v>
      </c>
      <c r="F302" s="699">
        <v>63502788</v>
      </c>
      <c r="G302" s="289">
        <v>62401</v>
      </c>
      <c r="H302" s="699">
        <v>56981</v>
      </c>
      <c r="I302" s="289">
        <v>166277</v>
      </c>
      <c r="J302" s="289">
        <v>166517.95000000001</v>
      </c>
      <c r="K302" s="398">
        <v>62140562</v>
      </c>
      <c r="L302" s="699">
        <v>63336269</v>
      </c>
      <c r="M302" s="289">
        <v>2569479.73</v>
      </c>
      <c r="N302" s="699">
        <v>2555934</v>
      </c>
      <c r="O302" s="405">
        <v>138916.29999999999</v>
      </c>
      <c r="P302" s="752">
        <v>140209.60000000001</v>
      </c>
      <c r="Q302" s="616">
        <v>0.96</v>
      </c>
      <c r="R302" s="617">
        <v>0.96</v>
      </c>
      <c r="S302" s="704">
        <v>458.3</v>
      </c>
      <c r="T302" s="699">
        <v>455.1</v>
      </c>
      <c r="U302" s="384">
        <v>133817.9</v>
      </c>
      <c r="V302" s="384">
        <v>135056.29999999999</v>
      </c>
      <c r="W302" s="684">
        <v>465.61</v>
      </c>
      <c r="X302" s="756">
        <v>470.19</v>
      </c>
      <c r="Y302" s="472">
        <v>464.37</v>
      </c>
      <c r="Z302" s="472">
        <v>468.96</v>
      </c>
      <c r="AA302" s="499">
        <v>626661</v>
      </c>
      <c r="AB302" s="440">
        <v>4.6399999999999997</v>
      </c>
      <c r="AC302" s="619">
        <v>9.9919999999999991E-3</v>
      </c>
      <c r="AD302" s="441" t="s">
        <v>105</v>
      </c>
      <c r="AE302" s="442" t="s">
        <v>105</v>
      </c>
      <c r="AF302" s="340">
        <v>395.59</v>
      </c>
      <c r="AG302" s="340">
        <v>0</v>
      </c>
      <c r="AH302" s="340">
        <v>0</v>
      </c>
      <c r="AI302" s="340">
        <v>0</v>
      </c>
      <c r="AJ302" s="568">
        <v>865.78</v>
      </c>
      <c r="AK302" s="609">
        <v>1</v>
      </c>
      <c r="AL302" s="570">
        <v>3519.7</v>
      </c>
      <c r="AM302" s="609">
        <v>0</v>
      </c>
      <c r="AN302" s="570">
        <v>0</v>
      </c>
      <c r="AO302" s="609">
        <v>1</v>
      </c>
      <c r="AP302" s="569">
        <v>3519.7</v>
      </c>
      <c r="AQ302" s="571" t="s">
        <v>708</v>
      </c>
      <c r="AR302" s="591" t="s">
        <v>708</v>
      </c>
      <c r="AS302" s="591" t="s">
        <v>708</v>
      </c>
      <c r="AT302" s="591" t="s">
        <v>708</v>
      </c>
      <c r="AU302" s="591" t="s">
        <v>708</v>
      </c>
      <c r="AV302" s="591" t="s">
        <v>708</v>
      </c>
      <c r="AW302" s="591" t="s">
        <v>708</v>
      </c>
      <c r="AX302" s="754" t="s">
        <v>708</v>
      </c>
      <c r="AY302" s="291" t="s">
        <v>708</v>
      </c>
      <c r="AZ302" s="291" t="s">
        <v>708</v>
      </c>
      <c r="BA302" s="291" t="s">
        <v>708</v>
      </c>
      <c r="BB302" s="291" t="s">
        <v>708</v>
      </c>
      <c r="BC302" s="291" t="s">
        <v>708</v>
      </c>
      <c r="BD302" s="291" t="s">
        <v>708</v>
      </c>
      <c r="BE302" s="755" t="s">
        <v>708</v>
      </c>
      <c r="BF302" s="591" t="s">
        <v>708</v>
      </c>
      <c r="BG302" s="591" t="s">
        <v>708</v>
      </c>
      <c r="BH302" s="591" t="s">
        <v>708</v>
      </c>
      <c r="BI302" s="591" t="s">
        <v>708</v>
      </c>
      <c r="BJ302" s="591" t="s">
        <v>708</v>
      </c>
      <c r="BK302" s="591" t="s">
        <v>708</v>
      </c>
      <c r="BL302" s="754" t="s">
        <v>708</v>
      </c>
      <c r="BM302" s="291" t="s">
        <v>708</v>
      </c>
      <c r="BN302" s="291" t="s">
        <v>708</v>
      </c>
      <c r="BO302" s="291" t="s">
        <v>708</v>
      </c>
      <c r="BP302" s="291" t="s">
        <v>708</v>
      </c>
      <c r="BQ302" s="291" t="s">
        <v>708</v>
      </c>
      <c r="BR302" s="291" t="s">
        <v>708</v>
      </c>
      <c r="BS302" s="755" t="s">
        <v>708</v>
      </c>
      <c r="BT302" s="591" t="s">
        <v>708</v>
      </c>
      <c r="BU302" s="591" t="s">
        <v>708</v>
      </c>
      <c r="BV302" s="591" t="s">
        <v>708</v>
      </c>
      <c r="BW302" s="591" t="s">
        <v>708</v>
      </c>
      <c r="BX302" s="591" t="s">
        <v>708</v>
      </c>
      <c r="BY302" s="591" t="s">
        <v>708</v>
      </c>
      <c r="BZ302" s="754" t="s">
        <v>708</v>
      </c>
      <c r="CA302" s="291" t="s">
        <v>708</v>
      </c>
      <c r="CB302" s="291" t="s">
        <v>708</v>
      </c>
      <c r="CC302" s="291" t="s">
        <v>708</v>
      </c>
      <c r="CD302" s="291" t="s">
        <v>708</v>
      </c>
      <c r="CE302" s="291" t="s">
        <v>708</v>
      </c>
      <c r="CF302" s="291" t="s">
        <v>708</v>
      </c>
      <c r="CG302" s="291" t="s">
        <v>708</v>
      </c>
      <c r="CH302" s="439" t="s">
        <v>1196</v>
      </c>
      <c r="CI302" s="290"/>
      <c r="CJ302" s="290"/>
      <c r="CK302" s="290"/>
      <c r="CL302" s="290"/>
      <c r="CM302" s="290"/>
      <c r="CN302" s="290"/>
      <c r="CO302" s="290"/>
      <c r="CP302" s="290"/>
      <c r="CQ302" s="290"/>
      <c r="CR302" s="290"/>
      <c r="CS302" s="290"/>
      <c r="CT302" s="290"/>
      <c r="CU302" s="290"/>
      <c r="CV302" s="290"/>
      <c r="CW302" s="290"/>
      <c r="CX302" s="290"/>
      <c r="CY302" s="290"/>
      <c r="CZ302" s="290"/>
      <c r="DA302" s="290"/>
      <c r="DB302" s="290"/>
      <c r="DC302" s="290"/>
      <c r="DD302" s="290"/>
      <c r="DE302" s="290"/>
      <c r="DF302" s="290"/>
      <c r="DG302" s="290"/>
      <c r="DH302" s="290"/>
      <c r="DI302" s="290"/>
      <c r="DJ302" s="290"/>
      <c r="DK302" s="290"/>
      <c r="DL302" s="290"/>
      <c r="DM302" s="290"/>
      <c r="DN302" s="290"/>
      <c r="DO302" s="290"/>
      <c r="DP302" s="290"/>
      <c r="DQ302" s="290"/>
      <c r="DR302" s="290"/>
      <c r="DS302" s="290"/>
      <c r="DT302" s="290"/>
      <c r="DU302" s="290"/>
      <c r="DV302" s="290"/>
      <c r="DW302" s="290"/>
      <c r="DX302" s="290"/>
      <c r="DY302" s="290"/>
      <c r="DZ302" s="290"/>
      <c r="EA302" s="290"/>
      <c r="EB302" s="290"/>
      <c r="EC302" s="290"/>
      <c r="ED302" s="290"/>
      <c r="EE302" s="290"/>
      <c r="EF302" s="290"/>
      <c r="EG302" s="290"/>
      <c r="EH302" s="290"/>
      <c r="EI302" s="290"/>
      <c r="EJ302" s="290"/>
      <c r="EK302" s="290"/>
      <c r="EL302" s="290"/>
      <c r="EM302" s="290"/>
      <c r="EN302" s="290"/>
      <c r="EO302" s="290"/>
      <c r="EP302" s="290"/>
      <c r="EQ302" s="290"/>
      <c r="ER302" s="290"/>
      <c r="ES302" s="290"/>
      <c r="ET302" s="290"/>
      <c r="EU302" s="290"/>
      <c r="EV302" s="290"/>
      <c r="EW302" s="290"/>
      <c r="EX302" s="290"/>
      <c r="EY302" s="290"/>
    </row>
    <row r="303" spans="1:155" s="237" customFormat="1" ht="15" customHeight="1" x14ac:dyDescent="0.35">
      <c r="A303" s="292" t="s">
        <v>494</v>
      </c>
      <c r="B303" s="293" t="s">
        <v>495</v>
      </c>
      <c r="C303" s="293" t="s">
        <v>124</v>
      </c>
      <c r="D303" s="290"/>
      <c r="E303" s="398">
        <v>126788098</v>
      </c>
      <c r="F303" s="699">
        <v>132693902</v>
      </c>
      <c r="G303" s="289">
        <v>0</v>
      </c>
      <c r="H303" s="699">
        <v>0</v>
      </c>
      <c r="I303" s="289">
        <v>80740</v>
      </c>
      <c r="J303" s="289">
        <v>84129</v>
      </c>
      <c r="K303" s="398">
        <v>126707358</v>
      </c>
      <c r="L303" s="699">
        <v>132609773</v>
      </c>
      <c r="M303" s="289">
        <v>22308027</v>
      </c>
      <c r="N303" s="699">
        <v>22348000</v>
      </c>
      <c r="O303" s="405">
        <v>93535.35</v>
      </c>
      <c r="P303" s="752">
        <v>95050.5</v>
      </c>
      <c r="Q303" s="616">
        <v>0.99</v>
      </c>
      <c r="R303" s="617">
        <v>0.99</v>
      </c>
      <c r="S303" s="383">
        <v>0</v>
      </c>
      <c r="T303" s="699">
        <v>0</v>
      </c>
      <c r="U303" s="384">
        <v>92600</v>
      </c>
      <c r="V303" s="384">
        <v>94100</v>
      </c>
      <c r="W303" s="684">
        <v>1369.2</v>
      </c>
      <c r="X303" s="756">
        <v>1410.14</v>
      </c>
      <c r="Y303" s="472">
        <v>1368.33</v>
      </c>
      <c r="Z303" s="472">
        <v>1409.24</v>
      </c>
      <c r="AA303" s="499">
        <v>1287599</v>
      </c>
      <c r="AB303" s="440">
        <v>13.68</v>
      </c>
      <c r="AC303" s="619">
        <v>9.9976000000000006E-3</v>
      </c>
      <c r="AD303" s="441" t="s">
        <v>105</v>
      </c>
      <c r="AE303" s="442" t="s">
        <v>105</v>
      </c>
      <c r="AF303" s="340">
        <v>0</v>
      </c>
      <c r="AG303" s="340">
        <v>228.3</v>
      </c>
      <c r="AH303" s="340">
        <v>0</v>
      </c>
      <c r="AI303" s="340">
        <v>102.95</v>
      </c>
      <c r="AJ303" s="568">
        <v>1741.39</v>
      </c>
      <c r="AK303" s="609">
        <v>2</v>
      </c>
      <c r="AL303" s="570">
        <v>3621</v>
      </c>
      <c r="AM303" s="609">
        <v>0</v>
      </c>
      <c r="AN303" s="570">
        <v>0</v>
      </c>
      <c r="AO303" s="609">
        <v>2</v>
      </c>
      <c r="AP303" s="569">
        <v>3621</v>
      </c>
      <c r="AQ303" s="571" t="s">
        <v>708</v>
      </c>
      <c r="AR303" s="591" t="s">
        <v>708</v>
      </c>
      <c r="AS303" s="591" t="s">
        <v>708</v>
      </c>
      <c r="AT303" s="591" t="s">
        <v>708</v>
      </c>
      <c r="AU303" s="591" t="s">
        <v>708</v>
      </c>
      <c r="AV303" s="591" t="s">
        <v>708</v>
      </c>
      <c r="AW303" s="591" t="s">
        <v>708</v>
      </c>
      <c r="AX303" s="754" t="s">
        <v>708</v>
      </c>
      <c r="AY303" s="291" t="s">
        <v>708</v>
      </c>
      <c r="AZ303" s="291" t="s">
        <v>708</v>
      </c>
      <c r="BA303" s="291" t="s">
        <v>708</v>
      </c>
      <c r="BB303" s="291" t="s">
        <v>708</v>
      </c>
      <c r="BC303" s="291" t="s">
        <v>708</v>
      </c>
      <c r="BD303" s="291" t="s">
        <v>708</v>
      </c>
      <c r="BE303" s="755" t="s">
        <v>708</v>
      </c>
      <c r="BF303" s="591" t="s">
        <v>708</v>
      </c>
      <c r="BG303" s="591" t="s">
        <v>708</v>
      </c>
      <c r="BH303" s="591" t="s">
        <v>708</v>
      </c>
      <c r="BI303" s="591" t="s">
        <v>708</v>
      </c>
      <c r="BJ303" s="591" t="s">
        <v>708</v>
      </c>
      <c r="BK303" s="591" t="s">
        <v>708</v>
      </c>
      <c r="BL303" s="754" t="s">
        <v>708</v>
      </c>
      <c r="BM303" s="291" t="s">
        <v>708</v>
      </c>
      <c r="BN303" s="291" t="s">
        <v>708</v>
      </c>
      <c r="BO303" s="291" t="s">
        <v>708</v>
      </c>
      <c r="BP303" s="291" t="s">
        <v>708</v>
      </c>
      <c r="BQ303" s="291" t="s">
        <v>708</v>
      </c>
      <c r="BR303" s="291" t="s">
        <v>708</v>
      </c>
      <c r="BS303" s="755" t="s">
        <v>708</v>
      </c>
      <c r="BT303" s="591" t="s">
        <v>708</v>
      </c>
      <c r="BU303" s="591" t="s">
        <v>708</v>
      </c>
      <c r="BV303" s="591" t="s">
        <v>708</v>
      </c>
      <c r="BW303" s="591" t="s">
        <v>708</v>
      </c>
      <c r="BX303" s="591" t="s">
        <v>708</v>
      </c>
      <c r="BY303" s="591" t="s">
        <v>708</v>
      </c>
      <c r="BZ303" s="754" t="s">
        <v>708</v>
      </c>
      <c r="CA303" s="291" t="s">
        <v>708</v>
      </c>
      <c r="CB303" s="291" t="s">
        <v>708</v>
      </c>
      <c r="CC303" s="291" t="s">
        <v>708</v>
      </c>
      <c r="CD303" s="291" t="s">
        <v>708</v>
      </c>
      <c r="CE303" s="291" t="s">
        <v>708</v>
      </c>
      <c r="CF303" s="291" t="s">
        <v>708</v>
      </c>
      <c r="CG303" s="291" t="s">
        <v>708</v>
      </c>
      <c r="CH303" s="439" t="s">
        <v>1197</v>
      </c>
      <c r="CI303" s="290"/>
      <c r="CJ303" s="290"/>
      <c r="CK303" s="290"/>
      <c r="CL303" s="290"/>
      <c r="CM303" s="290"/>
      <c r="CN303" s="290"/>
      <c r="CO303" s="290"/>
      <c r="CP303" s="290"/>
      <c r="CQ303" s="290"/>
      <c r="CR303" s="290"/>
      <c r="CS303" s="290"/>
      <c r="CT303" s="290"/>
      <c r="CU303" s="290"/>
      <c r="CV303" s="290"/>
      <c r="CW303" s="290"/>
      <c r="CX303" s="290"/>
      <c r="CY303" s="290"/>
      <c r="CZ303" s="290"/>
      <c r="DA303" s="290"/>
      <c r="DB303" s="290"/>
      <c r="DC303" s="290"/>
      <c r="DD303" s="290"/>
      <c r="DE303" s="290"/>
      <c r="DF303" s="290"/>
      <c r="DG303" s="290"/>
      <c r="DH303" s="290"/>
      <c r="DI303" s="290"/>
      <c r="DJ303" s="290"/>
      <c r="DK303" s="290"/>
      <c r="DL303" s="290"/>
      <c r="DM303" s="290"/>
      <c r="DN303" s="290"/>
      <c r="DO303" s="290"/>
      <c r="DP303" s="290"/>
      <c r="DQ303" s="290"/>
      <c r="DR303" s="290"/>
      <c r="DS303" s="290"/>
      <c r="DT303" s="290"/>
      <c r="DU303" s="290"/>
      <c r="DV303" s="290"/>
      <c r="DW303" s="290"/>
      <c r="DX303" s="290"/>
      <c r="DY303" s="290"/>
      <c r="DZ303" s="290"/>
      <c r="EA303" s="290"/>
      <c r="EB303" s="290"/>
      <c r="EC303" s="290"/>
      <c r="ED303" s="290"/>
      <c r="EE303" s="290"/>
      <c r="EF303" s="290"/>
      <c r="EG303" s="290"/>
      <c r="EH303" s="290"/>
      <c r="EI303" s="290"/>
      <c r="EJ303" s="290"/>
      <c r="EK303" s="290"/>
      <c r="EL303" s="290"/>
      <c r="EM303" s="290"/>
      <c r="EN303" s="290"/>
      <c r="EO303" s="290"/>
      <c r="EP303" s="290"/>
      <c r="EQ303" s="290"/>
      <c r="ER303" s="290"/>
      <c r="ES303" s="290"/>
      <c r="ET303" s="290"/>
      <c r="EU303" s="290"/>
      <c r="EV303" s="290"/>
      <c r="EW303" s="290"/>
      <c r="EX303" s="290"/>
      <c r="EY303" s="290"/>
    </row>
    <row r="304" spans="1:155" s="237" customFormat="1" ht="15" customHeight="1" x14ac:dyDescent="0.35">
      <c r="A304" s="292" t="s">
        <v>496</v>
      </c>
      <c r="B304" s="293" t="s">
        <v>497</v>
      </c>
      <c r="C304" s="293" t="s">
        <v>128</v>
      </c>
      <c r="D304" s="290"/>
      <c r="E304" s="398">
        <v>322888868.47000003</v>
      </c>
      <c r="F304" s="699">
        <v>338049614.89999998</v>
      </c>
      <c r="G304" s="289">
        <v>0</v>
      </c>
      <c r="H304" s="722">
        <v>0</v>
      </c>
      <c r="I304" s="289">
        <v>24623771.57</v>
      </c>
      <c r="J304" s="289">
        <v>26857582.600000001</v>
      </c>
      <c r="K304" s="398">
        <v>298265096.89999998</v>
      </c>
      <c r="L304" s="699">
        <v>311192032.30000001</v>
      </c>
      <c r="M304" s="289">
        <v>0</v>
      </c>
      <c r="N304" s="699" t="s">
        <v>130</v>
      </c>
      <c r="O304" s="405">
        <v>178980.8</v>
      </c>
      <c r="P304" s="752">
        <v>181477.9</v>
      </c>
      <c r="Q304" s="616">
        <v>0.99750000000000005</v>
      </c>
      <c r="R304" s="617">
        <v>0.99750000000000005</v>
      </c>
      <c r="S304" s="704">
        <v>8984.1</v>
      </c>
      <c r="T304" s="699">
        <v>8940.1</v>
      </c>
      <c r="U304" s="384">
        <v>187517.4</v>
      </c>
      <c r="V304" s="384">
        <v>189964.3</v>
      </c>
      <c r="W304" s="684">
        <v>1721.91</v>
      </c>
      <c r="X304" s="756">
        <v>1779.54</v>
      </c>
      <c r="Y304" s="472">
        <v>1590.6</v>
      </c>
      <c r="Z304" s="472">
        <v>1638.16</v>
      </c>
      <c r="AA304" s="499">
        <v>3022333.6039999998</v>
      </c>
      <c r="AB304" s="440">
        <v>15.91</v>
      </c>
      <c r="AC304" s="619">
        <v>1.0002500000000001E-2</v>
      </c>
      <c r="AD304" s="441" t="s">
        <v>105</v>
      </c>
      <c r="AE304" s="442" t="s">
        <v>105</v>
      </c>
      <c r="AF304" s="340">
        <v>0</v>
      </c>
      <c r="AG304" s="340">
        <v>241.27</v>
      </c>
      <c r="AH304" s="340">
        <v>79.430000000000007</v>
      </c>
      <c r="AI304" s="340">
        <v>0</v>
      </c>
      <c r="AJ304" s="568">
        <v>2100.2399999999998</v>
      </c>
      <c r="AK304" s="609">
        <v>252</v>
      </c>
      <c r="AL304" s="570">
        <v>189964.3</v>
      </c>
      <c r="AM304" s="609">
        <v>0</v>
      </c>
      <c r="AN304" s="570">
        <v>0</v>
      </c>
      <c r="AO304" s="609">
        <v>239</v>
      </c>
      <c r="AP304" s="569">
        <v>189383.5</v>
      </c>
      <c r="AQ304" s="571" t="s">
        <v>708</v>
      </c>
      <c r="AR304" s="591" t="s">
        <v>708</v>
      </c>
      <c r="AS304" s="591" t="s">
        <v>708</v>
      </c>
      <c r="AT304" s="591" t="s">
        <v>708</v>
      </c>
      <c r="AU304" s="591" t="s">
        <v>708</v>
      </c>
      <c r="AV304" s="591" t="s">
        <v>708</v>
      </c>
      <c r="AW304" s="591" t="s">
        <v>708</v>
      </c>
      <c r="AX304" s="754" t="s">
        <v>708</v>
      </c>
      <c r="AY304" s="291" t="s">
        <v>708</v>
      </c>
      <c r="AZ304" s="291" t="s">
        <v>708</v>
      </c>
      <c r="BA304" s="291" t="s">
        <v>708</v>
      </c>
      <c r="BB304" s="291" t="s">
        <v>708</v>
      </c>
      <c r="BC304" s="291" t="s">
        <v>708</v>
      </c>
      <c r="BD304" s="291" t="s">
        <v>708</v>
      </c>
      <c r="BE304" s="755" t="s">
        <v>708</v>
      </c>
      <c r="BF304" s="591" t="s">
        <v>708</v>
      </c>
      <c r="BG304" s="591" t="s">
        <v>708</v>
      </c>
      <c r="BH304" s="591" t="s">
        <v>708</v>
      </c>
      <c r="BI304" s="591" t="s">
        <v>708</v>
      </c>
      <c r="BJ304" s="591" t="s">
        <v>708</v>
      </c>
      <c r="BK304" s="591" t="s">
        <v>708</v>
      </c>
      <c r="BL304" s="754" t="s">
        <v>708</v>
      </c>
      <c r="BM304" s="291" t="s">
        <v>708</v>
      </c>
      <c r="BN304" s="291" t="s">
        <v>708</v>
      </c>
      <c r="BO304" s="291" t="s">
        <v>708</v>
      </c>
      <c r="BP304" s="291" t="s">
        <v>708</v>
      </c>
      <c r="BQ304" s="291" t="s">
        <v>708</v>
      </c>
      <c r="BR304" s="291" t="s">
        <v>708</v>
      </c>
      <c r="BS304" s="755" t="s">
        <v>708</v>
      </c>
      <c r="BT304" s="591" t="s">
        <v>708</v>
      </c>
      <c r="BU304" s="591" t="s">
        <v>708</v>
      </c>
      <c r="BV304" s="591" t="s">
        <v>708</v>
      </c>
      <c r="BW304" s="591" t="s">
        <v>708</v>
      </c>
      <c r="BX304" s="591" t="s">
        <v>708</v>
      </c>
      <c r="BY304" s="591" t="s">
        <v>708</v>
      </c>
      <c r="BZ304" s="754" t="s">
        <v>708</v>
      </c>
      <c r="CA304" s="291" t="s">
        <v>708</v>
      </c>
      <c r="CB304" s="291" t="s">
        <v>708</v>
      </c>
      <c r="CC304" s="291" t="s">
        <v>708</v>
      </c>
      <c r="CD304" s="291" t="s">
        <v>708</v>
      </c>
      <c r="CE304" s="291" t="s">
        <v>708</v>
      </c>
      <c r="CF304" s="291" t="s">
        <v>708</v>
      </c>
      <c r="CG304" s="291" t="s">
        <v>708</v>
      </c>
      <c r="CH304" s="439" t="s">
        <v>1198</v>
      </c>
      <c r="CI304" s="290"/>
      <c r="CJ304" s="290"/>
      <c r="CK304" s="290"/>
      <c r="CL304" s="290"/>
      <c r="CM304" s="290"/>
      <c r="CN304" s="290"/>
      <c r="CO304" s="290"/>
      <c r="CP304" s="290"/>
      <c r="CQ304" s="290"/>
      <c r="CR304" s="290"/>
      <c r="CS304" s="290"/>
      <c r="CT304" s="290"/>
      <c r="CU304" s="290"/>
      <c r="CV304" s="290"/>
      <c r="CW304" s="290"/>
      <c r="CX304" s="290"/>
      <c r="CY304" s="290"/>
      <c r="CZ304" s="290"/>
      <c r="DA304" s="290"/>
      <c r="DB304" s="290"/>
      <c r="DC304" s="290"/>
      <c r="DD304" s="290"/>
      <c r="DE304" s="290"/>
      <c r="DF304" s="290"/>
      <c r="DG304" s="290"/>
      <c r="DH304" s="290"/>
      <c r="DI304" s="290"/>
      <c r="DJ304" s="290"/>
      <c r="DK304" s="290"/>
      <c r="DL304" s="290"/>
      <c r="DM304" s="290"/>
      <c r="DN304" s="290"/>
      <c r="DO304" s="290"/>
      <c r="DP304" s="290"/>
      <c r="DQ304" s="290"/>
      <c r="DR304" s="290"/>
      <c r="DS304" s="290"/>
      <c r="DT304" s="290"/>
      <c r="DU304" s="290"/>
      <c r="DV304" s="290"/>
      <c r="DW304" s="290"/>
      <c r="DX304" s="290"/>
      <c r="DY304" s="290"/>
      <c r="DZ304" s="290"/>
      <c r="EA304" s="290"/>
      <c r="EB304" s="290"/>
      <c r="EC304" s="290"/>
      <c r="ED304" s="290"/>
      <c r="EE304" s="290"/>
      <c r="EF304" s="290"/>
      <c r="EG304" s="290"/>
      <c r="EH304" s="290"/>
      <c r="EI304" s="290"/>
      <c r="EJ304" s="290"/>
      <c r="EK304" s="290"/>
      <c r="EL304" s="290"/>
      <c r="EM304" s="290"/>
      <c r="EN304" s="290"/>
      <c r="EO304" s="290"/>
      <c r="EP304" s="290"/>
      <c r="EQ304" s="290"/>
      <c r="ER304" s="290"/>
      <c r="ES304" s="290"/>
      <c r="ET304" s="290"/>
      <c r="EU304" s="290"/>
      <c r="EV304" s="290"/>
      <c r="EW304" s="290"/>
      <c r="EX304" s="290"/>
      <c r="EY304" s="290"/>
    </row>
    <row r="305" spans="1:155" s="237" customFormat="1" ht="15" customHeight="1" x14ac:dyDescent="0.35">
      <c r="A305" s="292" t="s">
        <v>599</v>
      </c>
      <c r="B305" s="293" t="s">
        <v>1199</v>
      </c>
      <c r="C305" s="293" t="s">
        <v>710</v>
      </c>
      <c r="D305" s="290"/>
      <c r="E305" s="398">
        <v>12046797</v>
      </c>
      <c r="F305" s="699">
        <v>12679653</v>
      </c>
      <c r="G305" s="289">
        <v>0</v>
      </c>
      <c r="H305" s="699">
        <v>1103623</v>
      </c>
      <c r="I305" s="289">
        <v>3498792</v>
      </c>
      <c r="J305" s="289">
        <v>3776412</v>
      </c>
      <c r="K305" s="398">
        <v>8548005</v>
      </c>
      <c r="L305" s="699">
        <v>8903241</v>
      </c>
      <c r="M305" s="289">
        <v>0</v>
      </c>
      <c r="N305" s="699">
        <v>0</v>
      </c>
      <c r="O305" s="405">
        <v>51096.7</v>
      </c>
      <c r="P305" s="752">
        <v>51635.34</v>
      </c>
      <c r="Q305" s="616">
        <v>0.98699999999999999</v>
      </c>
      <c r="R305" s="617">
        <v>0.99</v>
      </c>
      <c r="S305" s="704">
        <v>378.04</v>
      </c>
      <c r="T305" s="699">
        <v>435.11</v>
      </c>
      <c r="U305" s="384">
        <v>50810.5</v>
      </c>
      <c r="V305" s="384">
        <v>51554.096599999997</v>
      </c>
      <c r="W305" s="684">
        <v>237.09</v>
      </c>
      <c r="X305" s="756">
        <v>245.94851</v>
      </c>
      <c r="Y305" s="472">
        <v>168.23</v>
      </c>
      <c r="Z305" s="472">
        <v>172.69705999999999</v>
      </c>
      <c r="AA305" s="499">
        <v>0</v>
      </c>
      <c r="AB305" s="440">
        <v>0</v>
      </c>
      <c r="AC305" s="619">
        <v>0</v>
      </c>
      <c r="AD305" s="441" t="s">
        <v>105</v>
      </c>
      <c r="AE305" s="442" t="s">
        <v>105</v>
      </c>
      <c r="AF305" s="340">
        <v>1390.8598300000001</v>
      </c>
      <c r="AG305" s="340">
        <v>236.45997</v>
      </c>
      <c r="AH305" s="340">
        <v>75.429990000000004</v>
      </c>
      <c r="AI305" s="340">
        <v>0</v>
      </c>
      <c r="AJ305" s="568">
        <v>1948.7</v>
      </c>
      <c r="AK305" s="609">
        <v>48</v>
      </c>
      <c r="AL305" s="570">
        <v>37167.14</v>
      </c>
      <c r="AM305" s="609">
        <v>0</v>
      </c>
      <c r="AN305" s="570">
        <v>0</v>
      </c>
      <c r="AO305" s="609">
        <v>46</v>
      </c>
      <c r="AP305" s="569">
        <v>37045.879999999997</v>
      </c>
      <c r="AQ305" s="571" t="s">
        <v>708</v>
      </c>
      <c r="AR305" s="591" t="s">
        <v>708</v>
      </c>
      <c r="AS305" s="591" t="s">
        <v>708</v>
      </c>
      <c r="AT305" s="591" t="s">
        <v>708</v>
      </c>
      <c r="AU305" s="591" t="s">
        <v>708</v>
      </c>
      <c r="AV305" s="591" t="s">
        <v>708</v>
      </c>
      <c r="AW305" s="591" t="s">
        <v>708</v>
      </c>
      <c r="AX305" s="754" t="s">
        <v>708</v>
      </c>
      <c r="AY305" s="291" t="s">
        <v>708</v>
      </c>
      <c r="AZ305" s="291" t="s">
        <v>708</v>
      </c>
      <c r="BA305" s="291" t="s">
        <v>708</v>
      </c>
      <c r="BB305" s="291" t="s">
        <v>708</v>
      </c>
      <c r="BC305" s="291" t="s">
        <v>708</v>
      </c>
      <c r="BD305" s="291" t="s">
        <v>708</v>
      </c>
      <c r="BE305" s="755" t="s">
        <v>708</v>
      </c>
      <c r="BF305" s="591" t="s">
        <v>708</v>
      </c>
      <c r="BG305" s="591" t="s">
        <v>708</v>
      </c>
      <c r="BH305" s="591" t="s">
        <v>708</v>
      </c>
      <c r="BI305" s="591" t="s">
        <v>708</v>
      </c>
      <c r="BJ305" s="591" t="s">
        <v>708</v>
      </c>
      <c r="BK305" s="591" t="s">
        <v>708</v>
      </c>
      <c r="BL305" s="754" t="s">
        <v>708</v>
      </c>
      <c r="BM305" s="291" t="s">
        <v>708</v>
      </c>
      <c r="BN305" s="291" t="s">
        <v>708</v>
      </c>
      <c r="BO305" s="291" t="s">
        <v>708</v>
      </c>
      <c r="BP305" s="291" t="s">
        <v>708</v>
      </c>
      <c r="BQ305" s="291" t="s">
        <v>708</v>
      </c>
      <c r="BR305" s="291" t="s">
        <v>708</v>
      </c>
      <c r="BS305" s="755" t="s">
        <v>708</v>
      </c>
      <c r="BT305" s="591" t="s">
        <v>708</v>
      </c>
      <c r="BU305" s="591" t="s">
        <v>708</v>
      </c>
      <c r="BV305" s="591" t="s">
        <v>708</v>
      </c>
      <c r="BW305" s="591" t="s">
        <v>708</v>
      </c>
      <c r="BX305" s="591" t="s">
        <v>708</v>
      </c>
      <c r="BY305" s="591" t="s">
        <v>708</v>
      </c>
      <c r="BZ305" s="754" t="s">
        <v>708</v>
      </c>
      <c r="CA305" s="291" t="s">
        <v>708</v>
      </c>
      <c r="CB305" s="291" t="s">
        <v>708</v>
      </c>
      <c r="CC305" s="291" t="s">
        <v>708</v>
      </c>
      <c r="CD305" s="291" t="s">
        <v>708</v>
      </c>
      <c r="CE305" s="291" t="s">
        <v>708</v>
      </c>
      <c r="CF305" s="291" t="s">
        <v>708</v>
      </c>
      <c r="CG305" s="291" t="s">
        <v>708</v>
      </c>
      <c r="CH305" s="439" t="s">
        <v>1200</v>
      </c>
      <c r="CI305" s="290"/>
      <c r="CJ305" s="290"/>
      <c r="CK305" s="290"/>
      <c r="CL305" s="290"/>
      <c r="CM305" s="290"/>
      <c r="CN305" s="290"/>
      <c r="CO305" s="290"/>
      <c r="CP305" s="290"/>
      <c r="CQ305" s="290"/>
      <c r="CR305" s="290"/>
      <c r="CS305" s="290"/>
      <c r="CT305" s="290"/>
      <c r="CU305" s="290"/>
      <c r="CV305" s="290"/>
      <c r="CW305" s="290"/>
      <c r="CX305" s="290"/>
      <c r="CY305" s="290"/>
      <c r="CZ305" s="290"/>
      <c r="DA305" s="290"/>
      <c r="DB305" s="290"/>
      <c r="DC305" s="290"/>
      <c r="DD305" s="290"/>
      <c r="DE305" s="290"/>
      <c r="DF305" s="290"/>
      <c r="DG305" s="290"/>
      <c r="DH305" s="290"/>
      <c r="DI305" s="290"/>
      <c r="DJ305" s="290"/>
      <c r="DK305" s="290"/>
      <c r="DL305" s="290"/>
      <c r="DM305" s="290"/>
      <c r="DN305" s="290"/>
      <c r="DO305" s="290"/>
      <c r="DP305" s="290"/>
      <c r="DQ305" s="290"/>
      <c r="DR305" s="290"/>
      <c r="DS305" s="290"/>
      <c r="DT305" s="290"/>
      <c r="DU305" s="290"/>
      <c r="DV305" s="290"/>
      <c r="DW305" s="290"/>
      <c r="DX305" s="290"/>
      <c r="DY305" s="290"/>
      <c r="DZ305" s="290"/>
      <c r="EA305" s="290"/>
      <c r="EB305" s="290"/>
      <c r="EC305" s="290"/>
      <c r="ED305" s="290"/>
      <c r="EE305" s="290"/>
      <c r="EF305" s="290"/>
      <c r="EG305" s="290"/>
      <c r="EH305" s="290"/>
      <c r="EI305" s="290"/>
      <c r="EJ305" s="290"/>
      <c r="EK305" s="290"/>
      <c r="EL305" s="290"/>
      <c r="EM305" s="290"/>
      <c r="EN305" s="290"/>
      <c r="EO305" s="290"/>
      <c r="EP305" s="290"/>
      <c r="EQ305" s="290"/>
      <c r="ER305" s="290"/>
      <c r="ES305" s="290"/>
      <c r="ET305" s="290"/>
      <c r="EU305" s="290"/>
      <c r="EV305" s="290"/>
      <c r="EW305" s="290"/>
      <c r="EX305" s="290"/>
      <c r="EY305" s="290"/>
    </row>
    <row r="306" spans="1:155" s="237" customFormat="1" ht="15" customHeight="1" x14ac:dyDescent="0.35">
      <c r="A306" s="292" t="s">
        <v>499</v>
      </c>
      <c r="B306" s="293" t="s">
        <v>500</v>
      </c>
      <c r="C306" s="293" t="s">
        <v>128</v>
      </c>
      <c r="D306" s="290"/>
      <c r="E306" s="398">
        <v>81125306</v>
      </c>
      <c r="F306" s="699">
        <v>84256170</v>
      </c>
      <c r="G306" s="289">
        <v>1215694</v>
      </c>
      <c r="H306" s="699">
        <v>1250746</v>
      </c>
      <c r="I306" s="289">
        <v>1655306</v>
      </c>
      <c r="J306" s="289">
        <v>1763170</v>
      </c>
      <c r="K306" s="398">
        <v>79470000</v>
      </c>
      <c r="L306" s="699">
        <v>82493000</v>
      </c>
      <c r="M306" s="289">
        <v>0</v>
      </c>
      <c r="N306" s="699">
        <v>0</v>
      </c>
      <c r="O306" s="405">
        <v>69527.100000000006</v>
      </c>
      <c r="P306" s="752">
        <v>70086.7</v>
      </c>
      <c r="Q306" s="616">
        <v>0.995</v>
      </c>
      <c r="R306" s="617">
        <v>0.995</v>
      </c>
      <c r="S306" s="383">
        <v>0</v>
      </c>
      <c r="T306" s="699">
        <v>0</v>
      </c>
      <c r="U306" s="384">
        <v>69179.5</v>
      </c>
      <c r="V306" s="384">
        <v>69736.266499999998</v>
      </c>
      <c r="W306" s="684">
        <v>1172.68</v>
      </c>
      <c r="X306" s="756">
        <v>1208.2116599999999</v>
      </c>
      <c r="Y306" s="472">
        <v>1148.75</v>
      </c>
      <c r="Z306" s="472">
        <v>1182.9282499999999</v>
      </c>
      <c r="AA306" s="499">
        <v>788718</v>
      </c>
      <c r="AB306" s="440">
        <v>11.31</v>
      </c>
      <c r="AC306" s="619">
        <v>9.8455000000000001E-3</v>
      </c>
      <c r="AD306" s="441" t="s">
        <v>105</v>
      </c>
      <c r="AE306" s="442" t="s">
        <v>105</v>
      </c>
      <c r="AF306" s="340">
        <v>0</v>
      </c>
      <c r="AG306" s="340">
        <v>241.28166999999999</v>
      </c>
      <c r="AH306" s="340">
        <v>73.950059999999993</v>
      </c>
      <c r="AI306" s="340">
        <v>0</v>
      </c>
      <c r="AJ306" s="568">
        <v>1523.44</v>
      </c>
      <c r="AK306" s="609">
        <v>15</v>
      </c>
      <c r="AL306" s="570">
        <v>33556.300000000003</v>
      </c>
      <c r="AM306" s="609">
        <v>0</v>
      </c>
      <c r="AN306" s="570">
        <v>0</v>
      </c>
      <c r="AO306" s="609">
        <v>14</v>
      </c>
      <c r="AP306" s="569">
        <v>33481.199999999997</v>
      </c>
      <c r="AQ306" s="571" t="s">
        <v>708</v>
      </c>
      <c r="AR306" s="591" t="s">
        <v>708</v>
      </c>
      <c r="AS306" s="591" t="s">
        <v>708</v>
      </c>
      <c r="AT306" s="591" t="s">
        <v>708</v>
      </c>
      <c r="AU306" s="591" t="s">
        <v>708</v>
      </c>
      <c r="AV306" s="591" t="s">
        <v>708</v>
      </c>
      <c r="AW306" s="591" t="s">
        <v>708</v>
      </c>
      <c r="AX306" s="754" t="s">
        <v>708</v>
      </c>
      <c r="AY306" s="291" t="s">
        <v>708</v>
      </c>
      <c r="AZ306" s="291" t="s">
        <v>708</v>
      </c>
      <c r="BA306" s="291" t="s">
        <v>708</v>
      </c>
      <c r="BB306" s="291" t="s">
        <v>708</v>
      </c>
      <c r="BC306" s="291" t="s">
        <v>708</v>
      </c>
      <c r="BD306" s="291" t="s">
        <v>708</v>
      </c>
      <c r="BE306" s="755" t="s">
        <v>708</v>
      </c>
      <c r="BF306" s="591" t="s">
        <v>708</v>
      </c>
      <c r="BG306" s="591" t="s">
        <v>708</v>
      </c>
      <c r="BH306" s="591" t="s">
        <v>708</v>
      </c>
      <c r="BI306" s="591" t="s">
        <v>708</v>
      </c>
      <c r="BJ306" s="591" t="s">
        <v>708</v>
      </c>
      <c r="BK306" s="591" t="s">
        <v>708</v>
      </c>
      <c r="BL306" s="754" t="s">
        <v>708</v>
      </c>
      <c r="BM306" s="291" t="s">
        <v>708</v>
      </c>
      <c r="BN306" s="291" t="s">
        <v>708</v>
      </c>
      <c r="BO306" s="291" t="s">
        <v>708</v>
      </c>
      <c r="BP306" s="291" t="s">
        <v>708</v>
      </c>
      <c r="BQ306" s="291" t="s">
        <v>708</v>
      </c>
      <c r="BR306" s="291" t="s">
        <v>708</v>
      </c>
      <c r="BS306" s="755" t="s">
        <v>708</v>
      </c>
      <c r="BT306" s="591" t="s">
        <v>708</v>
      </c>
      <c r="BU306" s="591" t="s">
        <v>708</v>
      </c>
      <c r="BV306" s="591" t="s">
        <v>708</v>
      </c>
      <c r="BW306" s="591" t="s">
        <v>708</v>
      </c>
      <c r="BX306" s="591" t="s">
        <v>708</v>
      </c>
      <c r="BY306" s="591" t="s">
        <v>708</v>
      </c>
      <c r="BZ306" s="754" t="s">
        <v>708</v>
      </c>
      <c r="CA306" s="291" t="s">
        <v>708</v>
      </c>
      <c r="CB306" s="291" t="s">
        <v>708</v>
      </c>
      <c r="CC306" s="291" t="s">
        <v>708</v>
      </c>
      <c r="CD306" s="291" t="s">
        <v>708</v>
      </c>
      <c r="CE306" s="291" t="s">
        <v>708</v>
      </c>
      <c r="CF306" s="291" t="s">
        <v>708</v>
      </c>
      <c r="CG306" s="291" t="s">
        <v>708</v>
      </c>
      <c r="CH306" s="439" t="s">
        <v>1201</v>
      </c>
      <c r="CI306" s="290"/>
      <c r="CJ306" s="290"/>
      <c r="CK306" s="290"/>
      <c r="CL306" s="290"/>
      <c r="CM306" s="290"/>
      <c r="CN306" s="290"/>
      <c r="CO306" s="290"/>
      <c r="CP306" s="290"/>
      <c r="CQ306" s="290"/>
      <c r="CR306" s="290"/>
      <c r="CS306" s="290"/>
      <c r="CT306" s="290"/>
      <c r="CU306" s="290"/>
      <c r="CV306" s="290"/>
      <c r="CW306" s="290"/>
      <c r="CX306" s="290"/>
      <c r="CY306" s="290"/>
      <c r="CZ306" s="290"/>
      <c r="DA306" s="290"/>
      <c r="DB306" s="290"/>
      <c r="DC306" s="290"/>
      <c r="DD306" s="290"/>
      <c r="DE306" s="290"/>
      <c r="DF306" s="290"/>
      <c r="DG306" s="290"/>
      <c r="DH306" s="290"/>
      <c r="DI306" s="290"/>
      <c r="DJ306" s="290"/>
      <c r="DK306" s="290"/>
      <c r="DL306" s="290"/>
      <c r="DM306" s="290"/>
      <c r="DN306" s="290"/>
      <c r="DO306" s="290"/>
      <c r="DP306" s="290"/>
      <c r="DQ306" s="290"/>
      <c r="DR306" s="290"/>
      <c r="DS306" s="290"/>
      <c r="DT306" s="290"/>
      <c r="DU306" s="290"/>
      <c r="DV306" s="290"/>
      <c r="DW306" s="290"/>
      <c r="DX306" s="290"/>
      <c r="DY306" s="290"/>
      <c r="DZ306" s="290"/>
      <c r="EA306" s="290"/>
      <c r="EB306" s="290"/>
      <c r="EC306" s="290"/>
      <c r="ED306" s="290"/>
      <c r="EE306" s="290"/>
      <c r="EF306" s="290"/>
      <c r="EG306" s="290"/>
      <c r="EH306" s="290"/>
      <c r="EI306" s="290"/>
      <c r="EJ306" s="290"/>
      <c r="EK306" s="290"/>
      <c r="EL306" s="290"/>
      <c r="EM306" s="290"/>
      <c r="EN306" s="290"/>
      <c r="EO306" s="290"/>
      <c r="EP306" s="290"/>
      <c r="EQ306" s="290"/>
      <c r="ER306" s="290"/>
      <c r="ES306" s="290"/>
      <c r="ET306" s="290"/>
      <c r="EU306" s="290"/>
      <c r="EV306" s="290"/>
      <c r="EW306" s="290"/>
      <c r="EX306" s="290"/>
      <c r="EY306" s="290"/>
    </row>
    <row r="307" spans="1:155" s="237" customFormat="1" ht="15" customHeight="1" x14ac:dyDescent="0.35">
      <c r="A307" s="292" t="s">
        <v>501</v>
      </c>
      <c r="B307" s="293" t="s">
        <v>502</v>
      </c>
      <c r="C307" s="293" t="s">
        <v>124</v>
      </c>
      <c r="D307" s="290"/>
      <c r="E307" s="398">
        <v>156677700</v>
      </c>
      <c r="F307" s="699">
        <v>163030300</v>
      </c>
      <c r="G307" s="289">
        <v>0</v>
      </c>
      <c r="H307" s="699">
        <v>0</v>
      </c>
      <c r="I307" s="289">
        <v>0</v>
      </c>
      <c r="J307" s="289">
        <v>0</v>
      </c>
      <c r="K307" s="398">
        <v>156677700</v>
      </c>
      <c r="L307" s="699">
        <v>163030300</v>
      </c>
      <c r="M307" s="289">
        <v>40112115</v>
      </c>
      <c r="N307" s="699">
        <v>40561921</v>
      </c>
      <c r="O307" s="405">
        <v>96613.9</v>
      </c>
      <c r="P307" s="752">
        <v>97813.35</v>
      </c>
      <c r="Q307" s="616">
        <v>0.97499999999999998</v>
      </c>
      <c r="R307" s="617">
        <v>0.97299999999999998</v>
      </c>
      <c r="S307" s="704">
        <v>0</v>
      </c>
      <c r="T307" s="699">
        <v>0</v>
      </c>
      <c r="U307" s="384">
        <v>94198.6</v>
      </c>
      <c r="V307" s="384">
        <v>95172.389550000007</v>
      </c>
      <c r="W307" s="684">
        <v>1663.27</v>
      </c>
      <c r="X307" s="756">
        <v>1712.9999700000001</v>
      </c>
      <c r="Y307" s="472">
        <v>1663.27</v>
      </c>
      <c r="Z307" s="472">
        <v>1712.9999700000001</v>
      </c>
      <c r="AA307" s="499">
        <v>1582974</v>
      </c>
      <c r="AB307" s="440">
        <v>16.63</v>
      </c>
      <c r="AC307" s="619">
        <v>9.9983999999999993E-3</v>
      </c>
      <c r="AD307" s="441" t="s">
        <v>105</v>
      </c>
      <c r="AE307" s="442" t="s">
        <v>105</v>
      </c>
      <c r="AF307" s="340">
        <v>0</v>
      </c>
      <c r="AG307" s="340">
        <v>236.96999</v>
      </c>
      <c r="AH307" s="340">
        <v>83.609989999999996</v>
      </c>
      <c r="AI307" s="340">
        <v>19</v>
      </c>
      <c r="AJ307" s="568">
        <v>2052.58</v>
      </c>
      <c r="AK307" s="609">
        <v>0</v>
      </c>
      <c r="AL307" s="570">
        <v>0</v>
      </c>
      <c r="AM307" s="609">
        <v>0</v>
      </c>
      <c r="AN307" s="570">
        <v>0</v>
      </c>
      <c r="AO307" s="609">
        <v>0</v>
      </c>
      <c r="AP307" s="569">
        <v>0</v>
      </c>
      <c r="AQ307" s="571" t="s">
        <v>708</v>
      </c>
      <c r="AR307" s="591" t="s">
        <v>708</v>
      </c>
      <c r="AS307" s="591" t="s">
        <v>708</v>
      </c>
      <c r="AT307" s="591" t="s">
        <v>708</v>
      </c>
      <c r="AU307" s="591" t="s">
        <v>708</v>
      </c>
      <c r="AV307" s="591" t="s">
        <v>708</v>
      </c>
      <c r="AW307" s="591" t="s">
        <v>708</v>
      </c>
      <c r="AX307" s="754" t="s">
        <v>708</v>
      </c>
      <c r="AY307" s="291" t="s">
        <v>708</v>
      </c>
      <c r="AZ307" s="291" t="s">
        <v>708</v>
      </c>
      <c r="BA307" s="291" t="s">
        <v>708</v>
      </c>
      <c r="BB307" s="291" t="s">
        <v>708</v>
      </c>
      <c r="BC307" s="291" t="s">
        <v>708</v>
      </c>
      <c r="BD307" s="291" t="s">
        <v>708</v>
      </c>
      <c r="BE307" s="755" t="s">
        <v>708</v>
      </c>
      <c r="BF307" s="591" t="s">
        <v>708</v>
      </c>
      <c r="BG307" s="591" t="s">
        <v>708</v>
      </c>
      <c r="BH307" s="591" t="s">
        <v>708</v>
      </c>
      <c r="BI307" s="591" t="s">
        <v>708</v>
      </c>
      <c r="BJ307" s="591" t="s">
        <v>708</v>
      </c>
      <c r="BK307" s="591" t="s">
        <v>708</v>
      </c>
      <c r="BL307" s="754" t="s">
        <v>708</v>
      </c>
      <c r="BM307" s="291" t="s">
        <v>708</v>
      </c>
      <c r="BN307" s="291" t="s">
        <v>708</v>
      </c>
      <c r="BO307" s="291" t="s">
        <v>708</v>
      </c>
      <c r="BP307" s="291" t="s">
        <v>708</v>
      </c>
      <c r="BQ307" s="291" t="s">
        <v>708</v>
      </c>
      <c r="BR307" s="291" t="s">
        <v>708</v>
      </c>
      <c r="BS307" s="755" t="s">
        <v>708</v>
      </c>
      <c r="BT307" s="591" t="s">
        <v>708</v>
      </c>
      <c r="BU307" s="591" t="s">
        <v>708</v>
      </c>
      <c r="BV307" s="591" t="s">
        <v>708</v>
      </c>
      <c r="BW307" s="591" t="s">
        <v>708</v>
      </c>
      <c r="BX307" s="591" t="s">
        <v>708</v>
      </c>
      <c r="BY307" s="591" t="s">
        <v>708</v>
      </c>
      <c r="BZ307" s="754" t="s">
        <v>708</v>
      </c>
      <c r="CA307" s="291" t="s">
        <v>708</v>
      </c>
      <c r="CB307" s="291" t="s">
        <v>708</v>
      </c>
      <c r="CC307" s="291" t="s">
        <v>708</v>
      </c>
      <c r="CD307" s="291" t="s">
        <v>708</v>
      </c>
      <c r="CE307" s="291" t="s">
        <v>708</v>
      </c>
      <c r="CF307" s="291" t="s">
        <v>708</v>
      </c>
      <c r="CG307" s="291" t="s">
        <v>708</v>
      </c>
      <c r="CH307" s="439" t="s">
        <v>1202</v>
      </c>
      <c r="CI307" s="290"/>
      <c r="CJ307" s="290"/>
      <c r="CK307" s="290"/>
      <c r="CL307" s="290"/>
      <c r="CM307" s="290"/>
      <c r="CN307" s="290"/>
      <c r="CO307" s="290"/>
      <c r="CP307" s="290"/>
      <c r="CQ307" s="290"/>
      <c r="CR307" s="290"/>
      <c r="CS307" s="290"/>
      <c r="CT307" s="290"/>
      <c r="CU307" s="290"/>
      <c r="CV307" s="290"/>
      <c r="CW307" s="290"/>
      <c r="CX307" s="290"/>
      <c r="CY307" s="290"/>
      <c r="CZ307" s="290"/>
      <c r="DA307" s="290"/>
      <c r="DB307" s="290"/>
      <c r="DC307" s="290"/>
      <c r="DD307" s="290"/>
      <c r="DE307" s="290"/>
      <c r="DF307" s="290"/>
      <c r="DG307" s="290"/>
      <c r="DH307" s="290"/>
      <c r="DI307" s="290"/>
      <c r="DJ307" s="290"/>
      <c r="DK307" s="290"/>
      <c r="DL307" s="290"/>
      <c r="DM307" s="290"/>
      <c r="DN307" s="290"/>
      <c r="DO307" s="290"/>
      <c r="DP307" s="290"/>
      <c r="DQ307" s="290"/>
      <c r="DR307" s="290"/>
      <c r="DS307" s="290"/>
      <c r="DT307" s="290"/>
      <c r="DU307" s="290"/>
      <c r="DV307" s="290"/>
      <c r="DW307" s="290"/>
      <c r="DX307" s="290"/>
      <c r="DY307" s="290"/>
      <c r="DZ307" s="290"/>
      <c r="EA307" s="290"/>
      <c r="EB307" s="290"/>
      <c r="EC307" s="290"/>
      <c r="ED307" s="290"/>
      <c r="EE307" s="290"/>
      <c r="EF307" s="290"/>
      <c r="EG307" s="290"/>
      <c r="EH307" s="290"/>
      <c r="EI307" s="290"/>
      <c r="EJ307" s="290"/>
      <c r="EK307" s="290"/>
      <c r="EL307" s="290"/>
      <c r="EM307" s="290"/>
      <c r="EN307" s="290"/>
      <c r="EO307" s="290"/>
      <c r="EP307" s="290"/>
      <c r="EQ307" s="290"/>
      <c r="ER307" s="290"/>
      <c r="ES307" s="290"/>
      <c r="ET307" s="290"/>
      <c r="EU307" s="290"/>
      <c r="EV307" s="290"/>
      <c r="EW307" s="290"/>
      <c r="EX307" s="290"/>
      <c r="EY307" s="290"/>
    </row>
    <row r="308" spans="1:155" s="237" customFormat="1" ht="15" customHeight="1" x14ac:dyDescent="0.35">
      <c r="A308" s="292" t="s">
        <v>600</v>
      </c>
      <c r="B308" s="293" t="s">
        <v>1203</v>
      </c>
      <c r="C308" s="293" t="s">
        <v>710</v>
      </c>
      <c r="D308" s="290"/>
      <c r="E308" s="398">
        <v>10104461</v>
      </c>
      <c r="F308" s="699">
        <v>10606601</v>
      </c>
      <c r="G308" s="289">
        <v>0</v>
      </c>
      <c r="H308" s="699">
        <v>0</v>
      </c>
      <c r="I308" s="289">
        <v>0</v>
      </c>
      <c r="J308" s="289">
        <v>0</v>
      </c>
      <c r="K308" s="398">
        <v>10104461</v>
      </c>
      <c r="L308" s="699">
        <v>10606601</v>
      </c>
      <c r="M308" s="289">
        <v>0</v>
      </c>
      <c r="N308" s="699">
        <v>0</v>
      </c>
      <c r="O308" s="405">
        <v>41617.1</v>
      </c>
      <c r="P308" s="752">
        <v>42173.9</v>
      </c>
      <c r="Q308" s="616">
        <v>0.96700000000000008</v>
      </c>
      <c r="R308" s="617">
        <v>0.98199999999999998</v>
      </c>
      <c r="S308" s="704">
        <v>99.3</v>
      </c>
      <c r="T308" s="699">
        <v>104.2</v>
      </c>
      <c r="U308" s="384">
        <v>40343</v>
      </c>
      <c r="V308" s="384">
        <v>41519</v>
      </c>
      <c r="W308" s="684">
        <v>250.46</v>
      </c>
      <c r="X308" s="756">
        <v>255.46</v>
      </c>
      <c r="Y308" s="472">
        <v>250.46</v>
      </c>
      <c r="Z308" s="472">
        <v>255.46</v>
      </c>
      <c r="AA308" s="499">
        <v>0</v>
      </c>
      <c r="AB308" s="440">
        <v>0</v>
      </c>
      <c r="AC308" s="619">
        <v>0</v>
      </c>
      <c r="AD308" s="441" t="s">
        <v>105</v>
      </c>
      <c r="AE308" s="442" t="s">
        <v>105</v>
      </c>
      <c r="AF308" s="340">
        <v>1626.39</v>
      </c>
      <c r="AG308" s="340">
        <v>295.57</v>
      </c>
      <c r="AH308" s="340">
        <v>0</v>
      </c>
      <c r="AI308" s="340">
        <v>0</v>
      </c>
      <c r="AJ308" s="568">
        <v>2177.42</v>
      </c>
      <c r="AK308" s="609">
        <v>0</v>
      </c>
      <c r="AL308" s="570">
        <v>0</v>
      </c>
      <c r="AM308" s="609">
        <v>0</v>
      </c>
      <c r="AN308" s="570">
        <v>0</v>
      </c>
      <c r="AO308" s="609">
        <v>0</v>
      </c>
      <c r="AP308" s="569">
        <v>0</v>
      </c>
      <c r="AQ308" s="571" t="s">
        <v>708</v>
      </c>
      <c r="AR308" s="591" t="s">
        <v>708</v>
      </c>
      <c r="AS308" s="591" t="s">
        <v>708</v>
      </c>
      <c r="AT308" s="591" t="s">
        <v>708</v>
      </c>
      <c r="AU308" s="591" t="s">
        <v>708</v>
      </c>
      <c r="AV308" s="591" t="s">
        <v>708</v>
      </c>
      <c r="AW308" s="591" t="s">
        <v>708</v>
      </c>
      <c r="AX308" s="754" t="s">
        <v>708</v>
      </c>
      <c r="AY308" s="291" t="s">
        <v>708</v>
      </c>
      <c r="AZ308" s="291" t="s">
        <v>708</v>
      </c>
      <c r="BA308" s="291" t="s">
        <v>708</v>
      </c>
      <c r="BB308" s="291" t="s">
        <v>708</v>
      </c>
      <c r="BC308" s="291" t="s">
        <v>708</v>
      </c>
      <c r="BD308" s="291" t="s">
        <v>708</v>
      </c>
      <c r="BE308" s="755" t="s">
        <v>708</v>
      </c>
      <c r="BF308" s="591" t="s">
        <v>708</v>
      </c>
      <c r="BG308" s="591" t="s">
        <v>708</v>
      </c>
      <c r="BH308" s="591" t="s">
        <v>708</v>
      </c>
      <c r="BI308" s="591" t="s">
        <v>708</v>
      </c>
      <c r="BJ308" s="591" t="s">
        <v>708</v>
      </c>
      <c r="BK308" s="591" t="s">
        <v>708</v>
      </c>
      <c r="BL308" s="754" t="s">
        <v>708</v>
      </c>
      <c r="BM308" s="291" t="s">
        <v>708</v>
      </c>
      <c r="BN308" s="291" t="s">
        <v>708</v>
      </c>
      <c r="BO308" s="291" t="s">
        <v>708</v>
      </c>
      <c r="BP308" s="291" t="s">
        <v>708</v>
      </c>
      <c r="BQ308" s="291" t="s">
        <v>708</v>
      </c>
      <c r="BR308" s="291" t="s">
        <v>708</v>
      </c>
      <c r="BS308" s="755" t="s">
        <v>708</v>
      </c>
      <c r="BT308" s="591" t="s">
        <v>708</v>
      </c>
      <c r="BU308" s="591" t="s">
        <v>708</v>
      </c>
      <c r="BV308" s="591" t="s">
        <v>708</v>
      </c>
      <c r="BW308" s="591" t="s">
        <v>708</v>
      </c>
      <c r="BX308" s="591" t="s">
        <v>708</v>
      </c>
      <c r="BY308" s="591" t="s">
        <v>708</v>
      </c>
      <c r="BZ308" s="754" t="s">
        <v>708</v>
      </c>
      <c r="CA308" s="291" t="s">
        <v>708</v>
      </c>
      <c r="CB308" s="291" t="s">
        <v>708</v>
      </c>
      <c r="CC308" s="291" t="s">
        <v>708</v>
      </c>
      <c r="CD308" s="291" t="s">
        <v>708</v>
      </c>
      <c r="CE308" s="291" t="s">
        <v>708</v>
      </c>
      <c r="CF308" s="291" t="s">
        <v>708</v>
      </c>
      <c r="CG308" s="291" t="s">
        <v>708</v>
      </c>
      <c r="CH308" s="439" t="s">
        <v>1204</v>
      </c>
      <c r="CI308" s="290"/>
      <c r="CJ308" s="290"/>
      <c r="CK308" s="290"/>
      <c r="CL308" s="290"/>
      <c r="CM308" s="290"/>
      <c r="CN308" s="290"/>
      <c r="CO308" s="290"/>
      <c r="CP308" s="290"/>
      <c r="CQ308" s="290"/>
      <c r="CR308" s="290"/>
      <c r="CS308" s="290"/>
      <c r="CT308" s="290"/>
      <c r="CU308" s="290"/>
      <c r="CV308" s="290"/>
      <c r="CW308" s="290"/>
      <c r="CX308" s="290"/>
      <c r="CY308" s="290"/>
      <c r="CZ308" s="290"/>
      <c r="DA308" s="290"/>
      <c r="DB308" s="290"/>
      <c r="DC308" s="290"/>
      <c r="DD308" s="290"/>
      <c r="DE308" s="290"/>
      <c r="DF308" s="290"/>
      <c r="DG308" s="290"/>
      <c r="DH308" s="290"/>
      <c r="DI308" s="290"/>
      <c r="DJ308" s="290"/>
      <c r="DK308" s="290"/>
      <c r="DL308" s="290"/>
      <c r="DM308" s="290"/>
      <c r="DN308" s="290"/>
      <c r="DO308" s="290"/>
      <c r="DP308" s="290"/>
      <c r="DQ308" s="290"/>
      <c r="DR308" s="290"/>
      <c r="DS308" s="290"/>
      <c r="DT308" s="290"/>
      <c r="DU308" s="290"/>
      <c r="DV308" s="290"/>
      <c r="DW308" s="290"/>
      <c r="DX308" s="290"/>
      <c r="DY308" s="290"/>
      <c r="DZ308" s="290"/>
      <c r="EA308" s="290"/>
      <c r="EB308" s="290"/>
      <c r="EC308" s="290"/>
      <c r="ED308" s="290"/>
      <c r="EE308" s="290"/>
      <c r="EF308" s="290"/>
      <c r="EG308" s="290"/>
      <c r="EH308" s="290"/>
      <c r="EI308" s="290"/>
      <c r="EJ308" s="290"/>
      <c r="EK308" s="290"/>
      <c r="EL308" s="290"/>
      <c r="EM308" s="290"/>
      <c r="EN308" s="290"/>
      <c r="EO308" s="290"/>
      <c r="EP308" s="290"/>
      <c r="EQ308" s="290"/>
      <c r="ER308" s="290"/>
      <c r="ES308" s="290"/>
      <c r="ET308" s="290"/>
      <c r="EU308" s="290"/>
      <c r="EV308" s="290"/>
      <c r="EW308" s="290"/>
      <c r="EX308" s="290"/>
      <c r="EY308" s="290"/>
    </row>
    <row r="309" spans="1:155" s="237" customFormat="1" ht="15" customHeight="1" x14ac:dyDescent="0.35">
      <c r="A309" s="292" t="s">
        <v>504</v>
      </c>
      <c r="B309" s="293" t="s">
        <v>505</v>
      </c>
      <c r="C309" s="293" t="s">
        <v>128</v>
      </c>
      <c r="D309" s="290"/>
      <c r="E309" s="398">
        <v>123768693</v>
      </c>
      <c r="F309" s="699">
        <v>130209594</v>
      </c>
      <c r="G309" s="289">
        <v>0</v>
      </c>
      <c r="H309" s="699">
        <v>0</v>
      </c>
      <c r="I309" s="289">
        <v>5016933</v>
      </c>
      <c r="J309" s="289">
        <v>5155327</v>
      </c>
      <c r="K309" s="398">
        <v>118751760</v>
      </c>
      <c r="L309" s="699">
        <v>125054267</v>
      </c>
      <c r="M309" s="289">
        <v>0</v>
      </c>
      <c r="N309" s="699">
        <v>0</v>
      </c>
      <c r="O309" s="405">
        <v>74037.5</v>
      </c>
      <c r="P309" s="752">
        <v>75703.3</v>
      </c>
      <c r="Q309" s="616">
        <v>0.99</v>
      </c>
      <c r="R309" s="617">
        <v>0.99</v>
      </c>
      <c r="S309" s="704">
        <v>0</v>
      </c>
      <c r="T309" s="699">
        <v>0</v>
      </c>
      <c r="U309" s="384">
        <v>73297.100000000006</v>
      </c>
      <c r="V309" s="384">
        <v>74946.3</v>
      </c>
      <c r="W309" s="684">
        <v>1688.59</v>
      </c>
      <c r="X309" s="756">
        <v>1737.37</v>
      </c>
      <c r="Y309" s="472">
        <v>1620.14</v>
      </c>
      <c r="Z309" s="472">
        <v>1668.58</v>
      </c>
      <c r="AA309" s="499">
        <v>1214130</v>
      </c>
      <c r="AB309" s="440">
        <v>16.2</v>
      </c>
      <c r="AC309" s="619">
        <v>9.9991000000000003E-3</v>
      </c>
      <c r="AD309" s="441" t="s">
        <v>105</v>
      </c>
      <c r="AE309" s="442" t="s">
        <v>105</v>
      </c>
      <c r="AF309" s="340">
        <v>0</v>
      </c>
      <c r="AG309" s="340">
        <v>241.28</v>
      </c>
      <c r="AH309" s="340">
        <v>73.95</v>
      </c>
      <c r="AI309" s="340">
        <v>0</v>
      </c>
      <c r="AJ309" s="568">
        <v>2052.6</v>
      </c>
      <c r="AK309" s="609">
        <v>17</v>
      </c>
      <c r="AL309" s="570">
        <v>74946.3</v>
      </c>
      <c r="AM309" s="609">
        <v>0</v>
      </c>
      <c r="AN309" s="570">
        <v>0</v>
      </c>
      <c r="AO309" s="609">
        <v>17</v>
      </c>
      <c r="AP309" s="569">
        <v>74946.3</v>
      </c>
      <c r="AQ309" s="571" t="s">
        <v>708</v>
      </c>
      <c r="AR309" s="591" t="s">
        <v>708</v>
      </c>
      <c r="AS309" s="591" t="s">
        <v>708</v>
      </c>
      <c r="AT309" s="591" t="s">
        <v>708</v>
      </c>
      <c r="AU309" s="591" t="s">
        <v>708</v>
      </c>
      <c r="AV309" s="591" t="s">
        <v>708</v>
      </c>
      <c r="AW309" s="591" t="s">
        <v>708</v>
      </c>
      <c r="AX309" s="754" t="s">
        <v>708</v>
      </c>
      <c r="AY309" s="291" t="s">
        <v>708</v>
      </c>
      <c r="AZ309" s="291" t="s">
        <v>708</v>
      </c>
      <c r="BA309" s="291" t="s">
        <v>708</v>
      </c>
      <c r="BB309" s="291" t="s">
        <v>708</v>
      </c>
      <c r="BC309" s="291" t="s">
        <v>708</v>
      </c>
      <c r="BD309" s="291" t="s">
        <v>708</v>
      </c>
      <c r="BE309" s="755" t="s">
        <v>708</v>
      </c>
      <c r="BF309" s="591" t="s">
        <v>708</v>
      </c>
      <c r="BG309" s="591" t="s">
        <v>708</v>
      </c>
      <c r="BH309" s="591" t="s">
        <v>708</v>
      </c>
      <c r="BI309" s="591" t="s">
        <v>708</v>
      </c>
      <c r="BJ309" s="591" t="s">
        <v>708</v>
      </c>
      <c r="BK309" s="591" t="s">
        <v>708</v>
      </c>
      <c r="BL309" s="754" t="s">
        <v>708</v>
      </c>
      <c r="BM309" s="291" t="s">
        <v>708</v>
      </c>
      <c r="BN309" s="291" t="s">
        <v>708</v>
      </c>
      <c r="BO309" s="291" t="s">
        <v>708</v>
      </c>
      <c r="BP309" s="291" t="s">
        <v>708</v>
      </c>
      <c r="BQ309" s="291" t="s">
        <v>708</v>
      </c>
      <c r="BR309" s="291" t="s">
        <v>708</v>
      </c>
      <c r="BS309" s="755" t="s">
        <v>708</v>
      </c>
      <c r="BT309" s="591" t="s">
        <v>708</v>
      </c>
      <c r="BU309" s="591" t="s">
        <v>708</v>
      </c>
      <c r="BV309" s="591" t="s">
        <v>708</v>
      </c>
      <c r="BW309" s="591" t="s">
        <v>708</v>
      </c>
      <c r="BX309" s="591" t="s">
        <v>708</v>
      </c>
      <c r="BY309" s="591" t="s">
        <v>708</v>
      </c>
      <c r="BZ309" s="754" t="s">
        <v>708</v>
      </c>
      <c r="CA309" s="291" t="s">
        <v>708</v>
      </c>
      <c r="CB309" s="291" t="s">
        <v>708</v>
      </c>
      <c r="CC309" s="291" t="s">
        <v>708</v>
      </c>
      <c r="CD309" s="291" t="s">
        <v>708</v>
      </c>
      <c r="CE309" s="291" t="s">
        <v>708</v>
      </c>
      <c r="CF309" s="291" t="s">
        <v>708</v>
      </c>
      <c r="CG309" s="291" t="s">
        <v>708</v>
      </c>
      <c r="CH309" s="439" t="s">
        <v>1205</v>
      </c>
      <c r="CI309" s="290"/>
      <c r="CJ309" s="290"/>
      <c r="CK309" s="290"/>
      <c r="CL309" s="290"/>
      <c r="CM309" s="290"/>
      <c r="CN309" s="290"/>
      <c r="CO309" s="290"/>
      <c r="CP309" s="290"/>
      <c r="CQ309" s="290"/>
      <c r="CR309" s="290"/>
      <c r="CS309" s="290"/>
      <c r="CT309" s="290"/>
      <c r="CU309" s="290"/>
      <c r="CV309" s="290"/>
      <c r="CW309" s="290"/>
      <c r="CX309" s="290"/>
      <c r="CY309" s="290"/>
      <c r="CZ309" s="290"/>
      <c r="DA309" s="290"/>
      <c r="DB309" s="290"/>
      <c r="DC309" s="290"/>
      <c r="DD309" s="290"/>
      <c r="DE309" s="290"/>
      <c r="DF309" s="290"/>
      <c r="DG309" s="290"/>
      <c r="DH309" s="290"/>
      <c r="DI309" s="290"/>
      <c r="DJ309" s="290"/>
      <c r="DK309" s="290"/>
      <c r="DL309" s="290"/>
      <c r="DM309" s="290"/>
      <c r="DN309" s="290"/>
      <c r="DO309" s="290"/>
      <c r="DP309" s="290"/>
      <c r="DQ309" s="290"/>
      <c r="DR309" s="290"/>
      <c r="DS309" s="290"/>
      <c r="DT309" s="290"/>
      <c r="DU309" s="290"/>
      <c r="DV309" s="290"/>
      <c r="DW309" s="290"/>
      <c r="DX309" s="290"/>
      <c r="DY309" s="290"/>
      <c r="DZ309" s="290"/>
      <c r="EA309" s="290"/>
      <c r="EB309" s="290"/>
      <c r="EC309" s="290"/>
      <c r="ED309" s="290"/>
      <c r="EE309" s="290"/>
      <c r="EF309" s="290"/>
      <c r="EG309" s="290"/>
      <c r="EH309" s="290"/>
      <c r="EI309" s="290"/>
      <c r="EJ309" s="290"/>
      <c r="EK309" s="290"/>
      <c r="EL309" s="290"/>
      <c r="EM309" s="290"/>
      <c r="EN309" s="290"/>
      <c r="EO309" s="290"/>
      <c r="EP309" s="290"/>
      <c r="EQ309" s="290"/>
      <c r="ER309" s="290"/>
      <c r="ES309" s="290"/>
      <c r="ET309" s="290"/>
      <c r="EU309" s="290"/>
      <c r="EV309" s="290"/>
      <c r="EW309" s="290"/>
      <c r="EX309" s="290"/>
      <c r="EY309" s="290"/>
    </row>
    <row r="310" spans="1:155" s="237" customFormat="1" ht="15" customHeight="1" x14ac:dyDescent="0.35">
      <c r="A310" s="292" t="s">
        <v>507</v>
      </c>
      <c r="B310" s="293" t="s">
        <v>508</v>
      </c>
      <c r="C310" s="293" t="s">
        <v>124</v>
      </c>
      <c r="D310" s="290"/>
      <c r="E310" s="398">
        <v>112250825</v>
      </c>
      <c r="F310" s="699">
        <v>118072890</v>
      </c>
      <c r="G310" s="289">
        <v>0</v>
      </c>
      <c r="H310" s="699">
        <v>0</v>
      </c>
      <c r="I310" s="289">
        <v>0</v>
      </c>
      <c r="J310" s="289">
        <v>0</v>
      </c>
      <c r="K310" s="398">
        <v>112250825</v>
      </c>
      <c r="L310" s="699">
        <v>118072890</v>
      </c>
      <c r="M310" s="289">
        <v>10392465</v>
      </c>
      <c r="N310" s="699">
        <v>10601798</v>
      </c>
      <c r="O310" s="405">
        <v>66188.850000000006</v>
      </c>
      <c r="P310" s="752">
        <v>67409.38</v>
      </c>
      <c r="Q310" s="616">
        <v>0.96059299999999992</v>
      </c>
      <c r="R310" s="617">
        <v>0.96332200000000001</v>
      </c>
      <c r="S310" s="383">
        <v>0</v>
      </c>
      <c r="T310" s="699">
        <v>0</v>
      </c>
      <c r="U310" s="384">
        <v>63580.5</v>
      </c>
      <c r="V310" s="384">
        <v>64936.9</v>
      </c>
      <c r="W310" s="684">
        <v>1765.49</v>
      </c>
      <c r="X310" s="756">
        <v>1818.27</v>
      </c>
      <c r="Y310" s="472">
        <v>1765.49</v>
      </c>
      <c r="Z310" s="472">
        <v>1818.27</v>
      </c>
      <c r="AA310" s="499">
        <v>1146137</v>
      </c>
      <c r="AB310" s="440">
        <v>17.649999999999999</v>
      </c>
      <c r="AC310" s="619">
        <v>9.9972000000000012E-3</v>
      </c>
      <c r="AD310" s="441" t="s">
        <v>105</v>
      </c>
      <c r="AE310" s="442" t="s">
        <v>105</v>
      </c>
      <c r="AF310" s="340">
        <v>0</v>
      </c>
      <c r="AG310" s="340">
        <v>187.55</v>
      </c>
      <c r="AH310" s="340">
        <v>68.03</v>
      </c>
      <c r="AI310" s="340">
        <v>0</v>
      </c>
      <c r="AJ310" s="568">
        <v>2073.85</v>
      </c>
      <c r="AK310" s="609">
        <v>0</v>
      </c>
      <c r="AL310" s="570">
        <v>0</v>
      </c>
      <c r="AM310" s="609">
        <v>0</v>
      </c>
      <c r="AN310" s="570">
        <v>0</v>
      </c>
      <c r="AO310" s="609">
        <v>0</v>
      </c>
      <c r="AP310" s="569">
        <v>0</v>
      </c>
      <c r="AQ310" s="571" t="s">
        <v>708</v>
      </c>
      <c r="AR310" s="591" t="s">
        <v>708</v>
      </c>
      <c r="AS310" s="591" t="s">
        <v>708</v>
      </c>
      <c r="AT310" s="591" t="s">
        <v>708</v>
      </c>
      <c r="AU310" s="591" t="s">
        <v>708</v>
      </c>
      <c r="AV310" s="591" t="s">
        <v>708</v>
      </c>
      <c r="AW310" s="591" t="s">
        <v>708</v>
      </c>
      <c r="AX310" s="754" t="s">
        <v>708</v>
      </c>
      <c r="AY310" s="291" t="s">
        <v>708</v>
      </c>
      <c r="AZ310" s="291" t="s">
        <v>708</v>
      </c>
      <c r="BA310" s="291" t="s">
        <v>708</v>
      </c>
      <c r="BB310" s="291" t="s">
        <v>708</v>
      </c>
      <c r="BC310" s="291" t="s">
        <v>708</v>
      </c>
      <c r="BD310" s="291" t="s">
        <v>708</v>
      </c>
      <c r="BE310" s="755" t="s">
        <v>708</v>
      </c>
      <c r="BF310" s="591" t="s">
        <v>708</v>
      </c>
      <c r="BG310" s="591" t="s">
        <v>708</v>
      </c>
      <c r="BH310" s="591" t="s">
        <v>708</v>
      </c>
      <c r="BI310" s="591" t="s">
        <v>708</v>
      </c>
      <c r="BJ310" s="591" t="s">
        <v>708</v>
      </c>
      <c r="BK310" s="591" t="s">
        <v>708</v>
      </c>
      <c r="BL310" s="754" t="s">
        <v>708</v>
      </c>
      <c r="BM310" s="291" t="s">
        <v>708</v>
      </c>
      <c r="BN310" s="291" t="s">
        <v>708</v>
      </c>
      <c r="BO310" s="291" t="s">
        <v>708</v>
      </c>
      <c r="BP310" s="291" t="s">
        <v>708</v>
      </c>
      <c r="BQ310" s="291" t="s">
        <v>708</v>
      </c>
      <c r="BR310" s="291" t="s">
        <v>708</v>
      </c>
      <c r="BS310" s="755" t="s">
        <v>708</v>
      </c>
      <c r="BT310" s="591" t="s">
        <v>708</v>
      </c>
      <c r="BU310" s="591" t="s">
        <v>708</v>
      </c>
      <c r="BV310" s="591" t="s">
        <v>708</v>
      </c>
      <c r="BW310" s="591" t="s">
        <v>708</v>
      </c>
      <c r="BX310" s="591" t="s">
        <v>708</v>
      </c>
      <c r="BY310" s="591" t="s">
        <v>708</v>
      </c>
      <c r="BZ310" s="754" t="s">
        <v>708</v>
      </c>
      <c r="CA310" s="291" t="s">
        <v>708</v>
      </c>
      <c r="CB310" s="291" t="s">
        <v>708</v>
      </c>
      <c r="CC310" s="291" t="s">
        <v>708</v>
      </c>
      <c r="CD310" s="291" t="s">
        <v>708</v>
      </c>
      <c r="CE310" s="291" t="s">
        <v>708</v>
      </c>
      <c r="CF310" s="291" t="s">
        <v>708</v>
      </c>
      <c r="CG310" s="291" t="s">
        <v>708</v>
      </c>
      <c r="CH310" s="439" t="s">
        <v>1206</v>
      </c>
      <c r="CI310" s="290"/>
      <c r="CJ310" s="290"/>
      <c r="CK310" s="290"/>
      <c r="CL310" s="290"/>
      <c r="CM310" s="290"/>
      <c r="CN310" s="290"/>
      <c r="CO310" s="290"/>
      <c r="CP310" s="290"/>
      <c r="CQ310" s="290"/>
      <c r="CR310" s="290"/>
      <c r="CS310" s="290"/>
      <c r="CT310" s="290"/>
      <c r="CU310" s="290"/>
      <c r="CV310" s="290"/>
      <c r="CW310" s="290"/>
      <c r="CX310" s="290"/>
      <c r="CY310" s="290"/>
      <c r="CZ310" s="290"/>
      <c r="DA310" s="290"/>
      <c r="DB310" s="290"/>
      <c r="DC310" s="290"/>
      <c r="DD310" s="290"/>
      <c r="DE310" s="290"/>
      <c r="DF310" s="290"/>
      <c r="DG310" s="290"/>
      <c r="DH310" s="290"/>
      <c r="DI310" s="290"/>
      <c r="DJ310" s="290"/>
      <c r="DK310" s="290"/>
      <c r="DL310" s="290"/>
      <c r="DM310" s="290"/>
      <c r="DN310" s="290"/>
      <c r="DO310" s="290"/>
      <c r="DP310" s="290"/>
      <c r="DQ310" s="290"/>
      <c r="DR310" s="290"/>
      <c r="DS310" s="290"/>
      <c r="DT310" s="290"/>
      <c r="DU310" s="290"/>
      <c r="DV310" s="290"/>
      <c r="DW310" s="290"/>
      <c r="DX310" s="290"/>
      <c r="DY310" s="290"/>
      <c r="DZ310" s="290"/>
      <c r="EA310" s="290"/>
      <c r="EB310" s="290"/>
      <c r="EC310" s="290"/>
      <c r="ED310" s="290"/>
      <c r="EE310" s="290"/>
      <c r="EF310" s="290"/>
      <c r="EG310" s="290"/>
      <c r="EH310" s="290"/>
      <c r="EI310" s="290"/>
      <c r="EJ310" s="290"/>
      <c r="EK310" s="290"/>
      <c r="EL310" s="290"/>
      <c r="EM310" s="290"/>
      <c r="EN310" s="290"/>
      <c r="EO310" s="290"/>
      <c r="EP310" s="290"/>
      <c r="EQ310" s="290"/>
      <c r="ER310" s="290"/>
      <c r="ES310" s="290"/>
      <c r="ET310" s="290"/>
      <c r="EU310" s="290"/>
      <c r="EV310" s="290"/>
      <c r="EW310" s="290"/>
      <c r="EX310" s="290"/>
      <c r="EY310" s="290"/>
    </row>
    <row r="311" spans="1:155" s="237" customFormat="1" ht="15" customHeight="1" x14ac:dyDescent="0.35">
      <c r="A311" s="292" t="s">
        <v>601</v>
      </c>
      <c r="B311" s="293" t="s">
        <v>1207</v>
      </c>
      <c r="C311" s="293" t="s">
        <v>710</v>
      </c>
      <c r="D311" s="290"/>
      <c r="E311" s="398">
        <v>6441170</v>
      </c>
      <c r="F311" s="699">
        <v>6684853</v>
      </c>
      <c r="G311" s="289">
        <v>0</v>
      </c>
      <c r="H311" s="699">
        <v>0</v>
      </c>
      <c r="I311" s="289">
        <v>149132</v>
      </c>
      <c r="J311" s="289">
        <v>150588</v>
      </c>
      <c r="K311" s="398">
        <v>6292038</v>
      </c>
      <c r="L311" s="699">
        <v>6534265</v>
      </c>
      <c r="M311" s="289">
        <v>0</v>
      </c>
      <c r="N311" s="699">
        <v>0</v>
      </c>
      <c r="O311" s="405">
        <v>32364.6</v>
      </c>
      <c r="P311" s="752">
        <v>32774</v>
      </c>
      <c r="Q311" s="616">
        <v>0.99250000000000005</v>
      </c>
      <c r="R311" s="617">
        <v>0.99250000000000005</v>
      </c>
      <c r="S311" s="383">
        <v>0</v>
      </c>
      <c r="T311" s="699">
        <v>0</v>
      </c>
      <c r="U311" s="384">
        <v>32121.9</v>
      </c>
      <c r="V311" s="384">
        <v>32528.195</v>
      </c>
      <c r="W311" s="684">
        <v>200.52</v>
      </c>
      <c r="X311" s="756">
        <v>205.5095</v>
      </c>
      <c r="Y311" s="472">
        <v>195.88</v>
      </c>
      <c r="Z311" s="472">
        <v>200.88004000000001</v>
      </c>
      <c r="AA311" s="499">
        <v>0</v>
      </c>
      <c r="AB311" s="440">
        <v>0</v>
      </c>
      <c r="AC311" s="619">
        <v>0</v>
      </c>
      <c r="AD311" s="441" t="s">
        <v>105</v>
      </c>
      <c r="AE311" s="442" t="s">
        <v>105</v>
      </c>
      <c r="AF311" s="340">
        <v>1396.7802099999999</v>
      </c>
      <c r="AG311" s="340">
        <v>249.66003000000001</v>
      </c>
      <c r="AH311" s="340">
        <v>89.400099999999995</v>
      </c>
      <c r="AI311" s="340">
        <v>0</v>
      </c>
      <c r="AJ311" s="568">
        <v>1941.35</v>
      </c>
      <c r="AK311" s="609">
        <v>2</v>
      </c>
      <c r="AL311" s="570">
        <v>6132.3</v>
      </c>
      <c r="AM311" s="609">
        <v>0</v>
      </c>
      <c r="AN311" s="570">
        <v>0</v>
      </c>
      <c r="AO311" s="609">
        <v>2</v>
      </c>
      <c r="AP311" s="569">
        <v>6132.3</v>
      </c>
      <c r="AQ311" s="571" t="s">
        <v>708</v>
      </c>
      <c r="AR311" s="591" t="s">
        <v>708</v>
      </c>
      <c r="AS311" s="591" t="s">
        <v>708</v>
      </c>
      <c r="AT311" s="591" t="s">
        <v>708</v>
      </c>
      <c r="AU311" s="591" t="s">
        <v>708</v>
      </c>
      <c r="AV311" s="591" t="s">
        <v>708</v>
      </c>
      <c r="AW311" s="591" t="s">
        <v>708</v>
      </c>
      <c r="AX311" s="754" t="s">
        <v>708</v>
      </c>
      <c r="AY311" s="291" t="s">
        <v>708</v>
      </c>
      <c r="AZ311" s="291" t="s">
        <v>708</v>
      </c>
      <c r="BA311" s="291" t="s">
        <v>708</v>
      </c>
      <c r="BB311" s="291" t="s">
        <v>708</v>
      </c>
      <c r="BC311" s="291" t="s">
        <v>708</v>
      </c>
      <c r="BD311" s="291" t="s">
        <v>708</v>
      </c>
      <c r="BE311" s="755" t="s">
        <v>708</v>
      </c>
      <c r="BF311" s="591" t="s">
        <v>708</v>
      </c>
      <c r="BG311" s="591" t="s">
        <v>708</v>
      </c>
      <c r="BH311" s="591" t="s">
        <v>708</v>
      </c>
      <c r="BI311" s="591" t="s">
        <v>708</v>
      </c>
      <c r="BJ311" s="591" t="s">
        <v>708</v>
      </c>
      <c r="BK311" s="591" t="s">
        <v>708</v>
      </c>
      <c r="BL311" s="754" t="s">
        <v>708</v>
      </c>
      <c r="BM311" s="291" t="s">
        <v>708</v>
      </c>
      <c r="BN311" s="291" t="s">
        <v>708</v>
      </c>
      <c r="BO311" s="291" t="s">
        <v>708</v>
      </c>
      <c r="BP311" s="291" t="s">
        <v>708</v>
      </c>
      <c r="BQ311" s="291" t="s">
        <v>708</v>
      </c>
      <c r="BR311" s="291" t="s">
        <v>708</v>
      </c>
      <c r="BS311" s="755" t="s">
        <v>708</v>
      </c>
      <c r="BT311" s="591" t="s">
        <v>708</v>
      </c>
      <c r="BU311" s="591" t="s">
        <v>708</v>
      </c>
      <c r="BV311" s="591" t="s">
        <v>708</v>
      </c>
      <c r="BW311" s="591" t="s">
        <v>708</v>
      </c>
      <c r="BX311" s="591" t="s">
        <v>708</v>
      </c>
      <c r="BY311" s="591" t="s">
        <v>708</v>
      </c>
      <c r="BZ311" s="754" t="s">
        <v>708</v>
      </c>
      <c r="CA311" s="291" t="s">
        <v>708</v>
      </c>
      <c r="CB311" s="291" t="s">
        <v>708</v>
      </c>
      <c r="CC311" s="291" t="s">
        <v>708</v>
      </c>
      <c r="CD311" s="291" t="s">
        <v>708</v>
      </c>
      <c r="CE311" s="291" t="s">
        <v>708</v>
      </c>
      <c r="CF311" s="291" t="s">
        <v>708</v>
      </c>
      <c r="CG311" s="291" t="s">
        <v>708</v>
      </c>
      <c r="CH311" s="439" t="s">
        <v>1208</v>
      </c>
      <c r="CI311" s="290"/>
      <c r="CJ311" s="290"/>
      <c r="CK311" s="290"/>
      <c r="CL311" s="290"/>
      <c r="CM311" s="290"/>
      <c r="CN311" s="290"/>
      <c r="CO311" s="290"/>
      <c r="CP311" s="290"/>
      <c r="CQ311" s="290"/>
      <c r="CR311" s="290"/>
      <c r="CS311" s="290"/>
      <c r="CT311" s="290"/>
      <c r="CU311" s="290"/>
      <c r="CV311" s="290"/>
      <c r="CW311" s="290"/>
      <c r="CX311" s="290"/>
      <c r="CY311" s="290"/>
      <c r="CZ311" s="290"/>
      <c r="DA311" s="290"/>
      <c r="DB311" s="290"/>
      <c r="DC311" s="290"/>
      <c r="DD311" s="290"/>
      <c r="DE311" s="290"/>
      <c r="DF311" s="290"/>
      <c r="DG311" s="290"/>
      <c r="DH311" s="290"/>
      <c r="DI311" s="290"/>
      <c r="DJ311" s="290"/>
      <c r="DK311" s="290"/>
      <c r="DL311" s="290"/>
      <c r="DM311" s="290"/>
      <c r="DN311" s="290"/>
      <c r="DO311" s="290"/>
      <c r="DP311" s="290"/>
      <c r="DQ311" s="290"/>
      <c r="DR311" s="290"/>
      <c r="DS311" s="290"/>
      <c r="DT311" s="290"/>
      <c r="DU311" s="290"/>
      <c r="DV311" s="290"/>
      <c r="DW311" s="290"/>
      <c r="DX311" s="290"/>
      <c r="DY311" s="290"/>
      <c r="DZ311" s="290"/>
      <c r="EA311" s="290"/>
      <c r="EB311" s="290"/>
      <c r="EC311" s="290"/>
      <c r="ED311" s="290"/>
      <c r="EE311" s="290"/>
      <c r="EF311" s="290"/>
      <c r="EG311" s="290"/>
      <c r="EH311" s="290"/>
      <c r="EI311" s="290"/>
      <c r="EJ311" s="290"/>
      <c r="EK311" s="290"/>
      <c r="EL311" s="290"/>
      <c r="EM311" s="290"/>
      <c r="EN311" s="290"/>
      <c r="EO311" s="290"/>
      <c r="EP311" s="290"/>
      <c r="EQ311" s="290"/>
      <c r="ER311" s="290"/>
      <c r="ES311" s="290"/>
      <c r="ET311" s="290"/>
      <c r="EU311" s="290"/>
      <c r="EV311" s="290"/>
      <c r="EW311" s="290"/>
      <c r="EX311" s="290"/>
      <c r="EY311" s="290"/>
    </row>
    <row r="312" spans="1:155" s="237" customFormat="1" ht="15" customHeight="1" x14ac:dyDescent="0.35">
      <c r="A312" s="292" t="s">
        <v>602</v>
      </c>
      <c r="B312" s="293" t="s">
        <v>1209</v>
      </c>
      <c r="C312" s="293" t="s">
        <v>710</v>
      </c>
      <c r="D312" s="290"/>
      <c r="E312" s="398">
        <v>9681400</v>
      </c>
      <c r="F312" s="699">
        <v>9996110</v>
      </c>
      <c r="G312" s="289">
        <v>0</v>
      </c>
      <c r="H312" s="699">
        <v>0</v>
      </c>
      <c r="I312" s="289">
        <v>0</v>
      </c>
      <c r="J312" s="289">
        <v>0</v>
      </c>
      <c r="K312" s="398">
        <v>9681400</v>
      </c>
      <c r="L312" s="699">
        <v>9996110</v>
      </c>
      <c r="M312" s="289">
        <v>0</v>
      </c>
      <c r="N312" s="699">
        <v>0</v>
      </c>
      <c r="O312" s="405">
        <v>40031.699999999997</v>
      </c>
      <c r="P312" s="752">
        <v>40626.15</v>
      </c>
      <c r="Q312" s="616">
        <v>0.97750000000000004</v>
      </c>
      <c r="R312" s="617">
        <v>0.97499999999999998</v>
      </c>
      <c r="S312" s="704">
        <v>0</v>
      </c>
      <c r="T312" s="699">
        <v>0</v>
      </c>
      <c r="U312" s="384">
        <v>39131</v>
      </c>
      <c r="V312" s="384">
        <v>39610.5</v>
      </c>
      <c r="W312" s="684">
        <v>247.41</v>
      </c>
      <c r="X312" s="756">
        <v>252.36</v>
      </c>
      <c r="Y312" s="472">
        <v>247.41</v>
      </c>
      <c r="Z312" s="472">
        <v>252.36</v>
      </c>
      <c r="AA312" s="499">
        <v>0</v>
      </c>
      <c r="AB312" s="440">
        <v>0</v>
      </c>
      <c r="AC312" s="619">
        <v>0</v>
      </c>
      <c r="AD312" s="441" t="s">
        <v>105</v>
      </c>
      <c r="AE312" s="442" t="s">
        <v>105</v>
      </c>
      <c r="AF312" s="340">
        <v>1555.74</v>
      </c>
      <c r="AG312" s="340">
        <v>224.91</v>
      </c>
      <c r="AH312" s="340">
        <v>0</v>
      </c>
      <c r="AI312" s="340">
        <v>0</v>
      </c>
      <c r="AJ312" s="568">
        <v>2033.01</v>
      </c>
      <c r="AK312" s="609">
        <v>0</v>
      </c>
      <c r="AL312" s="570">
        <v>0</v>
      </c>
      <c r="AM312" s="609">
        <v>0</v>
      </c>
      <c r="AN312" s="570">
        <v>0</v>
      </c>
      <c r="AO312" s="609">
        <v>0</v>
      </c>
      <c r="AP312" s="569">
        <v>0</v>
      </c>
      <c r="AQ312" s="571" t="s">
        <v>708</v>
      </c>
      <c r="AR312" s="591" t="s">
        <v>708</v>
      </c>
      <c r="AS312" s="591" t="s">
        <v>708</v>
      </c>
      <c r="AT312" s="591" t="s">
        <v>708</v>
      </c>
      <c r="AU312" s="591" t="s">
        <v>708</v>
      </c>
      <c r="AV312" s="591" t="s">
        <v>708</v>
      </c>
      <c r="AW312" s="591" t="s">
        <v>708</v>
      </c>
      <c r="AX312" s="754" t="s">
        <v>708</v>
      </c>
      <c r="AY312" s="291" t="s">
        <v>708</v>
      </c>
      <c r="AZ312" s="291" t="s">
        <v>708</v>
      </c>
      <c r="BA312" s="291" t="s">
        <v>708</v>
      </c>
      <c r="BB312" s="291" t="s">
        <v>708</v>
      </c>
      <c r="BC312" s="291" t="s">
        <v>708</v>
      </c>
      <c r="BD312" s="291" t="s">
        <v>708</v>
      </c>
      <c r="BE312" s="755" t="s">
        <v>708</v>
      </c>
      <c r="BF312" s="591" t="s">
        <v>708</v>
      </c>
      <c r="BG312" s="591" t="s">
        <v>708</v>
      </c>
      <c r="BH312" s="591" t="s">
        <v>708</v>
      </c>
      <c r="BI312" s="591" t="s">
        <v>708</v>
      </c>
      <c r="BJ312" s="591" t="s">
        <v>708</v>
      </c>
      <c r="BK312" s="591" t="s">
        <v>708</v>
      </c>
      <c r="BL312" s="754" t="s">
        <v>708</v>
      </c>
      <c r="BM312" s="291" t="s">
        <v>708</v>
      </c>
      <c r="BN312" s="291" t="s">
        <v>708</v>
      </c>
      <c r="BO312" s="291" t="s">
        <v>708</v>
      </c>
      <c r="BP312" s="291" t="s">
        <v>708</v>
      </c>
      <c r="BQ312" s="291" t="s">
        <v>708</v>
      </c>
      <c r="BR312" s="291" t="s">
        <v>708</v>
      </c>
      <c r="BS312" s="755" t="s">
        <v>708</v>
      </c>
      <c r="BT312" s="591" t="s">
        <v>708</v>
      </c>
      <c r="BU312" s="591" t="s">
        <v>708</v>
      </c>
      <c r="BV312" s="591" t="s">
        <v>708</v>
      </c>
      <c r="BW312" s="591" t="s">
        <v>708</v>
      </c>
      <c r="BX312" s="591" t="s">
        <v>708</v>
      </c>
      <c r="BY312" s="591" t="s">
        <v>708</v>
      </c>
      <c r="BZ312" s="754" t="s">
        <v>708</v>
      </c>
      <c r="CA312" s="291" t="s">
        <v>708</v>
      </c>
      <c r="CB312" s="291" t="s">
        <v>708</v>
      </c>
      <c r="CC312" s="291" t="s">
        <v>708</v>
      </c>
      <c r="CD312" s="291" t="s">
        <v>708</v>
      </c>
      <c r="CE312" s="291" t="s">
        <v>708</v>
      </c>
      <c r="CF312" s="291" t="s">
        <v>708</v>
      </c>
      <c r="CG312" s="291" t="s">
        <v>708</v>
      </c>
      <c r="CH312" s="439" t="s">
        <v>1210</v>
      </c>
      <c r="CI312" s="290"/>
      <c r="CJ312" s="290"/>
      <c r="CK312" s="290"/>
      <c r="CL312" s="290"/>
      <c r="CM312" s="290"/>
      <c r="CN312" s="290"/>
      <c r="CO312" s="290"/>
      <c r="CP312" s="290"/>
      <c r="CQ312" s="290"/>
      <c r="CR312" s="290"/>
      <c r="CS312" s="290"/>
      <c r="CT312" s="290"/>
      <c r="CU312" s="290"/>
      <c r="CV312" s="290"/>
      <c r="CW312" s="290"/>
      <c r="CX312" s="290"/>
      <c r="CY312" s="290"/>
      <c r="CZ312" s="290"/>
      <c r="DA312" s="290"/>
      <c r="DB312" s="290"/>
      <c r="DC312" s="290"/>
      <c r="DD312" s="290"/>
      <c r="DE312" s="290"/>
      <c r="DF312" s="290"/>
      <c r="DG312" s="290"/>
      <c r="DH312" s="290"/>
      <c r="DI312" s="290"/>
      <c r="DJ312" s="290"/>
      <c r="DK312" s="290"/>
      <c r="DL312" s="290"/>
      <c r="DM312" s="290"/>
      <c r="DN312" s="290"/>
      <c r="DO312" s="290"/>
      <c r="DP312" s="290"/>
      <c r="DQ312" s="290"/>
      <c r="DR312" s="290"/>
      <c r="DS312" s="290"/>
      <c r="DT312" s="290"/>
      <c r="DU312" s="290"/>
      <c r="DV312" s="290"/>
      <c r="DW312" s="290"/>
      <c r="DX312" s="290"/>
      <c r="DY312" s="290"/>
      <c r="DZ312" s="290"/>
      <c r="EA312" s="290"/>
      <c r="EB312" s="290"/>
      <c r="EC312" s="290"/>
      <c r="ED312" s="290"/>
      <c r="EE312" s="290"/>
      <c r="EF312" s="290"/>
      <c r="EG312" s="290"/>
      <c r="EH312" s="290"/>
      <c r="EI312" s="290"/>
      <c r="EJ312" s="290"/>
      <c r="EK312" s="290"/>
      <c r="EL312" s="290"/>
      <c r="EM312" s="290"/>
      <c r="EN312" s="290"/>
      <c r="EO312" s="290"/>
      <c r="EP312" s="290"/>
      <c r="EQ312" s="290"/>
      <c r="ER312" s="290"/>
      <c r="ES312" s="290"/>
      <c r="ET312" s="290"/>
      <c r="EU312" s="290"/>
      <c r="EV312" s="290"/>
      <c r="EW312" s="290"/>
      <c r="EX312" s="290"/>
      <c r="EY312" s="290"/>
    </row>
    <row r="313" spans="1:155" s="237" customFormat="1" ht="15" customHeight="1" x14ac:dyDescent="0.35">
      <c r="A313" s="292" t="s">
        <v>603</v>
      </c>
      <c r="B313" s="293" t="s">
        <v>1211</v>
      </c>
      <c r="C313" s="293" t="s">
        <v>710</v>
      </c>
      <c r="D313" s="290"/>
      <c r="E313" s="398">
        <v>8904668</v>
      </c>
      <c r="F313" s="699">
        <v>9157001</v>
      </c>
      <c r="G313" s="289">
        <v>68320</v>
      </c>
      <c r="H313" s="699">
        <v>72565</v>
      </c>
      <c r="I313" s="289">
        <v>2627232</v>
      </c>
      <c r="J313" s="289">
        <v>2741981</v>
      </c>
      <c r="K313" s="398">
        <v>6277436</v>
      </c>
      <c r="L313" s="699">
        <v>6415020</v>
      </c>
      <c r="M313" s="289">
        <v>0</v>
      </c>
      <c r="N313" s="699">
        <v>0</v>
      </c>
      <c r="O313" s="405">
        <v>51968</v>
      </c>
      <c r="P313" s="752">
        <v>53084</v>
      </c>
      <c r="Q313" s="616">
        <v>0.995</v>
      </c>
      <c r="R313" s="617">
        <v>0.995</v>
      </c>
      <c r="S313" s="704">
        <v>0</v>
      </c>
      <c r="T313" s="699">
        <v>0</v>
      </c>
      <c r="U313" s="384">
        <v>51708.2</v>
      </c>
      <c r="V313" s="384">
        <v>52818.6</v>
      </c>
      <c r="W313" s="406">
        <v>172.21</v>
      </c>
      <c r="X313" s="753">
        <v>173.37</v>
      </c>
      <c r="Y313" s="340">
        <v>121.4</v>
      </c>
      <c r="Z313" s="340">
        <v>121.45</v>
      </c>
      <c r="AA313" s="499">
        <v>0</v>
      </c>
      <c r="AB313" s="440">
        <v>0</v>
      </c>
      <c r="AC313" s="619">
        <v>0</v>
      </c>
      <c r="AD313" s="441" t="s">
        <v>105</v>
      </c>
      <c r="AE313" s="442" t="s">
        <v>105</v>
      </c>
      <c r="AF313" s="340">
        <v>1396.78</v>
      </c>
      <c r="AG313" s="340">
        <v>249.66</v>
      </c>
      <c r="AH313" s="340">
        <v>89.4</v>
      </c>
      <c r="AI313" s="340">
        <v>0</v>
      </c>
      <c r="AJ313" s="568">
        <v>1909.21</v>
      </c>
      <c r="AK313" s="609">
        <v>93</v>
      </c>
      <c r="AL313" s="570">
        <v>52818.6</v>
      </c>
      <c r="AM313" s="609">
        <v>0</v>
      </c>
      <c r="AN313" s="570">
        <v>0</v>
      </c>
      <c r="AO313" s="609">
        <v>69</v>
      </c>
      <c r="AP313" s="569">
        <v>52582.8</v>
      </c>
      <c r="AQ313" s="571" t="s">
        <v>708</v>
      </c>
      <c r="AR313" s="591" t="s">
        <v>708</v>
      </c>
      <c r="AS313" s="591" t="s">
        <v>708</v>
      </c>
      <c r="AT313" s="591" t="s">
        <v>708</v>
      </c>
      <c r="AU313" s="591" t="s">
        <v>708</v>
      </c>
      <c r="AV313" s="591" t="s">
        <v>708</v>
      </c>
      <c r="AW313" s="591" t="s">
        <v>708</v>
      </c>
      <c r="AX313" s="754" t="s">
        <v>708</v>
      </c>
      <c r="AY313" s="291" t="s">
        <v>708</v>
      </c>
      <c r="AZ313" s="291" t="s">
        <v>708</v>
      </c>
      <c r="BA313" s="291" t="s">
        <v>708</v>
      </c>
      <c r="BB313" s="291" t="s">
        <v>708</v>
      </c>
      <c r="BC313" s="291" t="s">
        <v>708</v>
      </c>
      <c r="BD313" s="291" t="s">
        <v>708</v>
      </c>
      <c r="BE313" s="755" t="s">
        <v>708</v>
      </c>
      <c r="BF313" s="591" t="s">
        <v>708</v>
      </c>
      <c r="BG313" s="591" t="s">
        <v>708</v>
      </c>
      <c r="BH313" s="591" t="s">
        <v>708</v>
      </c>
      <c r="BI313" s="591" t="s">
        <v>708</v>
      </c>
      <c r="BJ313" s="591" t="s">
        <v>708</v>
      </c>
      <c r="BK313" s="591" t="s">
        <v>708</v>
      </c>
      <c r="BL313" s="754" t="s">
        <v>708</v>
      </c>
      <c r="BM313" s="291" t="s">
        <v>708</v>
      </c>
      <c r="BN313" s="291" t="s">
        <v>708</v>
      </c>
      <c r="BO313" s="291" t="s">
        <v>708</v>
      </c>
      <c r="BP313" s="291" t="s">
        <v>708</v>
      </c>
      <c r="BQ313" s="291" t="s">
        <v>708</v>
      </c>
      <c r="BR313" s="291" t="s">
        <v>708</v>
      </c>
      <c r="BS313" s="755" t="s">
        <v>708</v>
      </c>
      <c r="BT313" s="591" t="s">
        <v>708</v>
      </c>
      <c r="BU313" s="591" t="s">
        <v>708</v>
      </c>
      <c r="BV313" s="591" t="s">
        <v>708</v>
      </c>
      <c r="BW313" s="591" t="s">
        <v>708</v>
      </c>
      <c r="BX313" s="591" t="s">
        <v>708</v>
      </c>
      <c r="BY313" s="591" t="s">
        <v>708</v>
      </c>
      <c r="BZ313" s="754" t="s">
        <v>708</v>
      </c>
      <c r="CA313" s="291" t="s">
        <v>708</v>
      </c>
      <c r="CB313" s="291" t="s">
        <v>708</v>
      </c>
      <c r="CC313" s="291" t="s">
        <v>708</v>
      </c>
      <c r="CD313" s="291" t="s">
        <v>708</v>
      </c>
      <c r="CE313" s="291" t="s">
        <v>708</v>
      </c>
      <c r="CF313" s="291" t="s">
        <v>708</v>
      </c>
      <c r="CG313" s="291" t="s">
        <v>708</v>
      </c>
      <c r="CH313" s="439" t="s">
        <v>1212</v>
      </c>
      <c r="CI313" s="290"/>
      <c r="CJ313" s="290"/>
      <c r="CK313" s="290"/>
      <c r="CL313" s="290"/>
      <c r="CM313" s="290"/>
      <c r="CN313" s="290"/>
      <c r="CO313" s="290"/>
      <c r="CP313" s="290"/>
      <c r="CQ313" s="290"/>
      <c r="CR313" s="290"/>
      <c r="CS313" s="290"/>
      <c r="CT313" s="290"/>
      <c r="CU313" s="290"/>
      <c r="CV313" s="290"/>
      <c r="CW313" s="290"/>
      <c r="CX313" s="290"/>
      <c r="CY313" s="290"/>
      <c r="CZ313" s="290"/>
      <c r="DA313" s="290"/>
      <c r="DB313" s="290"/>
      <c r="DC313" s="290"/>
      <c r="DD313" s="290"/>
      <c r="DE313" s="290"/>
      <c r="DF313" s="290"/>
      <c r="DG313" s="290"/>
      <c r="DH313" s="290"/>
      <c r="DI313" s="290"/>
      <c r="DJ313" s="290"/>
      <c r="DK313" s="290"/>
      <c r="DL313" s="290"/>
      <c r="DM313" s="290"/>
      <c r="DN313" s="290"/>
      <c r="DO313" s="290"/>
      <c r="DP313" s="290"/>
      <c r="DQ313" s="290"/>
      <c r="DR313" s="290"/>
      <c r="DS313" s="290"/>
      <c r="DT313" s="290"/>
      <c r="DU313" s="290"/>
      <c r="DV313" s="290"/>
      <c r="DW313" s="290"/>
      <c r="DX313" s="290"/>
      <c r="DY313" s="290"/>
      <c r="DZ313" s="290"/>
      <c r="EA313" s="290"/>
      <c r="EB313" s="290"/>
      <c r="EC313" s="290"/>
      <c r="ED313" s="290"/>
      <c r="EE313" s="290"/>
      <c r="EF313" s="290"/>
      <c r="EG313" s="290"/>
      <c r="EH313" s="290"/>
      <c r="EI313" s="290"/>
      <c r="EJ313" s="290"/>
      <c r="EK313" s="290"/>
      <c r="EL313" s="290"/>
      <c r="EM313" s="290"/>
      <c r="EN313" s="290"/>
      <c r="EO313" s="290"/>
      <c r="EP313" s="290"/>
      <c r="EQ313" s="290"/>
      <c r="ER313" s="290"/>
      <c r="ES313" s="290"/>
      <c r="ET313" s="290"/>
      <c r="EU313" s="290"/>
      <c r="EV313" s="290"/>
      <c r="EW313" s="290"/>
      <c r="EX313" s="290"/>
      <c r="EY313" s="290"/>
    </row>
    <row r="314" spans="1:155" s="237" customFormat="1" ht="15" customHeight="1" x14ac:dyDescent="0.35">
      <c r="A314" s="292" t="s">
        <v>604</v>
      </c>
      <c r="B314" s="293" t="s">
        <v>1213</v>
      </c>
      <c r="C314" s="293" t="s">
        <v>710</v>
      </c>
      <c r="D314" s="290"/>
      <c r="E314" s="398">
        <v>8540295</v>
      </c>
      <c r="F314" s="699">
        <v>9025249</v>
      </c>
      <c r="G314" s="289">
        <v>0</v>
      </c>
      <c r="H314" s="699">
        <v>0</v>
      </c>
      <c r="I314" s="289">
        <v>783971</v>
      </c>
      <c r="J314" s="289">
        <v>864171</v>
      </c>
      <c r="K314" s="398">
        <v>7756324</v>
      </c>
      <c r="L314" s="699">
        <v>8161078</v>
      </c>
      <c r="M314" s="289">
        <v>0</v>
      </c>
      <c r="N314" s="699">
        <v>0</v>
      </c>
      <c r="O314" s="405">
        <v>38124.39</v>
      </c>
      <c r="P314" s="752">
        <v>39179.9</v>
      </c>
      <c r="Q314" s="616">
        <v>0.97</v>
      </c>
      <c r="R314" s="617">
        <v>0.97</v>
      </c>
      <c r="S314" s="704">
        <v>0</v>
      </c>
      <c r="T314" s="699">
        <v>0</v>
      </c>
      <c r="U314" s="384">
        <v>36980.699999999997</v>
      </c>
      <c r="V314" s="384">
        <v>38004.5</v>
      </c>
      <c r="W314" s="406">
        <v>230.94</v>
      </c>
      <c r="X314" s="753">
        <v>237.48</v>
      </c>
      <c r="Y314" s="340">
        <v>209.74</v>
      </c>
      <c r="Z314" s="340">
        <v>214.74</v>
      </c>
      <c r="AA314" s="499">
        <v>0</v>
      </c>
      <c r="AB314" s="440">
        <v>0</v>
      </c>
      <c r="AC314" s="619">
        <v>0</v>
      </c>
      <c r="AD314" s="441" t="s">
        <v>105</v>
      </c>
      <c r="AE314" s="442" t="s">
        <v>105</v>
      </c>
      <c r="AF314" s="340">
        <v>1514.29</v>
      </c>
      <c r="AG314" s="340">
        <v>236.45</v>
      </c>
      <c r="AH314" s="340">
        <v>77.27</v>
      </c>
      <c r="AI314" s="340">
        <v>0</v>
      </c>
      <c r="AJ314" s="568">
        <v>2065.4899999999998</v>
      </c>
      <c r="AK314" s="609">
        <v>21</v>
      </c>
      <c r="AL314" s="570">
        <v>19567.400000000001</v>
      </c>
      <c r="AM314" s="609">
        <v>0</v>
      </c>
      <c r="AN314" s="570">
        <v>0</v>
      </c>
      <c r="AO314" s="609">
        <v>21</v>
      </c>
      <c r="AP314" s="569">
        <v>19567.400000000001</v>
      </c>
      <c r="AQ314" s="571" t="s">
        <v>708</v>
      </c>
      <c r="AR314" s="591" t="s">
        <v>708</v>
      </c>
      <c r="AS314" s="591" t="s">
        <v>708</v>
      </c>
      <c r="AT314" s="591" t="s">
        <v>708</v>
      </c>
      <c r="AU314" s="591" t="s">
        <v>708</v>
      </c>
      <c r="AV314" s="591" t="s">
        <v>708</v>
      </c>
      <c r="AW314" s="591" t="s">
        <v>708</v>
      </c>
      <c r="AX314" s="754" t="s">
        <v>708</v>
      </c>
      <c r="AY314" s="291" t="s">
        <v>708</v>
      </c>
      <c r="AZ314" s="291" t="s">
        <v>708</v>
      </c>
      <c r="BA314" s="291" t="s">
        <v>708</v>
      </c>
      <c r="BB314" s="291" t="s">
        <v>708</v>
      </c>
      <c r="BC314" s="291" t="s">
        <v>708</v>
      </c>
      <c r="BD314" s="291" t="s">
        <v>708</v>
      </c>
      <c r="BE314" s="755" t="s">
        <v>708</v>
      </c>
      <c r="BF314" s="591" t="s">
        <v>708</v>
      </c>
      <c r="BG314" s="591" t="s">
        <v>708</v>
      </c>
      <c r="BH314" s="591" t="s">
        <v>708</v>
      </c>
      <c r="BI314" s="591" t="s">
        <v>708</v>
      </c>
      <c r="BJ314" s="591" t="s">
        <v>708</v>
      </c>
      <c r="BK314" s="591" t="s">
        <v>708</v>
      </c>
      <c r="BL314" s="754" t="s">
        <v>708</v>
      </c>
      <c r="BM314" s="291" t="s">
        <v>708</v>
      </c>
      <c r="BN314" s="291" t="s">
        <v>708</v>
      </c>
      <c r="BO314" s="291" t="s">
        <v>708</v>
      </c>
      <c r="BP314" s="291" t="s">
        <v>708</v>
      </c>
      <c r="BQ314" s="291" t="s">
        <v>708</v>
      </c>
      <c r="BR314" s="291" t="s">
        <v>708</v>
      </c>
      <c r="BS314" s="755" t="s">
        <v>708</v>
      </c>
      <c r="BT314" s="591" t="s">
        <v>708</v>
      </c>
      <c r="BU314" s="591" t="s">
        <v>708</v>
      </c>
      <c r="BV314" s="591" t="s">
        <v>708</v>
      </c>
      <c r="BW314" s="591" t="s">
        <v>708</v>
      </c>
      <c r="BX314" s="591" t="s">
        <v>708</v>
      </c>
      <c r="BY314" s="591" t="s">
        <v>708</v>
      </c>
      <c r="BZ314" s="754" t="s">
        <v>708</v>
      </c>
      <c r="CA314" s="291" t="s">
        <v>708</v>
      </c>
      <c r="CB314" s="291" t="s">
        <v>708</v>
      </c>
      <c r="CC314" s="291" t="s">
        <v>708</v>
      </c>
      <c r="CD314" s="291" t="s">
        <v>708</v>
      </c>
      <c r="CE314" s="291" t="s">
        <v>708</v>
      </c>
      <c r="CF314" s="291" t="s">
        <v>708</v>
      </c>
      <c r="CG314" s="291" t="s">
        <v>708</v>
      </c>
      <c r="CH314" s="439" t="s">
        <v>1214</v>
      </c>
      <c r="CI314" s="290"/>
      <c r="CJ314" s="290"/>
      <c r="CK314" s="290"/>
      <c r="CL314" s="290"/>
      <c r="CM314" s="290"/>
      <c r="CN314" s="290"/>
      <c r="CO314" s="290"/>
      <c r="CP314" s="290"/>
      <c r="CQ314" s="290"/>
      <c r="CR314" s="290"/>
      <c r="CS314" s="290"/>
      <c r="CT314" s="290"/>
      <c r="CU314" s="290"/>
      <c r="CV314" s="290"/>
      <c r="CW314" s="290"/>
      <c r="CX314" s="290"/>
      <c r="CY314" s="290"/>
      <c r="CZ314" s="290"/>
      <c r="DA314" s="290"/>
      <c r="DB314" s="290"/>
      <c r="DC314" s="290"/>
      <c r="DD314" s="290"/>
      <c r="DE314" s="290"/>
      <c r="DF314" s="290"/>
      <c r="DG314" s="290"/>
      <c r="DH314" s="290"/>
      <c r="DI314" s="290"/>
      <c r="DJ314" s="290"/>
      <c r="DK314" s="290"/>
      <c r="DL314" s="290"/>
      <c r="DM314" s="290"/>
      <c r="DN314" s="290"/>
      <c r="DO314" s="290"/>
      <c r="DP314" s="290"/>
      <c r="DQ314" s="290"/>
      <c r="DR314" s="290"/>
      <c r="DS314" s="290"/>
      <c r="DT314" s="290"/>
      <c r="DU314" s="290"/>
      <c r="DV314" s="290"/>
      <c r="DW314" s="290"/>
      <c r="DX314" s="290"/>
      <c r="DY314" s="290"/>
      <c r="DZ314" s="290"/>
      <c r="EA314" s="290"/>
      <c r="EB314" s="290"/>
      <c r="EC314" s="290"/>
      <c r="ED314" s="290"/>
      <c r="EE314" s="290"/>
      <c r="EF314" s="290"/>
      <c r="EG314" s="290"/>
      <c r="EH314" s="290"/>
      <c r="EI314" s="290"/>
      <c r="EJ314" s="290"/>
      <c r="EK314" s="290"/>
      <c r="EL314" s="290"/>
      <c r="EM314" s="290"/>
      <c r="EN314" s="290"/>
      <c r="EO314" s="290"/>
      <c r="EP314" s="290"/>
      <c r="EQ314" s="290"/>
      <c r="ER314" s="290"/>
      <c r="ES314" s="290"/>
      <c r="ET314" s="290"/>
      <c r="EU314" s="290"/>
      <c r="EV314" s="290"/>
      <c r="EW314" s="290"/>
      <c r="EX314" s="290"/>
      <c r="EY314" s="290"/>
    </row>
    <row r="315" spans="1:155" s="237" customFormat="1" ht="15" customHeight="1" x14ac:dyDescent="0.35">
      <c r="A315" s="292" t="s">
        <v>605</v>
      </c>
      <c r="B315" s="293" t="s">
        <v>1215</v>
      </c>
      <c r="C315" s="293" t="s">
        <v>710</v>
      </c>
      <c r="D315" s="290"/>
      <c r="E315" s="398">
        <v>9036229.3800000008</v>
      </c>
      <c r="F315" s="699">
        <v>9434410</v>
      </c>
      <c r="G315" s="289">
        <v>0</v>
      </c>
      <c r="H315" s="699">
        <v>0</v>
      </c>
      <c r="I315" s="289">
        <v>1458019</v>
      </c>
      <c r="J315" s="289">
        <v>1586400</v>
      </c>
      <c r="K315" s="398">
        <v>7578210.3799999999</v>
      </c>
      <c r="L315" s="699">
        <v>7848010</v>
      </c>
      <c r="M315" s="289">
        <v>0</v>
      </c>
      <c r="N315" s="699">
        <v>0</v>
      </c>
      <c r="O315" s="405">
        <v>34294.370000000003</v>
      </c>
      <c r="P315" s="752">
        <v>34741.1</v>
      </c>
      <c r="Q315" s="616">
        <v>0.98499999999999999</v>
      </c>
      <c r="R315" s="617">
        <v>0.98499999999999999</v>
      </c>
      <c r="S315" s="704">
        <v>0</v>
      </c>
      <c r="T315" s="699">
        <v>0</v>
      </c>
      <c r="U315" s="384">
        <v>33780</v>
      </c>
      <c r="V315" s="384">
        <v>34219.983500000002</v>
      </c>
      <c r="W315" s="406">
        <v>267.5</v>
      </c>
      <c r="X315" s="753">
        <v>275.69884999999999</v>
      </c>
      <c r="Y315" s="340">
        <v>224.34</v>
      </c>
      <c r="Z315" s="340">
        <v>229.33996999999999</v>
      </c>
      <c r="AA315" s="499">
        <v>0</v>
      </c>
      <c r="AB315" s="440">
        <v>0</v>
      </c>
      <c r="AC315" s="619">
        <v>0</v>
      </c>
      <c r="AD315" s="441" t="s">
        <v>105</v>
      </c>
      <c r="AE315" s="442" t="s">
        <v>105</v>
      </c>
      <c r="AF315" s="340">
        <v>1396.78069</v>
      </c>
      <c r="AG315" s="340">
        <v>249.66011</v>
      </c>
      <c r="AH315" s="340">
        <v>89.400130000000004</v>
      </c>
      <c r="AI315" s="340">
        <v>0</v>
      </c>
      <c r="AJ315" s="568">
        <v>2011.54</v>
      </c>
      <c r="AK315" s="609">
        <v>13</v>
      </c>
      <c r="AL315" s="570">
        <v>34220</v>
      </c>
      <c r="AM315" s="609">
        <v>0</v>
      </c>
      <c r="AN315" s="570">
        <v>0</v>
      </c>
      <c r="AO315" s="609">
        <v>12</v>
      </c>
      <c r="AP315" s="569">
        <v>34109</v>
      </c>
      <c r="AQ315" s="571" t="s">
        <v>708</v>
      </c>
      <c r="AR315" s="591" t="s">
        <v>708</v>
      </c>
      <c r="AS315" s="591" t="s">
        <v>708</v>
      </c>
      <c r="AT315" s="591" t="s">
        <v>708</v>
      </c>
      <c r="AU315" s="591" t="s">
        <v>708</v>
      </c>
      <c r="AV315" s="591" t="s">
        <v>708</v>
      </c>
      <c r="AW315" s="591" t="s">
        <v>708</v>
      </c>
      <c r="AX315" s="754" t="s">
        <v>708</v>
      </c>
      <c r="AY315" s="291" t="s">
        <v>708</v>
      </c>
      <c r="AZ315" s="291" t="s">
        <v>708</v>
      </c>
      <c r="BA315" s="291" t="s">
        <v>708</v>
      </c>
      <c r="BB315" s="291" t="s">
        <v>708</v>
      </c>
      <c r="BC315" s="291" t="s">
        <v>708</v>
      </c>
      <c r="BD315" s="291" t="s">
        <v>708</v>
      </c>
      <c r="BE315" s="755" t="s">
        <v>708</v>
      </c>
      <c r="BF315" s="591" t="s">
        <v>708</v>
      </c>
      <c r="BG315" s="591" t="s">
        <v>708</v>
      </c>
      <c r="BH315" s="591" t="s">
        <v>708</v>
      </c>
      <c r="BI315" s="591" t="s">
        <v>708</v>
      </c>
      <c r="BJ315" s="591" t="s">
        <v>708</v>
      </c>
      <c r="BK315" s="591" t="s">
        <v>708</v>
      </c>
      <c r="BL315" s="754" t="s">
        <v>708</v>
      </c>
      <c r="BM315" s="291" t="s">
        <v>708</v>
      </c>
      <c r="BN315" s="291" t="s">
        <v>708</v>
      </c>
      <c r="BO315" s="291" t="s">
        <v>708</v>
      </c>
      <c r="BP315" s="291" t="s">
        <v>708</v>
      </c>
      <c r="BQ315" s="291" t="s">
        <v>708</v>
      </c>
      <c r="BR315" s="291" t="s">
        <v>708</v>
      </c>
      <c r="BS315" s="755" t="s">
        <v>708</v>
      </c>
      <c r="BT315" s="591" t="s">
        <v>708</v>
      </c>
      <c r="BU315" s="591" t="s">
        <v>708</v>
      </c>
      <c r="BV315" s="591" t="s">
        <v>708</v>
      </c>
      <c r="BW315" s="591" t="s">
        <v>708</v>
      </c>
      <c r="BX315" s="591" t="s">
        <v>708</v>
      </c>
      <c r="BY315" s="591" t="s">
        <v>708</v>
      </c>
      <c r="BZ315" s="754" t="s">
        <v>708</v>
      </c>
      <c r="CA315" s="291" t="s">
        <v>708</v>
      </c>
      <c r="CB315" s="291" t="s">
        <v>708</v>
      </c>
      <c r="CC315" s="291" t="s">
        <v>708</v>
      </c>
      <c r="CD315" s="291" t="s">
        <v>708</v>
      </c>
      <c r="CE315" s="291" t="s">
        <v>708</v>
      </c>
      <c r="CF315" s="291" t="s">
        <v>708</v>
      </c>
      <c r="CG315" s="291" t="s">
        <v>708</v>
      </c>
      <c r="CH315" s="439" t="s">
        <v>1216</v>
      </c>
      <c r="CI315" s="290"/>
      <c r="CJ315" s="290"/>
      <c r="CK315" s="290"/>
      <c r="CL315" s="290"/>
      <c r="CM315" s="290"/>
      <c r="CN315" s="290"/>
      <c r="CO315" s="290"/>
      <c r="CP315" s="290"/>
      <c r="CQ315" s="290"/>
      <c r="CR315" s="290"/>
      <c r="CS315" s="290"/>
      <c r="CT315" s="290"/>
      <c r="CU315" s="290"/>
      <c r="CV315" s="290"/>
      <c r="CW315" s="290"/>
      <c r="CX315" s="290"/>
      <c r="CY315" s="290"/>
      <c r="CZ315" s="290"/>
      <c r="DA315" s="290"/>
      <c r="DB315" s="290"/>
      <c r="DC315" s="290"/>
      <c r="DD315" s="290"/>
      <c r="DE315" s="290"/>
      <c r="DF315" s="290"/>
      <c r="DG315" s="290"/>
      <c r="DH315" s="290"/>
      <c r="DI315" s="290"/>
      <c r="DJ315" s="290"/>
      <c r="DK315" s="290"/>
      <c r="DL315" s="290"/>
      <c r="DM315" s="290"/>
      <c r="DN315" s="290"/>
      <c r="DO315" s="290"/>
      <c r="DP315" s="290"/>
      <c r="DQ315" s="290"/>
      <c r="DR315" s="290"/>
      <c r="DS315" s="290"/>
      <c r="DT315" s="290"/>
      <c r="DU315" s="290"/>
      <c r="DV315" s="290"/>
      <c r="DW315" s="290"/>
      <c r="DX315" s="290"/>
      <c r="DY315" s="290"/>
      <c r="DZ315" s="290"/>
      <c r="EA315" s="290"/>
      <c r="EB315" s="290"/>
      <c r="EC315" s="290"/>
      <c r="ED315" s="290"/>
      <c r="EE315" s="290"/>
      <c r="EF315" s="290"/>
      <c r="EG315" s="290"/>
      <c r="EH315" s="290"/>
      <c r="EI315" s="290"/>
      <c r="EJ315" s="290"/>
      <c r="EK315" s="290"/>
      <c r="EL315" s="290"/>
      <c r="EM315" s="290"/>
      <c r="EN315" s="290"/>
      <c r="EO315" s="290"/>
      <c r="EP315" s="290"/>
      <c r="EQ315" s="290"/>
      <c r="ER315" s="290"/>
      <c r="ES315" s="290"/>
      <c r="ET315" s="290"/>
      <c r="EU315" s="290"/>
      <c r="EV315" s="290"/>
      <c r="EW315" s="290"/>
      <c r="EX315" s="290"/>
      <c r="EY315" s="290"/>
    </row>
    <row r="316" spans="1:155" s="238" customFormat="1" ht="15" customHeight="1" x14ac:dyDescent="0.35">
      <c r="A316" s="469" t="s">
        <v>511</v>
      </c>
      <c r="B316" s="727" t="s">
        <v>512</v>
      </c>
      <c r="C316" s="727" t="s">
        <v>128</v>
      </c>
      <c r="D316" s="715"/>
      <c r="E316" s="470">
        <v>98857839</v>
      </c>
      <c r="F316" s="701">
        <v>102908962</v>
      </c>
      <c r="G316" s="700">
        <v>0</v>
      </c>
      <c r="H316" s="701">
        <v>0</v>
      </c>
      <c r="I316" s="470">
        <v>806692</v>
      </c>
      <c r="J316" s="700">
        <v>866252</v>
      </c>
      <c r="K316" s="470">
        <v>98051147</v>
      </c>
      <c r="L316" s="701">
        <v>102042710</v>
      </c>
      <c r="M316" s="700">
        <v>918327</v>
      </c>
      <c r="N316" s="701">
        <v>945952</v>
      </c>
      <c r="O316" s="703">
        <v>67851.600000000006</v>
      </c>
      <c r="P316" s="759">
        <v>68572</v>
      </c>
      <c r="Q316" s="618">
        <v>0.99</v>
      </c>
      <c r="R316" s="760">
        <v>0.99</v>
      </c>
      <c r="S316" s="705">
        <v>338.5</v>
      </c>
      <c r="T316" s="701">
        <v>334.1</v>
      </c>
      <c r="U316" s="761">
        <v>67511.600000000006</v>
      </c>
      <c r="V316" s="761">
        <v>68220.38</v>
      </c>
      <c r="W316" s="572">
        <v>1464.31</v>
      </c>
      <c r="X316" s="762">
        <v>1508.47829</v>
      </c>
      <c r="Y316" s="763">
        <v>1452.36</v>
      </c>
      <c r="Z316" s="763">
        <v>1495.78044</v>
      </c>
      <c r="AA316" s="610">
        <v>990560</v>
      </c>
      <c r="AB316" s="573">
        <v>14.52</v>
      </c>
      <c r="AC316" s="620">
        <v>9.9974999999999994E-3</v>
      </c>
      <c r="AD316" s="604" t="s">
        <v>105</v>
      </c>
      <c r="AE316" s="574" t="s">
        <v>105</v>
      </c>
      <c r="AF316" s="572">
        <v>0</v>
      </c>
      <c r="AG316" s="763">
        <v>281.06009</v>
      </c>
      <c r="AH316" s="763">
        <v>75.610020000000006</v>
      </c>
      <c r="AI316" s="762">
        <v>0</v>
      </c>
      <c r="AJ316" s="707">
        <v>1865.15</v>
      </c>
      <c r="AK316" s="604">
        <v>31</v>
      </c>
      <c r="AL316" s="575">
        <v>30207</v>
      </c>
      <c r="AM316" s="604">
        <v>0</v>
      </c>
      <c r="AN316" s="575">
        <v>0</v>
      </c>
      <c r="AO316" s="604">
        <v>31</v>
      </c>
      <c r="AP316" s="576">
        <v>30207</v>
      </c>
      <c r="AQ316" s="577" t="s">
        <v>708</v>
      </c>
      <c r="AR316" s="595" t="s">
        <v>708</v>
      </c>
      <c r="AS316" s="764" t="s">
        <v>708</v>
      </c>
      <c r="AT316" s="764" t="s">
        <v>708</v>
      </c>
      <c r="AU316" s="764" t="s">
        <v>708</v>
      </c>
      <c r="AV316" s="764" t="s">
        <v>708</v>
      </c>
      <c r="AW316" s="764" t="s">
        <v>708</v>
      </c>
      <c r="AX316" s="765" t="s">
        <v>708</v>
      </c>
      <c r="AY316" s="766" t="s">
        <v>708</v>
      </c>
      <c r="AZ316" s="766" t="s">
        <v>708</v>
      </c>
      <c r="BA316" s="766" t="s">
        <v>708</v>
      </c>
      <c r="BB316" s="766" t="s">
        <v>708</v>
      </c>
      <c r="BC316" s="766" t="s">
        <v>708</v>
      </c>
      <c r="BD316" s="766" t="s">
        <v>708</v>
      </c>
      <c r="BE316" s="767" t="s">
        <v>708</v>
      </c>
      <c r="BF316" s="764" t="s">
        <v>708</v>
      </c>
      <c r="BG316" s="764" t="s">
        <v>708</v>
      </c>
      <c r="BH316" s="764" t="s">
        <v>708</v>
      </c>
      <c r="BI316" s="764" t="s">
        <v>708</v>
      </c>
      <c r="BJ316" s="764" t="s">
        <v>708</v>
      </c>
      <c r="BK316" s="764" t="s">
        <v>708</v>
      </c>
      <c r="BL316" s="765" t="s">
        <v>708</v>
      </c>
      <c r="BM316" s="766" t="s">
        <v>708</v>
      </c>
      <c r="BN316" s="766" t="s">
        <v>708</v>
      </c>
      <c r="BO316" s="766" t="s">
        <v>708</v>
      </c>
      <c r="BP316" s="766" t="s">
        <v>708</v>
      </c>
      <c r="BQ316" s="766" t="s">
        <v>708</v>
      </c>
      <c r="BR316" s="766" t="s">
        <v>708</v>
      </c>
      <c r="BS316" s="767" t="s">
        <v>708</v>
      </c>
      <c r="BT316" s="764" t="s">
        <v>708</v>
      </c>
      <c r="BU316" s="764" t="s">
        <v>708</v>
      </c>
      <c r="BV316" s="764" t="s">
        <v>708</v>
      </c>
      <c r="BW316" s="764" t="s">
        <v>708</v>
      </c>
      <c r="BX316" s="764" t="s">
        <v>708</v>
      </c>
      <c r="BY316" s="764" t="s">
        <v>708</v>
      </c>
      <c r="BZ316" s="765" t="s">
        <v>708</v>
      </c>
      <c r="CA316" s="766" t="s">
        <v>708</v>
      </c>
      <c r="CB316" s="766" t="s">
        <v>708</v>
      </c>
      <c r="CC316" s="766" t="s">
        <v>708</v>
      </c>
      <c r="CD316" s="766" t="s">
        <v>708</v>
      </c>
      <c r="CE316" s="766" t="s">
        <v>708</v>
      </c>
      <c r="CF316" s="766" t="s">
        <v>708</v>
      </c>
      <c r="CG316" s="767" t="s">
        <v>708</v>
      </c>
      <c r="CH316" s="578" t="s">
        <v>1217</v>
      </c>
      <c r="CI316" s="385"/>
      <c r="CJ316" s="385"/>
      <c r="CK316" s="385"/>
      <c r="CL316" s="385"/>
      <c r="CM316" s="385"/>
      <c r="CN316" s="385"/>
      <c r="CO316" s="385"/>
      <c r="CP316" s="385"/>
      <c r="CQ316" s="385"/>
      <c r="CR316" s="385"/>
      <c r="CS316" s="385"/>
      <c r="CT316" s="385"/>
      <c r="CU316" s="385"/>
      <c r="CV316" s="385"/>
      <c r="CW316" s="385"/>
      <c r="CX316" s="385"/>
      <c r="CY316" s="385"/>
      <c r="CZ316" s="385"/>
      <c r="DA316" s="385"/>
      <c r="DB316" s="385"/>
      <c r="DC316" s="385"/>
      <c r="DD316" s="385"/>
      <c r="DE316" s="385"/>
      <c r="DF316" s="385"/>
      <c r="DG316" s="385"/>
      <c r="DH316" s="385"/>
      <c r="DI316" s="385"/>
      <c r="DJ316" s="385"/>
      <c r="DK316" s="385"/>
      <c r="DL316" s="385"/>
      <c r="DM316" s="385"/>
      <c r="DN316" s="385"/>
      <c r="DO316" s="385"/>
      <c r="DP316" s="385"/>
      <c r="DQ316" s="385"/>
      <c r="DR316" s="385"/>
      <c r="DS316" s="385"/>
      <c r="DT316" s="385"/>
      <c r="DU316" s="385"/>
      <c r="DV316" s="385"/>
      <c r="DW316" s="385"/>
      <c r="DX316" s="385"/>
      <c r="DY316" s="385"/>
      <c r="DZ316" s="385"/>
      <c r="EA316" s="385"/>
      <c r="EB316" s="385"/>
      <c r="EC316" s="385"/>
      <c r="ED316" s="385"/>
      <c r="EE316" s="385"/>
      <c r="EF316" s="385"/>
      <c r="EG316" s="385"/>
      <c r="EH316" s="385"/>
      <c r="EI316" s="385"/>
      <c r="EJ316" s="385"/>
      <c r="EK316" s="385"/>
      <c r="EL316" s="385"/>
      <c r="EM316" s="385"/>
      <c r="EN316" s="385"/>
      <c r="EO316" s="385"/>
      <c r="EP316" s="385"/>
      <c r="EQ316" s="385"/>
      <c r="ER316" s="385"/>
      <c r="ES316" s="385"/>
      <c r="ET316" s="385"/>
      <c r="EU316" s="385"/>
      <c r="EV316" s="385"/>
      <c r="EW316" s="385"/>
      <c r="EX316" s="385"/>
      <c r="EY316" s="385"/>
    </row>
    <row r="317" spans="1:155" s="238" customFormat="1" ht="21" customHeight="1" x14ac:dyDescent="0.35">
      <c r="A317" s="728" t="s">
        <v>1218</v>
      </c>
      <c r="B317" s="293"/>
      <c r="C317" s="293"/>
      <c r="D317" s="290"/>
      <c r="E317" s="398"/>
      <c r="F317" s="289"/>
      <c r="G317" s="289"/>
      <c r="H317" s="289"/>
      <c r="I317" s="289"/>
      <c r="J317" s="289"/>
      <c r="K317" s="289"/>
      <c r="L317" s="289"/>
      <c r="M317" s="384"/>
      <c r="N317" s="384"/>
      <c r="O317" s="397"/>
      <c r="P317" s="397"/>
      <c r="Q317" s="289"/>
      <c r="R317" s="289"/>
      <c r="S317" s="384"/>
      <c r="T317" s="384"/>
      <c r="U317" s="340"/>
      <c r="V317" s="340"/>
      <c r="W317" s="340"/>
      <c r="X317" s="340"/>
      <c r="Y317" s="340"/>
      <c r="Z317" s="340"/>
      <c r="AA317" s="340"/>
      <c r="AB317" s="289"/>
      <c r="AC317" s="289"/>
      <c r="AD317" s="289"/>
      <c r="AE317" s="289"/>
      <c r="AF317" s="289"/>
      <c r="AG317" s="289"/>
      <c r="AH317" s="472"/>
      <c r="AI317" s="473"/>
      <c r="AJ317" s="474"/>
      <c r="AK317" s="473"/>
      <c r="AL317" s="474"/>
      <c r="AM317" s="473"/>
      <c r="AN317" s="474"/>
      <c r="AO317" s="475"/>
      <c r="AP317" s="476"/>
      <c r="AQ317" s="477"/>
      <c r="AR317" s="475"/>
      <c r="AS317" s="475"/>
      <c r="AT317" s="475"/>
      <c r="AU317" s="475"/>
      <c r="AV317" s="475"/>
      <c r="AW317" s="476"/>
      <c r="AX317" s="475"/>
      <c r="AY317" s="475"/>
      <c r="AZ317" s="475"/>
      <c r="BA317" s="475"/>
      <c r="BB317" s="475"/>
      <c r="BC317" s="475"/>
      <c r="BD317" s="476"/>
      <c r="BE317" s="475"/>
      <c r="BF317" s="475"/>
      <c r="BG317" s="475"/>
      <c r="BH317" s="475"/>
      <c r="BI317" s="475"/>
      <c r="BJ317" s="475"/>
      <c r="BK317" s="476"/>
      <c r="BL317" s="475"/>
      <c r="BM317" s="475"/>
      <c r="BN317" s="475"/>
      <c r="BO317" s="475"/>
      <c r="BP317" s="475"/>
      <c r="BQ317" s="475"/>
      <c r="BR317" s="476"/>
      <c r="BS317" s="475"/>
      <c r="BT317" s="475"/>
      <c r="BU317" s="475"/>
      <c r="BV317" s="475"/>
      <c r="BW317" s="475"/>
      <c r="BX317" s="475"/>
      <c r="BY317" s="464"/>
      <c r="BZ317" s="380"/>
      <c r="CA317" s="380"/>
      <c r="CB317" s="380"/>
      <c r="CC317" s="380"/>
      <c r="CD317" s="380"/>
      <c r="CE317" s="380"/>
      <c r="CF317" s="385"/>
      <c r="CG317" s="385"/>
      <c r="CH317" s="768"/>
      <c r="CI317" s="385"/>
      <c r="CJ317" s="385"/>
      <c r="CK317" s="385"/>
      <c r="CL317" s="385"/>
      <c r="CM317" s="385"/>
      <c r="CN317" s="385"/>
      <c r="CO317" s="385"/>
      <c r="CP317" s="385"/>
      <c r="CQ317" s="385"/>
      <c r="CR317" s="385"/>
      <c r="CS317" s="385"/>
      <c r="CT317" s="385"/>
      <c r="CU317" s="385"/>
      <c r="CV317" s="385"/>
      <c r="CW317" s="385"/>
      <c r="CX317" s="385"/>
      <c r="CY317" s="385"/>
      <c r="CZ317" s="385"/>
      <c r="DA317" s="385"/>
      <c r="DB317" s="385"/>
      <c r="DC317" s="385"/>
      <c r="DD317" s="385"/>
      <c r="DE317" s="385"/>
      <c r="DF317" s="385"/>
      <c r="DG317" s="385"/>
      <c r="DH317" s="385"/>
      <c r="DI317" s="385"/>
      <c r="DJ317" s="385"/>
      <c r="DK317" s="385"/>
      <c r="DL317" s="385"/>
      <c r="DM317" s="385"/>
      <c r="DN317" s="385"/>
      <c r="DO317" s="385"/>
      <c r="DP317" s="385"/>
      <c r="DQ317" s="385"/>
      <c r="DR317" s="385"/>
      <c r="DS317" s="385"/>
      <c r="DT317" s="385"/>
      <c r="DU317" s="385"/>
      <c r="DV317" s="385"/>
      <c r="DW317" s="385"/>
      <c r="DX317" s="385"/>
      <c r="DY317" s="385"/>
      <c r="DZ317" s="385"/>
      <c r="EA317" s="385"/>
      <c r="EB317" s="385"/>
      <c r="EC317" s="385"/>
      <c r="ED317" s="385"/>
      <c r="EE317" s="385"/>
      <c r="EF317" s="385"/>
      <c r="EG317" s="385"/>
      <c r="EH317" s="385"/>
      <c r="EI317" s="385"/>
      <c r="EJ317" s="385"/>
      <c r="EK317" s="385"/>
      <c r="EL317" s="385"/>
      <c r="EM317" s="385"/>
      <c r="EN317" s="385"/>
      <c r="EO317" s="385"/>
      <c r="EP317" s="385"/>
      <c r="EQ317" s="385"/>
      <c r="ER317" s="385"/>
      <c r="ES317" s="385"/>
      <c r="ET317" s="385"/>
      <c r="EU317" s="385"/>
      <c r="EV317" s="385"/>
      <c r="EW317" s="385"/>
    </row>
    <row r="318" spans="1:155" s="238" customFormat="1" ht="11.25" customHeight="1" x14ac:dyDescent="0.35">
      <c r="B318" s="293"/>
      <c r="C318" s="293"/>
      <c r="D318" s="290"/>
      <c r="E318" s="398"/>
      <c r="F318" s="289"/>
      <c r="G318" s="289"/>
      <c r="H318" s="289"/>
      <c r="I318" s="289"/>
      <c r="J318" s="289"/>
      <c r="K318" s="289"/>
      <c r="L318" s="289"/>
      <c r="M318" s="384"/>
      <c r="N318" s="384"/>
      <c r="O318" s="397"/>
      <c r="P318" s="397"/>
      <c r="Q318" s="289"/>
      <c r="R318" s="289"/>
      <c r="S318" s="384"/>
      <c r="T318" s="384"/>
      <c r="U318" s="340"/>
      <c r="V318" s="340"/>
      <c r="W318" s="340"/>
      <c r="X318" s="340"/>
      <c r="Y318" s="340"/>
      <c r="Z318" s="340"/>
      <c r="AA318" s="340"/>
      <c r="AB318" s="289"/>
      <c r="AC318" s="289"/>
      <c r="AD318" s="289"/>
      <c r="AE318" s="289"/>
      <c r="AF318" s="289"/>
      <c r="AG318" s="289"/>
      <c r="AH318" s="472"/>
      <c r="AI318" s="473"/>
      <c r="AJ318" s="474"/>
      <c r="AK318" s="473"/>
      <c r="AL318" s="474"/>
      <c r="AM318" s="473"/>
      <c r="AN318" s="474"/>
      <c r="AO318" s="475"/>
      <c r="AP318" s="476"/>
      <c r="AQ318" s="477"/>
      <c r="AR318" s="475"/>
      <c r="AS318" s="475"/>
      <c r="AT318" s="475"/>
      <c r="AU318" s="475"/>
      <c r="AV318" s="475"/>
      <c r="AW318" s="476"/>
      <c r="AX318" s="475"/>
      <c r="AY318" s="475"/>
      <c r="AZ318" s="475"/>
      <c r="BA318" s="475"/>
      <c r="BB318" s="475"/>
      <c r="BC318" s="475"/>
      <c r="BD318" s="476"/>
      <c r="BE318" s="475"/>
      <c r="BF318" s="475"/>
      <c r="BG318" s="475"/>
      <c r="BH318" s="475"/>
      <c r="BI318" s="475"/>
      <c r="BJ318" s="475"/>
      <c r="BK318" s="476"/>
      <c r="BL318" s="475"/>
      <c r="BM318" s="475"/>
      <c r="BN318" s="475"/>
      <c r="BO318" s="475"/>
      <c r="BP318" s="475"/>
      <c r="BQ318" s="475"/>
      <c r="BR318" s="476"/>
      <c r="BS318" s="475"/>
      <c r="BT318" s="475"/>
      <c r="BU318" s="475"/>
      <c r="BV318" s="475"/>
      <c r="BW318" s="475"/>
      <c r="BX318" s="475"/>
      <c r="BY318" s="464"/>
      <c r="BZ318" s="380"/>
      <c r="CA318" s="380"/>
      <c r="CB318" s="380"/>
      <c r="CC318" s="380"/>
      <c r="CD318" s="380"/>
      <c r="CE318" s="380"/>
      <c r="CF318" s="385"/>
      <c r="CG318" s="385"/>
      <c r="CH318" s="768"/>
      <c r="CI318" s="385"/>
      <c r="CJ318" s="385"/>
      <c r="CK318" s="385"/>
      <c r="CL318" s="385"/>
      <c r="CM318" s="385"/>
      <c r="CN318" s="385"/>
      <c r="CO318" s="385"/>
      <c r="CP318" s="385"/>
      <c r="CQ318" s="385"/>
      <c r="CR318" s="385"/>
      <c r="CS318" s="385"/>
      <c r="CT318" s="385"/>
      <c r="CU318" s="385"/>
      <c r="CV318" s="385"/>
      <c r="CW318" s="385"/>
      <c r="CX318" s="385"/>
      <c r="CY318" s="385"/>
      <c r="CZ318" s="385"/>
      <c r="DA318" s="385"/>
      <c r="DB318" s="385"/>
      <c r="DC318" s="385"/>
      <c r="DD318" s="385"/>
      <c r="DE318" s="385"/>
      <c r="DF318" s="385"/>
      <c r="DG318" s="385"/>
      <c r="DH318" s="385"/>
      <c r="DI318" s="385"/>
      <c r="DJ318" s="385"/>
      <c r="DK318" s="385"/>
      <c r="DL318" s="385"/>
      <c r="DM318" s="385"/>
      <c r="DN318" s="385"/>
      <c r="DO318" s="385"/>
      <c r="DP318" s="385"/>
      <c r="DQ318" s="385"/>
      <c r="DR318" s="385"/>
      <c r="DS318" s="385"/>
      <c r="DT318" s="385"/>
      <c r="DU318" s="385"/>
      <c r="DV318" s="385"/>
      <c r="DW318" s="385"/>
      <c r="DX318" s="385"/>
      <c r="DY318" s="385"/>
      <c r="DZ318" s="385"/>
      <c r="EA318" s="385"/>
      <c r="EB318" s="385"/>
      <c r="EC318" s="385"/>
      <c r="ED318" s="385"/>
      <c r="EE318" s="385"/>
      <c r="EF318" s="385"/>
      <c r="EG318" s="385"/>
      <c r="EH318" s="385"/>
      <c r="EI318" s="385"/>
      <c r="EJ318" s="385"/>
      <c r="EK318" s="385"/>
      <c r="EL318" s="385"/>
      <c r="EM318" s="385"/>
      <c r="EN318" s="385"/>
      <c r="EO318" s="385"/>
      <c r="EP318" s="385"/>
      <c r="EQ318" s="385"/>
      <c r="ER318" s="385"/>
      <c r="ES318" s="385"/>
      <c r="ET318" s="385"/>
      <c r="EU318" s="385"/>
      <c r="EV318" s="385"/>
      <c r="EW318" s="385"/>
    </row>
    <row r="319" spans="1:155" s="238" customFormat="1" ht="20.25" customHeight="1" x14ac:dyDescent="0.4">
      <c r="A319" s="387" t="s">
        <v>1219</v>
      </c>
      <c r="B319" s="293"/>
      <c r="C319" s="293"/>
      <c r="D319" s="290"/>
      <c r="E319" s="398"/>
      <c r="F319" s="289"/>
      <c r="G319" s="289"/>
      <c r="H319" s="289"/>
      <c r="I319" s="289"/>
      <c r="J319" s="289"/>
      <c r="K319" s="289"/>
      <c r="L319" s="289"/>
      <c r="M319" s="384"/>
      <c r="N319" s="384"/>
      <c r="O319" s="397"/>
      <c r="P319" s="397"/>
      <c r="Q319" s="289"/>
      <c r="R319" s="289"/>
      <c r="S319" s="384"/>
      <c r="T319" s="384"/>
      <c r="U319" s="340"/>
      <c r="V319" s="340"/>
      <c r="W319" s="340"/>
      <c r="X319" s="340"/>
      <c r="Y319" s="340"/>
      <c r="Z319" s="340"/>
      <c r="AA319" s="340"/>
      <c r="AB319" s="289"/>
      <c r="AC319" s="289"/>
      <c r="AD319" s="289"/>
      <c r="AE319" s="289"/>
      <c r="AF319" s="289"/>
      <c r="AG319" s="289"/>
      <c r="AH319" s="472"/>
      <c r="AI319" s="473"/>
      <c r="AJ319" s="474"/>
      <c r="AK319" s="473"/>
      <c r="AL319" s="474"/>
      <c r="AM319" s="473"/>
      <c r="AN319" s="474"/>
      <c r="AO319" s="475"/>
      <c r="AP319" s="476"/>
      <c r="AQ319" s="477"/>
      <c r="AR319" s="475"/>
      <c r="AS319" s="475"/>
      <c r="AT319" s="475"/>
      <c r="AU319" s="475"/>
      <c r="AV319" s="475"/>
      <c r="AW319" s="476"/>
      <c r="AX319" s="475"/>
      <c r="AY319" s="475"/>
      <c r="AZ319" s="475"/>
      <c r="BA319" s="475"/>
      <c r="BB319" s="475"/>
      <c r="BC319" s="475"/>
      <c r="BD319" s="476"/>
      <c r="BE319" s="475"/>
      <c r="BF319" s="475"/>
      <c r="BG319" s="475"/>
      <c r="BH319" s="475"/>
      <c r="BI319" s="475"/>
      <c r="BJ319" s="475"/>
      <c r="BK319" s="476"/>
      <c r="BL319" s="475"/>
      <c r="BM319" s="475"/>
      <c r="BN319" s="475"/>
      <c r="BO319" s="475"/>
      <c r="BP319" s="475"/>
      <c r="BQ319" s="475"/>
      <c r="BR319" s="476"/>
      <c r="BS319" s="475"/>
      <c r="BT319" s="475"/>
      <c r="BU319" s="475"/>
      <c r="BV319" s="475"/>
      <c r="BW319" s="475"/>
      <c r="BX319" s="475"/>
      <c r="BY319" s="464"/>
      <c r="BZ319" s="380"/>
      <c r="CA319" s="380"/>
      <c r="CB319" s="380"/>
      <c r="CC319" s="380"/>
      <c r="CD319" s="380"/>
      <c r="CE319" s="380"/>
      <c r="CF319" s="385"/>
      <c r="CG319" s="385"/>
      <c r="CH319" s="768"/>
      <c r="CI319" s="385"/>
      <c r="CJ319" s="385"/>
      <c r="CK319" s="385"/>
      <c r="CL319" s="385"/>
      <c r="CM319" s="385"/>
      <c r="CN319" s="385"/>
      <c r="CO319" s="385"/>
      <c r="CP319" s="385"/>
      <c r="CQ319" s="385"/>
      <c r="CR319" s="385"/>
      <c r="CS319" s="385"/>
      <c r="CT319" s="385"/>
      <c r="CU319" s="385"/>
      <c r="CV319" s="385"/>
      <c r="CW319" s="385"/>
      <c r="CX319" s="385"/>
      <c r="CY319" s="385"/>
      <c r="CZ319" s="385"/>
      <c r="DA319" s="385"/>
      <c r="DB319" s="385"/>
      <c r="DC319" s="385"/>
      <c r="DD319" s="385"/>
      <c r="DE319" s="385"/>
      <c r="DF319" s="385"/>
      <c r="DG319" s="385"/>
      <c r="DH319" s="385"/>
      <c r="DI319" s="385"/>
      <c r="DJ319" s="385"/>
      <c r="DK319" s="385"/>
      <c r="DL319" s="385"/>
      <c r="DM319" s="385"/>
      <c r="DN319" s="385"/>
      <c r="DO319" s="385"/>
      <c r="DP319" s="385"/>
      <c r="DQ319" s="385"/>
      <c r="DR319" s="385"/>
      <c r="DS319" s="385"/>
      <c r="DT319" s="385"/>
      <c r="DU319" s="385"/>
      <c r="DV319" s="385"/>
      <c r="DW319" s="385"/>
      <c r="DX319" s="385"/>
      <c r="DY319" s="385"/>
      <c r="DZ319" s="385"/>
      <c r="EA319" s="385"/>
      <c r="EB319" s="385"/>
      <c r="EC319" s="385"/>
      <c r="ED319" s="385"/>
      <c r="EE319" s="385"/>
      <c r="EF319" s="385"/>
      <c r="EG319" s="385"/>
      <c r="EH319" s="385"/>
      <c r="EI319" s="385"/>
      <c r="EJ319" s="385"/>
      <c r="EK319" s="385"/>
      <c r="EL319" s="385"/>
      <c r="EM319" s="385"/>
      <c r="EN319" s="385"/>
      <c r="EO319" s="385"/>
      <c r="EP319" s="385"/>
      <c r="EQ319" s="385"/>
      <c r="ER319" s="385"/>
      <c r="ES319" s="385"/>
      <c r="ET319" s="385"/>
      <c r="EU319" s="385"/>
      <c r="EV319" s="385"/>
      <c r="EW319" s="385"/>
    </row>
    <row r="320" spans="1:155" s="238" customFormat="1" ht="15" customHeight="1" x14ac:dyDescent="0.35">
      <c r="A320" s="709" t="s">
        <v>3</v>
      </c>
      <c r="B320" s="727"/>
      <c r="C320" s="727"/>
      <c r="D320" s="769"/>
      <c r="E320" s="470"/>
      <c r="F320" s="700"/>
      <c r="G320" s="700"/>
      <c r="H320" s="700"/>
      <c r="I320" s="700"/>
      <c r="J320" s="700"/>
      <c r="K320" s="700"/>
      <c r="L320" s="700"/>
      <c r="M320" s="761"/>
      <c r="N320" s="761"/>
      <c r="O320" s="770"/>
      <c r="P320" s="770"/>
      <c r="Q320" s="700"/>
      <c r="R320" s="700"/>
      <c r="S320" s="761"/>
      <c r="T320" s="761"/>
      <c r="U320" s="763"/>
      <c r="V320" s="763"/>
      <c r="W320" s="763"/>
      <c r="X320" s="763"/>
      <c r="Y320" s="763"/>
      <c r="Z320" s="763"/>
      <c r="AA320" s="763"/>
      <c r="AB320" s="471"/>
      <c r="AC320" s="471"/>
      <c r="AD320" s="700"/>
      <c r="AE320" s="700"/>
      <c r="AF320" s="700"/>
      <c r="AG320" s="700"/>
      <c r="AH320" s="763"/>
      <c r="AI320" s="700"/>
      <c r="AJ320" s="761"/>
      <c r="AK320" s="700"/>
      <c r="AL320" s="761"/>
      <c r="AM320" s="700"/>
      <c r="AN320" s="761"/>
      <c r="AO320" s="771"/>
      <c r="AP320" s="772"/>
      <c r="AQ320" s="773"/>
      <c r="AR320" s="771"/>
      <c r="AS320" s="771"/>
      <c r="AT320" s="771"/>
      <c r="AU320" s="771"/>
      <c r="AV320" s="771"/>
      <c r="AW320" s="772"/>
      <c r="AX320" s="771"/>
      <c r="AY320" s="771"/>
      <c r="AZ320" s="771"/>
      <c r="BA320" s="771"/>
      <c r="BB320" s="771"/>
      <c r="BC320" s="771"/>
      <c r="BD320" s="772"/>
      <c r="BE320" s="771"/>
      <c r="BF320" s="771"/>
      <c r="BG320" s="771"/>
      <c r="BH320" s="771"/>
      <c r="BI320" s="771"/>
      <c r="BJ320" s="771"/>
      <c r="BK320" s="772"/>
      <c r="BL320" s="771"/>
      <c r="BM320" s="771"/>
      <c r="BN320" s="771"/>
      <c r="BO320" s="771"/>
      <c r="BP320" s="771"/>
      <c r="BQ320" s="771"/>
      <c r="BR320" s="772"/>
      <c r="BS320" s="771"/>
      <c r="BT320" s="771"/>
      <c r="BU320" s="771"/>
      <c r="BV320" s="771"/>
      <c r="BW320" s="771"/>
      <c r="BX320" s="771"/>
      <c r="BY320" s="772"/>
      <c r="BZ320" s="771"/>
      <c r="CA320" s="771"/>
      <c r="CB320" s="771"/>
      <c r="CC320" s="771"/>
      <c r="CD320" s="771"/>
      <c r="CE320" s="771"/>
      <c r="CF320" s="774"/>
      <c r="CG320" s="774"/>
      <c r="CH320" s="775"/>
      <c r="CI320" s="385"/>
      <c r="CJ320" s="385"/>
      <c r="CK320" s="385"/>
      <c r="CL320" s="385"/>
      <c r="CM320" s="385"/>
      <c r="CN320" s="385"/>
      <c r="CO320" s="385"/>
      <c r="CP320" s="385"/>
      <c r="CQ320" s="385"/>
      <c r="CR320" s="385"/>
      <c r="CS320" s="385"/>
      <c r="CT320" s="385"/>
      <c r="CU320" s="385"/>
      <c r="CV320" s="385"/>
      <c r="CW320" s="385"/>
      <c r="CX320" s="385"/>
      <c r="CY320" s="385"/>
      <c r="CZ320" s="385"/>
      <c r="DA320" s="385"/>
      <c r="DB320" s="385"/>
      <c r="DC320" s="385"/>
      <c r="DD320" s="385"/>
      <c r="DE320" s="385"/>
      <c r="DF320" s="385"/>
      <c r="DG320" s="385"/>
      <c r="DH320" s="385"/>
      <c r="DI320" s="385"/>
      <c r="DJ320" s="385"/>
      <c r="DK320" s="385"/>
      <c r="DL320" s="385"/>
      <c r="DM320" s="385"/>
      <c r="DN320" s="385"/>
      <c r="DO320" s="385"/>
      <c r="DP320" s="385"/>
      <c r="DQ320" s="385"/>
      <c r="DR320" s="385"/>
      <c r="DS320" s="385"/>
      <c r="DT320" s="385"/>
      <c r="DU320" s="385"/>
      <c r="DV320" s="385"/>
      <c r="DW320" s="385"/>
      <c r="DX320" s="385"/>
      <c r="DY320" s="385"/>
      <c r="DZ320" s="385"/>
      <c r="EA320" s="385"/>
      <c r="EB320" s="385"/>
      <c r="EC320" s="385"/>
      <c r="ED320" s="385"/>
      <c r="EE320" s="385"/>
      <c r="EF320" s="385"/>
      <c r="EG320" s="385"/>
      <c r="EH320" s="385"/>
      <c r="EI320" s="385"/>
      <c r="EJ320" s="385"/>
      <c r="EK320" s="385"/>
      <c r="EL320" s="385"/>
      <c r="EM320" s="385"/>
      <c r="EN320" s="385"/>
      <c r="EO320" s="385"/>
      <c r="EP320" s="385"/>
      <c r="EQ320" s="385"/>
      <c r="ER320" s="385"/>
      <c r="ES320" s="385"/>
      <c r="ET320" s="385"/>
      <c r="EU320" s="385"/>
      <c r="EV320" s="385"/>
      <c r="EW320" s="385"/>
    </row>
    <row r="321" spans="1:155" s="239" customFormat="1" ht="100" customHeight="1" x14ac:dyDescent="0.25">
      <c r="A321" s="465" t="s">
        <v>677</v>
      </c>
      <c r="B321" s="776" t="s">
        <v>678</v>
      </c>
      <c r="C321" s="776" t="s">
        <v>679</v>
      </c>
      <c r="D321" s="777"/>
      <c r="E321" s="946" t="s">
        <v>1220</v>
      </c>
      <c r="F321" s="947"/>
      <c r="G321" s="478"/>
      <c r="H321" s="479"/>
      <c r="I321" s="478"/>
      <c r="J321" s="479"/>
      <c r="K321" s="778"/>
      <c r="L321" s="778"/>
      <c r="M321" s="948" t="s">
        <v>69</v>
      </c>
      <c r="N321" s="949"/>
      <c r="O321" s="478"/>
      <c r="P321" s="479"/>
      <c r="Q321" s="466"/>
      <c r="R321" s="779"/>
      <c r="S321" s="466"/>
      <c r="T321" s="780"/>
      <c r="U321" s="946" t="s">
        <v>73</v>
      </c>
      <c r="V321" s="947"/>
      <c r="W321" s="946" t="s">
        <v>76</v>
      </c>
      <c r="X321" s="947"/>
      <c r="Y321" s="466"/>
      <c r="Z321" s="779"/>
      <c r="AA321" s="493" t="s">
        <v>77</v>
      </c>
      <c r="AB321" s="494" t="s">
        <v>1221</v>
      </c>
      <c r="AC321" s="493" t="s">
        <v>1222</v>
      </c>
      <c r="AD321" s="492" t="s">
        <v>1223</v>
      </c>
      <c r="AE321" s="553"/>
      <c r="AF321" s="554"/>
      <c r="AG321" s="779"/>
      <c r="AH321" s="779"/>
      <c r="AI321" s="779"/>
      <c r="AJ321" s="467"/>
      <c r="AK321" s="779"/>
      <c r="AL321" s="779"/>
      <c r="AM321" s="779"/>
      <c r="AN321" s="468"/>
      <c r="AO321" s="779"/>
      <c r="AP321" s="480"/>
      <c r="AQ321" s="779"/>
      <c r="AR321" s="779"/>
      <c r="AS321" s="779"/>
      <c r="AT321" s="779"/>
      <c r="AU321" s="779"/>
      <c r="AV321" s="779"/>
      <c r="AW321" s="779"/>
      <c r="AX321" s="779"/>
      <c r="AY321" s="779"/>
      <c r="AZ321" s="779"/>
      <c r="BA321" s="779"/>
      <c r="BB321" s="779"/>
      <c r="BC321" s="779"/>
      <c r="BD321" s="779"/>
      <c r="BE321" s="779"/>
      <c r="BF321" s="779"/>
      <c r="BG321" s="779"/>
      <c r="BH321" s="779"/>
      <c r="BI321" s="779"/>
      <c r="BJ321" s="779"/>
      <c r="BK321" s="779"/>
      <c r="BL321" s="779"/>
      <c r="BM321" s="779"/>
      <c r="BN321" s="779"/>
      <c r="BO321" s="779"/>
      <c r="BP321" s="779"/>
      <c r="BQ321" s="779"/>
      <c r="BR321" s="779"/>
      <c r="BS321" s="779"/>
      <c r="BT321" s="779"/>
      <c r="BU321" s="779"/>
      <c r="BV321" s="779"/>
      <c r="BW321" s="779"/>
      <c r="BX321" s="779"/>
      <c r="BY321" s="779"/>
      <c r="BZ321" s="779"/>
      <c r="CA321" s="779"/>
      <c r="CB321" s="779"/>
      <c r="CC321" s="779"/>
      <c r="CD321" s="779"/>
      <c r="CE321" s="779"/>
      <c r="CF321" s="779"/>
      <c r="CG321" s="779"/>
      <c r="CH321" s="598" t="s">
        <v>1224</v>
      </c>
      <c r="CI321" s="386"/>
      <c r="CJ321" s="386"/>
      <c r="CK321" s="386"/>
      <c r="CL321" s="386"/>
      <c r="CM321" s="386"/>
      <c r="CN321" s="386"/>
      <c r="CO321" s="386"/>
      <c r="CP321" s="386"/>
      <c r="CQ321" s="386"/>
      <c r="CR321" s="386"/>
      <c r="CS321" s="386"/>
      <c r="CT321" s="386"/>
      <c r="CU321" s="386"/>
      <c r="CV321" s="386"/>
      <c r="CW321" s="386"/>
      <c r="CX321" s="386"/>
      <c r="CY321" s="386"/>
      <c r="CZ321" s="386"/>
      <c r="DA321" s="386"/>
      <c r="DB321" s="386"/>
      <c r="DC321" s="386"/>
      <c r="DD321" s="386"/>
      <c r="DE321" s="386"/>
      <c r="DF321" s="386"/>
      <c r="DG321" s="386"/>
      <c r="DH321" s="386"/>
      <c r="DI321" s="386"/>
      <c r="DJ321" s="386"/>
      <c r="DK321" s="386"/>
      <c r="DL321" s="386"/>
      <c r="DM321" s="386"/>
      <c r="DN321" s="386"/>
      <c r="DO321" s="386"/>
      <c r="DP321" s="386"/>
      <c r="DQ321" s="386"/>
      <c r="DR321" s="386"/>
      <c r="DS321" s="386"/>
      <c r="DT321" s="386"/>
      <c r="DU321" s="386"/>
      <c r="DV321" s="386"/>
      <c r="DW321" s="386"/>
      <c r="DX321" s="386"/>
      <c r="DY321" s="386"/>
      <c r="DZ321" s="386"/>
      <c r="EA321" s="386"/>
      <c r="EB321" s="386"/>
      <c r="EC321" s="386"/>
      <c r="ED321" s="386"/>
      <c r="EE321" s="386"/>
      <c r="EF321" s="386"/>
      <c r="EG321" s="386"/>
      <c r="EH321" s="386"/>
      <c r="EI321" s="386"/>
      <c r="EJ321" s="386"/>
      <c r="EK321" s="386"/>
      <c r="EL321" s="386"/>
      <c r="EM321" s="386"/>
      <c r="EN321" s="386"/>
      <c r="EO321" s="386"/>
      <c r="EP321" s="386"/>
      <c r="EQ321" s="386"/>
      <c r="ER321" s="386"/>
      <c r="ES321" s="386"/>
      <c r="ET321" s="386"/>
      <c r="EU321" s="386"/>
      <c r="EV321" s="386"/>
      <c r="EW321" s="386"/>
      <c r="EX321" s="386"/>
      <c r="EY321" s="386"/>
    </row>
    <row r="322" spans="1:155" ht="5.25" customHeight="1" x14ac:dyDescent="0.25">
      <c r="A322" s="388"/>
      <c r="B322" s="56"/>
      <c r="C322" s="56"/>
      <c r="D322"/>
      <c r="E322" s="82"/>
      <c r="F322" s="389"/>
      <c r="G322" s="482"/>
      <c r="I322" s="82"/>
      <c r="J322" s="556"/>
      <c r="K322" s="389"/>
      <c r="L322" s="389"/>
      <c r="M322" s="399"/>
      <c r="N322" s="781"/>
      <c r="Q322" s="388"/>
      <c r="R322"/>
      <c r="S322" s="388"/>
      <c r="T322" s="782"/>
      <c r="U322" s="389"/>
      <c r="V322" s="781"/>
      <c r="W322" s="399"/>
      <c r="X322" s="781"/>
      <c r="Y322" s="388"/>
      <c r="Z322"/>
      <c r="AA322" s="498"/>
      <c r="AB322" s="390"/>
      <c r="AC322" s="579"/>
      <c r="AD322" s="782"/>
      <c r="AE322"/>
      <c r="AF322"/>
      <c r="AG322"/>
      <c r="AH322"/>
      <c r="AI322"/>
      <c r="AJ322"/>
      <c r="AK322"/>
      <c r="AL322"/>
      <c r="AM322"/>
      <c r="AN322"/>
      <c r="AO322"/>
      <c r="AP322" s="78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s="507"/>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row>
    <row r="323" spans="1:155" s="61" customFormat="1" ht="15" customHeight="1" x14ac:dyDescent="0.35">
      <c r="A323" s="364" t="s">
        <v>606</v>
      </c>
      <c r="B323" s="396" t="s">
        <v>63</v>
      </c>
      <c r="C323" s="293" t="s">
        <v>1225</v>
      </c>
      <c r="D323" s="365"/>
      <c r="E323" s="398">
        <v>137694972.81</v>
      </c>
      <c r="F323" s="289">
        <v>144838830</v>
      </c>
      <c r="G323" s="483" t="s">
        <v>708</v>
      </c>
      <c r="H323" s="237" t="s">
        <v>708</v>
      </c>
      <c r="I323" s="483" t="s">
        <v>708</v>
      </c>
      <c r="J323" s="783" t="s">
        <v>708</v>
      </c>
      <c r="K323" s="483" t="s">
        <v>708</v>
      </c>
      <c r="L323" s="783" t="s">
        <v>708</v>
      </c>
      <c r="M323" s="398">
        <v>0</v>
      </c>
      <c r="N323" s="699">
        <v>0</v>
      </c>
      <c r="O323" s="237" t="s">
        <v>708</v>
      </c>
      <c r="P323" s="237" t="s">
        <v>708</v>
      </c>
      <c r="Q323" s="483" t="s">
        <v>708</v>
      </c>
      <c r="R323" s="237" t="s">
        <v>708</v>
      </c>
      <c r="S323" s="483" t="s">
        <v>708</v>
      </c>
      <c r="T323" s="783" t="s">
        <v>708</v>
      </c>
      <c r="U323" s="384">
        <v>570874.69999999995</v>
      </c>
      <c r="V323" s="752">
        <v>576588</v>
      </c>
      <c r="W323" s="406">
        <v>241.2</v>
      </c>
      <c r="X323" s="753">
        <v>251.2</v>
      </c>
      <c r="Y323" s="483" t="s">
        <v>708</v>
      </c>
      <c r="Z323" s="237" t="s">
        <v>708</v>
      </c>
      <c r="AA323" s="499">
        <v>0</v>
      </c>
      <c r="AB323" s="440">
        <v>0</v>
      </c>
      <c r="AC323" s="619">
        <v>0</v>
      </c>
      <c r="AD323" s="699" t="s">
        <v>105</v>
      </c>
      <c r="AE323" s="290" t="s">
        <v>708</v>
      </c>
      <c r="AF323" s="289" t="s">
        <v>708</v>
      </c>
      <c r="AG323" s="290" t="s">
        <v>708</v>
      </c>
      <c r="AH323" s="290" t="s">
        <v>708</v>
      </c>
      <c r="AI323" s="290" t="s">
        <v>708</v>
      </c>
      <c r="AJ323" s="290" t="s">
        <v>708</v>
      </c>
      <c r="AK323" s="290" t="s">
        <v>708</v>
      </c>
      <c r="AL323" s="290" t="s">
        <v>708</v>
      </c>
      <c r="AM323" s="290" t="s">
        <v>708</v>
      </c>
      <c r="AN323" s="290" t="s">
        <v>708</v>
      </c>
      <c r="AO323" s="290" t="s">
        <v>708</v>
      </c>
      <c r="AP323" s="290" t="s">
        <v>708</v>
      </c>
      <c r="AQ323" s="380" t="s">
        <v>708</v>
      </c>
      <c r="AR323" s="380" t="s">
        <v>708</v>
      </c>
      <c r="AS323" s="380" t="s">
        <v>708</v>
      </c>
      <c r="AT323" s="380" t="s">
        <v>708</v>
      </c>
      <c r="AU323" s="380" t="s">
        <v>708</v>
      </c>
      <c r="AV323" s="380" t="s">
        <v>708</v>
      </c>
      <c r="AW323" s="380" t="s">
        <v>708</v>
      </c>
      <c r="AX323" s="380" t="s">
        <v>708</v>
      </c>
      <c r="AY323" s="380" t="s">
        <v>708</v>
      </c>
      <c r="AZ323" s="380" t="s">
        <v>708</v>
      </c>
      <c r="BA323" s="380" t="s">
        <v>708</v>
      </c>
      <c r="BB323" s="380" t="s">
        <v>708</v>
      </c>
      <c r="BC323" s="380" t="s">
        <v>708</v>
      </c>
      <c r="BD323" s="380" t="s">
        <v>708</v>
      </c>
      <c r="BE323" s="380" t="s">
        <v>708</v>
      </c>
      <c r="BF323" s="380" t="s">
        <v>708</v>
      </c>
      <c r="BG323" s="380" t="s">
        <v>708</v>
      </c>
      <c r="BH323" s="380" t="s">
        <v>708</v>
      </c>
      <c r="BI323" s="380" t="s">
        <v>708</v>
      </c>
      <c r="BJ323" s="380" t="s">
        <v>708</v>
      </c>
      <c r="BK323" s="380" t="s">
        <v>708</v>
      </c>
      <c r="BL323" s="380" t="s">
        <v>708</v>
      </c>
      <c r="BM323" s="380" t="s">
        <v>708</v>
      </c>
      <c r="BN323" s="380" t="s">
        <v>708</v>
      </c>
      <c r="BO323" s="380" t="s">
        <v>708</v>
      </c>
      <c r="BP323" s="380" t="s">
        <v>708</v>
      </c>
      <c r="BQ323" s="380" t="s">
        <v>708</v>
      </c>
      <c r="BR323" s="380" t="s">
        <v>708</v>
      </c>
      <c r="BS323" s="380" t="s">
        <v>708</v>
      </c>
      <c r="BT323" s="380" t="s">
        <v>708</v>
      </c>
      <c r="BU323" s="380" t="s">
        <v>708</v>
      </c>
      <c r="BV323" s="380" t="s">
        <v>708</v>
      </c>
      <c r="BW323" s="380" t="s">
        <v>708</v>
      </c>
      <c r="BX323" s="380" t="s">
        <v>708</v>
      </c>
      <c r="BY323" s="380" t="s">
        <v>708</v>
      </c>
      <c r="BZ323" s="380" t="s">
        <v>708</v>
      </c>
      <c r="CA323" s="380" t="s">
        <v>708</v>
      </c>
      <c r="CB323" s="380" t="s">
        <v>708</v>
      </c>
      <c r="CC323" s="380" t="s">
        <v>708</v>
      </c>
      <c r="CD323" s="380" t="s">
        <v>708</v>
      </c>
      <c r="CE323" s="380" t="s">
        <v>708</v>
      </c>
      <c r="CF323" s="380" t="s">
        <v>708</v>
      </c>
      <c r="CG323" s="380" t="s">
        <v>708</v>
      </c>
      <c r="CH323" s="508" t="s">
        <v>1226</v>
      </c>
      <c r="CI323" s="365"/>
      <c r="CJ323" s="365"/>
      <c r="CK323" s="365"/>
      <c r="CL323" s="365"/>
      <c r="CM323" s="365"/>
      <c r="CN323" s="365"/>
      <c r="CO323" s="365"/>
      <c r="CP323" s="365"/>
      <c r="CQ323" s="365"/>
      <c r="CR323" s="365"/>
      <c r="CS323" s="365"/>
      <c r="CT323" s="365"/>
      <c r="CU323" s="365"/>
      <c r="CV323" s="365"/>
      <c r="CW323" s="365"/>
      <c r="CX323" s="365"/>
      <c r="CY323" s="365"/>
      <c r="CZ323" s="365"/>
      <c r="DA323" s="365"/>
      <c r="DB323" s="365"/>
      <c r="DC323" s="365"/>
      <c r="DD323" s="365"/>
      <c r="DE323" s="365"/>
      <c r="DF323" s="365"/>
      <c r="DG323" s="365"/>
      <c r="DH323" s="365"/>
      <c r="DI323" s="365"/>
      <c r="DJ323" s="365"/>
      <c r="DK323" s="365"/>
      <c r="DL323" s="365"/>
      <c r="DM323" s="365"/>
      <c r="DN323" s="365"/>
      <c r="DO323" s="365"/>
      <c r="DP323" s="365"/>
      <c r="DQ323" s="365"/>
      <c r="DR323" s="365"/>
      <c r="DS323" s="365"/>
      <c r="DT323" s="365"/>
      <c r="DU323" s="365"/>
      <c r="DV323" s="365"/>
      <c r="DW323" s="365"/>
      <c r="DX323" s="365"/>
      <c r="DY323" s="365"/>
      <c r="DZ323" s="365"/>
      <c r="EA323" s="365"/>
      <c r="EB323" s="365"/>
      <c r="EC323" s="365"/>
      <c r="ED323" s="365"/>
      <c r="EE323" s="365"/>
      <c r="EF323" s="365"/>
      <c r="EG323" s="365"/>
      <c r="EH323" s="365"/>
      <c r="EI323" s="365"/>
      <c r="EJ323" s="365"/>
      <c r="EK323" s="365"/>
      <c r="EL323" s="365"/>
      <c r="EM323" s="365"/>
      <c r="EN323" s="365"/>
      <c r="EO323" s="365"/>
      <c r="EP323" s="365"/>
      <c r="EQ323" s="365"/>
      <c r="ER323" s="365"/>
      <c r="ES323" s="365"/>
      <c r="ET323" s="365"/>
      <c r="EU323" s="365"/>
      <c r="EV323" s="365"/>
      <c r="EW323" s="365"/>
      <c r="EX323" s="365"/>
      <c r="EY323" s="365"/>
    </row>
    <row r="324" spans="1:155" s="61" customFormat="1" ht="15" customHeight="1" x14ac:dyDescent="0.35">
      <c r="A324" s="364" t="s">
        <v>607</v>
      </c>
      <c r="B324" s="396" t="s">
        <v>1227</v>
      </c>
      <c r="C324" s="293" t="s">
        <v>1228</v>
      </c>
      <c r="D324" s="365"/>
      <c r="E324" s="398">
        <v>28389534</v>
      </c>
      <c r="F324" s="289">
        <v>29296770</v>
      </c>
      <c r="G324" s="483" t="s">
        <v>708</v>
      </c>
      <c r="H324" s="237" t="s">
        <v>708</v>
      </c>
      <c r="I324" s="483" t="s">
        <v>708</v>
      </c>
      <c r="J324" s="783" t="s">
        <v>708</v>
      </c>
      <c r="K324" s="483" t="s">
        <v>708</v>
      </c>
      <c r="L324" s="783" t="s">
        <v>708</v>
      </c>
      <c r="M324" s="398">
        <v>0</v>
      </c>
      <c r="N324" s="699">
        <v>0</v>
      </c>
      <c r="O324" s="237" t="s">
        <v>708</v>
      </c>
      <c r="P324" s="237" t="s">
        <v>708</v>
      </c>
      <c r="Q324" s="383" t="s">
        <v>708</v>
      </c>
      <c r="R324" s="290" t="s">
        <v>708</v>
      </c>
      <c r="S324" s="383" t="s">
        <v>708</v>
      </c>
      <c r="T324" s="722" t="s">
        <v>708</v>
      </c>
      <c r="U324" s="384">
        <v>371445</v>
      </c>
      <c r="V324" s="752">
        <v>375841</v>
      </c>
      <c r="W324" s="406">
        <v>76.430000000000007</v>
      </c>
      <c r="X324" s="753">
        <v>77.95</v>
      </c>
      <c r="Y324" s="383" t="s">
        <v>708</v>
      </c>
      <c r="Z324" s="290" t="s">
        <v>708</v>
      </c>
      <c r="AA324" s="499">
        <v>0</v>
      </c>
      <c r="AB324" s="440">
        <v>0</v>
      </c>
      <c r="AC324" s="619">
        <v>0</v>
      </c>
      <c r="AD324" s="699" t="s">
        <v>105</v>
      </c>
      <c r="AE324" s="290" t="s">
        <v>708</v>
      </c>
      <c r="AF324" s="289" t="s">
        <v>708</v>
      </c>
      <c r="AG324" s="290" t="s">
        <v>708</v>
      </c>
      <c r="AH324" s="290" t="s">
        <v>708</v>
      </c>
      <c r="AI324" s="290" t="s">
        <v>708</v>
      </c>
      <c r="AJ324" s="290" t="s">
        <v>708</v>
      </c>
      <c r="AK324" s="290" t="s">
        <v>708</v>
      </c>
      <c r="AL324" s="290" t="s">
        <v>708</v>
      </c>
      <c r="AM324" s="290" t="s">
        <v>708</v>
      </c>
      <c r="AN324" s="290" t="s">
        <v>708</v>
      </c>
      <c r="AO324" s="290" t="s">
        <v>708</v>
      </c>
      <c r="AP324" s="290" t="s">
        <v>708</v>
      </c>
      <c r="AQ324" s="380" t="s">
        <v>708</v>
      </c>
      <c r="AR324" s="380" t="s">
        <v>708</v>
      </c>
      <c r="AS324" s="380" t="s">
        <v>708</v>
      </c>
      <c r="AT324" s="380" t="s">
        <v>708</v>
      </c>
      <c r="AU324" s="380" t="s">
        <v>708</v>
      </c>
      <c r="AV324" s="380" t="s">
        <v>708</v>
      </c>
      <c r="AW324" s="380" t="s">
        <v>708</v>
      </c>
      <c r="AX324" s="380" t="s">
        <v>708</v>
      </c>
      <c r="AY324" s="380" t="s">
        <v>708</v>
      </c>
      <c r="AZ324" s="380" t="s">
        <v>708</v>
      </c>
      <c r="BA324" s="380" t="s">
        <v>708</v>
      </c>
      <c r="BB324" s="380" t="s">
        <v>708</v>
      </c>
      <c r="BC324" s="380" t="s">
        <v>708</v>
      </c>
      <c r="BD324" s="380" t="s">
        <v>708</v>
      </c>
      <c r="BE324" s="380" t="s">
        <v>708</v>
      </c>
      <c r="BF324" s="380" t="s">
        <v>708</v>
      </c>
      <c r="BG324" s="380" t="s">
        <v>708</v>
      </c>
      <c r="BH324" s="380" t="s">
        <v>708</v>
      </c>
      <c r="BI324" s="380" t="s">
        <v>708</v>
      </c>
      <c r="BJ324" s="380" t="s">
        <v>708</v>
      </c>
      <c r="BK324" s="380" t="s">
        <v>708</v>
      </c>
      <c r="BL324" s="380" t="s">
        <v>708</v>
      </c>
      <c r="BM324" s="380" t="s">
        <v>708</v>
      </c>
      <c r="BN324" s="380" t="s">
        <v>708</v>
      </c>
      <c r="BO324" s="380" t="s">
        <v>708</v>
      </c>
      <c r="BP324" s="380" t="s">
        <v>708</v>
      </c>
      <c r="BQ324" s="380" t="s">
        <v>708</v>
      </c>
      <c r="BR324" s="380" t="s">
        <v>708</v>
      </c>
      <c r="BS324" s="380" t="s">
        <v>708</v>
      </c>
      <c r="BT324" s="380" t="s">
        <v>708</v>
      </c>
      <c r="BU324" s="380" t="s">
        <v>708</v>
      </c>
      <c r="BV324" s="380" t="s">
        <v>708</v>
      </c>
      <c r="BW324" s="380" t="s">
        <v>708</v>
      </c>
      <c r="BX324" s="380" t="s">
        <v>708</v>
      </c>
      <c r="BY324" s="380" t="s">
        <v>708</v>
      </c>
      <c r="BZ324" s="380" t="s">
        <v>708</v>
      </c>
      <c r="CA324" s="380" t="s">
        <v>708</v>
      </c>
      <c r="CB324" s="380" t="s">
        <v>708</v>
      </c>
      <c r="CC324" s="380" t="s">
        <v>708</v>
      </c>
      <c r="CD324" s="380" t="s">
        <v>708</v>
      </c>
      <c r="CE324" s="380" t="s">
        <v>708</v>
      </c>
      <c r="CF324" s="380" t="s">
        <v>708</v>
      </c>
      <c r="CG324" s="380" t="s">
        <v>708</v>
      </c>
      <c r="CH324" s="508" t="s">
        <v>1229</v>
      </c>
      <c r="CI324" s="365"/>
      <c r="CJ324" s="365"/>
      <c r="CK324" s="365"/>
      <c r="CL324" s="365"/>
      <c r="CM324" s="365"/>
      <c r="CN324" s="365"/>
      <c r="CO324" s="365"/>
      <c r="CP324" s="365"/>
      <c r="CQ324" s="365"/>
      <c r="CR324" s="365"/>
      <c r="CS324" s="365"/>
      <c r="CT324" s="365"/>
      <c r="CU324" s="365"/>
      <c r="CV324" s="365"/>
      <c r="CW324" s="365"/>
      <c r="CX324" s="365"/>
      <c r="CY324" s="365"/>
      <c r="CZ324" s="365"/>
      <c r="DA324" s="365"/>
      <c r="DB324" s="365"/>
      <c r="DC324" s="365"/>
      <c r="DD324" s="365"/>
      <c r="DE324" s="365"/>
      <c r="DF324" s="365"/>
      <c r="DG324" s="365"/>
      <c r="DH324" s="365"/>
      <c r="DI324" s="365"/>
      <c r="DJ324" s="365"/>
      <c r="DK324" s="365"/>
      <c r="DL324" s="365"/>
      <c r="DM324" s="365"/>
      <c r="DN324" s="365"/>
      <c r="DO324" s="365"/>
      <c r="DP324" s="365"/>
      <c r="DQ324" s="365"/>
      <c r="DR324" s="365"/>
      <c r="DS324" s="365"/>
      <c r="DT324" s="365"/>
      <c r="DU324" s="365"/>
      <c r="DV324" s="365"/>
      <c r="DW324" s="365"/>
      <c r="DX324" s="365"/>
      <c r="DY324" s="365"/>
      <c r="DZ324" s="365"/>
      <c r="EA324" s="365"/>
      <c r="EB324" s="365"/>
      <c r="EC324" s="365"/>
      <c r="ED324" s="365"/>
      <c r="EE324" s="365"/>
      <c r="EF324" s="365"/>
      <c r="EG324" s="365"/>
      <c r="EH324" s="365"/>
      <c r="EI324" s="365"/>
      <c r="EJ324" s="365"/>
      <c r="EK324" s="365"/>
      <c r="EL324" s="365"/>
      <c r="EM324" s="365"/>
      <c r="EN324" s="365"/>
      <c r="EO324" s="365"/>
      <c r="EP324" s="365"/>
      <c r="EQ324" s="365"/>
      <c r="ER324" s="365"/>
      <c r="ES324" s="365"/>
      <c r="ET324" s="365"/>
      <c r="EU324" s="365"/>
      <c r="EV324" s="365"/>
      <c r="EW324" s="365"/>
      <c r="EX324" s="365"/>
      <c r="EY324" s="365"/>
    </row>
    <row r="325" spans="1:155" s="61" customFormat="1" ht="15" customHeight="1" x14ac:dyDescent="0.35">
      <c r="A325" s="364" t="s">
        <v>608</v>
      </c>
      <c r="B325" s="396" t="s">
        <v>1230</v>
      </c>
      <c r="C325" s="293" t="s">
        <v>1228</v>
      </c>
      <c r="D325" s="365"/>
      <c r="E325" s="398">
        <v>22192605</v>
      </c>
      <c r="F325" s="289">
        <v>23400978</v>
      </c>
      <c r="G325" s="483" t="s">
        <v>708</v>
      </c>
      <c r="H325" s="237" t="s">
        <v>708</v>
      </c>
      <c r="I325" s="483" t="s">
        <v>708</v>
      </c>
      <c r="J325" s="783" t="s">
        <v>708</v>
      </c>
      <c r="K325" s="483" t="s">
        <v>708</v>
      </c>
      <c r="L325" s="783" t="s">
        <v>708</v>
      </c>
      <c r="M325" s="398">
        <v>0</v>
      </c>
      <c r="N325" s="699">
        <v>0</v>
      </c>
      <c r="O325" s="237" t="s">
        <v>708</v>
      </c>
      <c r="P325" s="237" t="s">
        <v>708</v>
      </c>
      <c r="Q325" s="383" t="s">
        <v>708</v>
      </c>
      <c r="R325" s="290" t="s">
        <v>708</v>
      </c>
      <c r="S325" s="383" t="s">
        <v>708</v>
      </c>
      <c r="T325" s="722" t="s">
        <v>708</v>
      </c>
      <c r="U325" s="384">
        <v>216704</v>
      </c>
      <c r="V325" s="752">
        <v>224040</v>
      </c>
      <c r="W325" s="406">
        <v>102.41</v>
      </c>
      <c r="X325" s="753">
        <v>104.45</v>
      </c>
      <c r="Y325" s="383" t="s">
        <v>708</v>
      </c>
      <c r="Z325" s="290" t="s">
        <v>708</v>
      </c>
      <c r="AA325" s="499">
        <v>0</v>
      </c>
      <c r="AB325" s="440">
        <v>0</v>
      </c>
      <c r="AC325" s="619">
        <v>0</v>
      </c>
      <c r="AD325" s="699" t="s">
        <v>105</v>
      </c>
      <c r="AE325" s="290" t="s">
        <v>708</v>
      </c>
      <c r="AF325" s="289" t="s">
        <v>708</v>
      </c>
      <c r="AG325" s="290" t="s">
        <v>708</v>
      </c>
      <c r="AH325" s="290" t="s">
        <v>708</v>
      </c>
      <c r="AI325" s="290" t="s">
        <v>708</v>
      </c>
      <c r="AJ325" s="290" t="s">
        <v>708</v>
      </c>
      <c r="AK325" s="290" t="s">
        <v>708</v>
      </c>
      <c r="AL325" s="290" t="s">
        <v>708</v>
      </c>
      <c r="AM325" s="290" t="s">
        <v>708</v>
      </c>
      <c r="AN325" s="290" t="s">
        <v>708</v>
      </c>
      <c r="AO325" s="290" t="s">
        <v>708</v>
      </c>
      <c r="AP325" s="290" t="s">
        <v>708</v>
      </c>
      <c r="AQ325" s="380" t="s">
        <v>708</v>
      </c>
      <c r="AR325" s="380" t="s">
        <v>708</v>
      </c>
      <c r="AS325" s="380" t="s">
        <v>708</v>
      </c>
      <c r="AT325" s="380" t="s">
        <v>708</v>
      </c>
      <c r="AU325" s="380" t="s">
        <v>708</v>
      </c>
      <c r="AV325" s="380" t="s">
        <v>708</v>
      </c>
      <c r="AW325" s="380" t="s">
        <v>708</v>
      </c>
      <c r="AX325" s="380" t="s">
        <v>708</v>
      </c>
      <c r="AY325" s="380" t="s">
        <v>708</v>
      </c>
      <c r="AZ325" s="380" t="s">
        <v>708</v>
      </c>
      <c r="BA325" s="380" t="s">
        <v>708</v>
      </c>
      <c r="BB325" s="380" t="s">
        <v>708</v>
      </c>
      <c r="BC325" s="380" t="s">
        <v>708</v>
      </c>
      <c r="BD325" s="380" t="s">
        <v>708</v>
      </c>
      <c r="BE325" s="380" t="s">
        <v>708</v>
      </c>
      <c r="BF325" s="380" t="s">
        <v>708</v>
      </c>
      <c r="BG325" s="380" t="s">
        <v>708</v>
      </c>
      <c r="BH325" s="380" t="s">
        <v>708</v>
      </c>
      <c r="BI325" s="380" t="s">
        <v>708</v>
      </c>
      <c r="BJ325" s="380" t="s">
        <v>708</v>
      </c>
      <c r="BK325" s="380" t="s">
        <v>708</v>
      </c>
      <c r="BL325" s="380" t="s">
        <v>708</v>
      </c>
      <c r="BM325" s="380" t="s">
        <v>708</v>
      </c>
      <c r="BN325" s="380" t="s">
        <v>708</v>
      </c>
      <c r="BO325" s="380" t="s">
        <v>708</v>
      </c>
      <c r="BP325" s="380" t="s">
        <v>708</v>
      </c>
      <c r="BQ325" s="380" t="s">
        <v>708</v>
      </c>
      <c r="BR325" s="380" t="s">
        <v>708</v>
      </c>
      <c r="BS325" s="380" t="s">
        <v>708</v>
      </c>
      <c r="BT325" s="380" t="s">
        <v>708</v>
      </c>
      <c r="BU325" s="380" t="s">
        <v>708</v>
      </c>
      <c r="BV325" s="380" t="s">
        <v>708</v>
      </c>
      <c r="BW325" s="380" t="s">
        <v>708</v>
      </c>
      <c r="BX325" s="380" t="s">
        <v>708</v>
      </c>
      <c r="BY325" s="380" t="s">
        <v>708</v>
      </c>
      <c r="BZ325" s="380" t="s">
        <v>708</v>
      </c>
      <c r="CA325" s="380" t="s">
        <v>708</v>
      </c>
      <c r="CB325" s="380" t="s">
        <v>708</v>
      </c>
      <c r="CC325" s="380" t="s">
        <v>708</v>
      </c>
      <c r="CD325" s="380" t="s">
        <v>708</v>
      </c>
      <c r="CE325" s="380" t="s">
        <v>708</v>
      </c>
      <c r="CF325" s="380" t="s">
        <v>708</v>
      </c>
      <c r="CG325" s="380" t="s">
        <v>708</v>
      </c>
      <c r="CH325" s="508" t="s">
        <v>1231</v>
      </c>
      <c r="CI325" s="365"/>
      <c r="CJ325" s="365"/>
      <c r="CK325" s="365"/>
      <c r="CL325" s="365"/>
      <c r="CM325" s="365"/>
      <c r="CN325" s="365"/>
      <c r="CO325" s="365"/>
      <c r="CP325" s="365"/>
      <c r="CQ325" s="365"/>
      <c r="CR325" s="365"/>
      <c r="CS325" s="365"/>
      <c r="CT325" s="365"/>
      <c r="CU325" s="365"/>
      <c r="CV325" s="365"/>
      <c r="CW325" s="365"/>
      <c r="CX325" s="365"/>
      <c r="CY325" s="365"/>
      <c r="CZ325" s="365"/>
      <c r="DA325" s="365"/>
      <c r="DB325" s="365"/>
      <c r="DC325" s="365"/>
      <c r="DD325" s="365"/>
      <c r="DE325" s="365"/>
      <c r="DF325" s="365"/>
      <c r="DG325" s="365"/>
      <c r="DH325" s="365"/>
      <c r="DI325" s="365"/>
      <c r="DJ325" s="365"/>
      <c r="DK325" s="365"/>
      <c r="DL325" s="365"/>
      <c r="DM325" s="365"/>
      <c r="DN325" s="365"/>
      <c r="DO325" s="365"/>
      <c r="DP325" s="365"/>
      <c r="DQ325" s="365"/>
      <c r="DR325" s="365"/>
      <c r="DS325" s="365"/>
      <c r="DT325" s="365"/>
      <c r="DU325" s="365"/>
      <c r="DV325" s="365"/>
      <c r="DW325" s="365"/>
      <c r="DX325" s="365"/>
      <c r="DY325" s="365"/>
      <c r="DZ325" s="365"/>
      <c r="EA325" s="365"/>
      <c r="EB325" s="365"/>
      <c r="EC325" s="365"/>
      <c r="ED325" s="365"/>
      <c r="EE325" s="365"/>
      <c r="EF325" s="365"/>
      <c r="EG325" s="365"/>
      <c r="EH325" s="365"/>
      <c r="EI325" s="365"/>
      <c r="EJ325" s="365"/>
      <c r="EK325" s="365"/>
      <c r="EL325" s="365"/>
      <c r="EM325" s="365"/>
      <c r="EN325" s="365"/>
      <c r="EO325" s="365"/>
      <c r="EP325" s="365"/>
      <c r="EQ325" s="365"/>
      <c r="ER325" s="365"/>
      <c r="ES325" s="365"/>
      <c r="ET325" s="365"/>
      <c r="EU325" s="365"/>
      <c r="EV325" s="365"/>
      <c r="EW325" s="365"/>
      <c r="EX325" s="365"/>
      <c r="EY325" s="365"/>
    </row>
    <row r="326" spans="1:155" s="61" customFormat="1" ht="15" customHeight="1" x14ac:dyDescent="0.35">
      <c r="A326" s="364" t="s">
        <v>609</v>
      </c>
      <c r="B326" s="396" t="s">
        <v>1232</v>
      </c>
      <c r="C326" s="293" t="s">
        <v>1225</v>
      </c>
      <c r="D326" s="293"/>
      <c r="E326" s="398">
        <v>49211198</v>
      </c>
      <c r="F326" s="289">
        <v>53117643</v>
      </c>
      <c r="G326" s="483" t="s">
        <v>708</v>
      </c>
      <c r="H326" s="237" t="s">
        <v>708</v>
      </c>
      <c r="I326" s="483" t="s">
        <v>708</v>
      </c>
      <c r="J326" s="783" t="s">
        <v>708</v>
      </c>
      <c r="K326" s="483" t="s">
        <v>708</v>
      </c>
      <c r="L326" s="783" t="s">
        <v>708</v>
      </c>
      <c r="M326" s="398">
        <v>0</v>
      </c>
      <c r="N326" s="699">
        <v>0</v>
      </c>
      <c r="O326" s="237" t="s">
        <v>708</v>
      </c>
      <c r="P326" s="237" t="s">
        <v>708</v>
      </c>
      <c r="Q326" s="383" t="s">
        <v>708</v>
      </c>
      <c r="R326" s="290" t="s">
        <v>708</v>
      </c>
      <c r="S326" s="383" t="s">
        <v>708</v>
      </c>
      <c r="T326" s="722" t="s">
        <v>708</v>
      </c>
      <c r="U326" s="384">
        <v>216703.5</v>
      </c>
      <c r="V326" s="752">
        <v>224040</v>
      </c>
      <c r="W326" s="406">
        <v>227.09</v>
      </c>
      <c r="X326" s="753">
        <v>237.09</v>
      </c>
      <c r="Y326" s="383" t="s">
        <v>708</v>
      </c>
      <c r="Z326" s="290" t="s">
        <v>708</v>
      </c>
      <c r="AA326" s="499">
        <v>0</v>
      </c>
      <c r="AB326" s="440">
        <v>0</v>
      </c>
      <c r="AC326" s="619">
        <v>0</v>
      </c>
      <c r="AD326" s="699" t="s">
        <v>105</v>
      </c>
      <c r="AE326" s="290" t="s">
        <v>708</v>
      </c>
      <c r="AF326" s="289" t="s">
        <v>708</v>
      </c>
      <c r="AG326" s="290" t="s">
        <v>708</v>
      </c>
      <c r="AH326" s="290" t="s">
        <v>708</v>
      </c>
      <c r="AI326" s="290" t="s">
        <v>708</v>
      </c>
      <c r="AJ326" s="290" t="s">
        <v>708</v>
      </c>
      <c r="AK326" s="290" t="s">
        <v>708</v>
      </c>
      <c r="AL326" s="290" t="s">
        <v>708</v>
      </c>
      <c r="AM326" s="290" t="s">
        <v>708</v>
      </c>
      <c r="AN326" s="290" t="s">
        <v>708</v>
      </c>
      <c r="AO326" s="290" t="s">
        <v>708</v>
      </c>
      <c r="AP326" s="290" t="s">
        <v>708</v>
      </c>
      <c r="AQ326" s="380" t="s">
        <v>708</v>
      </c>
      <c r="AR326" s="380" t="s">
        <v>708</v>
      </c>
      <c r="AS326" s="380" t="s">
        <v>708</v>
      </c>
      <c r="AT326" s="380" t="s">
        <v>708</v>
      </c>
      <c r="AU326" s="380" t="s">
        <v>708</v>
      </c>
      <c r="AV326" s="380" t="s">
        <v>708</v>
      </c>
      <c r="AW326" s="380" t="s">
        <v>708</v>
      </c>
      <c r="AX326" s="380" t="s">
        <v>708</v>
      </c>
      <c r="AY326" s="380" t="s">
        <v>708</v>
      </c>
      <c r="AZ326" s="380" t="s">
        <v>708</v>
      </c>
      <c r="BA326" s="380" t="s">
        <v>708</v>
      </c>
      <c r="BB326" s="380" t="s">
        <v>708</v>
      </c>
      <c r="BC326" s="380" t="s">
        <v>708</v>
      </c>
      <c r="BD326" s="380" t="s">
        <v>708</v>
      </c>
      <c r="BE326" s="380" t="s">
        <v>708</v>
      </c>
      <c r="BF326" s="380" t="s">
        <v>708</v>
      </c>
      <c r="BG326" s="380" t="s">
        <v>708</v>
      </c>
      <c r="BH326" s="380" t="s">
        <v>708</v>
      </c>
      <c r="BI326" s="380" t="s">
        <v>708</v>
      </c>
      <c r="BJ326" s="380" t="s">
        <v>708</v>
      </c>
      <c r="BK326" s="380" t="s">
        <v>708</v>
      </c>
      <c r="BL326" s="380" t="s">
        <v>708</v>
      </c>
      <c r="BM326" s="380" t="s">
        <v>708</v>
      </c>
      <c r="BN326" s="380" t="s">
        <v>708</v>
      </c>
      <c r="BO326" s="380" t="s">
        <v>708</v>
      </c>
      <c r="BP326" s="380" t="s">
        <v>708</v>
      </c>
      <c r="BQ326" s="380" t="s">
        <v>708</v>
      </c>
      <c r="BR326" s="380" t="s">
        <v>708</v>
      </c>
      <c r="BS326" s="380" t="s">
        <v>708</v>
      </c>
      <c r="BT326" s="380" t="s">
        <v>708</v>
      </c>
      <c r="BU326" s="380" t="s">
        <v>708</v>
      </c>
      <c r="BV326" s="380" t="s">
        <v>708</v>
      </c>
      <c r="BW326" s="380" t="s">
        <v>708</v>
      </c>
      <c r="BX326" s="380" t="s">
        <v>708</v>
      </c>
      <c r="BY326" s="380" t="s">
        <v>708</v>
      </c>
      <c r="BZ326" s="380" t="s">
        <v>708</v>
      </c>
      <c r="CA326" s="380" t="s">
        <v>708</v>
      </c>
      <c r="CB326" s="380" t="s">
        <v>708</v>
      </c>
      <c r="CC326" s="380" t="s">
        <v>708</v>
      </c>
      <c r="CD326" s="380" t="s">
        <v>708</v>
      </c>
      <c r="CE326" s="380" t="s">
        <v>708</v>
      </c>
      <c r="CF326" s="380" t="s">
        <v>708</v>
      </c>
      <c r="CG326" s="380" t="s">
        <v>708</v>
      </c>
      <c r="CH326" s="508" t="s">
        <v>1233</v>
      </c>
      <c r="CI326" s="365"/>
      <c r="CJ326" s="365"/>
      <c r="CK326" s="365"/>
      <c r="CL326" s="365"/>
      <c r="CM326" s="365"/>
      <c r="CN326" s="365"/>
      <c r="CO326" s="365"/>
      <c r="CP326" s="365"/>
      <c r="CQ326" s="365"/>
      <c r="CR326" s="365"/>
      <c r="CS326" s="365"/>
      <c r="CT326" s="365"/>
      <c r="CU326" s="365"/>
      <c r="CV326" s="365"/>
      <c r="CW326" s="365"/>
      <c r="CX326" s="365"/>
      <c r="CY326" s="365"/>
      <c r="CZ326" s="365"/>
      <c r="DA326" s="365"/>
      <c r="DB326" s="365"/>
      <c r="DC326" s="365"/>
      <c r="DD326" s="365"/>
      <c r="DE326" s="365"/>
      <c r="DF326" s="365"/>
      <c r="DG326" s="365"/>
      <c r="DH326" s="365"/>
      <c r="DI326" s="365"/>
      <c r="DJ326" s="365"/>
      <c r="DK326" s="365"/>
      <c r="DL326" s="365"/>
      <c r="DM326" s="365"/>
      <c r="DN326" s="365"/>
      <c r="DO326" s="365"/>
      <c r="DP326" s="365"/>
      <c r="DQ326" s="365"/>
      <c r="DR326" s="365"/>
      <c r="DS326" s="365"/>
      <c r="DT326" s="365"/>
      <c r="DU326" s="365"/>
      <c r="DV326" s="365"/>
      <c r="DW326" s="365"/>
      <c r="DX326" s="365"/>
      <c r="DY326" s="365"/>
      <c r="DZ326" s="365"/>
      <c r="EA326" s="365"/>
      <c r="EB326" s="365"/>
      <c r="EC326" s="365"/>
      <c r="ED326" s="365"/>
      <c r="EE326" s="365"/>
      <c r="EF326" s="365"/>
      <c r="EG326" s="365"/>
      <c r="EH326" s="365"/>
      <c r="EI326" s="365"/>
      <c r="EJ326" s="365"/>
      <c r="EK326" s="365"/>
      <c r="EL326" s="365"/>
      <c r="EM326" s="365"/>
      <c r="EN326" s="365"/>
      <c r="EO326" s="365"/>
      <c r="EP326" s="365"/>
      <c r="EQ326" s="365"/>
      <c r="ER326" s="365"/>
      <c r="ES326" s="365"/>
      <c r="ET326" s="365"/>
      <c r="EU326" s="365"/>
      <c r="EV326" s="365"/>
      <c r="EW326" s="365"/>
      <c r="EX326" s="365"/>
      <c r="EY326" s="365"/>
    </row>
    <row r="327" spans="1:155" s="61" customFormat="1" ht="15" customHeight="1" x14ac:dyDescent="0.35">
      <c r="A327" s="364" t="s">
        <v>610</v>
      </c>
      <c r="B327" s="396" t="s">
        <v>1234</v>
      </c>
      <c r="C327" s="293" t="s">
        <v>1228</v>
      </c>
      <c r="D327" s="365"/>
      <c r="E327" s="398">
        <v>24278717</v>
      </c>
      <c r="F327" s="289">
        <v>26517547</v>
      </c>
      <c r="G327" s="483" t="s">
        <v>708</v>
      </c>
      <c r="H327" s="237" t="s">
        <v>708</v>
      </c>
      <c r="I327" s="483" t="s">
        <v>708</v>
      </c>
      <c r="J327" s="783" t="s">
        <v>708</v>
      </c>
      <c r="K327" s="483" t="s">
        <v>708</v>
      </c>
      <c r="L327" s="783" t="s">
        <v>708</v>
      </c>
      <c r="M327" s="398">
        <v>0</v>
      </c>
      <c r="N327" s="699">
        <v>0</v>
      </c>
      <c r="O327" s="237" t="s">
        <v>708</v>
      </c>
      <c r="P327" s="237" t="s">
        <v>708</v>
      </c>
      <c r="Q327" s="383" t="s">
        <v>708</v>
      </c>
      <c r="R327" s="290" t="s">
        <v>708</v>
      </c>
      <c r="S327" s="383" t="s">
        <v>708</v>
      </c>
      <c r="T327" s="722" t="s">
        <v>708</v>
      </c>
      <c r="U327" s="384">
        <v>352120.6</v>
      </c>
      <c r="V327" s="752">
        <v>358587.52</v>
      </c>
      <c r="W327" s="406">
        <v>68.95</v>
      </c>
      <c r="X327" s="753">
        <v>73.95</v>
      </c>
      <c r="Y327" s="383" t="s">
        <v>708</v>
      </c>
      <c r="Z327" s="290" t="s">
        <v>708</v>
      </c>
      <c r="AA327" s="499">
        <v>0</v>
      </c>
      <c r="AB327" s="440">
        <v>0</v>
      </c>
      <c r="AC327" s="619">
        <v>0</v>
      </c>
      <c r="AD327" s="699" t="s">
        <v>105</v>
      </c>
      <c r="AE327" s="290" t="s">
        <v>708</v>
      </c>
      <c r="AF327" s="289" t="s">
        <v>708</v>
      </c>
      <c r="AG327" s="290" t="s">
        <v>708</v>
      </c>
      <c r="AH327" s="290" t="s">
        <v>708</v>
      </c>
      <c r="AI327" s="290" t="s">
        <v>708</v>
      </c>
      <c r="AJ327" s="290" t="s">
        <v>708</v>
      </c>
      <c r="AK327" s="290" t="s">
        <v>708</v>
      </c>
      <c r="AL327" s="290" t="s">
        <v>708</v>
      </c>
      <c r="AM327" s="290" t="s">
        <v>708</v>
      </c>
      <c r="AN327" s="290" t="s">
        <v>708</v>
      </c>
      <c r="AO327" s="290" t="s">
        <v>708</v>
      </c>
      <c r="AP327" s="290" t="s">
        <v>708</v>
      </c>
      <c r="AQ327" s="380" t="s">
        <v>708</v>
      </c>
      <c r="AR327" s="380" t="s">
        <v>708</v>
      </c>
      <c r="AS327" s="380" t="s">
        <v>708</v>
      </c>
      <c r="AT327" s="380" t="s">
        <v>708</v>
      </c>
      <c r="AU327" s="380" t="s">
        <v>708</v>
      </c>
      <c r="AV327" s="380" t="s">
        <v>708</v>
      </c>
      <c r="AW327" s="380" t="s">
        <v>708</v>
      </c>
      <c r="AX327" s="380" t="s">
        <v>708</v>
      </c>
      <c r="AY327" s="380" t="s">
        <v>708</v>
      </c>
      <c r="AZ327" s="380" t="s">
        <v>708</v>
      </c>
      <c r="BA327" s="380" t="s">
        <v>708</v>
      </c>
      <c r="BB327" s="380" t="s">
        <v>708</v>
      </c>
      <c r="BC327" s="380" t="s">
        <v>708</v>
      </c>
      <c r="BD327" s="380" t="s">
        <v>708</v>
      </c>
      <c r="BE327" s="380" t="s">
        <v>708</v>
      </c>
      <c r="BF327" s="380" t="s">
        <v>708</v>
      </c>
      <c r="BG327" s="380" t="s">
        <v>708</v>
      </c>
      <c r="BH327" s="380" t="s">
        <v>708</v>
      </c>
      <c r="BI327" s="380" t="s">
        <v>708</v>
      </c>
      <c r="BJ327" s="380" t="s">
        <v>708</v>
      </c>
      <c r="BK327" s="380" t="s">
        <v>708</v>
      </c>
      <c r="BL327" s="380" t="s">
        <v>708</v>
      </c>
      <c r="BM327" s="380" t="s">
        <v>708</v>
      </c>
      <c r="BN327" s="380" t="s">
        <v>708</v>
      </c>
      <c r="BO327" s="380" t="s">
        <v>708</v>
      </c>
      <c r="BP327" s="380" t="s">
        <v>708</v>
      </c>
      <c r="BQ327" s="380" t="s">
        <v>708</v>
      </c>
      <c r="BR327" s="380" t="s">
        <v>708</v>
      </c>
      <c r="BS327" s="380" t="s">
        <v>708</v>
      </c>
      <c r="BT327" s="380" t="s">
        <v>708</v>
      </c>
      <c r="BU327" s="380" t="s">
        <v>708</v>
      </c>
      <c r="BV327" s="380" t="s">
        <v>708</v>
      </c>
      <c r="BW327" s="380" t="s">
        <v>708</v>
      </c>
      <c r="BX327" s="380" t="s">
        <v>708</v>
      </c>
      <c r="BY327" s="380" t="s">
        <v>708</v>
      </c>
      <c r="BZ327" s="380" t="s">
        <v>708</v>
      </c>
      <c r="CA327" s="380" t="s">
        <v>708</v>
      </c>
      <c r="CB327" s="380" t="s">
        <v>708</v>
      </c>
      <c r="CC327" s="380" t="s">
        <v>708</v>
      </c>
      <c r="CD327" s="380" t="s">
        <v>708</v>
      </c>
      <c r="CE327" s="380" t="s">
        <v>708</v>
      </c>
      <c r="CF327" s="380" t="s">
        <v>708</v>
      </c>
      <c r="CG327" s="380" t="s">
        <v>708</v>
      </c>
      <c r="CH327" s="508" t="s">
        <v>1235</v>
      </c>
      <c r="CI327" s="365"/>
      <c r="CJ327" s="365"/>
      <c r="CK327" s="365"/>
      <c r="CL327" s="365"/>
      <c r="CM327" s="365"/>
      <c r="CN327" s="365"/>
      <c r="CO327" s="365"/>
      <c r="CP327" s="365"/>
      <c r="CQ327" s="365"/>
      <c r="CR327" s="365"/>
      <c r="CS327" s="365"/>
      <c r="CT327" s="365"/>
      <c r="CU327" s="365"/>
      <c r="CV327" s="365"/>
      <c r="CW327" s="365"/>
      <c r="CX327" s="365"/>
      <c r="CY327" s="365"/>
      <c r="CZ327" s="365"/>
      <c r="DA327" s="365"/>
      <c r="DB327" s="365"/>
      <c r="DC327" s="365"/>
      <c r="DD327" s="365"/>
      <c r="DE327" s="365"/>
      <c r="DF327" s="365"/>
      <c r="DG327" s="365"/>
      <c r="DH327" s="365"/>
      <c r="DI327" s="365"/>
      <c r="DJ327" s="365"/>
      <c r="DK327" s="365"/>
      <c r="DL327" s="365"/>
      <c r="DM327" s="365"/>
      <c r="DN327" s="365"/>
      <c r="DO327" s="365"/>
      <c r="DP327" s="365"/>
      <c r="DQ327" s="365"/>
      <c r="DR327" s="365"/>
      <c r="DS327" s="365"/>
      <c r="DT327" s="365"/>
      <c r="DU327" s="365"/>
      <c r="DV327" s="365"/>
      <c r="DW327" s="365"/>
      <c r="DX327" s="365"/>
      <c r="DY327" s="365"/>
      <c r="DZ327" s="365"/>
      <c r="EA327" s="365"/>
      <c r="EB327" s="365"/>
      <c r="EC327" s="365"/>
      <c r="ED327" s="365"/>
      <c r="EE327" s="365"/>
      <c r="EF327" s="365"/>
      <c r="EG327" s="365"/>
      <c r="EH327" s="365"/>
      <c r="EI327" s="365"/>
      <c r="EJ327" s="365"/>
      <c r="EK327" s="365"/>
      <c r="EL327" s="365"/>
      <c r="EM327" s="365"/>
      <c r="EN327" s="365"/>
      <c r="EO327" s="365"/>
      <c r="EP327" s="365"/>
      <c r="EQ327" s="365"/>
      <c r="ER327" s="365"/>
      <c r="ES327" s="365"/>
      <c r="ET327" s="365"/>
      <c r="EU327" s="365"/>
      <c r="EV327" s="365"/>
      <c r="EW327" s="365"/>
      <c r="EX327" s="365"/>
      <c r="EY327" s="365"/>
    </row>
    <row r="328" spans="1:155" s="61" customFormat="1" ht="15" customHeight="1" x14ac:dyDescent="0.35">
      <c r="A328" s="364" t="s">
        <v>611</v>
      </c>
      <c r="B328" s="396" t="s">
        <v>1236</v>
      </c>
      <c r="C328" s="293" t="s">
        <v>1228</v>
      </c>
      <c r="D328" s="365"/>
      <c r="E328" s="398">
        <v>20728718.449999999</v>
      </c>
      <c r="F328" s="289">
        <v>22758921</v>
      </c>
      <c r="G328" s="483" t="s">
        <v>708</v>
      </c>
      <c r="H328" s="237" t="s">
        <v>708</v>
      </c>
      <c r="I328" s="483" t="s">
        <v>708</v>
      </c>
      <c r="J328" s="783" t="s">
        <v>708</v>
      </c>
      <c r="K328" s="483" t="s">
        <v>708</v>
      </c>
      <c r="L328" s="783" t="s">
        <v>708</v>
      </c>
      <c r="M328" s="398">
        <v>0</v>
      </c>
      <c r="N328" s="699">
        <v>0</v>
      </c>
      <c r="O328" s="237" t="s">
        <v>708</v>
      </c>
      <c r="P328" s="237" t="s">
        <v>708</v>
      </c>
      <c r="Q328" s="383" t="s">
        <v>708</v>
      </c>
      <c r="R328" s="290" t="s">
        <v>708</v>
      </c>
      <c r="S328" s="383" t="s">
        <v>708</v>
      </c>
      <c r="T328" s="722" t="s">
        <v>708</v>
      </c>
      <c r="U328" s="384">
        <v>308646.8</v>
      </c>
      <c r="V328" s="752">
        <v>315395.25</v>
      </c>
      <c r="W328" s="406">
        <v>67.16</v>
      </c>
      <c r="X328" s="753">
        <v>72.16</v>
      </c>
      <c r="Y328" s="383" t="s">
        <v>708</v>
      </c>
      <c r="Z328" s="290" t="s">
        <v>708</v>
      </c>
      <c r="AA328" s="499">
        <v>0</v>
      </c>
      <c r="AB328" s="440">
        <v>0</v>
      </c>
      <c r="AC328" s="619">
        <v>0</v>
      </c>
      <c r="AD328" s="699" t="s">
        <v>105</v>
      </c>
      <c r="AE328" s="290" t="s">
        <v>708</v>
      </c>
      <c r="AF328" s="289" t="s">
        <v>708</v>
      </c>
      <c r="AG328" s="290" t="s">
        <v>708</v>
      </c>
      <c r="AH328" s="290" t="s">
        <v>708</v>
      </c>
      <c r="AI328" s="290" t="s">
        <v>708</v>
      </c>
      <c r="AJ328" s="290" t="s">
        <v>708</v>
      </c>
      <c r="AK328" s="290" t="s">
        <v>708</v>
      </c>
      <c r="AL328" s="290" t="s">
        <v>708</v>
      </c>
      <c r="AM328" s="290" t="s">
        <v>708</v>
      </c>
      <c r="AN328" s="290" t="s">
        <v>708</v>
      </c>
      <c r="AO328" s="290" t="s">
        <v>708</v>
      </c>
      <c r="AP328" s="290" t="s">
        <v>708</v>
      </c>
      <c r="AQ328" s="380" t="s">
        <v>708</v>
      </c>
      <c r="AR328" s="380" t="s">
        <v>708</v>
      </c>
      <c r="AS328" s="380" t="s">
        <v>708</v>
      </c>
      <c r="AT328" s="380" t="s">
        <v>708</v>
      </c>
      <c r="AU328" s="380" t="s">
        <v>708</v>
      </c>
      <c r="AV328" s="380" t="s">
        <v>708</v>
      </c>
      <c r="AW328" s="380" t="s">
        <v>708</v>
      </c>
      <c r="AX328" s="380" t="s">
        <v>708</v>
      </c>
      <c r="AY328" s="380" t="s">
        <v>708</v>
      </c>
      <c r="AZ328" s="380" t="s">
        <v>708</v>
      </c>
      <c r="BA328" s="380" t="s">
        <v>708</v>
      </c>
      <c r="BB328" s="380" t="s">
        <v>708</v>
      </c>
      <c r="BC328" s="380" t="s">
        <v>708</v>
      </c>
      <c r="BD328" s="380" t="s">
        <v>708</v>
      </c>
      <c r="BE328" s="380" t="s">
        <v>708</v>
      </c>
      <c r="BF328" s="380" t="s">
        <v>708</v>
      </c>
      <c r="BG328" s="380" t="s">
        <v>708</v>
      </c>
      <c r="BH328" s="380" t="s">
        <v>708</v>
      </c>
      <c r="BI328" s="380" t="s">
        <v>708</v>
      </c>
      <c r="BJ328" s="380" t="s">
        <v>708</v>
      </c>
      <c r="BK328" s="380" t="s">
        <v>708</v>
      </c>
      <c r="BL328" s="380" t="s">
        <v>708</v>
      </c>
      <c r="BM328" s="380" t="s">
        <v>708</v>
      </c>
      <c r="BN328" s="380" t="s">
        <v>708</v>
      </c>
      <c r="BO328" s="380" t="s">
        <v>708</v>
      </c>
      <c r="BP328" s="380" t="s">
        <v>708</v>
      </c>
      <c r="BQ328" s="380" t="s">
        <v>708</v>
      </c>
      <c r="BR328" s="380" t="s">
        <v>708</v>
      </c>
      <c r="BS328" s="380" t="s">
        <v>708</v>
      </c>
      <c r="BT328" s="380" t="s">
        <v>708</v>
      </c>
      <c r="BU328" s="380" t="s">
        <v>708</v>
      </c>
      <c r="BV328" s="380" t="s">
        <v>708</v>
      </c>
      <c r="BW328" s="380" t="s">
        <v>708</v>
      </c>
      <c r="BX328" s="380" t="s">
        <v>708</v>
      </c>
      <c r="BY328" s="380" t="s">
        <v>708</v>
      </c>
      <c r="BZ328" s="380" t="s">
        <v>708</v>
      </c>
      <c r="CA328" s="380" t="s">
        <v>708</v>
      </c>
      <c r="CB328" s="380" t="s">
        <v>708</v>
      </c>
      <c r="CC328" s="380" t="s">
        <v>708</v>
      </c>
      <c r="CD328" s="380" t="s">
        <v>708</v>
      </c>
      <c r="CE328" s="380" t="s">
        <v>708</v>
      </c>
      <c r="CF328" s="380" t="s">
        <v>708</v>
      </c>
      <c r="CG328" s="380" t="s">
        <v>708</v>
      </c>
      <c r="CH328" s="508" t="s">
        <v>1237</v>
      </c>
      <c r="CI328" s="365"/>
      <c r="CJ328" s="365"/>
      <c r="CK328" s="365"/>
      <c r="CL328" s="365"/>
      <c r="CM328" s="365"/>
      <c r="CN328" s="365"/>
      <c r="CO328" s="365"/>
      <c r="CP328" s="365"/>
      <c r="CQ328" s="365"/>
      <c r="CR328" s="365"/>
      <c r="CS328" s="365"/>
      <c r="CT328" s="365"/>
      <c r="CU328" s="365"/>
      <c r="CV328" s="365"/>
      <c r="CW328" s="365"/>
      <c r="CX328" s="365"/>
      <c r="CY328" s="365"/>
      <c r="CZ328" s="365"/>
      <c r="DA328" s="365"/>
      <c r="DB328" s="365"/>
      <c r="DC328" s="365"/>
      <c r="DD328" s="365"/>
      <c r="DE328" s="365"/>
      <c r="DF328" s="365"/>
      <c r="DG328" s="365"/>
      <c r="DH328" s="365"/>
      <c r="DI328" s="365"/>
      <c r="DJ328" s="365"/>
      <c r="DK328" s="365"/>
      <c r="DL328" s="365"/>
      <c r="DM328" s="365"/>
      <c r="DN328" s="365"/>
      <c r="DO328" s="365"/>
      <c r="DP328" s="365"/>
      <c r="DQ328" s="365"/>
      <c r="DR328" s="365"/>
      <c r="DS328" s="365"/>
      <c r="DT328" s="365"/>
      <c r="DU328" s="365"/>
      <c r="DV328" s="365"/>
      <c r="DW328" s="365"/>
      <c r="DX328" s="365"/>
      <c r="DY328" s="365"/>
      <c r="DZ328" s="365"/>
      <c r="EA328" s="365"/>
      <c r="EB328" s="365"/>
      <c r="EC328" s="365"/>
      <c r="ED328" s="365"/>
      <c r="EE328" s="365"/>
      <c r="EF328" s="365"/>
      <c r="EG328" s="365"/>
      <c r="EH328" s="365"/>
      <c r="EI328" s="365"/>
      <c r="EJ328" s="365"/>
      <c r="EK328" s="365"/>
      <c r="EL328" s="365"/>
      <c r="EM328" s="365"/>
      <c r="EN328" s="365"/>
      <c r="EO328" s="365"/>
      <c r="EP328" s="365"/>
      <c r="EQ328" s="365"/>
      <c r="ER328" s="365"/>
      <c r="ES328" s="365"/>
      <c r="ET328" s="365"/>
      <c r="EU328" s="365"/>
      <c r="EV328" s="365"/>
      <c r="EW328" s="365"/>
      <c r="EX328" s="365"/>
      <c r="EY328" s="365"/>
    </row>
    <row r="329" spans="1:155" s="61" customFormat="1" ht="15.5" x14ac:dyDescent="0.35">
      <c r="A329" s="364" t="s">
        <v>171</v>
      </c>
      <c r="B329" s="396" t="s">
        <v>172</v>
      </c>
      <c r="C329" s="293" t="s">
        <v>173</v>
      </c>
      <c r="D329" s="365"/>
      <c r="E329" s="398">
        <v>323810193.88</v>
      </c>
      <c r="F329" s="289">
        <v>346551526</v>
      </c>
      <c r="G329" s="483" t="s">
        <v>708</v>
      </c>
      <c r="H329" s="237" t="s">
        <v>708</v>
      </c>
      <c r="I329" s="483" t="s">
        <v>708</v>
      </c>
      <c r="J329" s="783" t="s">
        <v>708</v>
      </c>
      <c r="K329" s="483" t="s">
        <v>708</v>
      </c>
      <c r="L329" s="783" t="s">
        <v>708</v>
      </c>
      <c r="M329" s="398">
        <v>9669473</v>
      </c>
      <c r="N329" s="699">
        <v>9684976</v>
      </c>
      <c r="O329" s="237" t="s">
        <v>708</v>
      </c>
      <c r="P329" s="237" t="s">
        <v>708</v>
      </c>
      <c r="Q329" s="383" t="s">
        <v>708</v>
      </c>
      <c r="R329" s="290" t="s">
        <v>708</v>
      </c>
      <c r="S329" s="383" t="s">
        <v>708</v>
      </c>
      <c r="T329" s="722" t="s">
        <v>708</v>
      </c>
      <c r="U329" s="384">
        <v>231331</v>
      </c>
      <c r="V329" s="752">
        <v>235811.9</v>
      </c>
      <c r="W329" s="406">
        <v>1399.77</v>
      </c>
      <c r="X329" s="753">
        <v>1469.61</v>
      </c>
      <c r="Y329" s="383" t="s">
        <v>708</v>
      </c>
      <c r="Z329" s="290" t="s">
        <v>708</v>
      </c>
      <c r="AA329" s="499">
        <v>9901742</v>
      </c>
      <c r="AB329" s="440">
        <v>41.99</v>
      </c>
      <c r="AC329" s="619">
        <v>0.03</v>
      </c>
      <c r="AD329" s="699" t="s">
        <v>105</v>
      </c>
      <c r="AE329" s="290" t="s">
        <v>708</v>
      </c>
      <c r="AF329" s="289" t="s">
        <v>708</v>
      </c>
      <c r="AG329" s="290" t="s">
        <v>708</v>
      </c>
      <c r="AH329" s="290" t="s">
        <v>708</v>
      </c>
      <c r="AI329" s="290" t="s">
        <v>708</v>
      </c>
      <c r="AJ329" s="290" t="s">
        <v>708</v>
      </c>
      <c r="AK329" s="290" t="s">
        <v>708</v>
      </c>
      <c r="AL329" s="290" t="s">
        <v>708</v>
      </c>
      <c r="AM329" s="290" t="s">
        <v>708</v>
      </c>
      <c r="AN329" s="290" t="s">
        <v>708</v>
      </c>
      <c r="AO329" s="290" t="s">
        <v>708</v>
      </c>
      <c r="AP329" s="290" t="s">
        <v>708</v>
      </c>
      <c r="AQ329" s="380" t="s">
        <v>708</v>
      </c>
      <c r="AR329" s="380" t="s">
        <v>708</v>
      </c>
      <c r="AS329" s="380" t="s">
        <v>708</v>
      </c>
      <c r="AT329" s="380" t="s">
        <v>708</v>
      </c>
      <c r="AU329" s="380" t="s">
        <v>708</v>
      </c>
      <c r="AV329" s="380" t="s">
        <v>708</v>
      </c>
      <c r="AW329" s="380" t="s">
        <v>708</v>
      </c>
      <c r="AX329" s="380" t="s">
        <v>708</v>
      </c>
      <c r="AY329" s="380" t="s">
        <v>708</v>
      </c>
      <c r="AZ329" s="380" t="s">
        <v>708</v>
      </c>
      <c r="BA329" s="380" t="s">
        <v>708</v>
      </c>
      <c r="BB329" s="380" t="s">
        <v>708</v>
      </c>
      <c r="BC329" s="380" t="s">
        <v>708</v>
      </c>
      <c r="BD329" s="380" t="s">
        <v>708</v>
      </c>
      <c r="BE329" s="380" t="s">
        <v>708</v>
      </c>
      <c r="BF329" s="380" t="s">
        <v>708</v>
      </c>
      <c r="BG329" s="380" t="s">
        <v>708</v>
      </c>
      <c r="BH329" s="380" t="s">
        <v>708</v>
      </c>
      <c r="BI329" s="380" t="s">
        <v>708</v>
      </c>
      <c r="BJ329" s="380" t="s">
        <v>708</v>
      </c>
      <c r="BK329" s="380" t="s">
        <v>708</v>
      </c>
      <c r="BL329" s="380" t="s">
        <v>708</v>
      </c>
      <c r="BM329" s="380" t="s">
        <v>708</v>
      </c>
      <c r="BN329" s="380" t="s">
        <v>708</v>
      </c>
      <c r="BO329" s="380" t="s">
        <v>708</v>
      </c>
      <c r="BP329" s="380" t="s">
        <v>708</v>
      </c>
      <c r="BQ329" s="380" t="s">
        <v>708</v>
      </c>
      <c r="BR329" s="380" t="s">
        <v>708</v>
      </c>
      <c r="BS329" s="380" t="s">
        <v>708</v>
      </c>
      <c r="BT329" s="380" t="s">
        <v>708</v>
      </c>
      <c r="BU329" s="380" t="s">
        <v>708</v>
      </c>
      <c r="BV329" s="380" t="s">
        <v>708</v>
      </c>
      <c r="BW329" s="380" t="s">
        <v>708</v>
      </c>
      <c r="BX329" s="380" t="s">
        <v>708</v>
      </c>
      <c r="BY329" s="380" t="s">
        <v>708</v>
      </c>
      <c r="BZ329" s="380" t="s">
        <v>708</v>
      </c>
      <c r="CA329" s="380" t="s">
        <v>708</v>
      </c>
      <c r="CB329" s="380" t="s">
        <v>708</v>
      </c>
      <c r="CC329" s="380" t="s">
        <v>708</v>
      </c>
      <c r="CD329" s="380" t="s">
        <v>708</v>
      </c>
      <c r="CE329" s="380" t="s">
        <v>708</v>
      </c>
      <c r="CF329" s="380" t="s">
        <v>708</v>
      </c>
      <c r="CG329" s="380" t="s">
        <v>708</v>
      </c>
      <c r="CH329" s="508" t="s">
        <v>1238</v>
      </c>
      <c r="CI329" s="365"/>
      <c r="CJ329" s="365"/>
      <c r="CK329" s="365"/>
      <c r="CL329" s="365"/>
      <c r="CM329" s="365"/>
      <c r="CN329" s="365"/>
      <c r="CO329" s="365"/>
      <c r="CP329" s="365"/>
      <c r="CQ329" s="365"/>
      <c r="CR329" s="365"/>
      <c r="CS329" s="365"/>
      <c r="CT329" s="365"/>
      <c r="CU329" s="365"/>
      <c r="CV329" s="365"/>
      <c r="CW329" s="365"/>
      <c r="CX329" s="365"/>
      <c r="CY329" s="365"/>
      <c r="CZ329" s="365"/>
      <c r="DA329" s="365"/>
      <c r="DB329" s="365"/>
      <c r="DC329" s="365"/>
      <c r="DD329" s="365"/>
      <c r="DE329" s="365"/>
      <c r="DF329" s="365"/>
      <c r="DG329" s="365"/>
      <c r="DH329" s="365"/>
      <c r="DI329" s="365"/>
      <c r="DJ329" s="365"/>
      <c r="DK329" s="365"/>
      <c r="DL329" s="365"/>
      <c r="DM329" s="365"/>
      <c r="DN329" s="365"/>
      <c r="DO329" s="365"/>
      <c r="DP329" s="365"/>
      <c r="DQ329" s="365"/>
      <c r="DR329" s="365"/>
      <c r="DS329" s="365"/>
      <c r="DT329" s="365"/>
      <c r="DU329" s="365"/>
      <c r="DV329" s="365"/>
      <c r="DW329" s="365"/>
      <c r="DX329" s="365"/>
      <c r="DY329" s="365"/>
      <c r="DZ329" s="365"/>
      <c r="EA329" s="365"/>
      <c r="EB329" s="365"/>
      <c r="EC329" s="365"/>
      <c r="ED329" s="365"/>
      <c r="EE329" s="365"/>
      <c r="EF329" s="365"/>
      <c r="EG329" s="365"/>
      <c r="EH329" s="365"/>
      <c r="EI329" s="365"/>
      <c r="EJ329" s="365"/>
      <c r="EK329" s="365"/>
      <c r="EL329" s="365"/>
      <c r="EM329" s="365"/>
      <c r="EN329" s="365"/>
      <c r="EO329" s="365"/>
      <c r="EP329" s="365"/>
      <c r="EQ329" s="365"/>
      <c r="ER329" s="365"/>
      <c r="ES329" s="365"/>
      <c r="ET329" s="365"/>
      <c r="EU329" s="365"/>
      <c r="EV329" s="365"/>
      <c r="EW329" s="365"/>
      <c r="EX329" s="365"/>
      <c r="EY329" s="365"/>
    </row>
    <row r="330" spans="1:155" s="61" customFormat="1" ht="15.5" x14ac:dyDescent="0.35">
      <c r="A330" s="364" t="s">
        <v>612</v>
      </c>
      <c r="B330" s="396" t="s">
        <v>1239</v>
      </c>
      <c r="C330" s="293" t="s">
        <v>1228</v>
      </c>
      <c r="D330" s="365"/>
      <c r="E330" s="398">
        <v>21400592</v>
      </c>
      <c r="F330" s="289">
        <v>22214115</v>
      </c>
      <c r="G330" s="483" t="s">
        <v>708</v>
      </c>
      <c r="H330" s="237" t="s">
        <v>708</v>
      </c>
      <c r="I330" s="483" t="s">
        <v>708</v>
      </c>
      <c r="J330" s="783" t="s">
        <v>708</v>
      </c>
      <c r="K330" s="483" t="s">
        <v>708</v>
      </c>
      <c r="L330" s="783" t="s">
        <v>708</v>
      </c>
      <c r="M330" s="398">
        <v>0</v>
      </c>
      <c r="N330" s="699">
        <v>0</v>
      </c>
      <c r="O330" s="237" t="s">
        <v>708</v>
      </c>
      <c r="P330" s="237" t="s">
        <v>708</v>
      </c>
      <c r="Q330" s="383" t="s">
        <v>708</v>
      </c>
      <c r="R330" s="290" t="s">
        <v>708</v>
      </c>
      <c r="S330" s="383" t="s">
        <v>708</v>
      </c>
      <c r="T330" s="722" t="s">
        <v>708</v>
      </c>
      <c r="U330" s="384">
        <v>291045.7</v>
      </c>
      <c r="V330" s="752">
        <v>296306.7</v>
      </c>
      <c r="W330" s="406">
        <v>73.53</v>
      </c>
      <c r="X330" s="753">
        <v>74.97</v>
      </c>
      <c r="Y330" s="383" t="s">
        <v>708</v>
      </c>
      <c r="Z330" s="290" t="s">
        <v>708</v>
      </c>
      <c r="AA330" s="499">
        <v>0</v>
      </c>
      <c r="AB330" s="440">
        <v>0</v>
      </c>
      <c r="AC330" s="619">
        <v>0</v>
      </c>
      <c r="AD330" s="699" t="s">
        <v>105</v>
      </c>
      <c r="AE330" s="290" t="s">
        <v>708</v>
      </c>
      <c r="AF330" s="289" t="s">
        <v>708</v>
      </c>
      <c r="AG330" s="290" t="s">
        <v>708</v>
      </c>
      <c r="AH330" s="290" t="s">
        <v>708</v>
      </c>
      <c r="AI330" s="290" t="s">
        <v>708</v>
      </c>
      <c r="AJ330" s="290" t="s">
        <v>708</v>
      </c>
      <c r="AK330" s="290" t="s">
        <v>708</v>
      </c>
      <c r="AL330" s="290" t="s">
        <v>708</v>
      </c>
      <c r="AM330" s="290" t="s">
        <v>708</v>
      </c>
      <c r="AN330" s="290" t="s">
        <v>708</v>
      </c>
      <c r="AO330" s="290" t="s">
        <v>708</v>
      </c>
      <c r="AP330" s="290" t="s">
        <v>708</v>
      </c>
      <c r="AQ330" s="380" t="s">
        <v>708</v>
      </c>
      <c r="AR330" s="380" t="s">
        <v>708</v>
      </c>
      <c r="AS330" s="380" t="s">
        <v>708</v>
      </c>
      <c r="AT330" s="380" t="s">
        <v>708</v>
      </c>
      <c r="AU330" s="380" t="s">
        <v>708</v>
      </c>
      <c r="AV330" s="380" t="s">
        <v>708</v>
      </c>
      <c r="AW330" s="380" t="s">
        <v>708</v>
      </c>
      <c r="AX330" s="380" t="s">
        <v>708</v>
      </c>
      <c r="AY330" s="380" t="s">
        <v>708</v>
      </c>
      <c r="AZ330" s="380" t="s">
        <v>708</v>
      </c>
      <c r="BA330" s="380" t="s">
        <v>708</v>
      </c>
      <c r="BB330" s="380" t="s">
        <v>708</v>
      </c>
      <c r="BC330" s="380" t="s">
        <v>708</v>
      </c>
      <c r="BD330" s="380" t="s">
        <v>708</v>
      </c>
      <c r="BE330" s="380" t="s">
        <v>708</v>
      </c>
      <c r="BF330" s="380" t="s">
        <v>708</v>
      </c>
      <c r="BG330" s="380" t="s">
        <v>708</v>
      </c>
      <c r="BH330" s="380" t="s">
        <v>708</v>
      </c>
      <c r="BI330" s="380" t="s">
        <v>708</v>
      </c>
      <c r="BJ330" s="380" t="s">
        <v>708</v>
      </c>
      <c r="BK330" s="380" t="s">
        <v>708</v>
      </c>
      <c r="BL330" s="380" t="s">
        <v>708</v>
      </c>
      <c r="BM330" s="380" t="s">
        <v>708</v>
      </c>
      <c r="BN330" s="380" t="s">
        <v>708</v>
      </c>
      <c r="BO330" s="380" t="s">
        <v>708</v>
      </c>
      <c r="BP330" s="380" t="s">
        <v>708</v>
      </c>
      <c r="BQ330" s="380" t="s">
        <v>708</v>
      </c>
      <c r="BR330" s="380" t="s">
        <v>708</v>
      </c>
      <c r="BS330" s="380" t="s">
        <v>708</v>
      </c>
      <c r="BT330" s="380" t="s">
        <v>708</v>
      </c>
      <c r="BU330" s="380" t="s">
        <v>708</v>
      </c>
      <c r="BV330" s="380" t="s">
        <v>708</v>
      </c>
      <c r="BW330" s="380" t="s">
        <v>708</v>
      </c>
      <c r="BX330" s="380" t="s">
        <v>708</v>
      </c>
      <c r="BY330" s="380" t="s">
        <v>708</v>
      </c>
      <c r="BZ330" s="380" t="s">
        <v>708</v>
      </c>
      <c r="CA330" s="380" t="s">
        <v>708</v>
      </c>
      <c r="CB330" s="380" t="s">
        <v>708</v>
      </c>
      <c r="CC330" s="380" t="s">
        <v>708</v>
      </c>
      <c r="CD330" s="380" t="s">
        <v>708</v>
      </c>
      <c r="CE330" s="380" t="s">
        <v>708</v>
      </c>
      <c r="CF330" s="380" t="s">
        <v>708</v>
      </c>
      <c r="CG330" s="380" t="s">
        <v>708</v>
      </c>
      <c r="CH330" s="508" t="s">
        <v>1240</v>
      </c>
      <c r="CI330" s="365"/>
      <c r="CJ330" s="365"/>
      <c r="CK330" s="365"/>
      <c r="CL330" s="365"/>
      <c r="CM330" s="365"/>
      <c r="CN330" s="365"/>
      <c r="CO330" s="365"/>
      <c r="CP330" s="365"/>
      <c r="CQ330" s="365"/>
      <c r="CR330" s="365"/>
      <c r="CS330" s="365"/>
      <c r="CT330" s="365"/>
      <c r="CU330" s="365"/>
      <c r="CV330" s="365"/>
      <c r="CW330" s="365"/>
      <c r="CX330" s="365"/>
      <c r="CY330" s="365"/>
      <c r="CZ330" s="365"/>
      <c r="DA330" s="365"/>
      <c r="DB330" s="365"/>
      <c r="DC330" s="365"/>
      <c r="DD330" s="365"/>
      <c r="DE330" s="365"/>
      <c r="DF330" s="365"/>
      <c r="DG330" s="365"/>
      <c r="DH330" s="365"/>
      <c r="DI330" s="365"/>
      <c r="DJ330" s="365"/>
      <c r="DK330" s="365"/>
      <c r="DL330" s="365"/>
      <c r="DM330" s="365"/>
      <c r="DN330" s="365"/>
      <c r="DO330" s="365"/>
      <c r="DP330" s="365"/>
      <c r="DQ330" s="365"/>
      <c r="DR330" s="365"/>
      <c r="DS330" s="365"/>
      <c r="DT330" s="365"/>
      <c r="DU330" s="365"/>
      <c r="DV330" s="365"/>
      <c r="DW330" s="365"/>
      <c r="DX330" s="365"/>
      <c r="DY330" s="365"/>
      <c r="DZ330" s="365"/>
      <c r="EA330" s="365"/>
      <c r="EB330" s="365"/>
      <c r="EC330" s="365"/>
      <c r="ED330" s="365"/>
      <c r="EE330" s="365"/>
      <c r="EF330" s="365"/>
      <c r="EG330" s="365"/>
      <c r="EH330" s="365"/>
      <c r="EI330" s="365"/>
      <c r="EJ330" s="365"/>
      <c r="EK330" s="365"/>
      <c r="EL330" s="365"/>
      <c r="EM330" s="365"/>
      <c r="EN330" s="365"/>
      <c r="EO330" s="365"/>
      <c r="EP330" s="365"/>
      <c r="EQ330" s="365"/>
      <c r="ER330" s="365"/>
      <c r="ES330" s="365"/>
      <c r="ET330" s="365"/>
      <c r="EU330" s="365"/>
      <c r="EV330" s="365"/>
      <c r="EW330" s="365"/>
      <c r="EX330" s="365"/>
      <c r="EY330" s="365"/>
    </row>
    <row r="331" spans="1:155" s="61" customFormat="1" ht="15.5" x14ac:dyDescent="0.35">
      <c r="A331" s="364" t="s">
        <v>613</v>
      </c>
      <c r="B331" s="396" t="s">
        <v>1241</v>
      </c>
      <c r="C331" s="293" t="s">
        <v>1225</v>
      </c>
      <c r="D331" s="365"/>
      <c r="E331" s="398">
        <v>72060010</v>
      </c>
      <c r="F331" s="289">
        <v>76322685</v>
      </c>
      <c r="G331" s="483" t="s">
        <v>708</v>
      </c>
      <c r="H331" s="237" t="s">
        <v>708</v>
      </c>
      <c r="I331" s="483" t="s">
        <v>708</v>
      </c>
      <c r="J331" s="783" t="s">
        <v>708</v>
      </c>
      <c r="K331" s="483" t="s">
        <v>708</v>
      </c>
      <c r="L331" s="783" t="s">
        <v>708</v>
      </c>
      <c r="M331" s="398">
        <v>0</v>
      </c>
      <c r="N331" s="699">
        <v>0</v>
      </c>
      <c r="O331" s="237" t="s">
        <v>708</v>
      </c>
      <c r="P331" s="237" t="s">
        <v>708</v>
      </c>
      <c r="Q331" s="383" t="s">
        <v>708</v>
      </c>
      <c r="R331" s="290" t="s">
        <v>708</v>
      </c>
      <c r="S331" s="383" t="s">
        <v>708</v>
      </c>
      <c r="T331" s="722" t="s">
        <v>708</v>
      </c>
      <c r="U331" s="384">
        <v>291045.7</v>
      </c>
      <c r="V331" s="752">
        <v>296306.7</v>
      </c>
      <c r="W331" s="406">
        <v>247.59</v>
      </c>
      <c r="X331" s="753">
        <v>257.58</v>
      </c>
      <c r="Y331" s="383" t="s">
        <v>708</v>
      </c>
      <c r="Z331" s="290" t="s">
        <v>708</v>
      </c>
      <c r="AA331" s="499">
        <v>0</v>
      </c>
      <c r="AB331" s="440">
        <v>0</v>
      </c>
      <c r="AC331" s="619">
        <v>0</v>
      </c>
      <c r="AD331" s="699" t="s">
        <v>105</v>
      </c>
      <c r="AE331" s="290" t="s">
        <v>708</v>
      </c>
      <c r="AF331" s="289" t="s">
        <v>708</v>
      </c>
      <c r="AG331" s="290" t="s">
        <v>708</v>
      </c>
      <c r="AH331" s="290" t="s">
        <v>708</v>
      </c>
      <c r="AI331" s="290" t="s">
        <v>708</v>
      </c>
      <c r="AJ331" s="290" t="s">
        <v>708</v>
      </c>
      <c r="AK331" s="290" t="s">
        <v>708</v>
      </c>
      <c r="AL331" s="290" t="s">
        <v>708</v>
      </c>
      <c r="AM331" s="290" t="s">
        <v>708</v>
      </c>
      <c r="AN331" s="290" t="s">
        <v>708</v>
      </c>
      <c r="AO331" s="290" t="s">
        <v>708</v>
      </c>
      <c r="AP331" s="290" t="s">
        <v>708</v>
      </c>
      <c r="AQ331" s="380" t="s">
        <v>708</v>
      </c>
      <c r="AR331" s="380" t="s">
        <v>708</v>
      </c>
      <c r="AS331" s="380" t="s">
        <v>708</v>
      </c>
      <c r="AT331" s="380" t="s">
        <v>708</v>
      </c>
      <c r="AU331" s="380" t="s">
        <v>708</v>
      </c>
      <c r="AV331" s="380" t="s">
        <v>708</v>
      </c>
      <c r="AW331" s="380" t="s">
        <v>708</v>
      </c>
      <c r="AX331" s="380" t="s">
        <v>708</v>
      </c>
      <c r="AY331" s="380" t="s">
        <v>708</v>
      </c>
      <c r="AZ331" s="380" t="s">
        <v>708</v>
      </c>
      <c r="BA331" s="380" t="s">
        <v>708</v>
      </c>
      <c r="BB331" s="380" t="s">
        <v>708</v>
      </c>
      <c r="BC331" s="380" t="s">
        <v>708</v>
      </c>
      <c r="BD331" s="380" t="s">
        <v>708</v>
      </c>
      <c r="BE331" s="380" t="s">
        <v>708</v>
      </c>
      <c r="BF331" s="380" t="s">
        <v>708</v>
      </c>
      <c r="BG331" s="380" t="s">
        <v>708</v>
      </c>
      <c r="BH331" s="380" t="s">
        <v>708</v>
      </c>
      <c r="BI331" s="380" t="s">
        <v>708</v>
      </c>
      <c r="BJ331" s="380" t="s">
        <v>708</v>
      </c>
      <c r="BK331" s="380" t="s">
        <v>708</v>
      </c>
      <c r="BL331" s="380" t="s">
        <v>708</v>
      </c>
      <c r="BM331" s="380" t="s">
        <v>708</v>
      </c>
      <c r="BN331" s="380" t="s">
        <v>708</v>
      </c>
      <c r="BO331" s="380" t="s">
        <v>708</v>
      </c>
      <c r="BP331" s="380" t="s">
        <v>708</v>
      </c>
      <c r="BQ331" s="380" t="s">
        <v>708</v>
      </c>
      <c r="BR331" s="380" t="s">
        <v>708</v>
      </c>
      <c r="BS331" s="380" t="s">
        <v>708</v>
      </c>
      <c r="BT331" s="380" t="s">
        <v>708</v>
      </c>
      <c r="BU331" s="380" t="s">
        <v>708</v>
      </c>
      <c r="BV331" s="380" t="s">
        <v>708</v>
      </c>
      <c r="BW331" s="380" t="s">
        <v>708</v>
      </c>
      <c r="BX331" s="380" t="s">
        <v>708</v>
      </c>
      <c r="BY331" s="380" t="s">
        <v>708</v>
      </c>
      <c r="BZ331" s="380" t="s">
        <v>708</v>
      </c>
      <c r="CA331" s="380" t="s">
        <v>708</v>
      </c>
      <c r="CB331" s="380" t="s">
        <v>708</v>
      </c>
      <c r="CC331" s="380" t="s">
        <v>708</v>
      </c>
      <c r="CD331" s="380" t="s">
        <v>708</v>
      </c>
      <c r="CE331" s="380" t="s">
        <v>708</v>
      </c>
      <c r="CF331" s="380" t="s">
        <v>708</v>
      </c>
      <c r="CG331" s="380" t="s">
        <v>708</v>
      </c>
      <c r="CH331" s="508" t="s">
        <v>1242</v>
      </c>
      <c r="CI331" s="365"/>
      <c r="CJ331" s="365"/>
      <c r="CK331" s="365"/>
      <c r="CL331" s="365"/>
      <c r="CM331" s="365"/>
      <c r="CN331" s="365"/>
      <c r="CO331" s="365"/>
      <c r="CP331" s="365"/>
      <c r="CQ331" s="365"/>
      <c r="CR331" s="365"/>
      <c r="CS331" s="365"/>
      <c r="CT331" s="365"/>
      <c r="CU331" s="365"/>
      <c r="CV331" s="365"/>
      <c r="CW331" s="365"/>
      <c r="CX331" s="365"/>
      <c r="CY331" s="365"/>
      <c r="CZ331" s="365"/>
      <c r="DA331" s="365"/>
      <c r="DB331" s="365"/>
      <c r="DC331" s="365"/>
      <c r="DD331" s="365"/>
      <c r="DE331" s="365"/>
      <c r="DF331" s="365"/>
      <c r="DG331" s="365"/>
      <c r="DH331" s="365"/>
      <c r="DI331" s="365"/>
      <c r="DJ331" s="365"/>
      <c r="DK331" s="365"/>
      <c r="DL331" s="365"/>
      <c r="DM331" s="365"/>
      <c r="DN331" s="365"/>
      <c r="DO331" s="365"/>
      <c r="DP331" s="365"/>
      <c r="DQ331" s="365"/>
      <c r="DR331" s="365"/>
      <c r="DS331" s="365"/>
      <c r="DT331" s="365"/>
      <c r="DU331" s="365"/>
      <c r="DV331" s="365"/>
      <c r="DW331" s="365"/>
      <c r="DX331" s="365"/>
      <c r="DY331" s="365"/>
      <c r="DZ331" s="365"/>
      <c r="EA331" s="365"/>
      <c r="EB331" s="365"/>
      <c r="EC331" s="365"/>
      <c r="ED331" s="365"/>
      <c r="EE331" s="365"/>
      <c r="EF331" s="365"/>
      <c r="EG331" s="365"/>
      <c r="EH331" s="365"/>
      <c r="EI331" s="365"/>
      <c r="EJ331" s="365"/>
      <c r="EK331" s="365"/>
      <c r="EL331" s="365"/>
      <c r="EM331" s="365"/>
      <c r="EN331" s="365"/>
      <c r="EO331" s="365"/>
      <c r="EP331" s="365"/>
      <c r="EQ331" s="365"/>
      <c r="ER331" s="365"/>
      <c r="ES331" s="365"/>
      <c r="ET331" s="365"/>
      <c r="EU331" s="365"/>
      <c r="EV331" s="365"/>
      <c r="EW331" s="365"/>
      <c r="EX331" s="365"/>
      <c r="EY331" s="365"/>
    </row>
    <row r="332" spans="1:155" s="61" customFormat="1" ht="15.5" x14ac:dyDescent="0.35">
      <c r="A332" s="364" t="s">
        <v>614</v>
      </c>
      <c r="B332" s="396" t="s">
        <v>1243</v>
      </c>
      <c r="C332" s="293" t="s">
        <v>1244</v>
      </c>
      <c r="D332" s="365"/>
      <c r="E332" s="398">
        <v>0</v>
      </c>
      <c r="F332" s="289">
        <v>0</v>
      </c>
      <c r="G332" s="483" t="s">
        <v>708</v>
      </c>
      <c r="H332" s="237" t="s">
        <v>708</v>
      </c>
      <c r="I332" s="483" t="s">
        <v>708</v>
      </c>
      <c r="J332" s="783" t="s">
        <v>708</v>
      </c>
      <c r="K332" s="483" t="s">
        <v>708</v>
      </c>
      <c r="L332" s="783" t="s">
        <v>708</v>
      </c>
      <c r="M332" s="398">
        <v>0</v>
      </c>
      <c r="N332" s="699">
        <v>0</v>
      </c>
      <c r="O332" s="237" t="s">
        <v>708</v>
      </c>
      <c r="P332" s="237" t="s">
        <v>708</v>
      </c>
      <c r="Q332" s="383" t="s">
        <v>708</v>
      </c>
      <c r="R332" s="290" t="s">
        <v>708</v>
      </c>
      <c r="S332" s="383" t="s">
        <v>708</v>
      </c>
      <c r="T332" s="722" t="s">
        <v>708</v>
      </c>
      <c r="U332" s="384">
        <v>0</v>
      </c>
      <c r="V332" s="752">
        <v>0</v>
      </c>
      <c r="W332" s="406">
        <v>0</v>
      </c>
      <c r="X332" s="753" t="s">
        <v>130</v>
      </c>
      <c r="Y332" s="383" t="s">
        <v>708</v>
      </c>
      <c r="Z332" s="290" t="s">
        <v>708</v>
      </c>
      <c r="AA332" s="499">
        <v>0</v>
      </c>
      <c r="AB332" s="440" t="s">
        <v>130</v>
      </c>
      <c r="AC332" s="619">
        <v>0</v>
      </c>
      <c r="AD332" s="699" t="s">
        <v>105</v>
      </c>
      <c r="AE332" s="290" t="s">
        <v>708</v>
      </c>
      <c r="AF332" s="289" t="s">
        <v>708</v>
      </c>
      <c r="AG332" s="290" t="s">
        <v>708</v>
      </c>
      <c r="AH332" s="290" t="s">
        <v>708</v>
      </c>
      <c r="AI332" s="290" t="s">
        <v>708</v>
      </c>
      <c r="AJ332" s="290" t="s">
        <v>708</v>
      </c>
      <c r="AK332" s="290" t="s">
        <v>708</v>
      </c>
      <c r="AL332" s="290" t="s">
        <v>708</v>
      </c>
      <c r="AM332" s="290" t="s">
        <v>708</v>
      </c>
      <c r="AN332" s="290" t="s">
        <v>708</v>
      </c>
      <c r="AO332" s="290" t="s">
        <v>708</v>
      </c>
      <c r="AP332" s="290" t="s">
        <v>708</v>
      </c>
      <c r="AQ332" s="380" t="s">
        <v>708</v>
      </c>
      <c r="AR332" s="380" t="s">
        <v>708</v>
      </c>
      <c r="AS332" s="380" t="s">
        <v>708</v>
      </c>
      <c r="AT332" s="380" t="s">
        <v>708</v>
      </c>
      <c r="AU332" s="380" t="s">
        <v>708</v>
      </c>
      <c r="AV332" s="380" t="s">
        <v>708</v>
      </c>
      <c r="AW332" s="380" t="s">
        <v>708</v>
      </c>
      <c r="AX332" s="380" t="s">
        <v>708</v>
      </c>
      <c r="AY332" s="380" t="s">
        <v>708</v>
      </c>
      <c r="AZ332" s="380" t="s">
        <v>708</v>
      </c>
      <c r="BA332" s="380" t="s">
        <v>708</v>
      </c>
      <c r="BB332" s="380" t="s">
        <v>708</v>
      </c>
      <c r="BC332" s="380" t="s">
        <v>708</v>
      </c>
      <c r="BD332" s="380" t="s">
        <v>708</v>
      </c>
      <c r="BE332" s="380" t="s">
        <v>708</v>
      </c>
      <c r="BF332" s="380" t="s">
        <v>708</v>
      </c>
      <c r="BG332" s="380" t="s">
        <v>708</v>
      </c>
      <c r="BH332" s="380" t="s">
        <v>708</v>
      </c>
      <c r="BI332" s="380" t="s">
        <v>708</v>
      </c>
      <c r="BJ332" s="380" t="s">
        <v>708</v>
      </c>
      <c r="BK332" s="380" t="s">
        <v>708</v>
      </c>
      <c r="BL332" s="380" t="s">
        <v>708</v>
      </c>
      <c r="BM332" s="380" t="s">
        <v>708</v>
      </c>
      <c r="BN332" s="380" t="s">
        <v>708</v>
      </c>
      <c r="BO332" s="380" t="s">
        <v>708</v>
      </c>
      <c r="BP332" s="380" t="s">
        <v>708</v>
      </c>
      <c r="BQ332" s="380" t="s">
        <v>708</v>
      </c>
      <c r="BR332" s="380" t="s">
        <v>708</v>
      </c>
      <c r="BS332" s="380" t="s">
        <v>708</v>
      </c>
      <c r="BT332" s="380" t="s">
        <v>708</v>
      </c>
      <c r="BU332" s="380" t="s">
        <v>708</v>
      </c>
      <c r="BV332" s="380" t="s">
        <v>708</v>
      </c>
      <c r="BW332" s="380" t="s">
        <v>708</v>
      </c>
      <c r="BX332" s="380" t="s">
        <v>708</v>
      </c>
      <c r="BY332" s="380" t="s">
        <v>708</v>
      </c>
      <c r="BZ332" s="380" t="s">
        <v>708</v>
      </c>
      <c r="CA332" s="380" t="s">
        <v>708</v>
      </c>
      <c r="CB332" s="380" t="s">
        <v>708</v>
      </c>
      <c r="CC332" s="380" t="s">
        <v>708</v>
      </c>
      <c r="CD332" s="380" t="s">
        <v>708</v>
      </c>
      <c r="CE332" s="380" t="s">
        <v>708</v>
      </c>
      <c r="CF332" s="380" t="s">
        <v>708</v>
      </c>
      <c r="CG332" s="380" t="s">
        <v>708</v>
      </c>
      <c r="CH332" s="508" t="s">
        <v>1245</v>
      </c>
      <c r="CI332" s="365"/>
      <c r="CJ332" s="365"/>
      <c r="CK332" s="365"/>
      <c r="CL332" s="365"/>
      <c r="CM332" s="365"/>
      <c r="CN332" s="365"/>
      <c r="CO332" s="365"/>
      <c r="CP332" s="365"/>
      <c r="CQ332" s="365"/>
      <c r="CR332" s="365"/>
      <c r="CS332" s="365"/>
      <c r="CT332" s="365"/>
      <c r="CU332" s="365"/>
      <c r="CV332" s="365"/>
      <c r="CW332" s="365"/>
      <c r="CX332" s="365"/>
      <c r="CY332" s="365"/>
      <c r="CZ332" s="365"/>
      <c r="DA332" s="365"/>
      <c r="DB332" s="365"/>
      <c r="DC332" s="365"/>
      <c r="DD332" s="365"/>
      <c r="DE332" s="365"/>
      <c r="DF332" s="365"/>
      <c r="DG332" s="365"/>
      <c r="DH332" s="365"/>
      <c r="DI332" s="365"/>
      <c r="DJ332" s="365"/>
      <c r="DK332" s="365"/>
      <c r="DL332" s="365"/>
      <c r="DM332" s="365"/>
      <c r="DN332" s="365"/>
      <c r="DO332" s="365"/>
      <c r="DP332" s="365"/>
      <c r="DQ332" s="365"/>
      <c r="DR332" s="365"/>
      <c r="DS332" s="365"/>
      <c r="DT332" s="365"/>
      <c r="DU332" s="365"/>
      <c r="DV332" s="365"/>
      <c r="DW332" s="365"/>
      <c r="DX332" s="365"/>
      <c r="DY332" s="365"/>
      <c r="DZ332" s="365"/>
      <c r="EA332" s="365"/>
      <c r="EB332" s="365"/>
      <c r="EC332" s="365"/>
      <c r="ED332" s="365"/>
      <c r="EE332" s="365"/>
      <c r="EF332" s="365"/>
      <c r="EG332" s="365"/>
      <c r="EH332" s="365"/>
      <c r="EI332" s="365"/>
      <c r="EJ332" s="365"/>
      <c r="EK332" s="365"/>
      <c r="EL332" s="365"/>
      <c r="EM332" s="365"/>
      <c r="EN332" s="365"/>
      <c r="EO332" s="365"/>
      <c r="EP332" s="365"/>
      <c r="EQ332" s="365"/>
      <c r="ER332" s="365"/>
      <c r="ES332" s="365"/>
      <c r="ET332" s="365"/>
      <c r="EU332" s="365"/>
      <c r="EV332" s="365"/>
      <c r="EW332" s="365"/>
      <c r="EX332" s="365"/>
      <c r="EY332" s="365"/>
    </row>
    <row r="333" spans="1:155" s="61" customFormat="1" ht="15.5" x14ac:dyDescent="0.35">
      <c r="A333" s="364" t="s">
        <v>615</v>
      </c>
      <c r="B333" s="396" t="s">
        <v>1246</v>
      </c>
      <c r="C333" s="293" t="s">
        <v>1228</v>
      </c>
      <c r="D333" s="365"/>
      <c r="E333" s="398">
        <v>30789586</v>
      </c>
      <c r="F333" s="289">
        <v>31956140</v>
      </c>
      <c r="G333" s="483" t="s">
        <v>708</v>
      </c>
      <c r="H333" s="237" t="s">
        <v>708</v>
      </c>
      <c r="I333" s="483" t="s">
        <v>708</v>
      </c>
      <c r="J333" s="783" t="s">
        <v>708</v>
      </c>
      <c r="K333" s="483" t="s">
        <v>708</v>
      </c>
      <c r="L333" s="783" t="s">
        <v>708</v>
      </c>
      <c r="M333" s="398">
        <v>0</v>
      </c>
      <c r="N333" s="699">
        <v>0</v>
      </c>
      <c r="O333" s="237" t="s">
        <v>708</v>
      </c>
      <c r="P333" s="237" t="s">
        <v>708</v>
      </c>
      <c r="Q333" s="383" t="s">
        <v>708</v>
      </c>
      <c r="R333" s="290" t="s">
        <v>708</v>
      </c>
      <c r="S333" s="383" t="s">
        <v>708</v>
      </c>
      <c r="T333" s="722" t="s">
        <v>708</v>
      </c>
      <c r="U333" s="384">
        <v>380729.4</v>
      </c>
      <c r="V333" s="752">
        <v>387441.08</v>
      </c>
      <c r="W333" s="406">
        <v>80.87</v>
      </c>
      <c r="X333" s="753">
        <v>82.48</v>
      </c>
      <c r="Y333" s="383" t="s">
        <v>708</v>
      </c>
      <c r="Z333" s="290" t="s">
        <v>708</v>
      </c>
      <c r="AA333" s="499">
        <v>0</v>
      </c>
      <c r="AB333" s="440">
        <v>0</v>
      </c>
      <c r="AC333" s="619">
        <v>0</v>
      </c>
      <c r="AD333" s="699" t="s">
        <v>105</v>
      </c>
      <c r="AE333" s="290" t="s">
        <v>708</v>
      </c>
      <c r="AF333" s="289" t="s">
        <v>708</v>
      </c>
      <c r="AG333" s="290" t="s">
        <v>708</v>
      </c>
      <c r="AH333" s="290" t="s">
        <v>708</v>
      </c>
      <c r="AI333" s="290" t="s">
        <v>708</v>
      </c>
      <c r="AJ333" s="290" t="s">
        <v>708</v>
      </c>
      <c r="AK333" s="290" t="s">
        <v>708</v>
      </c>
      <c r="AL333" s="290" t="s">
        <v>708</v>
      </c>
      <c r="AM333" s="290" t="s">
        <v>708</v>
      </c>
      <c r="AN333" s="290" t="s">
        <v>708</v>
      </c>
      <c r="AO333" s="290" t="s">
        <v>708</v>
      </c>
      <c r="AP333" s="290" t="s">
        <v>708</v>
      </c>
      <c r="AQ333" s="380" t="s">
        <v>708</v>
      </c>
      <c r="AR333" s="380" t="s">
        <v>708</v>
      </c>
      <c r="AS333" s="380" t="s">
        <v>708</v>
      </c>
      <c r="AT333" s="380" t="s">
        <v>708</v>
      </c>
      <c r="AU333" s="380" t="s">
        <v>708</v>
      </c>
      <c r="AV333" s="380" t="s">
        <v>708</v>
      </c>
      <c r="AW333" s="380" t="s">
        <v>708</v>
      </c>
      <c r="AX333" s="380" t="s">
        <v>708</v>
      </c>
      <c r="AY333" s="380" t="s">
        <v>708</v>
      </c>
      <c r="AZ333" s="380" t="s">
        <v>708</v>
      </c>
      <c r="BA333" s="380" t="s">
        <v>708</v>
      </c>
      <c r="BB333" s="380" t="s">
        <v>708</v>
      </c>
      <c r="BC333" s="380" t="s">
        <v>708</v>
      </c>
      <c r="BD333" s="380" t="s">
        <v>708</v>
      </c>
      <c r="BE333" s="380" t="s">
        <v>708</v>
      </c>
      <c r="BF333" s="380" t="s">
        <v>708</v>
      </c>
      <c r="BG333" s="380" t="s">
        <v>708</v>
      </c>
      <c r="BH333" s="380" t="s">
        <v>708</v>
      </c>
      <c r="BI333" s="380" t="s">
        <v>708</v>
      </c>
      <c r="BJ333" s="380" t="s">
        <v>708</v>
      </c>
      <c r="BK333" s="380" t="s">
        <v>708</v>
      </c>
      <c r="BL333" s="380" t="s">
        <v>708</v>
      </c>
      <c r="BM333" s="380" t="s">
        <v>708</v>
      </c>
      <c r="BN333" s="380" t="s">
        <v>708</v>
      </c>
      <c r="BO333" s="380" t="s">
        <v>708</v>
      </c>
      <c r="BP333" s="380" t="s">
        <v>708</v>
      </c>
      <c r="BQ333" s="380" t="s">
        <v>708</v>
      </c>
      <c r="BR333" s="380" t="s">
        <v>708</v>
      </c>
      <c r="BS333" s="380" t="s">
        <v>708</v>
      </c>
      <c r="BT333" s="380" t="s">
        <v>708</v>
      </c>
      <c r="BU333" s="380" t="s">
        <v>708</v>
      </c>
      <c r="BV333" s="380" t="s">
        <v>708</v>
      </c>
      <c r="BW333" s="380" t="s">
        <v>708</v>
      </c>
      <c r="BX333" s="380" t="s">
        <v>708</v>
      </c>
      <c r="BY333" s="380" t="s">
        <v>708</v>
      </c>
      <c r="BZ333" s="380" t="s">
        <v>708</v>
      </c>
      <c r="CA333" s="380" t="s">
        <v>708</v>
      </c>
      <c r="CB333" s="380" t="s">
        <v>708</v>
      </c>
      <c r="CC333" s="380" t="s">
        <v>708</v>
      </c>
      <c r="CD333" s="380" t="s">
        <v>708</v>
      </c>
      <c r="CE333" s="380" t="s">
        <v>708</v>
      </c>
      <c r="CF333" s="380" t="s">
        <v>708</v>
      </c>
      <c r="CG333" s="380" t="s">
        <v>708</v>
      </c>
      <c r="CH333" s="508" t="s">
        <v>1247</v>
      </c>
      <c r="CI333" s="365"/>
      <c r="CJ333" s="365"/>
      <c r="CK333" s="365"/>
      <c r="CL333" s="365"/>
      <c r="CM333" s="365"/>
      <c r="CN333" s="365"/>
      <c r="CO333" s="365"/>
      <c r="CP333" s="365"/>
      <c r="CQ333" s="365"/>
      <c r="CR333" s="365"/>
      <c r="CS333" s="365"/>
      <c r="CT333" s="365"/>
      <c r="CU333" s="365"/>
      <c r="CV333" s="365"/>
      <c r="CW333" s="365"/>
      <c r="CX333" s="365"/>
      <c r="CY333" s="365"/>
      <c r="CZ333" s="365"/>
      <c r="DA333" s="365"/>
      <c r="DB333" s="365"/>
      <c r="DC333" s="365"/>
      <c r="DD333" s="365"/>
      <c r="DE333" s="365"/>
      <c r="DF333" s="365"/>
      <c r="DG333" s="365"/>
      <c r="DH333" s="365"/>
      <c r="DI333" s="365"/>
      <c r="DJ333" s="365"/>
      <c r="DK333" s="365"/>
      <c r="DL333" s="365"/>
      <c r="DM333" s="365"/>
      <c r="DN333" s="365"/>
      <c r="DO333" s="365"/>
      <c r="DP333" s="365"/>
      <c r="DQ333" s="365"/>
      <c r="DR333" s="365"/>
      <c r="DS333" s="365"/>
      <c r="DT333" s="365"/>
      <c r="DU333" s="365"/>
      <c r="DV333" s="365"/>
      <c r="DW333" s="365"/>
      <c r="DX333" s="365"/>
      <c r="DY333" s="365"/>
      <c r="DZ333" s="365"/>
      <c r="EA333" s="365"/>
      <c r="EB333" s="365"/>
      <c r="EC333" s="365"/>
      <c r="ED333" s="365"/>
      <c r="EE333" s="365"/>
      <c r="EF333" s="365"/>
      <c r="EG333" s="365"/>
      <c r="EH333" s="365"/>
      <c r="EI333" s="365"/>
      <c r="EJ333" s="365"/>
      <c r="EK333" s="365"/>
      <c r="EL333" s="365"/>
      <c r="EM333" s="365"/>
      <c r="EN333" s="365"/>
      <c r="EO333" s="365"/>
      <c r="EP333" s="365"/>
      <c r="EQ333" s="365"/>
      <c r="ER333" s="365"/>
      <c r="ES333" s="365"/>
      <c r="ET333" s="365"/>
      <c r="EU333" s="365"/>
      <c r="EV333" s="365"/>
      <c r="EW333" s="365"/>
      <c r="EX333" s="365"/>
      <c r="EY333" s="365"/>
    </row>
    <row r="334" spans="1:155" s="61" customFormat="1" ht="15.5" x14ac:dyDescent="0.35">
      <c r="A334" s="364" t="s">
        <v>616</v>
      </c>
      <c r="B334" s="396" t="s">
        <v>1248</v>
      </c>
      <c r="C334" s="293" t="s">
        <v>1225</v>
      </c>
      <c r="D334" s="365"/>
      <c r="E334" s="398">
        <v>85831636</v>
      </c>
      <c r="F334" s="289">
        <v>91219128</v>
      </c>
      <c r="G334" s="483" t="s">
        <v>708</v>
      </c>
      <c r="H334" s="237" t="s">
        <v>708</v>
      </c>
      <c r="I334" s="483" t="s">
        <v>708</v>
      </c>
      <c r="J334" s="783" t="s">
        <v>708</v>
      </c>
      <c r="K334" s="483" t="s">
        <v>708</v>
      </c>
      <c r="L334" s="783" t="s">
        <v>708</v>
      </c>
      <c r="M334" s="398">
        <v>0</v>
      </c>
      <c r="N334" s="699">
        <v>0</v>
      </c>
      <c r="O334" s="237" t="s">
        <v>708</v>
      </c>
      <c r="P334" s="237" t="s">
        <v>708</v>
      </c>
      <c r="Q334" s="383" t="s">
        <v>708</v>
      </c>
      <c r="R334" s="290" t="s">
        <v>708</v>
      </c>
      <c r="S334" s="383" t="s">
        <v>708</v>
      </c>
      <c r="T334" s="722" t="s">
        <v>708</v>
      </c>
      <c r="U334" s="384">
        <v>380729.4</v>
      </c>
      <c r="V334" s="752">
        <v>387441.08</v>
      </c>
      <c r="W334" s="406">
        <v>225.44</v>
      </c>
      <c r="X334" s="753">
        <v>235.44</v>
      </c>
      <c r="Y334" s="383" t="s">
        <v>708</v>
      </c>
      <c r="Z334" s="290" t="s">
        <v>708</v>
      </c>
      <c r="AA334" s="499">
        <v>0</v>
      </c>
      <c r="AB334" s="440">
        <v>0</v>
      </c>
      <c r="AC334" s="619">
        <v>0</v>
      </c>
      <c r="AD334" s="699" t="s">
        <v>105</v>
      </c>
      <c r="AE334" s="290" t="s">
        <v>708</v>
      </c>
      <c r="AF334" s="289" t="s">
        <v>708</v>
      </c>
      <c r="AG334" s="290" t="s">
        <v>708</v>
      </c>
      <c r="AH334" s="290" t="s">
        <v>708</v>
      </c>
      <c r="AI334" s="290" t="s">
        <v>708</v>
      </c>
      <c r="AJ334" s="290" t="s">
        <v>708</v>
      </c>
      <c r="AK334" s="290" t="s">
        <v>708</v>
      </c>
      <c r="AL334" s="290" t="s">
        <v>708</v>
      </c>
      <c r="AM334" s="290" t="s">
        <v>708</v>
      </c>
      <c r="AN334" s="290" t="s">
        <v>708</v>
      </c>
      <c r="AO334" s="290" t="s">
        <v>708</v>
      </c>
      <c r="AP334" s="290" t="s">
        <v>708</v>
      </c>
      <c r="AQ334" s="380" t="s">
        <v>708</v>
      </c>
      <c r="AR334" s="380" t="s">
        <v>708</v>
      </c>
      <c r="AS334" s="380" t="s">
        <v>708</v>
      </c>
      <c r="AT334" s="380" t="s">
        <v>708</v>
      </c>
      <c r="AU334" s="380" t="s">
        <v>708</v>
      </c>
      <c r="AV334" s="380" t="s">
        <v>708</v>
      </c>
      <c r="AW334" s="380" t="s">
        <v>708</v>
      </c>
      <c r="AX334" s="380" t="s">
        <v>708</v>
      </c>
      <c r="AY334" s="380" t="s">
        <v>708</v>
      </c>
      <c r="AZ334" s="380" t="s">
        <v>708</v>
      </c>
      <c r="BA334" s="380" t="s">
        <v>708</v>
      </c>
      <c r="BB334" s="380" t="s">
        <v>708</v>
      </c>
      <c r="BC334" s="380" t="s">
        <v>708</v>
      </c>
      <c r="BD334" s="380" t="s">
        <v>708</v>
      </c>
      <c r="BE334" s="380" t="s">
        <v>708</v>
      </c>
      <c r="BF334" s="380" t="s">
        <v>708</v>
      </c>
      <c r="BG334" s="380" t="s">
        <v>708</v>
      </c>
      <c r="BH334" s="380" t="s">
        <v>708</v>
      </c>
      <c r="BI334" s="380" t="s">
        <v>708</v>
      </c>
      <c r="BJ334" s="380" t="s">
        <v>708</v>
      </c>
      <c r="BK334" s="380" t="s">
        <v>708</v>
      </c>
      <c r="BL334" s="380" t="s">
        <v>708</v>
      </c>
      <c r="BM334" s="380" t="s">
        <v>708</v>
      </c>
      <c r="BN334" s="380" t="s">
        <v>708</v>
      </c>
      <c r="BO334" s="380" t="s">
        <v>708</v>
      </c>
      <c r="BP334" s="380" t="s">
        <v>708</v>
      </c>
      <c r="BQ334" s="380" t="s">
        <v>708</v>
      </c>
      <c r="BR334" s="380" t="s">
        <v>708</v>
      </c>
      <c r="BS334" s="380" t="s">
        <v>708</v>
      </c>
      <c r="BT334" s="380" t="s">
        <v>708</v>
      </c>
      <c r="BU334" s="380" t="s">
        <v>708</v>
      </c>
      <c r="BV334" s="380" t="s">
        <v>708</v>
      </c>
      <c r="BW334" s="380" t="s">
        <v>708</v>
      </c>
      <c r="BX334" s="380" t="s">
        <v>708</v>
      </c>
      <c r="BY334" s="380" t="s">
        <v>708</v>
      </c>
      <c r="BZ334" s="380" t="s">
        <v>708</v>
      </c>
      <c r="CA334" s="380" t="s">
        <v>708</v>
      </c>
      <c r="CB334" s="380" t="s">
        <v>708</v>
      </c>
      <c r="CC334" s="380" t="s">
        <v>708</v>
      </c>
      <c r="CD334" s="380" t="s">
        <v>708</v>
      </c>
      <c r="CE334" s="380" t="s">
        <v>708</v>
      </c>
      <c r="CF334" s="380" t="s">
        <v>708</v>
      </c>
      <c r="CG334" s="380" t="s">
        <v>708</v>
      </c>
      <c r="CH334" s="508" t="s">
        <v>1249</v>
      </c>
      <c r="CI334" s="365"/>
      <c r="CJ334" s="365"/>
      <c r="CK334" s="365"/>
      <c r="CL334" s="365"/>
      <c r="CM334" s="365"/>
      <c r="CN334" s="365"/>
      <c r="CO334" s="365"/>
      <c r="CP334" s="365"/>
      <c r="CQ334" s="365"/>
      <c r="CR334" s="365"/>
      <c r="CS334" s="365"/>
      <c r="CT334" s="365"/>
      <c r="CU334" s="365"/>
      <c r="CV334" s="365"/>
      <c r="CW334" s="365"/>
      <c r="CX334" s="365"/>
      <c r="CY334" s="365"/>
      <c r="CZ334" s="365"/>
      <c r="DA334" s="365"/>
      <c r="DB334" s="365"/>
      <c r="DC334" s="365"/>
      <c r="DD334" s="365"/>
      <c r="DE334" s="365"/>
      <c r="DF334" s="365"/>
      <c r="DG334" s="365"/>
      <c r="DH334" s="365"/>
      <c r="DI334" s="365"/>
      <c r="DJ334" s="365"/>
      <c r="DK334" s="365"/>
      <c r="DL334" s="365"/>
      <c r="DM334" s="365"/>
      <c r="DN334" s="365"/>
      <c r="DO334" s="365"/>
      <c r="DP334" s="365"/>
      <c r="DQ334" s="365"/>
      <c r="DR334" s="365"/>
      <c r="DS334" s="365"/>
      <c r="DT334" s="365"/>
      <c r="DU334" s="365"/>
      <c r="DV334" s="365"/>
      <c r="DW334" s="365"/>
      <c r="DX334" s="365"/>
      <c r="DY334" s="365"/>
      <c r="DZ334" s="365"/>
      <c r="EA334" s="365"/>
      <c r="EB334" s="365"/>
      <c r="EC334" s="365"/>
      <c r="ED334" s="365"/>
      <c r="EE334" s="365"/>
      <c r="EF334" s="365"/>
      <c r="EG334" s="365"/>
      <c r="EH334" s="365"/>
      <c r="EI334" s="365"/>
      <c r="EJ334" s="365"/>
      <c r="EK334" s="365"/>
      <c r="EL334" s="365"/>
      <c r="EM334" s="365"/>
      <c r="EN334" s="365"/>
      <c r="EO334" s="365"/>
      <c r="EP334" s="365"/>
      <c r="EQ334" s="365"/>
      <c r="ER334" s="365"/>
      <c r="ES334" s="365"/>
      <c r="ET334" s="365"/>
      <c r="EU334" s="365"/>
      <c r="EV334" s="365"/>
      <c r="EW334" s="365"/>
      <c r="EX334" s="365"/>
      <c r="EY334" s="365"/>
    </row>
    <row r="335" spans="1:155" s="61" customFormat="1" ht="15.5" x14ac:dyDescent="0.35">
      <c r="A335" s="364" t="s">
        <v>617</v>
      </c>
      <c r="B335" s="396" t="s">
        <v>1250</v>
      </c>
      <c r="C335" s="293" t="s">
        <v>1228</v>
      </c>
      <c r="D335" s="365"/>
      <c r="E335" s="398">
        <v>12540316</v>
      </c>
      <c r="F335" s="289">
        <v>12943761</v>
      </c>
      <c r="G335" s="483" t="s">
        <v>708</v>
      </c>
      <c r="H335" s="237" t="s">
        <v>708</v>
      </c>
      <c r="I335" s="483" t="s">
        <v>708</v>
      </c>
      <c r="J335" s="783" t="s">
        <v>708</v>
      </c>
      <c r="K335" s="483" t="s">
        <v>708</v>
      </c>
      <c r="L335" s="783" t="s">
        <v>708</v>
      </c>
      <c r="M335" s="398">
        <v>0</v>
      </c>
      <c r="N335" s="699">
        <v>0</v>
      </c>
      <c r="O335" s="237" t="s">
        <v>708</v>
      </c>
      <c r="P335" s="237" t="s">
        <v>708</v>
      </c>
      <c r="Q335" s="383" t="s">
        <v>708</v>
      </c>
      <c r="R335" s="290" t="s">
        <v>708</v>
      </c>
      <c r="S335" s="383" t="s">
        <v>708</v>
      </c>
      <c r="T335" s="722" t="s">
        <v>708</v>
      </c>
      <c r="U335" s="384">
        <v>156110</v>
      </c>
      <c r="V335" s="752">
        <v>158120.70000000001</v>
      </c>
      <c r="W335" s="406">
        <v>80.33</v>
      </c>
      <c r="X335" s="753">
        <v>81.86</v>
      </c>
      <c r="Y335" s="383" t="s">
        <v>708</v>
      </c>
      <c r="Z335" s="290" t="s">
        <v>708</v>
      </c>
      <c r="AA335" s="499">
        <v>0</v>
      </c>
      <c r="AB335" s="440">
        <v>0</v>
      </c>
      <c r="AC335" s="619">
        <v>0</v>
      </c>
      <c r="AD335" s="699" t="s">
        <v>105</v>
      </c>
      <c r="AE335" s="290" t="s">
        <v>708</v>
      </c>
      <c r="AF335" s="289" t="s">
        <v>708</v>
      </c>
      <c r="AG335" s="290" t="s">
        <v>708</v>
      </c>
      <c r="AH335" s="290" t="s">
        <v>708</v>
      </c>
      <c r="AI335" s="290" t="s">
        <v>708</v>
      </c>
      <c r="AJ335" s="290" t="s">
        <v>708</v>
      </c>
      <c r="AK335" s="290" t="s">
        <v>708</v>
      </c>
      <c r="AL335" s="290" t="s">
        <v>708</v>
      </c>
      <c r="AM335" s="290" t="s">
        <v>708</v>
      </c>
      <c r="AN335" s="290" t="s">
        <v>708</v>
      </c>
      <c r="AO335" s="290" t="s">
        <v>708</v>
      </c>
      <c r="AP335" s="290" t="s">
        <v>708</v>
      </c>
      <c r="AQ335" s="380" t="s">
        <v>708</v>
      </c>
      <c r="AR335" s="380" t="s">
        <v>708</v>
      </c>
      <c r="AS335" s="380" t="s">
        <v>708</v>
      </c>
      <c r="AT335" s="380" t="s">
        <v>708</v>
      </c>
      <c r="AU335" s="380" t="s">
        <v>708</v>
      </c>
      <c r="AV335" s="380" t="s">
        <v>708</v>
      </c>
      <c r="AW335" s="380" t="s">
        <v>708</v>
      </c>
      <c r="AX335" s="380" t="s">
        <v>708</v>
      </c>
      <c r="AY335" s="380" t="s">
        <v>708</v>
      </c>
      <c r="AZ335" s="380" t="s">
        <v>708</v>
      </c>
      <c r="BA335" s="380" t="s">
        <v>708</v>
      </c>
      <c r="BB335" s="380" t="s">
        <v>708</v>
      </c>
      <c r="BC335" s="380" t="s">
        <v>708</v>
      </c>
      <c r="BD335" s="380" t="s">
        <v>708</v>
      </c>
      <c r="BE335" s="380" t="s">
        <v>708</v>
      </c>
      <c r="BF335" s="380" t="s">
        <v>708</v>
      </c>
      <c r="BG335" s="380" t="s">
        <v>708</v>
      </c>
      <c r="BH335" s="380" t="s">
        <v>708</v>
      </c>
      <c r="BI335" s="380" t="s">
        <v>708</v>
      </c>
      <c r="BJ335" s="380" t="s">
        <v>708</v>
      </c>
      <c r="BK335" s="380" t="s">
        <v>708</v>
      </c>
      <c r="BL335" s="380" t="s">
        <v>708</v>
      </c>
      <c r="BM335" s="380" t="s">
        <v>708</v>
      </c>
      <c r="BN335" s="380" t="s">
        <v>708</v>
      </c>
      <c r="BO335" s="380" t="s">
        <v>708</v>
      </c>
      <c r="BP335" s="380" t="s">
        <v>708</v>
      </c>
      <c r="BQ335" s="380" t="s">
        <v>708</v>
      </c>
      <c r="BR335" s="380" t="s">
        <v>708</v>
      </c>
      <c r="BS335" s="380" t="s">
        <v>708</v>
      </c>
      <c r="BT335" s="380" t="s">
        <v>708</v>
      </c>
      <c r="BU335" s="380" t="s">
        <v>708</v>
      </c>
      <c r="BV335" s="380" t="s">
        <v>708</v>
      </c>
      <c r="BW335" s="380" t="s">
        <v>708</v>
      </c>
      <c r="BX335" s="380" t="s">
        <v>708</v>
      </c>
      <c r="BY335" s="380" t="s">
        <v>708</v>
      </c>
      <c r="BZ335" s="380" t="s">
        <v>708</v>
      </c>
      <c r="CA335" s="380" t="s">
        <v>708</v>
      </c>
      <c r="CB335" s="380" t="s">
        <v>708</v>
      </c>
      <c r="CC335" s="380" t="s">
        <v>708</v>
      </c>
      <c r="CD335" s="380" t="s">
        <v>708</v>
      </c>
      <c r="CE335" s="380" t="s">
        <v>708</v>
      </c>
      <c r="CF335" s="380" t="s">
        <v>708</v>
      </c>
      <c r="CG335" s="380" t="s">
        <v>708</v>
      </c>
      <c r="CH335" s="508" t="s">
        <v>1251</v>
      </c>
      <c r="CI335" s="365"/>
      <c r="CJ335" s="365"/>
      <c r="CK335" s="365"/>
      <c r="CL335" s="365"/>
      <c r="CM335" s="365"/>
      <c r="CN335" s="365"/>
      <c r="CO335" s="365"/>
      <c r="CP335" s="365"/>
      <c r="CQ335" s="365"/>
      <c r="CR335" s="365"/>
      <c r="CS335" s="365"/>
      <c r="CT335" s="365"/>
      <c r="CU335" s="365"/>
      <c r="CV335" s="365"/>
      <c r="CW335" s="365"/>
      <c r="CX335" s="365"/>
      <c r="CY335" s="365"/>
      <c r="CZ335" s="365"/>
      <c r="DA335" s="365"/>
      <c r="DB335" s="365"/>
      <c r="DC335" s="365"/>
      <c r="DD335" s="365"/>
      <c r="DE335" s="365"/>
      <c r="DF335" s="365"/>
      <c r="DG335" s="365"/>
      <c r="DH335" s="365"/>
      <c r="DI335" s="365"/>
      <c r="DJ335" s="365"/>
      <c r="DK335" s="365"/>
      <c r="DL335" s="365"/>
      <c r="DM335" s="365"/>
      <c r="DN335" s="365"/>
      <c r="DO335" s="365"/>
      <c r="DP335" s="365"/>
      <c r="DQ335" s="365"/>
      <c r="DR335" s="365"/>
      <c r="DS335" s="365"/>
      <c r="DT335" s="365"/>
      <c r="DU335" s="365"/>
      <c r="DV335" s="365"/>
      <c r="DW335" s="365"/>
      <c r="DX335" s="365"/>
      <c r="DY335" s="365"/>
      <c r="DZ335" s="365"/>
      <c r="EA335" s="365"/>
      <c r="EB335" s="365"/>
      <c r="EC335" s="365"/>
      <c r="ED335" s="365"/>
      <c r="EE335" s="365"/>
      <c r="EF335" s="365"/>
      <c r="EG335" s="365"/>
      <c r="EH335" s="365"/>
      <c r="EI335" s="365"/>
      <c r="EJ335" s="365"/>
      <c r="EK335" s="365"/>
      <c r="EL335" s="365"/>
      <c r="EM335" s="365"/>
      <c r="EN335" s="365"/>
      <c r="EO335" s="365"/>
      <c r="EP335" s="365"/>
      <c r="EQ335" s="365"/>
      <c r="ER335" s="365"/>
      <c r="ES335" s="365"/>
      <c r="ET335" s="365"/>
      <c r="EU335" s="365"/>
      <c r="EV335" s="365"/>
      <c r="EW335" s="365"/>
      <c r="EX335" s="365"/>
      <c r="EY335" s="365"/>
    </row>
    <row r="336" spans="1:155" s="61" customFormat="1" ht="15.5" x14ac:dyDescent="0.35">
      <c r="A336" s="364" t="s">
        <v>618</v>
      </c>
      <c r="B336" s="396" t="s">
        <v>1252</v>
      </c>
      <c r="C336" s="293" t="s">
        <v>1225</v>
      </c>
      <c r="D336" s="365"/>
      <c r="E336" s="398">
        <v>41483110.299999997</v>
      </c>
      <c r="F336" s="289">
        <v>43598620</v>
      </c>
      <c r="G336" s="483" t="s">
        <v>708</v>
      </c>
      <c r="H336" s="237" t="s">
        <v>708</v>
      </c>
      <c r="I336" s="483" t="s">
        <v>708</v>
      </c>
      <c r="J336" s="783" t="s">
        <v>708</v>
      </c>
      <c r="K336" s="483" t="s">
        <v>708</v>
      </c>
      <c r="L336" s="783" t="s">
        <v>708</v>
      </c>
      <c r="M336" s="398">
        <v>0</v>
      </c>
      <c r="N336" s="699">
        <v>0</v>
      </c>
      <c r="O336" s="237" t="s">
        <v>708</v>
      </c>
      <c r="P336" s="237" t="s">
        <v>708</v>
      </c>
      <c r="Q336" s="383" t="s">
        <v>708</v>
      </c>
      <c r="R336" s="290" t="s">
        <v>708</v>
      </c>
      <c r="S336" s="383" t="s">
        <v>708</v>
      </c>
      <c r="T336" s="722" t="s">
        <v>708</v>
      </c>
      <c r="U336" s="384">
        <v>156110</v>
      </c>
      <c r="V336" s="752">
        <v>158120.70000000001</v>
      </c>
      <c r="W336" s="406">
        <v>265.73</v>
      </c>
      <c r="X336" s="753">
        <v>275.73</v>
      </c>
      <c r="Y336" s="383" t="s">
        <v>708</v>
      </c>
      <c r="Z336" s="290" t="s">
        <v>708</v>
      </c>
      <c r="AA336" s="499">
        <v>0</v>
      </c>
      <c r="AB336" s="440">
        <v>0</v>
      </c>
      <c r="AC336" s="619">
        <v>0</v>
      </c>
      <c r="AD336" s="699" t="s">
        <v>105</v>
      </c>
      <c r="AE336" s="290" t="s">
        <v>708</v>
      </c>
      <c r="AF336" s="289" t="s">
        <v>708</v>
      </c>
      <c r="AG336" s="290" t="s">
        <v>708</v>
      </c>
      <c r="AH336" s="290" t="s">
        <v>708</v>
      </c>
      <c r="AI336" s="290" t="s">
        <v>708</v>
      </c>
      <c r="AJ336" s="290" t="s">
        <v>708</v>
      </c>
      <c r="AK336" s="290" t="s">
        <v>708</v>
      </c>
      <c r="AL336" s="290" t="s">
        <v>708</v>
      </c>
      <c r="AM336" s="290" t="s">
        <v>708</v>
      </c>
      <c r="AN336" s="290" t="s">
        <v>708</v>
      </c>
      <c r="AO336" s="290" t="s">
        <v>708</v>
      </c>
      <c r="AP336" s="290" t="s">
        <v>708</v>
      </c>
      <c r="AQ336" s="380" t="s">
        <v>708</v>
      </c>
      <c r="AR336" s="380" t="s">
        <v>708</v>
      </c>
      <c r="AS336" s="380" t="s">
        <v>708</v>
      </c>
      <c r="AT336" s="380" t="s">
        <v>708</v>
      </c>
      <c r="AU336" s="380" t="s">
        <v>708</v>
      </c>
      <c r="AV336" s="380" t="s">
        <v>708</v>
      </c>
      <c r="AW336" s="380" t="s">
        <v>708</v>
      </c>
      <c r="AX336" s="380" t="s">
        <v>708</v>
      </c>
      <c r="AY336" s="380" t="s">
        <v>708</v>
      </c>
      <c r="AZ336" s="380" t="s">
        <v>708</v>
      </c>
      <c r="BA336" s="380" t="s">
        <v>708</v>
      </c>
      <c r="BB336" s="380" t="s">
        <v>708</v>
      </c>
      <c r="BC336" s="380" t="s">
        <v>708</v>
      </c>
      <c r="BD336" s="380" t="s">
        <v>708</v>
      </c>
      <c r="BE336" s="380" t="s">
        <v>708</v>
      </c>
      <c r="BF336" s="380" t="s">
        <v>708</v>
      </c>
      <c r="BG336" s="380" t="s">
        <v>708</v>
      </c>
      <c r="BH336" s="380" t="s">
        <v>708</v>
      </c>
      <c r="BI336" s="380" t="s">
        <v>708</v>
      </c>
      <c r="BJ336" s="380" t="s">
        <v>708</v>
      </c>
      <c r="BK336" s="380" t="s">
        <v>708</v>
      </c>
      <c r="BL336" s="380" t="s">
        <v>708</v>
      </c>
      <c r="BM336" s="380" t="s">
        <v>708</v>
      </c>
      <c r="BN336" s="380" t="s">
        <v>708</v>
      </c>
      <c r="BO336" s="380" t="s">
        <v>708</v>
      </c>
      <c r="BP336" s="380" t="s">
        <v>708</v>
      </c>
      <c r="BQ336" s="380" t="s">
        <v>708</v>
      </c>
      <c r="BR336" s="380" t="s">
        <v>708</v>
      </c>
      <c r="BS336" s="380" t="s">
        <v>708</v>
      </c>
      <c r="BT336" s="380" t="s">
        <v>708</v>
      </c>
      <c r="BU336" s="380" t="s">
        <v>708</v>
      </c>
      <c r="BV336" s="380" t="s">
        <v>708</v>
      </c>
      <c r="BW336" s="380" t="s">
        <v>708</v>
      </c>
      <c r="BX336" s="380" t="s">
        <v>708</v>
      </c>
      <c r="BY336" s="380" t="s">
        <v>708</v>
      </c>
      <c r="BZ336" s="380" t="s">
        <v>708</v>
      </c>
      <c r="CA336" s="380" t="s">
        <v>708</v>
      </c>
      <c r="CB336" s="380" t="s">
        <v>708</v>
      </c>
      <c r="CC336" s="380" t="s">
        <v>708</v>
      </c>
      <c r="CD336" s="380" t="s">
        <v>708</v>
      </c>
      <c r="CE336" s="380" t="s">
        <v>708</v>
      </c>
      <c r="CF336" s="380" t="s">
        <v>708</v>
      </c>
      <c r="CG336" s="380" t="s">
        <v>708</v>
      </c>
      <c r="CH336" s="508" t="s">
        <v>1253</v>
      </c>
      <c r="CI336" s="365"/>
      <c r="CJ336" s="365"/>
      <c r="CK336" s="365"/>
      <c r="CL336" s="365"/>
      <c r="CM336" s="365"/>
      <c r="CN336" s="365"/>
      <c r="CO336" s="365"/>
      <c r="CP336" s="365"/>
      <c r="CQ336" s="365"/>
      <c r="CR336" s="365"/>
      <c r="CS336" s="365"/>
      <c r="CT336" s="365"/>
      <c r="CU336" s="365"/>
      <c r="CV336" s="365"/>
      <c r="CW336" s="365"/>
      <c r="CX336" s="365"/>
      <c r="CY336" s="365"/>
      <c r="CZ336" s="365"/>
      <c r="DA336" s="365"/>
      <c r="DB336" s="365"/>
      <c r="DC336" s="365"/>
      <c r="DD336" s="365"/>
      <c r="DE336" s="365"/>
      <c r="DF336" s="365"/>
      <c r="DG336" s="365"/>
      <c r="DH336" s="365"/>
      <c r="DI336" s="365"/>
      <c r="DJ336" s="365"/>
      <c r="DK336" s="365"/>
      <c r="DL336" s="365"/>
      <c r="DM336" s="365"/>
      <c r="DN336" s="365"/>
      <c r="DO336" s="365"/>
      <c r="DP336" s="365"/>
      <c r="DQ336" s="365"/>
      <c r="DR336" s="365"/>
      <c r="DS336" s="365"/>
      <c r="DT336" s="365"/>
      <c r="DU336" s="365"/>
      <c r="DV336" s="365"/>
      <c r="DW336" s="365"/>
      <c r="DX336" s="365"/>
      <c r="DY336" s="365"/>
      <c r="DZ336" s="365"/>
      <c r="EA336" s="365"/>
      <c r="EB336" s="365"/>
      <c r="EC336" s="365"/>
      <c r="ED336" s="365"/>
      <c r="EE336" s="365"/>
      <c r="EF336" s="365"/>
      <c r="EG336" s="365"/>
      <c r="EH336" s="365"/>
      <c r="EI336" s="365"/>
      <c r="EJ336" s="365"/>
      <c r="EK336" s="365"/>
      <c r="EL336" s="365"/>
      <c r="EM336" s="365"/>
      <c r="EN336" s="365"/>
      <c r="EO336" s="365"/>
      <c r="EP336" s="365"/>
      <c r="EQ336" s="365"/>
      <c r="ER336" s="365"/>
      <c r="ES336" s="365"/>
      <c r="ET336" s="365"/>
      <c r="EU336" s="365"/>
      <c r="EV336" s="365"/>
      <c r="EW336" s="365"/>
      <c r="EX336" s="365"/>
      <c r="EY336" s="365"/>
    </row>
    <row r="337" spans="1:155" s="61" customFormat="1" ht="15.5" x14ac:dyDescent="0.35">
      <c r="A337" s="364" t="s">
        <v>195</v>
      </c>
      <c r="B337" s="396" t="s">
        <v>196</v>
      </c>
      <c r="C337" s="293" t="s">
        <v>173</v>
      </c>
      <c r="D337" s="365"/>
      <c r="E337" s="398">
        <v>257905547.5</v>
      </c>
      <c r="F337" s="289">
        <v>265817358.69999999</v>
      </c>
      <c r="G337" s="483" t="s">
        <v>708</v>
      </c>
      <c r="H337" s="237" t="s">
        <v>708</v>
      </c>
      <c r="I337" s="483" t="s">
        <v>708</v>
      </c>
      <c r="J337" s="783" t="s">
        <v>708</v>
      </c>
      <c r="K337" s="483" t="s">
        <v>708</v>
      </c>
      <c r="L337" s="783" t="s">
        <v>708</v>
      </c>
      <c r="M337" s="398">
        <v>891361</v>
      </c>
      <c r="N337" s="699">
        <v>891896</v>
      </c>
      <c r="O337" s="237" t="s">
        <v>708</v>
      </c>
      <c r="P337" s="237" t="s">
        <v>708</v>
      </c>
      <c r="Q337" s="383" t="s">
        <v>708</v>
      </c>
      <c r="R337" s="290" t="s">
        <v>708</v>
      </c>
      <c r="S337" s="383" t="s">
        <v>708</v>
      </c>
      <c r="T337" s="722" t="s">
        <v>708</v>
      </c>
      <c r="U337" s="384">
        <v>172162</v>
      </c>
      <c r="V337" s="752">
        <v>173964.24</v>
      </c>
      <c r="W337" s="406">
        <v>1498.04</v>
      </c>
      <c r="X337" s="753">
        <v>1528</v>
      </c>
      <c r="Y337" s="383" t="s">
        <v>708</v>
      </c>
      <c r="Z337" s="290" t="s">
        <v>708</v>
      </c>
      <c r="AA337" s="499">
        <v>5211968.63</v>
      </c>
      <c r="AB337" s="440">
        <v>29.96</v>
      </c>
      <c r="AC337" s="619">
        <v>0.02</v>
      </c>
      <c r="AD337" s="699" t="s">
        <v>105</v>
      </c>
      <c r="AE337" s="290" t="s">
        <v>708</v>
      </c>
      <c r="AF337" s="289" t="s">
        <v>708</v>
      </c>
      <c r="AG337" s="290" t="s">
        <v>708</v>
      </c>
      <c r="AH337" s="290" t="s">
        <v>708</v>
      </c>
      <c r="AI337" s="290" t="s">
        <v>708</v>
      </c>
      <c r="AJ337" s="290" t="s">
        <v>708</v>
      </c>
      <c r="AK337" s="290" t="s">
        <v>708</v>
      </c>
      <c r="AL337" s="290" t="s">
        <v>708</v>
      </c>
      <c r="AM337" s="290" t="s">
        <v>708</v>
      </c>
      <c r="AN337" s="290" t="s">
        <v>708</v>
      </c>
      <c r="AO337" s="290" t="s">
        <v>708</v>
      </c>
      <c r="AP337" s="290" t="s">
        <v>708</v>
      </c>
      <c r="AQ337" s="380" t="s">
        <v>708</v>
      </c>
      <c r="AR337" s="380" t="s">
        <v>708</v>
      </c>
      <c r="AS337" s="380" t="s">
        <v>708</v>
      </c>
      <c r="AT337" s="380" t="s">
        <v>708</v>
      </c>
      <c r="AU337" s="380" t="s">
        <v>708</v>
      </c>
      <c r="AV337" s="380" t="s">
        <v>708</v>
      </c>
      <c r="AW337" s="380" t="s">
        <v>708</v>
      </c>
      <c r="AX337" s="380" t="s">
        <v>708</v>
      </c>
      <c r="AY337" s="380" t="s">
        <v>708</v>
      </c>
      <c r="AZ337" s="380" t="s">
        <v>708</v>
      </c>
      <c r="BA337" s="380" t="s">
        <v>708</v>
      </c>
      <c r="BB337" s="380" t="s">
        <v>708</v>
      </c>
      <c r="BC337" s="380" t="s">
        <v>708</v>
      </c>
      <c r="BD337" s="380" t="s">
        <v>708</v>
      </c>
      <c r="BE337" s="380" t="s">
        <v>708</v>
      </c>
      <c r="BF337" s="380" t="s">
        <v>708</v>
      </c>
      <c r="BG337" s="380" t="s">
        <v>708</v>
      </c>
      <c r="BH337" s="380" t="s">
        <v>708</v>
      </c>
      <c r="BI337" s="380" t="s">
        <v>708</v>
      </c>
      <c r="BJ337" s="380" t="s">
        <v>708</v>
      </c>
      <c r="BK337" s="380" t="s">
        <v>708</v>
      </c>
      <c r="BL337" s="380" t="s">
        <v>708</v>
      </c>
      <c r="BM337" s="380" t="s">
        <v>708</v>
      </c>
      <c r="BN337" s="380" t="s">
        <v>708</v>
      </c>
      <c r="BO337" s="380" t="s">
        <v>708</v>
      </c>
      <c r="BP337" s="380" t="s">
        <v>708</v>
      </c>
      <c r="BQ337" s="380" t="s">
        <v>708</v>
      </c>
      <c r="BR337" s="380" t="s">
        <v>708</v>
      </c>
      <c r="BS337" s="380" t="s">
        <v>708</v>
      </c>
      <c r="BT337" s="380" t="s">
        <v>708</v>
      </c>
      <c r="BU337" s="380" t="s">
        <v>708</v>
      </c>
      <c r="BV337" s="380" t="s">
        <v>708</v>
      </c>
      <c r="BW337" s="380" t="s">
        <v>708</v>
      </c>
      <c r="BX337" s="380" t="s">
        <v>708</v>
      </c>
      <c r="BY337" s="380" t="s">
        <v>708</v>
      </c>
      <c r="BZ337" s="380" t="s">
        <v>708</v>
      </c>
      <c r="CA337" s="380" t="s">
        <v>708</v>
      </c>
      <c r="CB337" s="380" t="s">
        <v>708</v>
      </c>
      <c r="CC337" s="380" t="s">
        <v>708</v>
      </c>
      <c r="CD337" s="380" t="s">
        <v>708</v>
      </c>
      <c r="CE337" s="380" t="s">
        <v>708</v>
      </c>
      <c r="CF337" s="380" t="s">
        <v>708</v>
      </c>
      <c r="CG337" s="380" t="s">
        <v>708</v>
      </c>
      <c r="CH337" s="508" t="s">
        <v>1254</v>
      </c>
      <c r="CI337" s="365"/>
      <c r="CJ337" s="365"/>
      <c r="CK337" s="365"/>
      <c r="CL337" s="365"/>
      <c r="CM337" s="365"/>
      <c r="CN337" s="365"/>
      <c r="CO337" s="365"/>
      <c r="CP337" s="365"/>
      <c r="CQ337" s="365"/>
      <c r="CR337" s="365"/>
      <c r="CS337" s="365"/>
      <c r="CT337" s="365"/>
      <c r="CU337" s="365"/>
      <c r="CV337" s="365"/>
      <c r="CW337" s="365"/>
      <c r="CX337" s="365"/>
      <c r="CY337" s="365"/>
      <c r="CZ337" s="365"/>
      <c r="DA337" s="365"/>
      <c r="DB337" s="365"/>
      <c r="DC337" s="365"/>
      <c r="DD337" s="365"/>
      <c r="DE337" s="365"/>
      <c r="DF337" s="365"/>
      <c r="DG337" s="365"/>
      <c r="DH337" s="365"/>
      <c r="DI337" s="365"/>
      <c r="DJ337" s="365"/>
      <c r="DK337" s="365"/>
      <c r="DL337" s="365"/>
      <c r="DM337" s="365"/>
      <c r="DN337" s="365"/>
      <c r="DO337" s="365"/>
      <c r="DP337" s="365"/>
      <c r="DQ337" s="365"/>
      <c r="DR337" s="365"/>
      <c r="DS337" s="365"/>
      <c r="DT337" s="365"/>
      <c r="DU337" s="365"/>
      <c r="DV337" s="365"/>
      <c r="DW337" s="365"/>
      <c r="DX337" s="365"/>
      <c r="DY337" s="365"/>
      <c r="DZ337" s="365"/>
      <c r="EA337" s="365"/>
      <c r="EB337" s="365"/>
      <c r="EC337" s="365"/>
      <c r="ED337" s="365"/>
      <c r="EE337" s="365"/>
      <c r="EF337" s="365"/>
      <c r="EG337" s="365"/>
      <c r="EH337" s="365"/>
      <c r="EI337" s="365"/>
      <c r="EJ337" s="365"/>
      <c r="EK337" s="365"/>
      <c r="EL337" s="365"/>
      <c r="EM337" s="365"/>
      <c r="EN337" s="365"/>
      <c r="EO337" s="365"/>
      <c r="EP337" s="365"/>
      <c r="EQ337" s="365"/>
      <c r="ER337" s="365"/>
      <c r="ES337" s="365"/>
      <c r="ET337" s="365"/>
      <c r="EU337" s="365"/>
      <c r="EV337" s="365"/>
      <c r="EW337" s="365"/>
      <c r="EX337" s="365"/>
      <c r="EY337" s="365"/>
    </row>
    <row r="338" spans="1:155" s="61" customFormat="1" ht="15.5" x14ac:dyDescent="0.35">
      <c r="A338" s="364" t="s">
        <v>619</v>
      </c>
      <c r="B338" s="396" t="s">
        <v>1255</v>
      </c>
      <c r="C338" s="293" t="s">
        <v>1225</v>
      </c>
      <c r="D338" s="365"/>
      <c r="E338" s="398">
        <v>46855607</v>
      </c>
      <c r="F338" s="289">
        <v>49084010</v>
      </c>
      <c r="G338" s="483" t="s">
        <v>708</v>
      </c>
      <c r="H338" s="237" t="s">
        <v>708</v>
      </c>
      <c r="I338" s="483" t="s">
        <v>708</v>
      </c>
      <c r="J338" s="783" t="s">
        <v>708</v>
      </c>
      <c r="K338" s="483" t="s">
        <v>708</v>
      </c>
      <c r="L338" s="783" t="s">
        <v>708</v>
      </c>
      <c r="M338" s="398">
        <v>0</v>
      </c>
      <c r="N338" s="699">
        <v>0</v>
      </c>
      <c r="O338" s="237" t="s">
        <v>708</v>
      </c>
      <c r="P338" s="237" t="s">
        <v>708</v>
      </c>
      <c r="Q338" s="383" t="s">
        <v>708</v>
      </c>
      <c r="R338" s="290" t="s">
        <v>708</v>
      </c>
      <c r="S338" s="383" t="s">
        <v>708</v>
      </c>
      <c r="T338" s="722" t="s">
        <v>708</v>
      </c>
      <c r="U338" s="384">
        <v>172162</v>
      </c>
      <c r="V338" s="752">
        <v>173964.2</v>
      </c>
      <c r="W338" s="406">
        <v>272.16000000000003</v>
      </c>
      <c r="X338" s="753">
        <v>282.14999999999998</v>
      </c>
      <c r="Y338" s="383" t="s">
        <v>708</v>
      </c>
      <c r="Z338" s="290" t="s">
        <v>708</v>
      </c>
      <c r="AA338" s="499">
        <v>0</v>
      </c>
      <c r="AB338" s="440">
        <v>0</v>
      </c>
      <c r="AC338" s="619">
        <v>0</v>
      </c>
      <c r="AD338" s="699" t="s">
        <v>105</v>
      </c>
      <c r="AE338" s="290" t="s">
        <v>708</v>
      </c>
      <c r="AF338" s="289" t="s">
        <v>708</v>
      </c>
      <c r="AG338" s="290" t="s">
        <v>708</v>
      </c>
      <c r="AH338" s="290" t="s">
        <v>708</v>
      </c>
      <c r="AI338" s="290" t="s">
        <v>708</v>
      </c>
      <c r="AJ338" s="290" t="s">
        <v>708</v>
      </c>
      <c r="AK338" s="290" t="s">
        <v>708</v>
      </c>
      <c r="AL338" s="290" t="s">
        <v>708</v>
      </c>
      <c r="AM338" s="290" t="s">
        <v>708</v>
      </c>
      <c r="AN338" s="290" t="s">
        <v>708</v>
      </c>
      <c r="AO338" s="290" t="s">
        <v>708</v>
      </c>
      <c r="AP338" s="290" t="s">
        <v>708</v>
      </c>
      <c r="AQ338" s="380" t="s">
        <v>708</v>
      </c>
      <c r="AR338" s="380" t="s">
        <v>708</v>
      </c>
      <c r="AS338" s="380" t="s">
        <v>708</v>
      </c>
      <c r="AT338" s="380" t="s">
        <v>708</v>
      </c>
      <c r="AU338" s="380" t="s">
        <v>708</v>
      </c>
      <c r="AV338" s="380" t="s">
        <v>708</v>
      </c>
      <c r="AW338" s="380" t="s">
        <v>708</v>
      </c>
      <c r="AX338" s="380" t="s">
        <v>708</v>
      </c>
      <c r="AY338" s="380" t="s">
        <v>708</v>
      </c>
      <c r="AZ338" s="380" t="s">
        <v>708</v>
      </c>
      <c r="BA338" s="380" t="s">
        <v>708</v>
      </c>
      <c r="BB338" s="380" t="s">
        <v>708</v>
      </c>
      <c r="BC338" s="380" t="s">
        <v>708</v>
      </c>
      <c r="BD338" s="380" t="s">
        <v>708</v>
      </c>
      <c r="BE338" s="380" t="s">
        <v>708</v>
      </c>
      <c r="BF338" s="380" t="s">
        <v>708</v>
      </c>
      <c r="BG338" s="380" t="s">
        <v>708</v>
      </c>
      <c r="BH338" s="380" t="s">
        <v>708</v>
      </c>
      <c r="BI338" s="380" t="s">
        <v>708</v>
      </c>
      <c r="BJ338" s="380" t="s">
        <v>708</v>
      </c>
      <c r="BK338" s="380" t="s">
        <v>708</v>
      </c>
      <c r="BL338" s="380" t="s">
        <v>708</v>
      </c>
      <c r="BM338" s="380" t="s">
        <v>708</v>
      </c>
      <c r="BN338" s="380" t="s">
        <v>708</v>
      </c>
      <c r="BO338" s="380" t="s">
        <v>708</v>
      </c>
      <c r="BP338" s="380" t="s">
        <v>708</v>
      </c>
      <c r="BQ338" s="380" t="s">
        <v>708</v>
      </c>
      <c r="BR338" s="380" t="s">
        <v>708</v>
      </c>
      <c r="BS338" s="380" t="s">
        <v>708</v>
      </c>
      <c r="BT338" s="380" t="s">
        <v>708</v>
      </c>
      <c r="BU338" s="380" t="s">
        <v>708</v>
      </c>
      <c r="BV338" s="380" t="s">
        <v>708</v>
      </c>
      <c r="BW338" s="380" t="s">
        <v>708</v>
      </c>
      <c r="BX338" s="380" t="s">
        <v>708</v>
      </c>
      <c r="BY338" s="380" t="s">
        <v>708</v>
      </c>
      <c r="BZ338" s="380" t="s">
        <v>708</v>
      </c>
      <c r="CA338" s="380" t="s">
        <v>708</v>
      </c>
      <c r="CB338" s="380" t="s">
        <v>708</v>
      </c>
      <c r="CC338" s="380" t="s">
        <v>708</v>
      </c>
      <c r="CD338" s="380" t="s">
        <v>708</v>
      </c>
      <c r="CE338" s="380" t="s">
        <v>708</v>
      </c>
      <c r="CF338" s="380" t="s">
        <v>708</v>
      </c>
      <c r="CG338" s="380" t="s">
        <v>708</v>
      </c>
      <c r="CH338" s="508" t="s">
        <v>1256</v>
      </c>
      <c r="CI338" s="365"/>
      <c r="CJ338" s="365"/>
      <c r="CK338" s="365"/>
      <c r="CL338" s="365"/>
      <c r="CM338" s="365"/>
      <c r="CN338" s="365"/>
      <c r="CO338" s="365"/>
      <c r="CP338" s="365"/>
      <c r="CQ338" s="365"/>
      <c r="CR338" s="365"/>
      <c r="CS338" s="365"/>
      <c r="CT338" s="365"/>
      <c r="CU338" s="365"/>
      <c r="CV338" s="365"/>
      <c r="CW338" s="365"/>
      <c r="CX338" s="365"/>
      <c r="CY338" s="365"/>
      <c r="CZ338" s="365"/>
      <c r="DA338" s="365"/>
      <c r="DB338" s="365"/>
      <c r="DC338" s="365"/>
      <c r="DD338" s="365"/>
      <c r="DE338" s="365"/>
      <c r="DF338" s="365"/>
      <c r="DG338" s="365"/>
      <c r="DH338" s="365"/>
      <c r="DI338" s="365"/>
      <c r="DJ338" s="365"/>
      <c r="DK338" s="365"/>
      <c r="DL338" s="365"/>
      <c r="DM338" s="365"/>
      <c r="DN338" s="365"/>
      <c r="DO338" s="365"/>
      <c r="DP338" s="365"/>
      <c r="DQ338" s="365"/>
      <c r="DR338" s="365"/>
      <c r="DS338" s="365"/>
      <c r="DT338" s="365"/>
      <c r="DU338" s="365"/>
      <c r="DV338" s="365"/>
      <c r="DW338" s="365"/>
      <c r="DX338" s="365"/>
      <c r="DY338" s="365"/>
      <c r="DZ338" s="365"/>
      <c r="EA338" s="365"/>
      <c r="EB338" s="365"/>
      <c r="EC338" s="365"/>
      <c r="ED338" s="365"/>
      <c r="EE338" s="365"/>
      <c r="EF338" s="365"/>
      <c r="EG338" s="365"/>
      <c r="EH338" s="365"/>
      <c r="EI338" s="365"/>
      <c r="EJ338" s="365"/>
      <c r="EK338" s="365"/>
      <c r="EL338" s="365"/>
      <c r="EM338" s="365"/>
      <c r="EN338" s="365"/>
      <c r="EO338" s="365"/>
      <c r="EP338" s="365"/>
      <c r="EQ338" s="365"/>
      <c r="ER338" s="365"/>
      <c r="ES338" s="365"/>
      <c r="ET338" s="365"/>
      <c r="EU338" s="365"/>
      <c r="EV338" s="365"/>
      <c r="EW338" s="365"/>
      <c r="EX338" s="365"/>
      <c r="EY338" s="365"/>
    </row>
    <row r="339" spans="1:155" s="61" customFormat="1" ht="15.5" x14ac:dyDescent="0.35">
      <c r="A339" s="364" t="s">
        <v>202</v>
      </c>
      <c r="B339" s="396" t="s">
        <v>203</v>
      </c>
      <c r="C339" s="293" t="s">
        <v>173</v>
      </c>
      <c r="D339" s="365"/>
      <c r="E339" s="398">
        <v>349096659</v>
      </c>
      <c r="F339" s="289">
        <v>366251000</v>
      </c>
      <c r="G339" s="483" t="s">
        <v>708</v>
      </c>
      <c r="H339" s="237" t="s">
        <v>708</v>
      </c>
      <c r="I339" s="483" t="s">
        <v>708</v>
      </c>
      <c r="J339" s="783" t="s">
        <v>708</v>
      </c>
      <c r="K339" s="483" t="s">
        <v>708</v>
      </c>
      <c r="L339" s="783" t="s">
        <v>708</v>
      </c>
      <c r="M339" s="398">
        <v>349722</v>
      </c>
      <c r="N339" s="699">
        <v>358733</v>
      </c>
      <c r="O339" s="237" t="s">
        <v>708</v>
      </c>
      <c r="P339" s="237" t="s">
        <v>708</v>
      </c>
      <c r="Q339" s="383" t="s">
        <v>708</v>
      </c>
      <c r="R339" s="290" t="s">
        <v>708</v>
      </c>
      <c r="S339" s="383" t="s">
        <v>708</v>
      </c>
      <c r="T339" s="722" t="s">
        <v>708</v>
      </c>
      <c r="U339" s="384">
        <v>252407.1</v>
      </c>
      <c r="V339" s="752">
        <v>257097.9</v>
      </c>
      <c r="W339" s="406">
        <v>1383.07</v>
      </c>
      <c r="X339" s="753">
        <v>1424.56</v>
      </c>
      <c r="Y339" s="383" t="s">
        <v>708</v>
      </c>
      <c r="Z339" s="290" t="s">
        <v>708</v>
      </c>
      <c r="AA339" s="499">
        <v>3555844</v>
      </c>
      <c r="AB339" s="440">
        <v>13.83</v>
      </c>
      <c r="AC339" s="619">
        <v>0.01</v>
      </c>
      <c r="AD339" s="699" t="s">
        <v>105</v>
      </c>
      <c r="AE339" s="290" t="s">
        <v>708</v>
      </c>
      <c r="AF339" s="289" t="s">
        <v>708</v>
      </c>
      <c r="AG339" s="290" t="s">
        <v>708</v>
      </c>
      <c r="AH339" s="290" t="s">
        <v>708</v>
      </c>
      <c r="AI339" s="290" t="s">
        <v>708</v>
      </c>
      <c r="AJ339" s="290" t="s">
        <v>708</v>
      </c>
      <c r="AK339" s="290" t="s">
        <v>708</v>
      </c>
      <c r="AL339" s="290" t="s">
        <v>708</v>
      </c>
      <c r="AM339" s="290" t="s">
        <v>708</v>
      </c>
      <c r="AN339" s="290" t="s">
        <v>708</v>
      </c>
      <c r="AO339" s="290" t="s">
        <v>708</v>
      </c>
      <c r="AP339" s="290" t="s">
        <v>708</v>
      </c>
      <c r="AQ339" s="380" t="s">
        <v>708</v>
      </c>
      <c r="AR339" s="380" t="s">
        <v>708</v>
      </c>
      <c r="AS339" s="380" t="s">
        <v>708</v>
      </c>
      <c r="AT339" s="380" t="s">
        <v>708</v>
      </c>
      <c r="AU339" s="380" t="s">
        <v>708</v>
      </c>
      <c r="AV339" s="380" t="s">
        <v>708</v>
      </c>
      <c r="AW339" s="380" t="s">
        <v>708</v>
      </c>
      <c r="AX339" s="380" t="s">
        <v>708</v>
      </c>
      <c r="AY339" s="380" t="s">
        <v>708</v>
      </c>
      <c r="AZ339" s="380" t="s">
        <v>708</v>
      </c>
      <c r="BA339" s="380" t="s">
        <v>708</v>
      </c>
      <c r="BB339" s="380" t="s">
        <v>708</v>
      </c>
      <c r="BC339" s="380" t="s">
        <v>708</v>
      </c>
      <c r="BD339" s="380" t="s">
        <v>708</v>
      </c>
      <c r="BE339" s="380" t="s">
        <v>708</v>
      </c>
      <c r="BF339" s="380" t="s">
        <v>708</v>
      </c>
      <c r="BG339" s="380" t="s">
        <v>708</v>
      </c>
      <c r="BH339" s="380" t="s">
        <v>708</v>
      </c>
      <c r="BI339" s="380" t="s">
        <v>708</v>
      </c>
      <c r="BJ339" s="380" t="s">
        <v>708</v>
      </c>
      <c r="BK339" s="380" t="s">
        <v>708</v>
      </c>
      <c r="BL339" s="380" t="s">
        <v>708</v>
      </c>
      <c r="BM339" s="380" t="s">
        <v>708</v>
      </c>
      <c r="BN339" s="380" t="s">
        <v>708</v>
      </c>
      <c r="BO339" s="380" t="s">
        <v>708</v>
      </c>
      <c r="BP339" s="380" t="s">
        <v>708</v>
      </c>
      <c r="BQ339" s="380" t="s">
        <v>708</v>
      </c>
      <c r="BR339" s="380" t="s">
        <v>708</v>
      </c>
      <c r="BS339" s="380" t="s">
        <v>708</v>
      </c>
      <c r="BT339" s="380" t="s">
        <v>708</v>
      </c>
      <c r="BU339" s="380" t="s">
        <v>708</v>
      </c>
      <c r="BV339" s="380" t="s">
        <v>708</v>
      </c>
      <c r="BW339" s="380" t="s">
        <v>708</v>
      </c>
      <c r="BX339" s="380" t="s">
        <v>708</v>
      </c>
      <c r="BY339" s="380" t="s">
        <v>708</v>
      </c>
      <c r="BZ339" s="380" t="s">
        <v>708</v>
      </c>
      <c r="CA339" s="380" t="s">
        <v>708</v>
      </c>
      <c r="CB339" s="380" t="s">
        <v>708</v>
      </c>
      <c r="CC339" s="380" t="s">
        <v>708</v>
      </c>
      <c r="CD339" s="380" t="s">
        <v>708</v>
      </c>
      <c r="CE339" s="380" t="s">
        <v>708</v>
      </c>
      <c r="CF339" s="380" t="s">
        <v>708</v>
      </c>
      <c r="CG339" s="380" t="s">
        <v>708</v>
      </c>
      <c r="CH339" s="508" t="s">
        <v>1257</v>
      </c>
      <c r="CI339" s="365"/>
      <c r="CJ339" s="365"/>
      <c r="CK339" s="365"/>
      <c r="CL339" s="365"/>
      <c r="CM339" s="365"/>
      <c r="CN339" s="365"/>
      <c r="CO339" s="365"/>
      <c r="CP339" s="365"/>
      <c r="CQ339" s="365"/>
      <c r="CR339" s="365"/>
      <c r="CS339" s="365"/>
      <c r="CT339" s="365"/>
      <c r="CU339" s="365"/>
      <c r="CV339" s="365"/>
      <c r="CW339" s="365"/>
      <c r="CX339" s="365"/>
      <c r="CY339" s="365"/>
      <c r="CZ339" s="365"/>
      <c r="DA339" s="365"/>
      <c r="DB339" s="365"/>
      <c r="DC339" s="365"/>
      <c r="DD339" s="365"/>
      <c r="DE339" s="365"/>
      <c r="DF339" s="365"/>
      <c r="DG339" s="365"/>
      <c r="DH339" s="365"/>
      <c r="DI339" s="365"/>
      <c r="DJ339" s="365"/>
      <c r="DK339" s="365"/>
      <c r="DL339" s="365"/>
      <c r="DM339" s="365"/>
      <c r="DN339" s="365"/>
      <c r="DO339" s="365"/>
      <c r="DP339" s="365"/>
      <c r="DQ339" s="365"/>
      <c r="DR339" s="365"/>
      <c r="DS339" s="365"/>
      <c r="DT339" s="365"/>
      <c r="DU339" s="365"/>
      <c r="DV339" s="365"/>
      <c r="DW339" s="365"/>
      <c r="DX339" s="365"/>
      <c r="DY339" s="365"/>
      <c r="DZ339" s="365"/>
      <c r="EA339" s="365"/>
      <c r="EB339" s="365"/>
      <c r="EC339" s="365"/>
      <c r="ED339" s="365"/>
      <c r="EE339" s="365"/>
      <c r="EF339" s="365"/>
      <c r="EG339" s="365"/>
      <c r="EH339" s="365"/>
      <c r="EI339" s="365"/>
      <c r="EJ339" s="365"/>
      <c r="EK339" s="365"/>
      <c r="EL339" s="365"/>
      <c r="EM339" s="365"/>
      <c r="EN339" s="365"/>
      <c r="EO339" s="365"/>
      <c r="EP339" s="365"/>
      <c r="EQ339" s="365"/>
      <c r="ER339" s="365"/>
      <c r="ES339" s="365"/>
      <c r="ET339" s="365"/>
      <c r="EU339" s="365"/>
      <c r="EV339" s="365"/>
      <c r="EW339" s="365"/>
      <c r="EX339" s="365"/>
      <c r="EY339" s="365"/>
    </row>
    <row r="340" spans="1:155" s="61" customFormat="1" ht="15.5" x14ac:dyDescent="0.35">
      <c r="A340" s="364" t="s">
        <v>620</v>
      </c>
      <c r="B340" s="396" t="s">
        <v>1258</v>
      </c>
      <c r="C340" s="293" t="s">
        <v>1228</v>
      </c>
      <c r="D340" s="365"/>
      <c r="E340" s="398">
        <v>25521201</v>
      </c>
      <c r="F340" s="289">
        <v>26445067</v>
      </c>
      <c r="G340" s="483" t="s">
        <v>708</v>
      </c>
      <c r="H340" s="237" t="s">
        <v>708</v>
      </c>
      <c r="I340" s="483" t="s">
        <v>708</v>
      </c>
      <c r="J340" s="783" t="s">
        <v>708</v>
      </c>
      <c r="K340" s="483" t="s">
        <v>708</v>
      </c>
      <c r="L340" s="783" t="s">
        <v>708</v>
      </c>
      <c r="M340" s="398">
        <v>0</v>
      </c>
      <c r="N340" s="699">
        <v>0</v>
      </c>
      <c r="O340" s="237" t="s">
        <v>708</v>
      </c>
      <c r="P340" s="237" t="s">
        <v>708</v>
      </c>
      <c r="Q340" s="383" t="s">
        <v>708</v>
      </c>
      <c r="R340" s="290" t="s">
        <v>708</v>
      </c>
      <c r="S340" s="383" t="s">
        <v>708</v>
      </c>
      <c r="T340" s="722" t="s">
        <v>708</v>
      </c>
      <c r="U340" s="384">
        <v>321952.90000000002</v>
      </c>
      <c r="V340" s="752">
        <v>327128.5</v>
      </c>
      <c r="W340" s="406">
        <v>79.27</v>
      </c>
      <c r="X340" s="753">
        <v>80.84</v>
      </c>
      <c r="Y340" s="383" t="s">
        <v>708</v>
      </c>
      <c r="Z340" s="290" t="s">
        <v>708</v>
      </c>
      <c r="AA340" s="499">
        <v>0</v>
      </c>
      <c r="AB340" s="440">
        <v>0</v>
      </c>
      <c r="AC340" s="619">
        <v>0</v>
      </c>
      <c r="AD340" s="699" t="s">
        <v>105</v>
      </c>
      <c r="AE340" s="290" t="s">
        <v>708</v>
      </c>
      <c r="AF340" s="289" t="s">
        <v>708</v>
      </c>
      <c r="AG340" s="290" t="s">
        <v>708</v>
      </c>
      <c r="AH340" s="290" t="s">
        <v>708</v>
      </c>
      <c r="AI340" s="290" t="s">
        <v>708</v>
      </c>
      <c r="AJ340" s="290" t="s">
        <v>708</v>
      </c>
      <c r="AK340" s="290" t="s">
        <v>708</v>
      </c>
      <c r="AL340" s="290" t="s">
        <v>708</v>
      </c>
      <c r="AM340" s="290" t="s">
        <v>708</v>
      </c>
      <c r="AN340" s="290" t="s">
        <v>708</v>
      </c>
      <c r="AO340" s="290" t="s">
        <v>708</v>
      </c>
      <c r="AP340" s="290" t="s">
        <v>708</v>
      </c>
      <c r="AQ340" s="380" t="s">
        <v>708</v>
      </c>
      <c r="AR340" s="380" t="s">
        <v>708</v>
      </c>
      <c r="AS340" s="380" t="s">
        <v>708</v>
      </c>
      <c r="AT340" s="380" t="s">
        <v>708</v>
      </c>
      <c r="AU340" s="380" t="s">
        <v>708</v>
      </c>
      <c r="AV340" s="380" t="s">
        <v>708</v>
      </c>
      <c r="AW340" s="380" t="s">
        <v>708</v>
      </c>
      <c r="AX340" s="380" t="s">
        <v>708</v>
      </c>
      <c r="AY340" s="380" t="s">
        <v>708</v>
      </c>
      <c r="AZ340" s="380" t="s">
        <v>708</v>
      </c>
      <c r="BA340" s="380" t="s">
        <v>708</v>
      </c>
      <c r="BB340" s="380" t="s">
        <v>708</v>
      </c>
      <c r="BC340" s="380" t="s">
        <v>708</v>
      </c>
      <c r="BD340" s="380" t="s">
        <v>708</v>
      </c>
      <c r="BE340" s="380" t="s">
        <v>708</v>
      </c>
      <c r="BF340" s="380" t="s">
        <v>708</v>
      </c>
      <c r="BG340" s="380" t="s">
        <v>708</v>
      </c>
      <c r="BH340" s="380" t="s">
        <v>708</v>
      </c>
      <c r="BI340" s="380" t="s">
        <v>708</v>
      </c>
      <c r="BJ340" s="380" t="s">
        <v>708</v>
      </c>
      <c r="BK340" s="380" t="s">
        <v>708</v>
      </c>
      <c r="BL340" s="380" t="s">
        <v>708</v>
      </c>
      <c r="BM340" s="380" t="s">
        <v>708</v>
      </c>
      <c r="BN340" s="380" t="s">
        <v>708</v>
      </c>
      <c r="BO340" s="380" t="s">
        <v>708</v>
      </c>
      <c r="BP340" s="380" t="s">
        <v>708</v>
      </c>
      <c r="BQ340" s="380" t="s">
        <v>708</v>
      </c>
      <c r="BR340" s="380" t="s">
        <v>708</v>
      </c>
      <c r="BS340" s="380" t="s">
        <v>708</v>
      </c>
      <c r="BT340" s="380" t="s">
        <v>708</v>
      </c>
      <c r="BU340" s="380" t="s">
        <v>708</v>
      </c>
      <c r="BV340" s="380" t="s">
        <v>708</v>
      </c>
      <c r="BW340" s="380" t="s">
        <v>708</v>
      </c>
      <c r="BX340" s="380" t="s">
        <v>708</v>
      </c>
      <c r="BY340" s="380" t="s">
        <v>708</v>
      </c>
      <c r="BZ340" s="380" t="s">
        <v>708</v>
      </c>
      <c r="CA340" s="380" t="s">
        <v>708</v>
      </c>
      <c r="CB340" s="380" t="s">
        <v>708</v>
      </c>
      <c r="CC340" s="380" t="s">
        <v>708</v>
      </c>
      <c r="CD340" s="380" t="s">
        <v>708</v>
      </c>
      <c r="CE340" s="380" t="s">
        <v>708</v>
      </c>
      <c r="CF340" s="380" t="s">
        <v>708</v>
      </c>
      <c r="CG340" s="380" t="s">
        <v>708</v>
      </c>
      <c r="CH340" s="508" t="s">
        <v>1259</v>
      </c>
      <c r="CI340" s="365"/>
      <c r="CJ340" s="365"/>
      <c r="CK340" s="365"/>
      <c r="CL340" s="365"/>
      <c r="CM340" s="365"/>
      <c r="CN340" s="365"/>
      <c r="CO340" s="365"/>
      <c r="CP340" s="365"/>
      <c r="CQ340" s="365"/>
      <c r="CR340" s="365"/>
      <c r="CS340" s="365"/>
      <c r="CT340" s="365"/>
      <c r="CU340" s="365"/>
      <c r="CV340" s="365"/>
      <c r="CW340" s="365"/>
      <c r="CX340" s="365"/>
      <c r="CY340" s="365"/>
      <c r="CZ340" s="365"/>
      <c r="DA340" s="365"/>
      <c r="DB340" s="365"/>
      <c r="DC340" s="365"/>
      <c r="DD340" s="365"/>
      <c r="DE340" s="365"/>
      <c r="DF340" s="365"/>
      <c r="DG340" s="365"/>
      <c r="DH340" s="365"/>
      <c r="DI340" s="365"/>
      <c r="DJ340" s="365"/>
      <c r="DK340" s="365"/>
      <c r="DL340" s="365"/>
      <c r="DM340" s="365"/>
      <c r="DN340" s="365"/>
      <c r="DO340" s="365"/>
      <c r="DP340" s="365"/>
      <c r="DQ340" s="365"/>
      <c r="DR340" s="365"/>
      <c r="DS340" s="365"/>
      <c r="DT340" s="365"/>
      <c r="DU340" s="365"/>
      <c r="DV340" s="365"/>
      <c r="DW340" s="365"/>
      <c r="DX340" s="365"/>
      <c r="DY340" s="365"/>
      <c r="DZ340" s="365"/>
      <c r="EA340" s="365"/>
      <c r="EB340" s="365"/>
      <c r="EC340" s="365"/>
      <c r="ED340" s="365"/>
      <c r="EE340" s="365"/>
      <c r="EF340" s="365"/>
      <c r="EG340" s="365"/>
      <c r="EH340" s="365"/>
      <c r="EI340" s="365"/>
      <c r="EJ340" s="365"/>
      <c r="EK340" s="365"/>
      <c r="EL340" s="365"/>
      <c r="EM340" s="365"/>
      <c r="EN340" s="365"/>
      <c r="EO340" s="365"/>
      <c r="EP340" s="365"/>
      <c r="EQ340" s="365"/>
      <c r="ER340" s="365"/>
      <c r="ES340" s="365"/>
      <c r="ET340" s="365"/>
      <c r="EU340" s="365"/>
      <c r="EV340" s="365"/>
      <c r="EW340" s="365"/>
      <c r="EX340" s="365"/>
      <c r="EY340" s="365"/>
    </row>
    <row r="341" spans="1:155" s="61" customFormat="1" ht="15.5" x14ac:dyDescent="0.35">
      <c r="A341" s="364" t="s">
        <v>621</v>
      </c>
      <c r="B341" s="396" t="s">
        <v>1260</v>
      </c>
      <c r="C341" s="293" t="s">
        <v>1225</v>
      </c>
      <c r="D341" s="365"/>
      <c r="E341" s="398">
        <v>77783809</v>
      </c>
      <c r="F341" s="289">
        <v>82305531</v>
      </c>
      <c r="G341" s="483" t="s">
        <v>708</v>
      </c>
      <c r="H341" s="237" t="s">
        <v>708</v>
      </c>
      <c r="I341" s="483" t="s">
        <v>708</v>
      </c>
      <c r="J341" s="783" t="s">
        <v>708</v>
      </c>
      <c r="K341" s="483" t="s">
        <v>708</v>
      </c>
      <c r="L341" s="783" t="s">
        <v>708</v>
      </c>
      <c r="M341" s="398">
        <v>0</v>
      </c>
      <c r="N341" s="699">
        <v>0</v>
      </c>
      <c r="O341" s="237" t="s">
        <v>708</v>
      </c>
      <c r="P341" s="237" t="s">
        <v>708</v>
      </c>
      <c r="Q341" s="383" t="s">
        <v>708</v>
      </c>
      <c r="R341" s="290" t="s">
        <v>708</v>
      </c>
      <c r="S341" s="383" t="s">
        <v>708</v>
      </c>
      <c r="T341" s="722" t="s">
        <v>708</v>
      </c>
      <c r="U341" s="384">
        <v>321952.90000000002</v>
      </c>
      <c r="V341" s="752">
        <v>327128.5</v>
      </c>
      <c r="W341" s="406">
        <v>241.6</v>
      </c>
      <c r="X341" s="753">
        <v>251.6</v>
      </c>
      <c r="Y341" s="383" t="s">
        <v>708</v>
      </c>
      <c r="Z341" s="290" t="s">
        <v>708</v>
      </c>
      <c r="AA341" s="499">
        <v>0</v>
      </c>
      <c r="AB341" s="440">
        <v>0</v>
      </c>
      <c r="AC341" s="619">
        <v>0</v>
      </c>
      <c r="AD341" s="699" t="s">
        <v>105</v>
      </c>
      <c r="AE341" s="290" t="s">
        <v>708</v>
      </c>
      <c r="AF341" s="289" t="s">
        <v>708</v>
      </c>
      <c r="AG341" s="290" t="s">
        <v>708</v>
      </c>
      <c r="AH341" s="290" t="s">
        <v>708</v>
      </c>
      <c r="AI341" s="290" t="s">
        <v>708</v>
      </c>
      <c r="AJ341" s="290" t="s">
        <v>708</v>
      </c>
      <c r="AK341" s="290" t="s">
        <v>708</v>
      </c>
      <c r="AL341" s="290" t="s">
        <v>708</v>
      </c>
      <c r="AM341" s="290" t="s">
        <v>708</v>
      </c>
      <c r="AN341" s="290" t="s">
        <v>708</v>
      </c>
      <c r="AO341" s="290" t="s">
        <v>708</v>
      </c>
      <c r="AP341" s="290" t="s">
        <v>708</v>
      </c>
      <c r="AQ341" s="380" t="s">
        <v>708</v>
      </c>
      <c r="AR341" s="380" t="s">
        <v>708</v>
      </c>
      <c r="AS341" s="380" t="s">
        <v>708</v>
      </c>
      <c r="AT341" s="380" t="s">
        <v>708</v>
      </c>
      <c r="AU341" s="380" t="s">
        <v>708</v>
      </c>
      <c r="AV341" s="380" t="s">
        <v>708</v>
      </c>
      <c r="AW341" s="380" t="s">
        <v>708</v>
      </c>
      <c r="AX341" s="380" t="s">
        <v>708</v>
      </c>
      <c r="AY341" s="380" t="s">
        <v>708</v>
      </c>
      <c r="AZ341" s="380" t="s">
        <v>708</v>
      </c>
      <c r="BA341" s="380" t="s">
        <v>708</v>
      </c>
      <c r="BB341" s="380" t="s">
        <v>708</v>
      </c>
      <c r="BC341" s="380" t="s">
        <v>708</v>
      </c>
      <c r="BD341" s="380" t="s">
        <v>708</v>
      </c>
      <c r="BE341" s="380" t="s">
        <v>708</v>
      </c>
      <c r="BF341" s="380" t="s">
        <v>708</v>
      </c>
      <c r="BG341" s="380" t="s">
        <v>708</v>
      </c>
      <c r="BH341" s="380" t="s">
        <v>708</v>
      </c>
      <c r="BI341" s="380" t="s">
        <v>708</v>
      </c>
      <c r="BJ341" s="380" t="s">
        <v>708</v>
      </c>
      <c r="BK341" s="380" t="s">
        <v>708</v>
      </c>
      <c r="BL341" s="380" t="s">
        <v>708</v>
      </c>
      <c r="BM341" s="380" t="s">
        <v>708</v>
      </c>
      <c r="BN341" s="380" t="s">
        <v>708</v>
      </c>
      <c r="BO341" s="380" t="s">
        <v>708</v>
      </c>
      <c r="BP341" s="380" t="s">
        <v>708</v>
      </c>
      <c r="BQ341" s="380" t="s">
        <v>708</v>
      </c>
      <c r="BR341" s="380" t="s">
        <v>708</v>
      </c>
      <c r="BS341" s="380" t="s">
        <v>708</v>
      </c>
      <c r="BT341" s="380" t="s">
        <v>708</v>
      </c>
      <c r="BU341" s="380" t="s">
        <v>708</v>
      </c>
      <c r="BV341" s="380" t="s">
        <v>708</v>
      </c>
      <c r="BW341" s="380" t="s">
        <v>708</v>
      </c>
      <c r="BX341" s="380" t="s">
        <v>708</v>
      </c>
      <c r="BY341" s="380" t="s">
        <v>708</v>
      </c>
      <c r="BZ341" s="380" t="s">
        <v>708</v>
      </c>
      <c r="CA341" s="380" t="s">
        <v>708</v>
      </c>
      <c r="CB341" s="380" t="s">
        <v>708</v>
      </c>
      <c r="CC341" s="380" t="s">
        <v>708</v>
      </c>
      <c r="CD341" s="380" t="s">
        <v>708</v>
      </c>
      <c r="CE341" s="380" t="s">
        <v>708</v>
      </c>
      <c r="CF341" s="380" t="s">
        <v>708</v>
      </c>
      <c r="CG341" s="380" t="s">
        <v>708</v>
      </c>
      <c r="CH341" s="508" t="s">
        <v>1261</v>
      </c>
      <c r="CI341" s="365"/>
      <c r="CJ341" s="365"/>
      <c r="CK341" s="365"/>
      <c r="CL341" s="365"/>
      <c r="CM341" s="365"/>
      <c r="CN341" s="365"/>
      <c r="CO341" s="365"/>
      <c r="CP341" s="365"/>
      <c r="CQ341" s="365"/>
      <c r="CR341" s="365"/>
      <c r="CS341" s="365"/>
      <c r="CT341" s="365"/>
      <c r="CU341" s="365"/>
      <c r="CV341" s="365"/>
      <c r="CW341" s="365"/>
      <c r="CX341" s="365"/>
      <c r="CY341" s="365"/>
      <c r="CZ341" s="365"/>
      <c r="DA341" s="365"/>
      <c r="DB341" s="365"/>
      <c r="DC341" s="365"/>
      <c r="DD341" s="365"/>
      <c r="DE341" s="365"/>
      <c r="DF341" s="365"/>
      <c r="DG341" s="365"/>
      <c r="DH341" s="365"/>
      <c r="DI341" s="365"/>
      <c r="DJ341" s="365"/>
      <c r="DK341" s="365"/>
      <c r="DL341" s="365"/>
      <c r="DM341" s="365"/>
      <c r="DN341" s="365"/>
      <c r="DO341" s="365"/>
      <c r="DP341" s="365"/>
      <c r="DQ341" s="365"/>
      <c r="DR341" s="365"/>
      <c r="DS341" s="365"/>
      <c r="DT341" s="365"/>
      <c r="DU341" s="365"/>
      <c r="DV341" s="365"/>
      <c r="DW341" s="365"/>
      <c r="DX341" s="365"/>
      <c r="DY341" s="365"/>
      <c r="DZ341" s="365"/>
      <c r="EA341" s="365"/>
      <c r="EB341" s="365"/>
      <c r="EC341" s="365"/>
      <c r="ED341" s="365"/>
      <c r="EE341" s="365"/>
      <c r="EF341" s="365"/>
      <c r="EG341" s="365"/>
      <c r="EH341" s="365"/>
      <c r="EI341" s="365"/>
      <c r="EJ341" s="365"/>
      <c r="EK341" s="365"/>
      <c r="EL341" s="365"/>
      <c r="EM341" s="365"/>
      <c r="EN341" s="365"/>
      <c r="EO341" s="365"/>
      <c r="EP341" s="365"/>
      <c r="EQ341" s="365"/>
      <c r="ER341" s="365"/>
      <c r="ES341" s="365"/>
      <c r="ET341" s="365"/>
      <c r="EU341" s="365"/>
      <c r="EV341" s="365"/>
      <c r="EW341" s="365"/>
      <c r="EX341" s="365"/>
      <c r="EY341" s="365"/>
    </row>
    <row r="342" spans="1:155" s="61" customFormat="1" ht="15.5" x14ac:dyDescent="0.35">
      <c r="A342" s="364" t="s">
        <v>622</v>
      </c>
      <c r="B342" s="396" t="s">
        <v>1262</v>
      </c>
      <c r="C342" s="293" t="s">
        <v>1225</v>
      </c>
      <c r="D342" s="365"/>
      <c r="E342" s="398">
        <v>143618275</v>
      </c>
      <c r="F342" s="289">
        <v>153186325.09999999</v>
      </c>
      <c r="G342" s="483" t="s">
        <v>708</v>
      </c>
      <c r="H342" s="237" t="s">
        <v>708</v>
      </c>
      <c r="I342" s="483" t="s">
        <v>708</v>
      </c>
      <c r="J342" s="783" t="s">
        <v>708</v>
      </c>
      <c r="K342" s="483" t="s">
        <v>708</v>
      </c>
      <c r="L342" s="783" t="s">
        <v>708</v>
      </c>
      <c r="M342" s="398">
        <v>0</v>
      </c>
      <c r="N342" s="699">
        <v>0</v>
      </c>
      <c r="O342" s="237" t="s">
        <v>708</v>
      </c>
      <c r="P342" s="237" t="s">
        <v>708</v>
      </c>
      <c r="Q342" s="383" t="s">
        <v>708</v>
      </c>
      <c r="R342" s="290" t="s">
        <v>708</v>
      </c>
      <c r="S342" s="383" t="s">
        <v>708</v>
      </c>
      <c r="T342" s="722" t="s">
        <v>708</v>
      </c>
      <c r="U342" s="384">
        <v>607111.4</v>
      </c>
      <c r="V342" s="752">
        <v>621294.31000000006</v>
      </c>
      <c r="W342" s="406">
        <v>236.56</v>
      </c>
      <c r="X342" s="753">
        <v>246.56</v>
      </c>
      <c r="Y342" s="383" t="s">
        <v>708</v>
      </c>
      <c r="Z342" s="290" t="s">
        <v>708</v>
      </c>
      <c r="AA342" s="499" t="s">
        <v>130</v>
      </c>
      <c r="AB342" s="440" t="s">
        <v>130</v>
      </c>
      <c r="AC342" s="619">
        <v>0</v>
      </c>
      <c r="AD342" s="699" t="s">
        <v>105</v>
      </c>
      <c r="AE342" s="290" t="s">
        <v>708</v>
      </c>
      <c r="AF342" s="289" t="s">
        <v>708</v>
      </c>
      <c r="AG342" s="290" t="s">
        <v>708</v>
      </c>
      <c r="AH342" s="290" t="s">
        <v>708</v>
      </c>
      <c r="AI342" s="290" t="s">
        <v>708</v>
      </c>
      <c r="AJ342" s="290" t="s">
        <v>708</v>
      </c>
      <c r="AK342" s="290" t="s">
        <v>708</v>
      </c>
      <c r="AL342" s="290" t="s">
        <v>708</v>
      </c>
      <c r="AM342" s="290" t="s">
        <v>708</v>
      </c>
      <c r="AN342" s="290" t="s">
        <v>708</v>
      </c>
      <c r="AO342" s="290" t="s">
        <v>708</v>
      </c>
      <c r="AP342" s="290" t="s">
        <v>708</v>
      </c>
      <c r="AQ342" s="380" t="s">
        <v>708</v>
      </c>
      <c r="AR342" s="380" t="s">
        <v>708</v>
      </c>
      <c r="AS342" s="380" t="s">
        <v>708</v>
      </c>
      <c r="AT342" s="380" t="s">
        <v>708</v>
      </c>
      <c r="AU342" s="380" t="s">
        <v>708</v>
      </c>
      <c r="AV342" s="380" t="s">
        <v>708</v>
      </c>
      <c r="AW342" s="380" t="s">
        <v>708</v>
      </c>
      <c r="AX342" s="380" t="s">
        <v>708</v>
      </c>
      <c r="AY342" s="380" t="s">
        <v>708</v>
      </c>
      <c r="AZ342" s="380" t="s">
        <v>708</v>
      </c>
      <c r="BA342" s="380" t="s">
        <v>708</v>
      </c>
      <c r="BB342" s="380" t="s">
        <v>708</v>
      </c>
      <c r="BC342" s="380" t="s">
        <v>708</v>
      </c>
      <c r="BD342" s="380" t="s">
        <v>708</v>
      </c>
      <c r="BE342" s="380" t="s">
        <v>708</v>
      </c>
      <c r="BF342" s="380" t="s">
        <v>708</v>
      </c>
      <c r="BG342" s="380" t="s">
        <v>708</v>
      </c>
      <c r="BH342" s="380" t="s">
        <v>708</v>
      </c>
      <c r="BI342" s="380" t="s">
        <v>708</v>
      </c>
      <c r="BJ342" s="380" t="s">
        <v>708</v>
      </c>
      <c r="BK342" s="380" t="s">
        <v>708</v>
      </c>
      <c r="BL342" s="380" t="s">
        <v>708</v>
      </c>
      <c r="BM342" s="380" t="s">
        <v>708</v>
      </c>
      <c r="BN342" s="380" t="s">
        <v>708</v>
      </c>
      <c r="BO342" s="380" t="s">
        <v>708</v>
      </c>
      <c r="BP342" s="380" t="s">
        <v>708</v>
      </c>
      <c r="BQ342" s="380" t="s">
        <v>708</v>
      </c>
      <c r="BR342" s="380" t="s">
        <v>708</v>
      </c>
      <c r="BS342" s="380" t="s">
        <v>708</v>
      </c>
      <c r="BT342" s="380" t="s">
        <v>708</v>
      </c>
      <c r="BU342" s="380" t="s">
        <v>708</v>
      </c>
      <c r="BV342" s="380" t="s">
        <v>708</v>
      </c>
      <c r="BW342" s="380" t="s">
        <v>708</v>
      </c>
      <c r="BX342" s="380" t="s">
        <v>708</v>
      </c>
      <c r="BY342" s="380" t="s">
        <v>708</v>
      </c>
      <c r="BZ342" s="380" t="s">
        <v>708</v>
      </c>
      <c r="CA342" s="380" t="s">
        <v>708</v>
      </c>
      <c r="CB342" s="380" t="s">
        <v>708</v>
      </c>
      <c r="CC342" s="380" t="s">
        <v>708</v>
      </c>
      <c r="CD342" s="380" t="s">
        <v>708</v>
      </c>
      <c r="CE342" s="380" t="s">
        <v>708</v>
      </c>
      <c r="CF342" s="380" t="s">
        <v>708</v>
      </c>
      <c r="CG342" s="380" t="s">
        <v>708</v>
      </c>
      <c r="CH342" s="508" t="s">
        <v>1263</v>
      </c>
      <c r="CI342" s="365"/>
      <c r="CJ342" s="365"/>
      <c r="CK342" s="365"/>
      <c r="CL342" s="365"/>
      <c r="CM342" s="365"/>
      <c r="CN342" s="365"/>
      <c r="CO342" s="365"/>
      <c r="CP342" s="365"/>
      <c r="CQ342" s="365"/>
      <c r="CR342" s="365"/>
      <c r="CS342" s="365"/>
      <c r="CT342" s="365"/>
      <c r="CU342" s="365"/>
      <c r="CV342" s="365"/>
      <c r="CW342" s="365"/>
      <c r="CX342" s="365"/>
      <c r="CY342" s="365"/>
      <c r="CZ342" s="365"/>
      <c r="DA342" s="365"/>
      <c r="DB342" s="365"/>
      <c r="DC342" s="365"/>
      <c r="DD342" s="365"/>
      <c r="DE342" s="365"/>
      <c r="DF342" s="365"/>
      <c r="DG342" s="365"/>
      <c r="DH342" s="365"/>
      <c r="DI342" s="365"/>
      <c r="DJ342" s="365"/>
      <c r="DK342" s="365"/>
      <c r="DL342" s="365"/>
      <c r="DM342" s="365"/>
      <c r="DN342" s="365"/>
      <c r="DO342" s="365"/>
      <c r="DP342" s="365"/>
      <c r="DQ342" s="365"/>
      <c r="DR342" s="365"/>
      <c r="DS342" s="365"/>
      <c r="DT342" s="365"/>
      <c r="DU342" s="365"/>
      <c r="DV342" s="365"/>
      <c r="DW342" s="365"/>
      <c r="DX342" s="365"/>
      <c r="DY342" s="365"/>
      <c r="DZ342" s="365"/>
      <c r="EA342" s="365"/>
      <c r="EB342" s="365"/>
      <c r="EC342" s="365"/>
      <c r="ED342" s="365"/>
      <c r="EE342" s="365"/>
      <c r="EF342" s="365"/>
      <c r="EG342" s="365"/>
      <c r="EH342" s="365"/>
      <c r="EI342" s="365"/>
      <c r="EJ342" s="365"/>
      <c r="EK342" s="365"/>
      <c r="EL342" s="365"/>
      <c r="EM342" s="365"/>
      <c r="EN342" s="365"/>
      <c r="EO342" s="365"/>
      <c r="EP342" s="365"/>
      <c r="EQ342" s="365"/>
      <c r="ER342" s="365"/>
      <c r="ES342" s="365"/>
      <c r="ET342" s="365"/>
      <c r="EU342" s="365"/>
      <c r="EV342" s="365"/>
      <c r="EW342" s="365"/>
      <c r="EX342" s="365"/>
      <c r="EY342" s="365"/>
    </row>
    <row r="343" spans="1:155" s="61" customFormat="1" ht="15.5" x14ac:dyDescent="0.35">
      <c r="A343" s="364" t="s">
        <v>204</v>
      </c>
      <c r="B343" s="396" t="s">
        <v>205</v>
      </c>
      <c r="C343" s="293" t="s">
        <v>173</v>
      </c>
      <c r="D343" s="365"/>
      <c r="E343" s="398">
        <v>440441821.24000001</v>
      </c>
      <c r="F343" s="289">
        <v>462193801</v>
      </c>
      <c r="G343" s="483" t="s">
        <v>708</v>
      </c>
      <c r="H343" s="237" t="s">
        <v>708</v>
      </c>
      <c r="I343" s="483" t="s">
        <v>708</v>
      </c>
      <c r="J343" s="783" t="s">
        <v>708</v>
      </c>
      <c r="K343" s="483" t="s">
        <v>708</v>
      </c>
      <c r="L343" s="783" t="s">
        <v>708</v>
      </c>
      <c r="M343" s="398">
        <v>630000</v>
      </c>
      <c r="N343" s="699">
        <v>639061</v>
      </c>
      <c r="O343" s="237" t="s">
        <v>708</v>
      </c>
      <c r="P343" s="237" t="s">
        <v>708</v>
      </c>
      <c r="Q343" s="383" t="s">
        <v>708</v>
      </c>
      <c r="R343" s="290" t="s">
        <v>708</v>
      </c>
      <c r="S343" s="383" t="s">
        <v>708</v>
      </c>
      <c r="T343" s="722" t="s">
        <v>708</v>
      </c>
      <c r="U343" s="384">
        <v>291436.3</v>
      </c>
      <c r="V343" s="752">
        <v>296951.90000000002</v>
      </c>
      <c r="W343" s="406">
        <v>1511.28</v>
      </c>
      <c r="X343" s="753">
        <v>1556.46</v>
      </c>
      <c r="Y343" s="383" t="s">
        <v>708</v>
      </c>
      <c r="Z343" s="290" t="s">
        <v>708</v>
      </c>
      <c r="AA343" s="499">
        <v>4463187.51</v>
      </c>
      <c r="AB343" s="440">
        <v>15.03</v>
      </c>
      <c r="AC343" s="619">
        <v>9.8999999999999991E-3</v>
      </c>
      <c r="AD343" s="699" t="s">
        <v>105</v>
      </c>
      <c r="AE343" s="290" t="s">
        <v>708</v>
      </c>
      <c r="AF343" s="289" t="s">
        <v>708</v>
      </c>
      <c r="AG343" s="290" t="s">
        <v>708</v>
      </c>
      <c r="AH343" s="290" t="s">
        <v>708</v>
      </c>
      <c r="AI343" s="290" t="s">
        <v>708</v>
      </c>
      <c r="AJ343" s="290" t="s">
        <v>708</v>
      </c>
      <c r="AK343" s="290" t="s">
        <v>708</v>
      </c>
      <c r="AL343" s="290" t="s">
        <v>708</v>
      </c>
      <c r="AM343" s="290" t="s">
        <v>708</v>
      </c>
      <c r="AN343" s="290" t="s">
        <v>708</v>
      </c>
      <c r="AO343" s="290" t="s">
        <v>708</v>
      </c>
      <c r="AP343" s="290" t="s">
        <v>708</v>
      </c>
      <c r="AQ343" s="380" t="s">
        <v>708</v>
      </c>
      <c r="AR343" s="380" t="s">
        <v>708</v>
      </c>
      <c r="AS343" s="380" t="s">
        <v>708</v>
      </c>
      <c r="AT343" s="380" t="s">
        <v>708</v>
      </c>
      <c r="AU343" s="380" t="s">
        <v>708</v>
      </c>
      <c r="AV343" s="380" t="s">
        <v>708</v>
      </c>
      <c r="AW343" s="380" t="s">
        <v>708</v>
      </c>
      <c r="AX343" s="380" t="s">
        <v>708</v>
      </c>
      <c r="AY343" s="380" t="s">
        <v>708</v>
      </c>
      <c r="AZ343" s="380" t="s">
        <v>708</v>
      </c>
      <c r="BA343" s="380" t="s">
        <v>708</v>
      </c>
      <c r="BB343" s="380" t="s">
        <v>708</v>
      </c>
      <c r="BC343" s="380" t="s">
        <v>708</v>
      </c>
      <c r="BD343" s="380" t="s">
        <v>708</v>
      </c>
      <c r="BE343" s="380" t="s">
        <v>708</v>
      </c>
      <c r="BF343" s="380" t="s">
        <v>708</v>
      </c>
      <c r="BG343" s="380" t="s">
        <v>708</v>
      </c>
      <c r="BH343" s="380" t="s">
        <v>708</v>
      </c>
      <c r="BI343" s="380" t="s">
        <v>708</v>
      </c>
      <c r="BJ343" s="380" t="s">
        <v>708</v>
      </c>
      <c r="BK343" s="380" t="s">
        <v>708</v>
      </c>
      <c r="BL343" s="380" t="s">
        <v>708</v>
      </c>
      <c r="BM343" s="380" t="s">
        <v>708</v>
      </c>
      <c r="BN343" s="380" t="s">
        <v>708</v>
      </c>
      <c r="BO343" s="380" t="s">
        <v>708</v>
      </c>
      <c r="BP343" s="380" t="s">
        <v>708</v>
      </c>
      <c r="BQ343" s="380" t="s">
        <v>708</v>
      </c>
      <c r="BR343" s="380" t="s">
        <v>708</v>
      </c>
      <c r="BS343" s="380" t="s">
        <v>708</v>
      </c>
      <c r="BT343" s="380" t="s">
        <v>708</v>
      </c>
      <c r="BU343" s="380" t="s">
        <v>708</v>
      </c>
      <c r="BV343" s="380" t="s">
        <v>708</v>
      </c>
      <c r="BW343" s="380" t="s">
        <v>708</v>
      </c>
      <c r="BX343" s="380" t="s">
        <v>708</v>
      </c>
      <c r="BY343" s="380" t="s">
        <v>708</v>
      </c>
      <c r="BZ343" s="380" t="s">
        <v>708</v>
      </c>
      <c r="CA343" s="380" t="s">
        <v>708</v>
      </c>
      <c r="CB343" s="380" t="s">
        <v>708</v>
      </c>
      <c r="CC343" s="380" t="s">
        <v>708</v>
      </c>
      <c r="CD343" s="380" t="s">
        <v>708</v>
      </c>
      <c r="CE343" s="380" t="s">
        <v>708</v>
      </c>
      <c r="CF343" s="380" t="s">
        <v>708</v>
      </c>
      <c r="CG343" s="380" t="s">
        <v>708</v>
      </c>
      <c r="CH343" s="508" t="s">
        <v>1264</v>
      </c>
      <c r="CI343" s="365"/>
      <c r="CJ343" s="365"/>
      <c r="CK343" s="365"/>
      <c r="CL343" s="365"/>
      <c r="CM343" s="365"/>
      <c r="CN343" s="365"/>
      <c r="CO343" s="365"/>
      <c r="CP343" s="365"/>
      <c r="CQ343" s="365"/>
      <c r="CR343" s="365"/>
      <c r="CS343" s="365"/>
      <c r="CT343" s="365"/>
      <c r="CU343" s="365"/>
      <c r="CV343" s="365"/>
      <c r="CW343" s="365"/>
      <c r="CX343" s="365"/>
      <c r="CY343" s="365"/>
      <c r="CZ343" s="365"/>
      <c r="DA343" s="365"/>
      <c r="DB343" s="365"/>
      <c r="DC343" s="365"/>
      <c r="DD343" s="365"/>
      <c r="DE343" s="365"/>
      <c r="DF343" s="365"/>
      <c r="DG343" s="365"/>
      <c r="DH343" s="365"/>
      <c r="DI343" s="365"/>
      <c r="DJ343" s="365"/>
      <c r="DK343" s="365"/>
      <c r="DL343" s="365"/>
      <c r="DM343" s="365"/>
      <c r="DN343" s="365"/>
      <c r="DO343" s="365"/>
      <c r="DP343" s="365"/>
      <c r="DQ343" s="365"/>
      <c r="DR343" s="365"/>
      <c r="DS343" s="365"/>
      <c r="DT343" s="365"/>
      <c r="DU343" s="365"/>
      <c r="DV343" s="365"/>
      <c r="DW343" s="365"/>
      <c r="DX343" s="365"/>
      <c r="DY343" s="365"/>
      <c r="DZ343" s="365"/>
      <c r="EA343" s="365"/>
      <c r="EB343" s="365"/>
      <c r="EC343" s="365"/>
      <c r="ED343" s="365"/>
      <c r="EE343" s="365"/>
      <c r="EF343" s="365"/>
      <c r="EG343" s="365"/>
      <c r="EH343" s="365"/>
      <c r="EI343" s="365"/>
      <c r="EJ343" s="365"/>
      <c r="EK343" s="365"/>
      <c r="EL343" s="365"/>
      <c r="EM343" s="365"/>
      <c r="EN343" s="365"/>
      <c r="EO343" s="365"/>
      <c r="EP343" s="365"/>
      <c r="EQ343" s="365"/>
      <c r="ER343" s="365"/>
      <c r="ES343" s="365"/>
      <c r="ET343" s="365"/>
      <c r="EU343" s="365"/>
      <c r="EV343" s="365"/>
      <c r="EW343" s="365"/>
      <c r="EX343" s="365"/>
      <c r="EY343" s="365"/>
    </row>
    <row r="344" spans="1:155" s="61" customFormat="1" ht="15.5" x14ac:dyDescent="0.35">
      <c r="A344" s="364" t="s">
        <v>623</v>
      </c>
      <c r="B344" s="396" t="s">
        <v>1265</v>
      </c>
      <c r="C344" s="293" t="s">
        <v>1228</v>
      </c>
      <c r="D344" s="365"/>
      <c r="E344" s="398">
        <v>54850116</v>
      </c>
      <c r="F344" s="289">
        <v>56708736</v>
      </c>
      <c r="G344" s="483" t="s">
        <v>708</v>
      </c>
      <c r="H344" s="237" t="s">
        <v>708</v>
      </c>
      <c r="I344" s="483" t="s">
        <v>708</v>
      </c>
      <c r="J344" s="783" t="s">
        <v>708</v>
      </c>
      <c r="K344" s="483" t="s">
        <v>708</v>
      </c>
      <c r="L344" s="783" t="s">
        <v>708</v>
      </c>
      <c r="M344" s="398">
        <v>0</v>
      </c>
      <c r="N344" s="699">
        <v>0</v>
      </c>
      <c r="O344" s="237" t="s">
        <v>708</v>
      </c>
      <c r="P344" s="237" t="s">
        <v>708</v>
      </c>
      <c r="Q344" s="383" t="s">
        <v>708</v>
      </c>
      <c r="R344" s="290" t="s">
        <v>708</v>
      </c>
      <c r="S344" s="383" t="s">
        <v>708</v>
      </c>
      <c r="T344" s="722" t="s">
        <v>708</v>
      </c>
      <c r="U344" s="384">
        <v>609445.69999999995</v>
      </c>
      <c r="V344" s="752">
        <v>617809.5</v>
      </c>
      <c r="W344" s="406">
        <v>90</v>
      </c>
      <c r="X344" s="753">
        <v>91.79</v>
      </c>
      <c r="Y344" s="383" t="s">
        <v>708</v>
      </c>
      <c r="Z344" s="290" t="s">
        <v>708</v>
      </c>
      <c r="AA344" s="499">
        <v>0</v>
      </c>
      <c r="AB344" s="440">
        <v>0</v>
      </c>
      <c r="AC344" s="619">
        <v>0</v>
      </c>
      <c r="AD344" s="699" t="s">
        <v>105</v>
      </c>
      <c r="AE344" s="290" t="s">
        <v>708</v>
      </c>
      <c r="AF344" s="289" t="s">
        <v>708</v>
      </c>
      <c r="AG344" s="290" t="s">
        <v>708</v>
      </c>
      <c r="AH344" s="290" t="s">
        <v>708</v>
      </c>
      <c r="AI344" s="290" t="s">
        <v>708</v>
      </c>
      <c r="AJ344" s="290" t="s">
        <v>708</v>
      </c>
      <c r="AK344" s="290" t="s">
        <v>708</v>
      </c>
      <c r="AL344" s="290" t="s">
        <v>708</v>
      </c>
      <c r="AM344" s="290" t="s">
        <v>708</v>
      </c>
      <c r="AN344" s="290" t="s">
        <v>708</v>
      </c>
      <c r="AO344" s="290" t="s">
        <v>708</v>
      </c>
      <c r="AP344" s="290" t="s">
        <v>708</v>
      </c>
      <c r="AQ344" s="380" t="s">
        <v>708</v>
      </c>
      <c r="AR344" s="380" t="s">
        <v>708</v>
      </c>
      <c r="AS344" s="380" t="s">
        <v>708</v>
      </c>
      <c r="AT344" s="380" t="s">
        <v>708</v>
      </c>
      <c r="AU344" s="380" t="s">
        <v>708</v>
      </c>
      <c r="AV344" s="380" t="s">
        <v>708</v>
      </c>
      <c r="AW344" s="380" t="s">
        <v>708</v>
      </c>
      <c r="AX344" s="380" t="s">
        <v>708</v>
      </c>
      <c r="AY344" s="380" t="s">
        <v>708</v>
      </c>
      <c r="AZ344" s="380" t="s">
        <v>708</v>
      </c>
      <c r="BA344" s="380" t="s">
        <v>708</v>
      </c>
      <c r="BB344" s="380" t="s">
        <v>708</v>
      </c>
      <c r="BC344" s="380" t="s">
        <v>708</v>
      </c>
      <c r="BD344" s="380" t="s">
        <v>708</v>
      </c>
      <c r="BE344" s="380" t="s">
        <v>708</v>
      </c>
      <c r="BF344" s="380" t="s">
        <v>708</v>
      </c>
      <c r="BG344" s="380" t="s">
        <v>708</v>
      </c>
      <c r="BH344" s="380" t="s">
        <v>708</v>
      </c>
      <c r="BI344" s="380" t="s">
        <v>708</v>
      </c>
      <c r="BJ344" s="380" t="s">
        <v>708</v>
      </c>
      <c r="BK344" s="380" t="s">
        <v>708</v>
      </c>
      <c r="BL344" s="380" t="s">
        <v>708</v>
      </c>
      <c r="BM344" s="380" t="s">
        <v>708</v>
      </c>
      <c r="BN344" s="380" t="s">
        <v>708</v>
      </c>
      <c r="BO344" s="380" t="s">
        <v>708</v>
      </c>
      <c r="BP344" s="380" t="s">
        <v>708</v>
      </c>
      <c r="BQ344" s="380" t="s">
        <v>708</v>
      </c>
      <c r="BR344" s="380" t="s">
        <v>708</v>
      </c>
      <c r="BS344" s="380" t="s">
        <v>708</v>
      </c>
      <c r="BT344" s="380" t="s">
        <v>708</v>
      </c>
      <c r="BU344" s="380" t="s">
        <v>708</v>
      </c>
      <c r="BV344" s="380" t="s">
        <v>708</v>
      </c>
      <c r="BW344" s="380" t="s">
        <v>708</v>
      </c>
      <c r="BX344" s="380" t="s">
        <v>708</v>
      </c>
      <c r="BY344" s="380" t="s">
        <v>708</v>
      </c>
      <c r="BZ344" s="380" t="s">
        <v>708</v>
      </c>
      <c r="CA344" s="380" t="s">
        <v>708</v>
      </c>
      <c r="CB344" s="380" t="s">
        <v>708</v>
      </c>
      <c r="CC344" s="380" t="s">
        <v>708</v>
      </c>
      <c r="CD344" s="380" t="s">
        <v>708</v>
      </c>
      <c r="CE344" s="380" t="s">
        <v>708</v>
      </c>
      <c r="CF344" s="380" t="s">
        <v>708</v>
      </c>
      <c r="CG344" s="380" t="s">
        <v>708</v>
      </c>
      <c r="CH344" s="508" t="s">
        <v>1266</v>
      </c>
      <c r="CI344" s="365"/>
      <c r="CJ344" s="365"/>
      <c r="CK344" s="365"/>
      <c r="CL344" s="365"/>
      <c r="CM344" s="365"/>
      <c r="CN344" s="365"/>
      <c r="CO344" s="365"/>
      <c r="CP344" s="365"/>
      <c r="CQ344" s="365"/>
      <c r="CR344" s="365"/>
      <c r="CS344" s="365"/>
      <c r="CT344" s="365"/>
      <c r="CU344" s="365"/>
      <c r="CV344" s="365"/>
      <c r="CW344" s="365"/>
      <c r="CX344" s="365"/>
      <c r="CY344" s="365"/>
      <c r="CZ344" s="365"/>
      <c r="DA344" s="365"/>
      <c r="DB344" s="365"/>
      <c r="DC344" s="365"/>
      <c r="DD344" s="365"/>
      <c r="DE344" s="365"/>
      <c r="DF344" s="365"/>
      <c r="DG344" s="365"/>
      <c r="DH344" s="365"/>
      <c r="DI344" s="365"/>
      <c r="DJ344" s="365"/>
      <c r="DK344" s="365"/>
      <c r="DL344" s="365"/>
      <c r="DM344" s="365"/>
      <c r="DN344" s="365"/>
      <c r="DO344" s="365"/>
      <c r="DP344" s="365"/>
      <c r="DQ344" s="365"/>
      <c r="DR344" s="365"/>
      <c r="DS344" s="365"/>
      <c r="DT344" s="365"/>
      <c r="DU344" s="365"/>
      <c r="DV344" s="365"/>
      <c r="DW344" s="365"/>
      <c r="DX344" s="365"/>
      <c r="DY344" s="365"/>
      <c r="DZ344" s="365"/>
      <c r="EA344" s="365"/>
      <c r="EB344" s="365"/>
      <c r="EC344" s="365"/>
      <c r="ED344" s="365"/>
      <c r="EE344" s="365"/>
      <c r="EF344" s="365"/>
      <c r="EG344" s="365"/>
      <c r="EH344" s="365"/>
      <c r="EI344" s="365"/>
      <c r="EJ344" s="365"/>
      <c r="EK344" s="365"/>
      <c r="EL344" s="365"/>
      <c r="EM344" s="365"/>
      <c r="EN344" s="365"/>
      <c r="EO344" s="365"/>
      <c r="EP344" s="365"/>
      <c r="EQ344" s="365"/>
      <c r="ER344" s="365"/>
      <c r="ES344" s="365"/>
      <c r="ET344" s="365"/>
      <c r="EU344" s="365"/>
      <c r="EV344" s="365"/>
      <c r="EW344" s="365"/>
      <c r="EX344" s="365"/>
      <c r="EY344" s="365"/>
    </row>
    <row r="345" spans="1:155" s="61" customFormat="1" ht="15.5" x14ac:dyDescent="0.35">
      <c r="A345" s="364" t="s">
        <v>624</v>
      </c>
      <c r="B345" s="396" t="s">
        <v>1267</v>
      </c>
      <c r="C345" s="293" t="s">
        <v>1228</v>
      </c>
      <c r="D345" s="365"/>
      <c r="E345" s="398">
        <v>42932740</v>
      </c>
      <c r="F345" s="289">
        <v>44495119</v>
      </c>
      <c r="G345" s="483" t="s">
        <v>708</v>
      </c>
      <c r="H345" s="237" t="s">
        <v>708</v>
      </c>
      <c r="I345" s="483" t="s">
        <v>708</v>
      </c>
      <c r="J345" s="783" t="s">
        <v>708</v>
      </c>
      <c r="K345" s="483" t="s">
        <v>708</v>
      </c>
      <c r="L345" s="783" t="s">
        <v>708</v>
      </c>
      <c r="M345" s="398">
        <v>0</v>
      </c>
      <c r="N345" s="699">
        <v>0</v>
      </c>
      <c r="O345" s="237" t="s">
        <v>708</v>
      </c>
      <c r="P345" s="237" t="s">
        <v>708</v>
      </c>
      <c r="Q345" s="383" t="s">
        <v>708</v>
      </c>
      <c r="R345" s="290" t="s">
        <v>708</v>
      </c>
      <c r="S345" s="383" t="s">
        <v>708</v>
      </c>
      <c r="T345" s="722" t="s">
        <v>708</v>
      </c>
      <c r="U345" s="384">
        <v>551267.9</v>
      </c>
      <c r="V345" s="752">
        <v>560180.30000000005</v>
      </c>
      <c r="W345" s="406">
        <v>77.88</v>
      </c>
      <c r="X345" s="753">
        <v>79.430000000000007</v>
      </c>
      <c r="Y345" s="383" t="s">
        <v>708</v>
      </c>
      <c r="Z345" s="290" t="s">
        <v>708</v>
      </c>
      <c r="AA345" s="499">
        <v>0</v>
      </c>
      <c r="AB345" s="440">
        <v>0</v>
      </c>
      <c r="AC345" s="619">
        <v>0</v>
      </c>
      <c r="AD345" s="699" t="s">
        <v>105</v>
      </c>
      <c r="AE345" s="290" t="s">
        <v>708</v>
      </c>
      <c r="AF345" s="289" t="s">
        <v>708</v>
      </c>
      <c r="AG345" s="290" t="s">
        <v>708</v>
      </c>
      <c r="AH345" s="290" t="s">
        <v>708</v>
      </c>
      <c r="AI345" s="290" t="s">
        <v>708</v>
      </c>
      <c r="AJ345" s="290" t="s">
        <v>708</v>
      </c>
      <c r="AK345" s="290" t="s">
        <v>708</v>
      </c>
      <c r="AL345" s="290" t="s">
        <v>708</v>
      </c>
      <c r="AM345" s="290" t="s">
        <v>708</v>
      </c>
      <c r="AN345" s="290" t="s">
        <v>708</v>
      </c>
      <c r="AO345" s="290" t="s">
        <v>708</v>
      </c>
      <c r="AP345" s="290" t="s">
        <v>708</v>
      </c>
      <c r="AQ345" s="380" t="s">
        <v>708</v>
      </c>
      <c r="AR345" s="380" t="s">
        <v>708</v>
      </c>
      <c r="AS345" s="380" t="s">
        <v>708</v>
      </c>
      <c r="AT345" s="380" t="s">
        <v>708</v>
      </c>
      <c r="AU345" s="380" t="s">
        <v>708</v>
      </c>
      <c r="AV345" s="380" t="s">
        <v>708</v>
      </c>
      <c r="AW345" s="380" t="s">
        <v>708</v>
      </c>
      <c r="AX345" s="380" t="s">
        <v>708</v>
      </c>
      <c r="AY345" s="380" t="s">
        <v>708</v>
      </c>
      <c r="AZ345" s="380" t="s">
        <v>708</v>
      </c>
      <c r="BA345" s="380" t="s">
        <v>708</v>
      </c>
      <c r="BB345" s="380" t="s">
        <v>708</v>
      </c>
      <c r="BC345" s="380" t="s">
        <v>708</v>
      </c>
      <c r="BD345" s="380" t="s">
        <v>708</v>
      </c>
      <c r="BE345" s="380" t="s">
        <v>708</v>
      </c>
      <c r="BF345" s="380" t="s">
        <v>708</v>
      </c>
      <c r="BG345" s="380" t="s">
        <v>708</v>
      </c>
      <c r="BH345" s="380" t="s">
        <v>708</v>
      </c>
      <c r="BI345" s="380" t="s">
        <v>708</v>
      </c>
      <c r="BJ345" s="380" t="s">
        <v>708</v>
      </c>
      <c r="BK345" s="380" t="s">
        <v>708</v>
      </c>
      <c r="BL345" s="380" t="s">
        <v>708</v>
      </c>
      <c r="BM345" s="380" t="s">
        <v>708</v>
      </c>
      <c r="BN345" s="380" t="s">
        <v>708</v>
      </c>
      <c r="BO345" s="380" t="s">
        <v>708</v>
      </c>
      <c r="BP345" s="380" t="s">
        <v>708</v>
      </c>
      <c r="BQ345" s="380" t="s">
        <v>708</v>
      </c>
      <c r="BR345" s="380" t="s">
        <v>708</v>
      </c>
      <c r="BS345" s="380" t="s">
        <v>708</v>
      </c>
      <c r="BT345" s="380" t="s">
        <v>708</v>
      </c>
      <c r="BU345" s="380" t="s">
        <v>708</v>
      </c>
      <c r="BV345" s="380" t="s">
        <v>708</v>
      </c>
      <c r="BW345" s="380" t="s">
        <v>708</v>
      </c>
      <c r="BX345" s="380" t="s">
        <v>708</v>
      </c>
      <c r="BY345" s="380" t="s">
        <v>708</v>
      </c>
      <c r="BZ345" s="380" t="s">
        <v>708</v>
      </c>
      <c r="CA345" s="380" t="s">
        <v>708</v>
      </c>
      <c r="CB345" s="380" t="s">
        <v>708</v>
      </c>
      <c r="CC345" s="380" t="s">
        <v>708</v>
      </c>
      <c r="CD345" s="380" t="s">
        <v>708</v>
      </c>
      <c r="CE345" s="380" t="s">
        <v>708</v>
      </c>
      <c r="CF345" s="380" t="s">
        <v>708</v>
      </c>
      <c r="CG345" s="380" t="s">
        <v>708</v>
      </c>
      <c r="CH345" s="508" t="s">
        <v>1268</v>
      </c>
      <c r="CI345" s="365"/>
      <c r="CJ345" s="365"/>
      <c r="CK345" s="365"/>
      <c r="CL345" s="365"/>
      <c r="CM345" s="365"/>
      <c r="CN345" s="365"/>
      <c r="CO345" s="365"/>
      <c r="CP345" s="365"/>
      <c r="CQ345" s="365"/>
      <c r="CR345" s="365"/>
      <c r="CS345" s="365"/>
      <c r="CT345" s="365"/>
      <c r="CU345" s="365"/>
      <c r="CV345" s="365"/>
      <c r="CW345" s="365"/>
      <c r="CX345" s="365"/>
      <c r="CY345" s="365"/>
      <c r="CZ345" s="365"/>
      <c r="DA345" s="365"/>
      <c r="DB345" s="365"/>
      <c r="DC345" s="365"/>
      <c r="DD345" s="365"/>
      <c r="DE345" s="365"/>
      <c r="DF345" s="365"/>
      <c r="DG345" s="365"/>
      <c r="DH345" s="365"/>
      <c r="DI345" s="365"/>
      <c r="DJ345" s="365"/>
      <c r="DK345" s="365"/>
      <c r="DL345" s="365"/>
      <c r="DM345" s="365"/>
      <c r="DN345" s="365"/>
      <c r="DO345" s="365"/>
      <c r="DP345" s="365"/>
      <c r="DQ345" s="365"/>
      <c r="DR345" s="365"/>
      <c r="DS345" s="365"/>
      <c r="DT345" s="365"/>
      <c r="DU345" s="365"/>
      <c r="DV345" s="365"/>
      <c r="DW345" s="365"/>
      <c r="DX345" s="365"/>
      <c r="DY345" s="365"/>
      <c r="DZ345" s="365"/>
      <c r="EA345" s="365"/>
      <c r="EB345" s="365"/>
      <c r="EC345" s="365"/>
      <c r="ED345" s="365"/>
      <c r="EE345" s="365"/>
      <c r="EF345" s="365"/>
      <c r="EG345" s="365"/>
      <c r="EH345" s="365"/>
      <c r="EI345" s="365"/>
      <c r="EJ345" s="365"/>
      <c r="EK345" s="365"/>
      <c r="EL345" s="365"/>
      <c r="EM345" s="365"/>
      <c r="EN345" s="365"/>
      <c r="EO345" s="365"/>
      <c r="EP345" s="365"/>
      <c r="EQ345" s="365"/>
      <c r="ER345" s="365"/>
      <c r="ES345" s="365"/>
      <c r="ET345" s="365"/>
      <c r="EU345" s="365"/>
      <c r="EV345" s="365"/>
      <c r="EW345" s="365"/>
      <c r="EX345" s="365"/>
      <c r="EY345" s="365"/>
    </row>
    <row r="346" spans="1:155" s="61" customFormat="1" ht="15.5" x14ac:dyDescent="0.35">
      <c r="A346" s="364" t="s">
        <v>625</v>
      </c>
      <c r="B346" s="396" t="s">
        <v>1269</v>
      </c>
      <c r="C346" s="293" t="s">
        <v>1225</v>
      </c>
      <c r="D346" s="365"/>
      <c r="E346" s="398">
        <v>73476745</v>
      </c>
      <c r="F346" s="289">
        <v>77929644</v>
      </c>
      <c r="G346" s="483" t="s">
        <v>708</v>
      </c>
      <c r="H346" s="237" t="s">
        <v>708</v>
      </c>
      <c r="I346" s="483" t="s">
        <v>708</v>
      </c>
      <c r="J346" s="783" t="s">
        <v>708</v>
      </c>
      <c r="K346" s="483" t="s">
        <v>708</v>
      </c>
      <c r="L346" s="783" t="s">
        <v>708</v>
      </c>
      <c r="M346" s="398">
        <v>0</v>
      </c>
      <c r="N346" s="699">
        <v>0</v>
      </c>
      <c r="O346" s="237" t="s">
        <v>708</v>
      </c>
      <c r="P346" s="237" t="s">
        <v>708</v>
      </c>
      <c r="Q346" s="383" t="s">
        <v>708</v>
      </c>
      <c r="R346" s="290" t="s">
        <v>708</v>
      </c>
      <c r="S346" s="383" t="s">
        <v>708</v>
      </c>
      <c r="T346" s="722" t="s">
        <v>708</v>
      </c>
      <c r="U346" s="384">
        <v>287490.2</v>
      </c>
      <c r="V346" s="752">
        <v>293431.90000000002</v>
      </c>
      <c r="W346" s="406">
        <v>255.58</v>
      </c>
      <c r="X346" s="753">
        <v>265.58</v>
      </c>
      <c r="Y346" s="383" t="s">
        <v>708</v>
      </c>
      <c r="Z346" s="290" t="s">
        <v>708</v>
      </c>
      <c r="AA346" s="499" t="s">
        <v>130</v>
      </c>
      <c r="AB346" s="440" t="s">
        <v>130</v>
      </c>
      <c r="AC346" s="619">
        <v>0</v>
      </c>
      <c r="AD346" s="699" t="s">
        <v>105</v>
      </c>
      <c r="AE346" s="290" t="s">
        <v>708</v>
      </c>
      <c r="AF346" s="289" t="s">
        <v>708</v>
      </c>
      <c r="AG346" s="290" t="s">
        <v>708</v>
      </c>
      <c r="AH346" s="290" t="s">
        <v>708</v>
      </c>
      <c r="AI346" s="290" t="s">
        <v>708</v>
      </c>
      <c r="AJ346" s="290" t="s">
        <v>708</v>
      </c>
      <c r="AK346" s="290" t="s">
        <v>708</v>
      </c>
      <c r="AL346" s="290" t="s">
        <v>708</v>
      </c>
      <c r="AM346" s="290" t="s">
        <v>708</v>
      </c>
      <c r="AN346" s="290" t="s">
        <v>708</v>
      </c>
      <c r="AO346" s="290" t="s">
        <v>708</v>
      </c>
      <c r="AP346" s="290" t="s">
        <v>708</v>
      </c>
      <c r="AQ346" s="380" t="s">
        <v>708</v>
      </c>
      <c r="AR346" s="380" t="s">
        <v>708</v>
      </c>
      <c r="AS346" s="380" t="s">
        <v>708</v>
      </c>
      <c r="AT346" s="380" t="s">
        <v>708</v>
      </c>
      <c r="AU346" s="380" t="s">
        <v>708</v>
      </c>
      <c r="AV346" s="380" t="s">
        <v>708</v>
      </c>
      <c r="AW346" s="380" t="s">
        <v>708</v>
      </c>
      <c r="AX346" s="380" t="s">
        <v>708</v>
      </c>
      <c r="AY346" s="380" t="s">
        <v>708</v>
      </c>
      <c r="AZ346" s="380" t="s">
        <v>708</v>
      </c>
      <c r="BA346" s="380" t="s">
        <v>708</v>
      </c>
      <c r="BB346" s="380" t="s">
        <v>708</v>
      </c>
      <c r="BC346" s="380" t="s">
        <v>708</v>
      </c>
      <c r="BD346" s="380" t="s">
        <v>708</v>
      </c>
      <c r="BE346" s="380" t="s">
        <v>708</v>
      </c>
      <c r="BF346" s="380" t="s">
        <v>708</v>
      </c>
      <c r="BG346" s="380" t="s">
        <v>708</v>
      </c>
      <c r="BH346" s="380" t="s">
        <v>708</v>
      </c>
      <c r="BI346" s="380" t="s">
        <v>708</v>
      </c>
      <c r="BJ346" s="380" t="s">
        <v>708</v>
      </c>
      <c r="BK346" s="380" t="s">
        <v>708</v>
      </c>
      <c r="BL346" s="380" t="s">
        <v>708</v>
      </c>
      <c r="BM346" s="380" t="s">
        <v>708</v>
      </c>
      <c r="BN346" s="380" t="s">
        <v>708</v>
      </c>
      <c r="BO346" s="380" t="s">
        <v>708</v>
      </c>
      <c r="BP346" s="380" t="s">
        <v>708</v>
      </c>
      <c r="BQ346" s="380" t="s">
        <v>708</v>
      </c>
      <c r="BR346" s="380" t="s">
        <v>708</v>
      </c>
      <c r="BS346" s="380" t="s">
        <v>708</v>
      </c>
      <c r="BT346" s="380" t="s">
        <v>708</v>
      </c>
      <c r="BU346" s="380" t="s">
        <v>708</v>
      </c>
      <c r="BV346" s="380" t="s">
        <v>708</v>
      </c>
      <c r="BW346" s="380" t="s">
        <v>708</v>
      </c>
      <c r="BX346" s="380" t="s">
        <v>708</v>
      </c>
      <c r="BY346" s="380" t="s">
        <v>708</v>
      </c>
      <c r="BZ346" s="380" t="s">
        <v>708</v>
      </c>
      <c r="CA346" s="380" t="s">
        <v>708</v>
      </c>
      <c r="CB346" s="380" t="s">
        <v>708</v>
      </c>
      <c r="CC346" s="380" t="s">
        <v>708</v>
      </c>
      <c r="CD346" s="380" t="s">
        <v>708</v>
      </c>
      <c r="CE346" s="380" t="s">
        <v>708</v>
      </c>
      <c r="CF346" s="380" t="s">
        <v>708</v>
      </c>
      <c r="CG346" s="380" t="s">
        <v>708</v>
      </c>
      <c r="CH346" s="508" t="s">
        <v>1270</v>
      </c>
      <c r="CI346" s="365"/>
      <c r="CJ346" s="365"/>
      <c r="CK346" s="365"/>
      <c r="CL346" s="365"/>
      <c r="CM346" s="365"/>
      <c r="CN346" s="365"/>
      <c r="CO346" s="365"/>
      <c r="CP346" s="365"/>
      <c r="CQ346" s="365"/>
      <c r="CR346" s="365"/>
      <c r="CS346" s="365"/>
      <c r="CT346" s="365"/>
      <c r="CU346" s="365"/>
      <c r="CV346" s="365"/>
      <c r="CW346" s="365"/>
      <c r="CX346" s="365"/>
      <c r="CY346" s="365"/>
      <c r="CZ346" s="365"/>
      <c r="DA346" s="365"/>
      <c r="DB346" s="365"/>
      <c r="DC346" s="365"/>
      <c r="DD346" s="365"/>
      <c r="DE346" s="365"/>
      <c r="DF346" s="365"/>
      <c r="DG346" s="365"/>
      <c r="DH346" s="365"/>
      <c r="DI346" s="365"/>
      <c r="DJ346" s="365"/>
      <c r="DK346" s="365"/>
      <c r="DL346" s="365"/>
      <c r="DM346" s="365"/>
      <c r="DN346" s="365"/>
      <c r="DO346" s="365"/>
      <c r="DP346" s="365"/>
      <c r="DQ346" s="365"/>
      <c r="DR346" s="365"/>
      <c r="DS346" s="365"/>
      <c r="DT346" s="365"/>
      <c r="DU346" s="365"/>
      <c r="DV346" s="365"/>
      <c r="DW346" s="365"/>
      <c r="DX346" s="365"/>
      <c r="DY346" s="365"/>
      <c r="DZ346" s="365"/>
      <c r="EA346" s="365"/>
      <c r="EB346" s="365"/>
      <c r="EC346" s="365"/>
      <c r="ED346" s="365"/>
      <c r="EE346" s="365"/>
      <c r="EF346" s="365"/>
      <c r="EG346" s="365"/>
      <c r="EH346" s="365"/>
      <c r="EI346" s="365"/>
      <c r="EJ346" s="365"/>
      <c r="EK346" s="365"/>
      <c r="EL346" s="365"/>
      <c r="EM346" s="365"/>
      <c r="EN346" s="365"/>
      <c r="EO346" s="365"/>
      <c r="EP346" s="365"/>
      <c r="EQ346" s="365"/>
      <c r="ER346" s="365"/>
      <c r="ES346" s="365"/>
      <c r="ET346" s="365"/>
      <c r="EU346" s="365"/>
      <c r="EV346" s="365"/>
      <c r="EW346" s="365"/>
      <c r="EX346" s="365"/>
      <c r="EY346" s="365"/>
    </row>
    <row r="347" spans="1:155" s="61" customFormat="1" ht="15.5" x14ac:dyDescent="0.35">
      <c r="A347" s="364" t="s">
        <v>626</v>
      </c>
      <c r="B347" s="396" t="s">
        <v>1271</v>
      </c>
      <c r="C347" s="293" t="s">
        <v>1228</v>
      </c>
      <c r="D347" s="365"/>
      <c r="E347" s="398">
        <v>18832306</v>
      </c>
      <c r="F347" s="289">
        <v>19542403</v>
      </c>
      <c r="G347" s="483" t="s">
        <v>708</v>
      </c>
      <c r="H347" s="237" t="s">
        <v>708</v>
      </c>
      <c r="I347" s="483" t="s">
        <v>708</v>
      </c>
      <c r="J347" s="783" t="s">
        <v>708</v>
      </c>
      <c r="K347" s="483" t="s">
        <v>708</v>
      </c>
      <c r="L347" s="783" t="s">
        <v>708</v>
      </c>
      <c r="M347" s="398">
        <v>0</v>
      </c>
      <c r="N347" s="699">
        <v>0</v>
      </c>
      <c r="O347" s="237" t="s">
        <v>708</v>
      </c>
      <c r="P347" s="237" t="s">
        <v>708</v>
      </c>
      <c r="Q347" s="383" t="s">
        <v>708</v>
      </c>
      <c r="R347" s="290" t="s">
        <v>708</v>
      </c>
      <c r="S347" s="383" t="s">
        <v>708</v>
      </c>
      <c r="T347" s="722" t="s">
        <v>708</v>
      </c>
      <c r="U347" s="384">
        <v>175102.8</v>
      </c>
      <c r="V347" s="752">
        <v>178160.3</v>
      </c>
      <c r="W347" s="406">
        <v>107.55</v>
      </c>
      <c r="X347" s="753">
        <v>109.69</v>
      </c>
      <c r="Y347" s="383" t="s">
        <v>708</v>
      </c>
      <c r="Z347" s="290" t="s">
        <v>708</v>
      </c>
      <c r="AA347" s="499">
        <v>0</v>
      </c>
      <c r="AB347" s="440">
        <v>0</v>
      </c>
      <c r="AC347" s="619">
        <v>0</v>
      </c>
      <c r="AD347" s="699" t="s">
        <v>105</v>
      </c>
      <c r="AE347" s="290" t="s">
        <v>708</v>
      </c>
      <c r="AF347" s="289" t="s">
        <v>708</v>
      </c>
      <c r="AG347" s="290" t="s">
        <v>708</v>
      </c>
      <c r="AH347" s="290" t="s">
        <v>708</v>
      </c>
      <c r="AI347" s="290" t="s">
        <v>708</v>
      </c>
      <c r="AJ347" s="290" t="s">
        <v>708</v>
      </c>
      <c r="AK347" s="290" t="s">
        <v>708</v>
      </c>
      <c r="AL347" s="290" t="s">
        <v>708</v>
      </c>
      <c r="AM347" s="290" t="s">
        <v>708</v>
      </c>
      <c r="AN347" s="290" t="s">
        <v>708</v>
      </c>
      <c r="AO347" s="290" t="s">
        <v>708</v>
      </c>
      <c r="AP347" s="290" t="s">
        <v>708</v>
      </c>
      <c r="AQ347" s="380" t="s">
        <v>708</v>
      </c>
      <c r="AR347" s="380" t="s">
        <v>708</v>
      </c>
      <c r="AS347" s="380" t="s">
        <v>708</v>
      </c>
      <c r="AT347" s="380" t="s">
        <v>708</v>
      </c>
      <c r="AU347" s="380" t="s">
        <v>708</v>
      </c>
      <c r="AV347" s="380" t="s">
        <v>708</v>
      </c>
      <c r="AW347" s="380" t="s">
        <v>708</v>
      </c>
      <c r="AX347" s="380" t="s">
        <v>708</v>
      </c>
      <c r="AY347" s="380" t="s">
        <v>708</v>
      </c>
      <c r="AZ347" s="380" t="s">
        <v>708</v>
      </c>
      <c r="BA347" s="380" t="s">
        <v>708</v>
      </c>
      <c r="BB347" s="380" t="s">
        <v>708</v>
      </c>
      <c r="BC347" s="380" t="s">
        <v>708</v>
      </c>
      <c r="BD347" s="380" t="s">
        <v>708</v>
      </c>
      <c r="BE347" s="380" t="s">
        <v>708</v>
      </c>
      <c r="BF347" s="380" t="s">
        <v>708</v>
      </c>
      <c r="BG347" s="380" t="s">
        <v>708</v>
      </c>
      <c r="BH347" s="380" t="s">
        <v>708</v>
      </c>
      <c r="BI347" s="380" t="s">
        <v>708</v>
      </c>
      <c r="BJ347" s="380" t="s">
        <v>708</v>
      </c>
      <c r="BK347" s="380" t="s">
        <v>708</v>
      </c>
      <c r="BL347" s="380" t="s">
        <v>708</v>
      </c>
      <c r="BM347" s="380" t="s">
        <v>708</v>
      </c>
      <c r="BN347" s="380" t="s">
        <v>708</v>
      </c>
      <c r="BO347" s="380" t="s">
        <v>708</v>
      </c>
      <c r="BP347" s="380" t="s">
        <v>708</v>
      </c>
      <c r="BQ347" s="380" t="s">
        <v>708</v>
      </c>
      <c r="BR347" s="380" t="s">
        <v>708</v>
      </c>
      <c r="BS347" s="380" t="s">
        <v>708</v>
      </c>
      <c r="BT347" s="380" t="s">
        <v>708</v>
      </c>
      <c r="BU347" s="380" t="s">
        <v>708</v>
      </c>
      <c r="BV347" s="380" t="s">
        <v>708</v>
      </c>
      <c r="BW347" s="380" t="s">
        <v>708</v>
      </c>
      <c r="BX347" s="380" t="s">
        <v>708</v>
      </c>
      <c r="BY347" s="380" t="s">
        <v>708</v>
      </c>
      <c r="BZ347" s="380" t="s">
        <v>708</v>
      </c>
      <c r="CA347" s="380" t="s">
        <v>708</v>
      </c>
      <c r="CB347" s="380" t="s">
        <v>708</v>
      </c>
      <c r="CC347" s="380" t="s">
        <v>708</v>
      </c>
      <c r="CD347" s="380" t="s">
        <v>708</v>
      </c>
      <c r="CE347" s="380" t="s">
        <v>708</v>
      </c>
      <c r="CF347" s="380" t="s">
        <v>708</v>
      </c>
      <c r="CG347" s="380" t="s">
        <v>708</v>
      </c>
      <c r="CH347" s="508" t="s">
        <v>1272</v>
      </c>
      <c r="CI347" s="365"/>
      <c r="CJ347" s="365"/>
      <c r="CK347" s="365"/>
      <c r="CL347" s="365"/>
      <c r="CM347" s="365"/>
      <c r="CN347" s="365"/>
      <c r="CO347" s="365"/>
      <c r="CP347" s="365"/>
      <c r="CQ347" s="365"/>
      <c r="CR347" s="365"/>
      <c r="CS347" s="365"/>
      <c r="CT347" s="365"/>
      <c r="CU347" s="365"/>
      <c r="CV347" s="365"/>
      <c r="CW347" s="365"/>
      <c r="CX347" s="365"/>
      <c r="CY347" s="365"/>
      <c r="CZ347" s="365"/>
      <c r="DA347" s="365"/>
      <c r="DB347" s="365"/>
      <c r="DC347" s="365"/>
      <c r="DD347" s="365"/>
      <c r="DE347" s="365"/>
      <c r="DF347" s="365"/>
      <c r="DG347" s="365"/>
      <c r="DH347" s="365"/>
      <c r="DI347" s="365"/>
      <c r="DJ347" s="365"/>
      <c r="DK347" s="365"/>
      <c r="DL347" s="365"/>
      <c r="DM347" s="365"/>
      <c r="DN347" s="365"/>
      <c r="DO347" s="365"/>
      <c r="DP347" s="365"/>
      <c r="DQ347" s="365"/>
      <c r="DR347" s="365"/>
      <c r="DS347" s="365"/>
      <c r="DT347" s="365"/>
      <c r="DU347" s="365"/>
      <c r="DV347" s="365"/>
      <c r="DW347" s="365"/>
      <c r="DX347" s="365"/>
      <c r="DY347" s="365"/>
      <c r="DZ347" s="365"/>
      <c r="EA347" s="365"/>
      <c r="EB347" s="365"/>
      <c r="EC347" s="365"/>
      <c r="ED347" s="365"/>
      <c r="EE347" s="365"/>
      <c r="EF347" s="365"/>
      <c r="EG347" s="365"/>
      <c r="EH347" s="365"/>
      <c r="EI347" s="365"/>
      <c r="EJ347" s="365"/>
      <c r="EK347" s="365"/>
      <c r="EL347" s="365"/>
      <c r="EM347" s="365"/>
      <c r="EN347" s="365"/>
      <c r="EO347" s="365"/>
      <c r="EP347" s="365"/>
      <c r="EQ347" s="365"/>
      <c r="ER347" s="365"/>
      <c r="ES347" s="365"/>
      <c r="ET347" s="365"/>
      <c r="EU347" s="365"/>
      <c r="EV347" s="365"/>
      <c r="EW347" s="365"/>
      <c r="EX347" s="365"/>
      <c r="EY347" s="365"/>
    </row>
    <row r="348" spans="1:155" s="61" customFormat="1" ht="15.5" x14ac:dyDescent="0.35">
      <c r="A348" s="364" t="s">
        <v>627</v>
      </c>
      <c r="B348" s="396" t="s">
        <v>1273</v>
      </c>
      <c r="C348" s="293" t="s">
        <v>1225</v>
      </c>
      <c r="D348" s="365"/>
      <c r="E348" s="398">
        <v>40315669</v>
      </c>
      <c r="F348" s="289">
        <v>42801230</v>
      </c>
      <c r="G348" s="483" t="s">
        <v>708</v>
      </c>
      <c r="H348" s="237" t="s">
        <v>708</v>
      </c>
      <c r="I348" s="483" t="s">
        <v>708</v>
      </c>
      <c r="J348" s="783" t="s">
        <v>708</v>
      </c>
      <c r="K348" s="483" t="s">
        <v>708</v>
      </c>
      <c r="L348" s="783" t="s">
        <v>708</v>
      </c>
      <c r="M348" s="398">
        <v>0</v>
      </c>
      <c r="N348" s="699">
        <v>0</v>
      </c>
      <c r="O348" s="237" t="s">
        <v>708</v>
      </c>
      <c r="P348" s="237" t="s">
        <v>708</v>
      </c>
      <c r="Q348" s="383" t="s">
        <v>708</v>
      </c>
      <c r="R348" s="290" t="s">
        <v>708</v>
      </c>
      <c r="S348" s="383" t="s">
        <v>708</v>
      </c>
      <c r="T348" s="722" t="s">
        <v>708</v>
      </c>
      <c r="U348" s="384">
        <v>175102.8</v>
      </c>
      <c r="V348" s="752">
        <v>178160.3</v>
      </c>
      <c r="W348" s="406">
        <v>230.24</v>
      </c>
      <c r="X348" s="753">
        <v>240.24</v>
      </c>
      <c r="Y348" s="383" t="s">
        <v>708</v>
      </c>
      <c r="Z348" s="290" t="s">
        <v>708</v>
      </c>
      <c r="AA348" s="499">
        <v>0</v>
      </c>
      <c r="AB348" s="440">
        <v>0</v>
      </c>
      <c r="AC348" s="619">
        <v>0</v>
      </c>
      <c r="AD348" s="699" t="s">
        <v>105</v>
      </c>
      <c r="AE348" s="290" t="s">
        <v>708</v>
      </c>
      <c r="AF348" s="289" t="s">
        <v>708</v>
      </c>
      <c r="AG348" s="290" t="s">
        <v>708</v>
      </c>
      <c r="AH348" s="290" t="s">
        <v>708</v>
      </c>
      <c r="AI348" s="290" t="s">
        <v>708</v>
      </c>
      <c r="AJ348" s="290" t="s">
        <v>708</v>
      </c>
      <c r="AK348" s="290" t="s">
        <v>708</v>
      </c>
      <c r="AL348" s="290" t="s">
        <v>708</v>
      </c>
      <c r="AM348" s="290" t="s">
        <v>708</v>
      </c>
      <c r="AN348" s="290" t="s">
        <v>708</v>
      </c>
      <c r="AO348" s="290" t="s">
        <v>708</v>
      </c>
      <c r="AP348" s="290" t="s">
        <v>708</v>
      </c>
      <c r="AQ348" s="380" t="s">
        <v>708</v>
      </c>
      <c r="AR348" s="380" t="s">
        <v>708</v>
      </c>
      <c r="AS348" s="380" t="s">
        <v>708</v>
      </c>
      <c r="AT348" s="380" t="s">
        <v>708</v>
      </c>
      <c r="AU348" s="380" t="s">
        <v>708</v>
      </c>
      <c r="AV348" s="380" t="s">
        <v>708</v>
      </c>
      <c r="AW348" s="380" t="s">
        <v>708</v>
      </c>
      <c r="AX348" s="380" t="s">
        <v>708</v>
      </c>
      <c r="AY348" s="380" t="s">
        <v>708</v>
      </c>
      <c r="AZ348" s="380" t="s">
        <v>708</v>
      </c>
      <c r="BA348" s="380" t="s">
        <v>708</v>
      </c>
      <c r="BB348" s="380" t="s">
        <v>708</v>
      </c>
      <c r="BC348" s="380" t="s">
        <v>708</v>
      </c>
      <c r="BD348" s="380" t="s">
        <v>708</v>
      </c>
      <c r="BE348" s="380" t="s">
        <v>708</v>
      </c>
      <c r="BF348" s="380" t="s">
        <v>708</v>
      </c>
      <c r="BG348" s="380" t="s">
        <v>708</v>
      </c>
      <c r="BH348" s="380" t="s">
        <v>708</v>
      </c>
      <c r="BI348" s="380" t="s">
        <v>708</v>
      </c>
      <c r="BJ348" s="380" t="s">
        <v>708</v>
      </c>
      <c r="BK348" s="380" t="s">
        <v>708</v>
      </c>
      <c r="BL348" s="380" t="s">
        <v>708</v>
      </c>
      <c r="BM348" s="380" t="s">
        <v>708</v>
      </c>
      <c r="BN348" s="380" t="s">
        <v>708</v>
      </c>
      <c r="BO348" s="380" t="s">
        <v>708</v>
      </c>
      <c r="BP348" s="380" t="s">
        <v>708</v>
      </c>
      <c r="BQ348" s="380" t="s">
        <v>708</v>
      </c>
      <c r="BR348" s="380" t="s">
        <v>708</v>
      </c>
      <c r="BS348" s="380" t="s">
        <v>708</v>
      </c>
      <c r="BT348" s="380" t="s">
        <v>708</v>
      </c>
      <c r="BU348" s="380" t="s">
        <v>708</v>
      </c>
      <c r="BV348" s="380" t="s">
        <v>708</v>
      </c>
      <c r="BW348" s="380" t="s">
        <v>708</v>
      </c>
      <c r="BX348" s="380" t="s">
        <v>708</v>
      </c>
      <c r="BY348" s="380" t="s">
        <v>708</v>
      </c>
      <c r="BZ348" s="380" t="s">
        <v>708</v>
      </c>
      <c r="CA348" s="380" t="s">
        <v>708</v>
      </c>
      <c r="CB348" s="380" t="s">
        <v>708</v>
      </c>
      <c r="CC348" s="380" t="s">
        <v>708</v>
      </c>
      <c r="CD348" s="380" t="s">
        <v>708</v>
      </c>
      <c r="CE348" s="380" t="s">
        <v>708</v>
      </c>
      <c r="CF348" s="380" t="s">
        <v>708</v>
      </c>
      <c r="CG348" s="380" t="s">
        <v>708</v>
      </c>
      <c r="CH348" s="508" t="s">
        <v>1274</v>
      </c>
      <c r="CI348" s="365"/>
      <c r="CJ348" s="365"/>
      <c r="CK348" s="365"/>
      <c r="CL348" s="365"/>
      <c r="CM348" s="365"/>
      <c r="CN348" s="365"/>
      <c r="CO348" s="365"/>
      <c r="CP348" s="365"/>
      <c r="CQ348" s="365"/>
      <c r="CR348" s="365"/>
      <c r="CS348" s="365"/>
      <c r="CT348" s="365"/>
      <c r="CU348" s="365"/>
      <c r="CV348" s="365"/>
      <c r="CW348" s="365"/>
      <c r="CX348" s="365"/>
      <c r="CY348" s="365"/>
      <c r="CZ348" s="365"/>
      <c r="DA348" s="365"/>
      <c r="DB348" s="365"/>
      <c r="DC348" s="365"/>
      <c r="DD348" s="365"/>
      <c r="DE348" s="365"/>
      <c r="DF348" s="365"/>
      <c r="DG348" s="365"/>
      <c r="DH348" s="365"/>
      <c r="DI348" s="365"/>
      <c r="DJ348" s="365"/>
      <c r="DK348" s="365"/>
      <c r="DL348" s="365"/>
      <c r="DM348" s="365"/>
      <c r="DN348" s="365"/>
      <c r="DO348" s="365"/>
      <c r="DP348" s="365"/>
      <c r="DQ348" s="365"/>
      <c r="DR348" s="365"/>
      <c r="DS348" s="365"/>
      <c r="DT348" s="365"/>
      <c r="DU348" s="365"/>
      <c r="DV348" s="365"/>
      <c r="DW348" s="365"/>
      <c r="DX348" s="365"/>
      <c r="DY348" s="365"/>
      <c r="DZ348" s="365"/>
      <c r="EA348" s="365"/>
      <c r="EB348" s="365"/>
      <c r="EC348" s="365"/>
      <c r="ED348" s="365"/>
      <c r="EE348" s="365"/>
      <c r="EF348" s="365"/>
      <c r="EG348" s="365"/>
      <c r="EH348" s="365"/>
      <c r="EI348" s="365"/>
      <c r="EJ348" s="365"/>
      <c r="EK348" s="365"/>
      <c r="EL348" s="365"/>
      <c r="EM348" s="365"/>
      <c r="EN348" s="365"/>
      <c r="EO348" s="365"/>
      <c r="EP348" s="365"/>
      <c r="EQ348" s="365"/>
      <c r="ER348" s="365"/>
      <c r="ES348" s="365"/>
      <c r="ET348" s="365"/>
      <c r="EU348" s="365"/>
      <c r="EV348" s="365"/>
      <c r="EW348" s="365"/>
      <c r="EX348" s="365"/>
      <c r="EY348" s="365"/>
    </row>
    <row r="349" spans="1:155" s="61" customFormat="1" ht="15.5" x14ac:dyDescent="0.35">
      <c r="A349" s="364" t="s">
        <v>223</v>
      </c>
      <c r="B349" s="396" t="s">
        <v>224</v>
      </c>
      <c r="C349" s="293" t="s">
        <v>173</v>
      </c>
      <c r="D349" s="365"/>
      <c r="E349" s="398">
        <v>310354974</v>
      </c>
      <c r="F349" s="289">
        <v>328366802</v>
      </c>
      <c r="G349" s="483" t="s">
        <v>708</v>
      </c>
      <c r="H349" s="237" t="s">
        <v>708</v>
      </c>
      <c r="I349" s="483" t="s">
        <v>708</v>
      </c>
      <c r="J349" s="783" t="s">
        <v>708</v>
      </c>
      <c r="K349" s="483" t="s">
        <v>708</v>
      </c>
      <c r="L349" s="783" t="s">
        <v>708</v>
      </c>
      <c r="M349" s="398">
        <v>595273</v>
      </c>
      <c r="N349" s="699">
        <v>606422</v>
      </c>
      <c r="O349" s="237" t="s">
        <v>708</v>
      </c>
      <c r="P349" s="237" t="s">
        <v>708</v>
      </c>
      <c r="Q349" s="383" t="s">
        <v>708</v>
      </c>
      <c r="R349" s="290" t="s">
        <v>708</v>
      </c>
      <c r="S349" s="383" t="s">
        <v>708</v>
      </c>
      <c r="T349" s="722" t="s">
        <v>708</v>
      </c>
      <c r="U349" s="384">
        <v>201001.9</v>
      </c>
      <c r="V349" s="752">
        <v>203532.3</v>
      </c>
      <c r="W349" s="406">
        <v>1544.04</v>
      </c>
      <c r="X349" s="753">
        <v>1613.34</v>
      </c>
      <c r="Y349" s="383" t="s">
        <v>708</v>
      </c>
      <c r="Z349" s="290" t="s">
        <v>708</v>
      </c>
      <c r="AA349" s="499">
        <v>7840064</v>
      </c>
      <c r="AB349" s="440">
        <v>38.520000000000003</v>
      </c>
      <c r="AC349" s="619">
        <v>2.4900000000000002E-2</v>
      </c>
      <c r="AD349" s="699" t="s">
        <v>105</v>
      </c>
      <c r="AE349" s="290" t="s">
        <v>708</v>
      </c>
      <c r="AF349" s="289" t="s">
        <v>708</v>
      </c>
      <c r="AG349" s="290" t="s">
        <v>708</v>
      </c>
      <c r="AH349" s="290" t="s">
        <v>708</v>
      </c>
      <c r="AI349" s="290" t="s">
        <v>708</v>
      </c>
      <c r="AJ349" s="290" t="s">
        <v>708</v>
      </c>
      <c r="AK349" s="290" t="s">
        <v>708</v>
      </c>
      <c r="AL349" s="290" t="s">
        <v>708</v>
      </c>
      <c r="AM349" s="290" t="s">
        <v>708</v>
      </c>
      <c r="AN349" s="290" t="s">
        <v>708</v>
      </c>
      <c r="AO349" s="290" t="s">
        <v>708</v>
      </c>
      <c r="AP349" s="290" t="s">
        <v>708</v>
      </c>
      <c r="AQ349" s="380" t="s">
        <v>708</v>
      </c>
      <c r="AR349" s="380" t="s">
        <v>708</v>
      </c>
      <c r="AS349" s="380" t="s">
        <v>708</v>
      </c>
      <c r="AT349" s="380" t="s">
        <v>708</v>
      </c>
      <c r="AU349" s="380" t="s">
        <v>708</v>
      </c>
      <c r="AV349" s="380" t="s">
        <v>708</v>
      </c>
      <c r="AW349" s="380" t="s">
        <v>708</v>
      </c>
      <c r="AX349" s="380" t="s">
        <v>708</v>
      </c>
      <c r="AY349" s="380" t="s">
        <v>708</v>
      </c>
      <c r="AZ349" s="380" t="s">
        <v>708</v>
      </c>
      <c r="BA349" s="380" t="s">
        <v>708</v>
      </c>
      <c r="BB349" s="380" t="s">
        <v>708</v>
      </c>
      <c r="BC349" s="380" t="s">
        <v>708</v>
      </c>
      <c r="BD349" s="380" t="s">
        <v>708</v>
      </c>
      <c r="BE349" s="380" t="s">
        <v>708</v>
      </c>
      <c r="BF349" s="380" t="s">
        <v>708</v>
      </c>
      <c r="BG349" s="380" t="s">
        <v>708</v>
      </c>
      <c r="BH349" s="380" t="s">
        <v>708</v>
      </c>
      <c r="BI349" s="380" t="s">
        <v>708</v>
      </c>
      <c r="BJ349" s="380" t="s">
        <v>708</v>
      </c>
      <c r="BK349" s="380" t="s">
        <v>708</v>
      </c>
      <c r="BL349" s="380" t="s">
        <v>708</v>
      </c>
      <c r="BM349" s="380" t="s">
        <v>708</v>
      </c>
      <c r="BN349" s="380" t="s">
        <v>708</v>
      </c>
      <c r="BO349" s="380" t="s">
        <v>708</v>
      </c>
      <c r="BP349" s="380" t="s">
        <v>708</v>
      </c>
      <c r="BQ349" s="380" t="s">
        <v>708</v>
      </c>
      <c r="BR349" s="380" t="s">
        <v>708</v>
      </c>
      <c r="BS349" s="380" t="s">
        <v>708</v>
      </c>
      <c r="BT349" s="380" t="s">
        <v>708</v>
      </c>
      <c r="BU349" s="380" t="s">
        <v>708</v>
      </c>
      <c r="BV349" s="380" t="s">
        <v>708</v>
      </c>
      <c r="BW349" s="380" t="s">
        <v>708</v>
      </c>
      <c r="BX349" s="380" t="s">
        <v>708</v>
      </c>
      <c r="BY349" s="380" t="s">
        <v>708</v>
      </c>
      <c r="BZ349" s="380" t="s">
        <v>708</v>
      </c>
      <c r="CA349" s="380" t="s">
        <v>708</v>
      </c>
      <c r="CB349" s="380" t="s">
        <v>708</v>
      </c>
      <c r="CC349" s="380" t="s">
        <v>708</v>
      </c>
      <c r="CD349" s="380" t="s">
        <v>708</v>
      </c>
      <c r="CE349" s="380" t="s">
        <v>708</v>
      </c>
      <c r="CF349" s="380" t="s">
        <v>708</v>
      </c>
      <c r="CG349" s="380" t="s">
        <v>708</v>
      </c>
      <c r="CH349" s="508" t="s">
        <v>1275</v>
      </c>
      <c r="CI349" s="365"/>
      <c r="CJ349" s="365"/>
      <c r="CK349" s="365"/>
      <c r="CL349" s="365"/>
      <c r="CM349" s="365"/>
      <c r="CN349" s="365"/>
      <c r="CO349" s="365"/>
      <c r="CP349" s="365"/>
      <c r="CQ349" s="365"/>
      <c r="CR349" s="365"/>
      <c r="CS349" s="365"/>
      <c r="CT349" s="365"/>
      <c r="CU349" s="365"/>
      <c r="CV349" s="365"/>
      <c r="CW349" s="365"/>
      <c r="CX349" s="365"/>
      <c r="CY349" s="365"/>
      <c r="CZ349" s="365"/>
      <c r="DA349" s="365"/>
      <c r="DB349" s="365"/>
      <c r="DC349" s="365"/>
      <c r="DD349" s="365"/>
      <c r="DE349" s="365"/>
      <c r="DF349" s="365"/>
      <c r="DG349" s="365"/>
      <c r="DH349" s="365"/>
      <c r="DI349" s="365"/>
      <c r="DJ349" s="365"/>
      <c r="DK349" s="365"/>
      <c r="DL349" s="365"/>
      <c r="DM349" s="365"/>
      <c r="DN349" s="365"/>
      <c r="DO349" s="365"/>
      <c r="DP349" s="365"/>
      <c r="DQ349" s="365"/>
      <c r="DR349" s="365"/>
      <c r="DS349" s="365"/>
      <c r="DT349" s="365"/>
      <c r="DU349" s="365"/>
      <c r="DV349" s="365"/>
      <c r="DW349" s="365"/>
      <c r="DX349" s="365"/>
      <c r="DY349" s="365"/>
      <c r="DZ349" s="365"/>
      <c r="EA349" s="365"/>
      <c r="EB349" s="365"/>
      <c r="EC349" s="365"/>
      <c r="ED349" s="365"/>
      <c r="EE349" s="365"/>
      <c r="EF349" s="365"/>
      <c r="EG349" s="365"/>
      <c r="EH349" s="365"/>
      <c r="EI349" s="365"/>
      <c r="EJ349" s="365"/>
      <c r="EK349" s="365"/>
      <c r="EL349" s="365"/>
      <c r="EM349" s="365"/>
      <c r="EN349" s="365"/>
      <c r="EO349" s="365"/>
      <c r="EP349" s="365"/>
      <c r="EQ349" s="365"/>
      <c r="ER349" s="365"/>
      <c r="ES349" s="365"/>
      <c r="ET349" s="365"/>
      <c r="EU349" s="365"/>
      <c r="EV349" s="365"/>
      <c r="EW349" s="365"/>
      <c r="EX349" s="365"/>
      <c r="EY349" s="365"/>
    </row>
    <row r="350" spans="1:155" s="61" customFormat="1" ht="15.5" x14ac:dyDescent="0.35">
      <c r="A350" s="364" t="s">
        <v>628</v>
      </c>
      <c r="B350" s="396" t="s">
        <v>1276</v>
      </c>
      <c r="C350" s="293" t="s">
        <v>1228</v>
      </c>
      <c r="D350" s="365"/>
      <c r="E350" s="398">
        <v>28302908</v>
      </c>
      <c r="F350" s="289">
        <v>29287950</v>
      </c>
      <c r="G350" s="483" t="s">
        <v>708</v>
      </c>
      <c r="H350" s="237" t="s">
        <v>708</v>
      </c>
      <c r="I350" s="483" t="s">
        <v>708</v>
      </c>
      <c r="J350" s="783" t="s">
        <v>708</v>
      </c>
      <c r="K350" s="483" t="s">
        <v>708</v>
      </c>
      <c r="L350" s="783" t="s">
        <v>708</v>
      </c>
      <c r="M350" s="398">
        <v>0</v>
      </c>
      <c r="N350" s="699">
        <v>0</v>
      </c>
      <c r="O350" s="237" t="s">
        <v>708</v>
      </c>
      <c r="P350" s="237" t="s">
        <v>708</v>
      </c>
      <c r="Q350" s="383" t="s">
        <v>708</v>
      </c>
      <c r="R350" s="290" t="s">
        <v>708</v>
      </c>
      <c r="S350" s="383" t="s">
        <v>708</v>
      </c>
      <c r="T350" s="722" t="s">
        <v>708</v>
      </c>
      <c r="U350" s="384">
        <v>290494.8</v>
      </c>
      <c r="V350" s="752">
        <v>294736.3</v>
      </c>
      <c r="W350" s="406">
        <v>97.43</v>
      </c>
      <c r="X350" s="753">
        <v>99.37</v>
      </c>
      <c r="Y350" s="383" t="s">
        <v>708</v>
      </c>
      <c r="Z350" s="290" t="s">
        <v>708</v>
      </c>
      <c r="AA350" s="499">
        <v>0</v>
      </c>
      <c r="AB350" s="440">
        <v>0</v>
      </c>
      <c r="AC350" s="619">
        <v>0</v>
      </c>
      <c r="AD350" s="699" t="s">
        <v>105</v>
      </c>
      <c r="AE350" s="290" t="s">
        <v>708</v>
      </c>
      <c r="AF350" s="289" t="s">
        <v>708</v>
      </c>
      <c r="AG350" s="290" t="s">
        <v>708</v>
      </c>
      <c r="AH350" s="290" t="s">
        <v>708</v>
      </c>
      <c r="AI350" s="290" t="s">
        <v>708</v>
      </c>
      <c r="AJ350" s="290" t="s">
        <v>708</v>
      </c>
      <c r="AK350" s="290" t="s">
        <v>708</v>
      </c>
      <c r="AL350" s="290" t="s">
        <v>708</v>
      </c>
      <c r="AM350" s="290" t="s">
        <v>708</v>
      </c>
      <c r="AN350" s="290" t="s">
        <v>708</v>
      </c>
      <c r="AO350" s="290" t="s">
        <v>708</v>
      </c>
      <c r="AP350" s="290" t="s">
        <v>708</v>
      </c>
      <c r="AQ350" s="380" t="s">
        <v>708</v>
      </c>
      <c r="AR350" s="380" t="s">
        <v>708</v>
      </c>
      <c r="AS350" s="380" t="s">
        <v>708</v>
      </c>
      <c r="AT350" s="380" t="s">
        <v>708</v>
      </c>
      <c r="AU350" s="380" t="s">
        <v>708</v>
      </c>
      <c r="AV350" s="380" t="s">
        <v>708</v>
      </c>
      <c r="AW350" s="380" t="s">
        <v>708</v>
      </c>
      <c r="AX350" s="380" t="s">
        <v>708</v>
      </c>
      <c r="AY350" s="380" t="s">
        <v>708</v>
      </c>
      <c r="AZ350" s="380" t="s">
        <v>708</v>
      </c>
      <c r="BA350" s="380" t="s">
        <v>708</v>
      </c>
      <c r="BB350" s="380" t="s">
        <v>708</v>
      </c>
      <c r="BC350" s="380" t="s">
        <v>708</v>
      </c>
      <c r="BD350" s="380" t="s">
        <v>708</v>
      </c>
      <c r="BE350" s="380" t="s">
        <v>708</v>
      </c>
      <c r="BF350" s="380" t="s">
        <v>708</v>
      </c>
      <c r="BG350" s="380" t="s">
        <v>708</v>
      </c>
      <c r="BH350" s="380" t="s">
        <v>708</v>
      </c>
      <c r="BI350" s="380" t="s">
        <v>708</v>
      </c>
      <c r="BJ350" s="380" t="s">
        <v>708</v>
      </c>
      <c r="BK350" s="380" t="s">
        <v>708</v>
      </c>
      <c r="BL350" s="380" t="s">
        <v>708</v>
      </c>
      <c r="BM350" s="380" t="s">
        <v>708</v>
      </c>
      <c r="BN350" s="380" t="s">
        <v>708</v>
      </c>
      <c r="BO350" s="380" t="s">
        <v>708</v>
      </c>
      <c r="BP350" s="380" t="s">
        <v>708</v>
      </c>
      <c r="BQ350" s="380" t="s">
        <v>708</v>
      </c>
      <c r="BR350" s="380" t="s">
        <v>708</v>
      </c>
      <c r="BS350" s="380" t="s">
        <v>708</v>
      </c>
      <c r="BT350" s="380" t="s">
        <v>708</v>
      </c>
      <c r="BU350" s="380" t="s">
        <v>708</v>
      </c>
      <c r="BV350" s="380" t="s">
        <v>708</v>
      </c>
      <c r="BW350" s="380" t="s">
        <v>708</v>
      </c>
      <c r="BX350" s="380" t="s">
        <v>708</v>
      </c>
      <c r="BY350" s="380" t="s">
        <v>708</v>
      </c>
      <c r="BZ350" s="380" t="s">
        <v>708</v>
      </c>
      <c r="CA350" s="380" t="s">
        <v>708</v>
      </c>
      <c r="CB350" s="380" t="s">
        <v>708</v>
      </c>
      <c r="CC350" s="380" t="s">
        <v>708</v>
      </c>
      <c r="CD350" s="380" t="s">
        <v>708</v>
      </c>
      <c r="CE350" s="380" t="s">
        <v>708</v>
      </c>
      <c r="CF350" s="380" t="s">
        <v>708</v>
      </c>
      <c r="CG350" s="380" t="s">
        <v>708</v>
      </c>
      <c r="CH350" s="508" t="s">
        <v>1277</v>
      </c>
      <c r="CI350" s="365"/>
      <c r="CJ350" s="365"/>
      <c r="CK350" s="365"/>
      <c r="CL350" s="365"/>
      <c r="CM350" s="365"/>
      <c r="CN350" s="365"/>
      <c r="CO350" s="365"/>
      <c r="CP350" s="365"/>
      <c r="CQ350" s="365"/>
      <c r="CR350" s="365"/>
      <c r="CS350" s="365"/>
      <c r="CT350" s="365"/>
      <c r="CU350" s="365"/>
      <c r="CV350" s="365"/>
      <c r="CW350" s="365"/>
      <c r="CX350" s="365"/>
      <c r="CY350" s="365"/>
      <c r="CZ350" s="365"/>
      <c r="DA350" s="365"/>
      <c r="DB350" s="365"/>
      <c r="DC350" s="365"/>
      <c r="DD350" s="365"/>
      <c r="DE350" s="365"/>
      <c r="DF350" s="365"/>
      <c r="DG350" s="365"/>
      <c r="DH350" s="365"/>
      <c r="DI350" s="365"/>
      <c r="DJ350" s="365"/>
      <c r="DK350" s="365"/>
      <c r="DL350" s="365"/>
      <c r="DM350" s="365"/>
      <c r="DN350" s="365"/>
      <c r="DO350" s="365"/>
      <c r="DP350" s="365"/>
      <c r="DQ350" s="365"/>
      <c r="DR350" s="365"/>
      <c r="DS350" s="365"/>
      <c r="DT350" s="365"/>
      <c r="DU350" s="365"/>
      <c r="DV350" s="365"/>
      <c r="DW350" s="365"/>
      <c r="DX350" s="365"/>
      <c r="DY350" s="365"/>
      <c r="DZ350" s="365"/>
      <c r="EA350" s="365"/>
      <c r="EB350" s="365"/>
      <c r="EC350" s="365"/>
      <c r="ED350" s="365"/>
      <c r="EE350" s="365"/>
      <c r="EF350" s="365"/>
      <c r="EG350" s="365"/>
      <c r="EH350" s="365"/>
      <c r="EI350" s="365"/>
      <c r="EJ350" s="365"/>
      <c r="EK350" s="365"/>
      <c r="EL350" s="365"/>
      <c r="EM350" s="365"/>
      <c r="EN350" s="365"/>
      <c r="EO350" s="365"/>
      <c r="EP350" s="365"/>
      <c r="EQ350" s="365"/>
      <c r="ER350" s="365"/>
      <c r="ES350" s="365"/>
      <c r="ET350" s="365"/>
      <c r="EU350" s="365"/>
      <c r="EV350" s="365"/>
      <c r="EW350" s="365"/>
      <c r="EX350" s="365"/>
      <c r="EY350" s="365"/>
    </row>
    <row r="351" spans="1:155" s="61" customFormat="1" ht="15.5" x14ac:dyDescent="0.35">
      <c r="A351" s="364" t="s">
        <v>227</v>
      </c>
      <c r="B351" s="396" t="s">
        <v>228</v>
      </c>
      <c r="C351" s="293" t="s">
        <v>173</v>
      </c>
      <c r="D351" s="365"/>
      <c r="E351" s="398">
        <v>717510401</v>
      </c>
      <c r="F351" s="289">
        <v>763504574</v>
      </c>
      <c r="G351" s="483" t="s">
        <v>708</v>
      </c>
      <c r="H351" s="237" t="s">
        <v>708</v>
      </c>
      <c r="I351" s="483" t="s">
        <v>708</v>
      </c>
      <c r="J351" s="783" t="s">
        <v>708</v>
      </c>
      <c r="K351" s="483" t="s">
        <v>708</v>
      </c>
      <c r="L351" s="783" t="s">
        <v>708</v>
      </c>
      <c r="M351" s="398">
        <v>3400695</v>
      </c>
      <c r="N351" s="699">
        <v>3511692</v>
      </c>
      <c r="O351" s="237" t="s">
        <v>708</v>
      </c>
      <c r="P351" s="237" t="s">
        <v>708</v>
      </c>
      <c r="Q351" s="383" t="s">
        <v>708</v>
      </c>
      <c r="R351" s="290" t="s">
        <v>708</v>
      </c>
      <c r="S351" s="383" t="s">
        <v>708</v>
      </c>
      <c r="T351" s="722" t="s">
        <v>708</v>
      </c>
      <c r="U351" s="384">
        <v>535092.1</v>
      </c>
      <c r="V351" s="752">
        <v>544924.5</v>
      </c>
      <c r="W351" s="406">
        <v>1340.91</v>
      </c>
      <c r="X351" s="753">
        <v>1401.12</v>
      </c>
      <c r="Y351" s="383" t="s">
        <v>708</v>
      </c>
      <c r="Z351" s="290" t="s">
        <v>708</v>
      </c>
      <c r="AA351" s="499">
        <v>18244071</v>
      </c>
      <c r="AB351" s="440">
        <v>33.479999999999997</v>
      </c>
      <c r="AC351" s="619">
        <v>2.5000000000000001E-2</v>
      </c>
      <c r="AD351" s="699" t="s">
        <v>105</v>
      </c>
      <c r="AE351" s="290" t="s">
        <v>708</v>
      </c>
      <c r="AF351" s="289" t="s">
        <v>708</v>
      </c>
      <c r="AG351" s="290" t="s">
        <v>708</v>
      </c>
      <c r="AH351" s="290" t="s">
        <v>708</v>
      </c>
      <c r="AI351" s="290" t="s">
        <v>708</v>
      </c>
      <c r="AJ351" s="290" t="s">
        <v>708</v>
      </c>
      <c r="AK351" s="290" t="s">
        <v>708</v>
      </c>
      <c r="AL351" s="290" t="s">
        <v>708</v>
      </c>
      <c r="AM351" s="290" t="s">
        <v>708</v>
      </c>
      <c r="AN351" s="290" t="s">
        <v>708</v>
      </c>
      <c r="AO351" s="290" t="s">
        <v>708</v>
      </c>
      <c r="AP351" s="290" t="s">
        <v>708</v>
      </c>
      <c r="AQ351" s="380" t="s">
        <v>708</v>
      </c>
      <c r="AR351" s="380" t="s">
        <v>708</v>
      </c>
      <c r="AS351" s="380" t="s">
        <v>708</v>
      </c>
      <c r="AT351" s="380" t="s">
        <v>708</v>
      </c>
      <c r="AU351" s="380" t="s">
        <v>708</v>
      </c>
      <c r="AV351" s="380" t="s">
        <v>708</v>
      </c>
      <c r="AW351" s="380" t="s">
        <v>708</v>
      </c>
      <c r="AX351" s="380" t="s">
        <v>708</v>
      </c>
      <c r="AY351" s="380" t="s">
        <v>708</v>
      </c>
      <c r="AZ351" s="380" t="s">
        <v>708</v>
      </c>
      <c r="BA351" s="380" t="s">
        <v>708</v>
      </c>
      <c r="BB351" s="380" t="s">
        <v>708</v>
      </c>
      <c r="BC351" s="380" t="s">
        <v>708</v>
      </c>
      <c r="BD351" s="380" t="s">
        <v>708</v>
      </c>
      <c r="BE351" s="380" t="s">
        <v>708</v>
      </c>
      <c r="BF351" s="380" t="s">
        <v>708</v>
      </c>
      <c r="BG351" s="380" t="s">
        <v>708</v>
      </c>
      <c r="BH351" s="380" t="s">
        <v>708</v>
      </c>
      <c r="BI351" s="380" t="s">
        <v>708</v>
      </c>
      <c r="BJ351" s="380" t="s">
        <v>708</v>
      </c>
      <c r="BK351" s="380" t="s">
        <v>708</v>
      </c>
      <c r="BL351" s="380" t="s">
        <v>708</v>
      </c>
      <c r="BM351" s="380" t="s">
        <v>708</v>
      </c>
      <c r="BN351" s="380" t="s">
        <v>708</v>
      </c>
      <c r="BO351" s="380" t="s">
        <v>708</v>
      </c>
      <c r="BP351" s="380" t="s">
        <v>708</v>
      </c>
      <c r="BQ351" s="380" t="s">
        <v>708</v>
      </c>
      <c r="BR351" s="380" t="s">
        <v>708</v>
      </c>
      <c r="BS351" s="380" t="s">
        <v>708</v>
      </c>
      <c r="BT351" s="380" t="s">
        <v>708</v>
      </c>
      <c r="BU351" s="380" t="s">
        <v>708</v>
      </c>
      <c r="BV351" s="380" t="s">
        <v>708</v>
      </c>
      <c r="BW351" s="380" t="s">
        <v>708</v>
      </c>
      <c r="BX351" s="380" t="s">
        <v>708</v>
      </c>
      <c r="BY351" s="380" t="s">
        <v>708</v>
      </c>
      <c r="BZ351" s="380" t="s">
        <v>708</v>
      </c>
      <c r="CA351" s="380" t="s">
        <v>708</v>
      </c>
      <c r="CB351" s="380" t="s">
        <v>708</v>
      </c>
      <c r="CC351" s="380" t="s">
        <v>708</v>
      </c>
      <c r="CD351" s="380" t="s">
        <v>708</v>
      </c>
      <c r="CE351" s="380" t="s">
        <v>708</v>
      </c>
      <c r="CF351" s="380" t="s">
        <v>708</v>
      </c>
      <c r="CG351" s="380" t="s">
        <v>708</v>
      </c>
      <c r="CH351" s="508" t="s">
        <v>1278</v>
      </c>
      <c r="CI351" s="365"/>
      <c r="CJ351" s="365"/>
      <c r="CK351" s="365"/>
      <c r="CL351" s="365"/>
      <c r="CM351" s="365"/>
      <c r="CN351" s="365"/>
      <c r="CO351" s="365"/>
      <c r="CP351" s="365"/>
      <c r="CQ351" s="365"/>
      <c r="CR351" s="365"/>
      <c r="CS351" s="365"/>
      <c r="CT351" s="365"/>
      <c r="CU351" s="365"/>
      <c r="CV351" s="365"/>
      <c r="CW351" s="365"/>
      <c r="CX351" s="365"/>
      <c r="CY351" s="365"/>
      <c r="CZ351" s="365"/>
      <c r="DA351" s="365"/>
      <c r="DB351" s="365"/>
      <c r="DC351" s="365"/>
      <c r="DD351" s="365"/>
      <c r="DE351" s="365"/>
      <c r="DF351" s="365"/>
      <c r="DG351" s="365"/>
      <c r="DH351" s="365"/>
      <c r="DI351" s="365"/>
      <c r="DJ351" s="365"/>
      <c r="DK351" s="365"/>
      <c r="DL351" s="365"/>
      <c r="DM351" s="365"/>
      <c r="DN351" s="365"/>
      <c r="DO351" s="365"/>
      <c r="DP351" s="365"/>
      <c r="DQ351" s="365"/>
      <c r="DR351" s="365"/>
      <c r="DS351" s="365"/>
      <c r="DT351" s="365"/>
      <c r="DU351" s="365"/>
      <c r="DV351" s="365"/>
      <c r="DW351" s="365"/>
      <c r="DX351" s="365"/>
      <c r="DY351" s="365"/>
      <c r="DZ351" s="365"/>
      <c r="EA351" s="365"/>
      <c r="EB351" s="365"/>
      <c r="EC351" s="365"/>
      <c r="ED351" s="365"/>
      <c r="EE351" s="365"/>
      <c r="EF351" s="365"/>
      <c r="EG351" s="365"/>
      <c r="EH351" s="365"/>
      <c r="EI351" s="365"/>
      <c r="EJ351" s="365"/>
      <c r="EK351" s="365"/>
      <c r="EL351" s="365"/>
      <c r="EM351" s="365"/>
      <c r="EN351" s="365"/>
      <c r="EO351" s="365"/>
      <c r="EP351" s="365"/>
      <c r="EQ351" s="365"/>
      <c r="ER351" s="365"/>
      <c r="ES351" s="365"/>
      <c r="ET351" s="365"/>
      <c r="EU351" s="365"/>
      <c r="EV351" s="365"/>
      <c r="EW351" s="365"/>
      <c r="EX351" s="365"/>
      <c r="EY351" s="365"/>
    </row>
    <row r="352" spans="1:155" s="61" customFormat="1" ht="15.5" x14ac:dyDescent="0.35">
      <c r="A352" s="364" t="s">
        <v>629</v>
      </c>
      <c r="B352" s="396" t="s">
        <v>1279</v>
      </c>
      <c r="C352" s="293" t="s">
        <v>1228</v>
      </c>
      <c r="D352" s="365"/>
      <c r="E352" s="398">
        <v>47625109</v>
      </c>
      <c r="F352" s="289">
        <v>49391411</v>
      </c>
      <c r="G352" s="483" t="s">
        <v>708</v>
      </c>
      <c r="H352" s="237" t="s">
        <v>708</v>
      </c>
      <c r="I352" s="483" t="s">
        <v>708</v>
      </c>
      <c r="J352" s="783" t="s">
        <v>708</v>
      </c>
      <c r="K352" s="483" t="s">
        <v>708</v>
      </c>
      <c r="L352" s="783" t="s">
        <v>708</v>
      </c>
      <c r="M352" s="398">
        <v>0</v>
      </c>
      <c r="N352" s="699">
        <v>0</v>
      </c>
      <c r="O352" s="237" t="s">
        <v>708</v>
      </c>
      <c r="P352" s="237" t="s">
        <v>708</v>
      </c>
      <c r="Q352" s="383" t="s">
        <v>708</v>
      </c>
      <c r="R352" s="290" t="s">
        <v>708</v>
      </c>
      <c r="S352" s="383" t="s">
        <v>708</v>
      </c>
      <c r="T352" s="722" t="s">
        <v>708</v>
      </c>
      <c r="U352" s="384">
        <v>644540.6</v>
      </c>
      <c r="V352" s="752">
        <v>655667.19999999995</v>
      </c>
      <c r="W352" s="406">
        <v>73.89</v>
      </c>
      <c r="X352" s="753">
        <v>75.33</v>
      </c>
      <c r="Y352" s="383" t="s">
        <v>708</v>
      </c>
      <c r="Z352" s="290" t="s">
        <v>708</v>
      </c>
      <c r="AA352" s="499">
        <v>0</v>
      </c>
      <c r="AB352" s="440">
        <v>0</v>
      </c>
      <c r="AC352" s="619">
        <v>0</v>
      </c>
      <c r="AD352" s="699" t="s">
        <v>105</v>
      </c>
      <c r="AE352" s="290" t="s">
        <v>708</v>
      </c>
      <c r="AF352" s="289" t="s">
        <v>708</v>
      </c>
      <c r="AG352" s="290" t="s">
        <v>708</v>
      </c>
      <c r="AH352" s="290" t="s">
        <v>708</v>
      </c>
      <c r="AI352" s="290" t="s">
        <v>708</v>
      </c>
      <c r="AJ352" s="290" t="s">
        <v>708</v>
      </c>
      <c r="AK352" s="290" t="s">
        <v>708</v>
      </c>
      <c r="AL352" s="290" t="s">
        <v>708</v>
      </c>
      <c r="AM352" s="290" t="s">
        <v>708</v>
      </c>
      <c r="AN352" s="290" t="s">
        <v>708</v>
      </c>
      <c r="AO352" s="290" t="s">
        <v>708</v>
      </c>
      <c r="AP352" s="290" t="s">
        <v>708</v>
      </c>
      <c r="AQ352" s="380" t="s">
        <v>708</v>
      </c>
      <c r="AR352" s="380" t="s">
        <v>708</v>
      </c>
      <c r="AS352" s="380" t="s">
        <v>708</v>
      </c>
      <c r="AT352" s="380" t="s">
        <v>708</v>
      </c>
      <c r="AU352" s="380" t="s">
        <v>708</v>
      </c>
      <c r="AV352" s="380" t="s">
        <v>708</v>
      </c>
      <c r="AW352" s="380" t="s">
        <v>708</v>
      </c>
      <c r="AX352" s="380" t="s">
        <v>708</v>
      </c>
      <c r="AY352" s="380" t="s">
        <v>708</v>
      </c>
      <c r="AZ352" s="380" t="s">
        <v>708</v>
      </c>
      <c r="BA352" s="380" t="s">
        <v>708</v>
      </c>
      <c r="BB352" s="380" t="s">
        <v>708</v>
      </c>
      <c r="BC352" s="380" t="s">
        <v>708</v>
      </c>
      <c r="BD352" s="380" t="s">
        <v>708</v>
      </c>
      <c r="BE352" s="380" t="s">
        <v>708</v>
      </c>
      <c r="BF352" s="380" t="s">
        <v>708</v>
      </c>
      <c r="BG352" s="380" t="s">
        <v>708</v>
      </c>
      <c r="BH352" s="380" t="s">
        <v>708</v>
      </c>
      <c r="BI352" s="380" t="s">
        <v>708</v>
      </c>
      <c r="BJ352" s="380" t="s">
        <v>708</v>
      </c>
      <c r="BK352" s="380" t="s">
        <v>708</v>
      </c>
      <c r="BL352" s="380" t="s">
        <v>708</v>
      </c>
      <c r="BM352" s="380" t="s">
        <v>708</v>
      </c>
      <c r="BN352" s="380" t="s">
        <v>708</v>
      </c>
      <c r="BO352" s="380" t="s">
        <v>708</v>
      </c>
      <c r="BP352" s="380" t="s">
        <v>708</v>
      </c>
      <c r="BQ352" s="380" t="s">
        <v>708</v>
      </c>
      <c r="BR352" s="380" t="s">
        <v>708</v>
      </c>
      <c r="BS352" s="380" t="s">
        <v>708</v>
      </c>
      <c r="BT352" s="380" t="s">
        <v>708</v>
      </c>
      <c r="BU352" s="380" t="s">
        <v>708</v>
      </c>
      <c r="BV352" s="380" t="s">
        <v>708</v>
      </c>
      <c r="BW352" s="380" t="s">
        <v>708</v>
      </c>
      <c r="BX352" s="380" t="s">
        <v>708</v>
      </c>
      <c r="BY352" s="380" t="s">
        <v>708</v>
      </c>
      <c r="BZ352" s="380" t="s">
        <v>708</v>
      </c>
      <c r="CA352" s="380" t="s">
        <v>708</v>
      </c>
      <c r="CB352" s="380" t="s">
        <v>708</v>
      </c>
      <c r="CC352" s="380" t="s">
        <v>708</v>
      </c>
      <c r="CD352" s="380" t="s">
        <v>708</v>
      </c>
      <c r="CE352" s="380" t="s">
        <v>708</v>
      </c>
      <c r="CF352" s="380" t="s">
        <v>708</v>
      </c>
      <c r="CG352" s="380" t="s">
        <v>708</v>
      </c>
      <c r="CH352" s="508" t="s">
        <v>1280</v>
      </c>
      <c r="CI352" s="365"/>
      <c r="CJ352" s="365"/>
      <c r="CK352" s="365"/>
      <c r="CL352" s="365"/>
      <c r="CM352" s="365"/>
      <c r="CN352" s="365"/>
      <c r="CO352" s="365"/>
      <c r="CP352" s="365"/>
      <c r="CQ352" s="365"/>
      <c r="CR352" s="365"/>
      <c r="CS352" s="365"/>
      <c r="CT352" s="365"/>
      <c r="CU352" s="365"/>
      <c r="CV352" s="365"/>
      <c r="CW352" s="365"/>
      <c r="CX352" s="365"/>
      <c r="CY352" s="365"/>
      <c r="CZ352" s="365"/>
      <c r="DA352" s="365"/>
      <c r="DB352" s="365"/>
      <c r="DC352" s="365"/>
      <c r="DD352" s="365"/>
      <c r="DE352" s="365"/>
      <c r="DF352" s="365"/>
      <c r="DG352" s="365"/>
      <c r="DH352" s="365"/>
      <c r="DI352" s="365"/>
      <c r="DJ352" s="365"/>
      <c r="DK352" s="365"/>
      <c r="DL352" s="365"/>
      <c r="DM352" s="365"/>
      <c r="DN352" s="365"/>
      <c r="DO352" s="365"/>
      <c r="DP352" s="365"/>
      <c r="DQ352" s="365"/>
      <c r="DR352" s="365"/>
      <c r="DS352" s="365"/>
      <c r="DT352" s="365"/>
      <c r="DU352" s="365"/>
      <c r="DV352" s="365"/>
      <c r="DW352" s="365"/>
      <c r="DX352" s="365"/>
      <c r="DY352" s="365"/>
      <c r="DZ352" s="365"/>
      <c r="EA352" s="365"/>
      <c r="EB352" s="365"/>
      <c r="EC352" s="365"/>
      <c r="ED352" s="365"/>
      <c r="EE352" s="365"/>
      <c r="EF352" s="365"/>
      <c r="EG352" s="365"/>
      <c r="EH352" s="365"/>
      <c r="EI352" s="365"/>
      <c r="EJ352" s="365"/>
      <c r="EK352" s="365"/>
      <c r="EL352" s="365"/>
      <c r="EM352" s="365"/>
      <c r="EN352" s="365"/>
      <c r="EO352" s="365"/>
      <c r="EP352" s="365"/>
      <c r="EQ352" s="365"/>
      <c r="ER352" s="365"/>
      <c r="ES352" s="365"/>
      <c r="ET352" s="365"/>
      <c r="EU352" s="365"/>
      <c r="EV352" s="365"/>
      <c r="EW352" s="365"/>
      <c r="EX352" s="365"/>
      <c r="EY352" s="365"/>
    </row>
    <row r="353" spans="1:155" s="61" customFormat="1" ht="15.5" x14ac:dyDescent="0.35">
      <c r="A353" s="364" t="s">
        <v>630</v>
      </c>
      <c r="B353" s="396" t="s">
        <v>1281</v>
      </c>
      <c r="C353" s="293" t="s">
        <v>1225</v>
      </c>
      <c r="D353" s="365"/>
      <c r="E353" s="398">
        <v>134406059</v>
      </c>
      <c r="F353" s="289">
        <v>143276399</v>
      </c>
      <c r="G353" s="483" t="s">
        <v>708</v>
      </c>
      <c r="H353" s="237" t="s">
        <v>708</v>
      </c>
      <c r="I353" s="483" t="s">
        <v>708</v>
      </c>
      <c r="J353" s="783" t="s">
        <v>708</v>
      </c>
      <c r="K353" s="483" t="s">
        <v>708</v>
      </c>
      <c r="L353" s="783" t="s">
        <v>708</v>
      </c>
      <c r="M353" s="398">
        <v>0</v>
      </c>
      <c r="N353" s="699">
        <v>0</v>
      </c>
      <c r="O353" s="237" t="s">
        <v>708</v>
      </c>
      <c r="P353" s="237" t="s">
        <v>708</v>
      </c>
      <c r="Q353" s="383" t="s">
        <v>708</v>
      </c>
      <c r="R353" s="290" t="s">
        <v>708</v>
      </c>
      <c r="S353" s="383" t="s">
        <v>708</v>
      </c>
      <c r="T353" s="722" t="s">
        <v>708</v>
      </c>
      <c r="U353" s="384">
        <v>644540.6</v>
      </c>
      <c r="V353" s="752">
        <v>655667.19999999995</v>
      </c>
      <c r="W353" s="406">
        <v>208.53</v>
      </c>
      <c r="X353" s="753">
        <v>218.52</v>
      </c>
      <c r="Y353" s="383" t="s">
        <v>708</v>
      </c>
      <c r="Z353" s="290" t="s">
        <v>708</v>
      </c>
      <c r="AA353" s="499">
        <v>0</v>
      </c>
      <c r="AB353" s="440">
        <v>0</v>
      </c>
      <c r="AC353" s="619">
        <v>0</v>
      </c>
      <c r="AD353" s="699" t="s">
        <v>105</v>
      </c>
      <c r="AE353" s="290" t="s">
        <v>708</v>
      </c>
      <c r="AF353" s="289" t="s">
        <v>708</v>
      </c>
      <c r="AG353" s="290" t="s">
        <v>708</v>
      </c>
      <c r="AH353" s="290" t="s">
        <v>708</v>
      </c>
      <c r="AI353" s="290" t="s">
        <v>708</v>
      </c>
      <c r="AJ353" s="290" t="s">
        <v>708</v>
      </c>
      <c r="AK353" s="290" t="s">
        <v>708</v>
      </c>
      <c r="AL353" s="290" t="s">
        <v>708</v>
      </c>
      <c r="AM353" s="290" t="s">
        <v>708</v>
      </c>
      <c r="AN353" s="290" t="s">
        <v>708</v>
      </c>
      <c r="AO353" s="290" t="s">
        <v>708</v>
      </c>
      <c r="AP353" s="290" t="s">
        <v>708</v>
      </c>
      <c r="AQ353" s="380" t="s">
        <v>708</v>
      </c>
      <c r="AR353" s="380" t="s">
        <v>708</v>
      </c>
      <c r="AS353" s="380" t="s">
        <v>708</v>
      </c>
      <c r="AT353" s="380" t="s">
        <v>708</v>
      </c>
      <c r="AU353" s="380" t="s">
        <v>708</v>
      </c>
      <c r="AV353" s="380" t="s">
        <v>708</v>
      </c>
      <c r="AW353" s="380" t="s">
        <v>708</v>
      </c>
      <c r="AX353" s="380" t="s">
        <v>708</v>
      </c>
      <c r="AY353" s="380" t="s">
        <v>708</v>
      </c>
      <c r="AZ353" s="380" t="s">
        <v>708</v>
      </c>
      <c r="BA353" s="380" t="s">
        <v>708</v>
      </c>
      <c r="BB353" s="380" t="s">
        <v>708</v>
      </c>
      <c r="BC353" s="380" t="s">
        <v>708</v>
      </c>
      <c r="BD353" s="380" t="s">
        <v>708</v>
      </c>
      <c r="BE353" s="380" t="s">
        <v>708</v>
      </c>
      <c r="BF353" s="380" t="s">
        <v>708</v>
      </c>
      <c r="BG353" s="380" t="s">
        <v>708</v>
      </c>
      <c r="BH353" s="380" t="s">
        <v>708</v>
      </c>
      <c r="BI353" s="380" t="s">
        <v>708</v>
      </c>
      <c r="BJ353" s="380" t="s">
        <v>708</v>
      </c>
      <c r="BK353" s="380" t="s">
        <v>708</v>
      </c>
      <c r="BL353" s="380" t="s">
        <v>708</v>
      </c>
      <c r="BM353" s="380" t="s">
        <v>708</v>
      </c>
      <c r="BN353" s="380" t="s">
        <v>708</v>
      </c>
      <c r="BO353" s="380" t="s">
        <v>708</v>
      </c>
      <c r="BP353" s="380" t="s">
        <v>708</v>
      </c>
      <c r="BQ353" s="380" t="s">
        <v>708</v>
      </c>
      <c r="BR353" s="380" t="s">
        <v>708</v>
      </c>
      <c r="BS353" s="380" t="s">
        <v>708</v>
      </c>
      <c r="BT353" s="380" t="s">
        <v>708</v>
      </c>
      <c r="BU353" s="380" t="s">
        <v>708</v>
      </c>
      <c r="BV353" s="380" t="s">
        <v>708</v>
      </c>
      <c r="BW353" s="380" t="s">
        <v>708</v>
      </c>
      <c r="BX353" s="380" t="s">
        <v>708</v>
      </c>
      <c r="BY353" s="380" t="s">
        <v>708</v>
      </c>
      <c r="BZ353" s="380" t="s">
        <v>708</v>
      </c>
      <c r="CA353" s="380" t="s">
        <v>708</v>
      </c>
      <c r="CB353" s="380" t="s">
        <v>708</v>
      </c>
      <c r="CC353" s="380" t="s">
        <v>708</v>
      </c>
      <c r="CD353" s="380" t="s">
        <v>708</v>
      </c>
      <c r="CE353" s="380" t="s">
        <v>708</v>
      </c>
      <c r="CF353" s="380" t="s">
        <v>708</v>
      </c>
      <c r="CG353" s="380" t="s">
        <v>708</v>
      </c>
      <c r="CH353" s="508" t="s">
        <v>1282</v>
      </c>
      <c r="CI353" s="365"/>
      <c r="CJ353" s="365"/>
      <c r="CK353" s="365"/>
      <c r="CL353" s="365"/>
      <c r="CM353" s="365"/>
      <c r="CN353" s="365"/>
      <c r="CO353" s="365"/>
      <c r="CP353" s="365"/>
      <c r="CQ353" s="365"/>
      <c r="CR353" s="365"/>
      <c r="CS353" s="365"/>
      <c r="CT353" s="365"/>
      <c r="CU353" s="365"/>
      <c r="CV353" s="365"/>
      <c r="CW353" s="365"/>
      <c r="CX353" s="365"/>
      <c r="CY353" s="365"/>
      <c r="CZ353" s="365"/>
      <c r="DA353" s="365"/>
      <c r="DB353" s="365"/>
      <c r="DC353" s="365"/>
      <c r="DD353" s="365"/>
      <c r="DE353" s="365"/>
      <c r="DF353" s="365"/>
      <c r="DG353" s="365"/>
      <c r="DH353" s="365"/>
      <c r="DI353" s="365"/>
      <c r="DJ353" s="365"/>
      <c r="DK353" s="365"/>
      <c r="DL353" s="365"/>
      <c r="DM353" s="365"/>
      <c r="DN353" s="365"/>
      <c r="DO353" s="365"/>
      <c r="DP353" s="365"/>
      <c r="DQ353" s="365"/>
      <c r="DR353" s="365"/>
      <c r="DS353" s="365"/>
      <c r="DT353" s="365"/>
      <c r="DU353" s="365"/>
      <c r="DV353" s="365"/>
      <c r="DW353" s="365"/>
      <c r="DX353" s="365"/>
      <c r="DY353" s="365"/>
      <c r="DZ353" s="365"/>
      <c r="EA353" s="365"/>
      <c r="EB353" s="365"/>
      <c r="EC353" s="365"/>
      <c r="ED353" s="365"/>
      <c r="EE353" s="365"/>
      <c r="EF353" s="365"/>
      <c r="EG353" s="365"/>
      <c r="EH353" s="365"/>
      <c r="EI353" s="365"/>
      <c r="EJ353" s="365"/>
      <c r="EK353" s="365"/>
      <c r="EL353" s="365"/>
      <c r="EM353" s="365"/>
      <c r="EN353" s="365"/>
      <c r="EO353" s="365"/>
      <c r="EP353" s="365"/>
      <c r="EQ353" s="365"/>
      <c r="ER353" s="365"/>
      <c r="ES353" s="365"/>
      <c r="ET353" s="365"/>
      <c r="EU353" s="365"/>
      <c r="EV353" s="365"/>
      <c r="EW353" s="365"/>
      <c r="EX353" s="365"/>
      <c r="EY353" s="365"/>
    </row>
    <row r="354" spans="1:155" s="61" customFormat="1" ht="15.5" x14ac:dyDescent="0.35">
      <c r="A354" s="364" t="s">
        <v>232</v>
      </c>
      <c r="B354" s="396" t="s">
        <v>233</v>
      </c>
      <c r="C354" s="293" t="s">
        <v>173</v>
      </c>
      <c r="D354" s="365"/>
      <c r="E354" s="398">
        <v>329268593</v>
      </c>
      <c r="F354" s="289">
        <v>343250962</v>
      </c>
      <c r="G354" s="483" t="s">
        <v>708</v>
      </c>
      <c r="H354" s="237" t="s">
        <v>708</v>
      </c>
      <c r="I354" s="483" t="s">
        <v>708</v>
      </c>
      <c r="J354" s="783" t="s">
        <v>708</v>
      </c>
      <c r="K354" s="483" t="s">
        <v>708</v>
      </c>
      <c r="L354" s="783" t="s">
        <v>708</v>
      </c>
      <c r="M354" s="398">
        <v>0</v>
      </c>
      <c r="N354" s="699">
        <v>0</v>
      </c>
      <c r="O354" s="237" t="s">
        <v>708</v>
      </c>
      <c r="P354" s="237" t="s">
        <v>708</v>
      </c>
      <c r="Q354" s="383" t="s">
        <v>708</v>
      </c>
      <c r="R354" s="290" t="s">
        <v>708</v>
      </c>
      <c r="S354" s="383" t="s">
        <v>708</v>
      </c>
      <c r="T354" s="722" t="s">
        <v>708</v>
      </c>
      <c r="U354" s="384">
        <v>233652.9</v>
      </c>
      <c r="V354" s="752">
        <v>236503.47</v>
      </c>
      <c r="W354" s="406">
        <v>1409.22</v>
      </c>
      <c r="X354" s="753">
        <v>1451.36</v>
      </c>
      <c r="Y354" s="383" t="s">
        <v>708</v>
      </c>
      <c r="Z354" s="290" t="s">
        <v>708</v>
      </c>
      <c r="AA354" s="499">
        <v>3292686</v>
      </c>
      <c r="AB354" s="440">
        <v>13.92</v>
      </c>
      <c r="AC354" s="619">
        <v>9.8999999999999991E-3</v>
      </c>
      <c r="AD354" s="699" t="s">
        <v>105</v>
      </c>
      <c r="AE354" s="290" t="s">
        <v>708</v>
      </c>
      <c r="AF354" s="289" t="s">
        <v>708</v>
      </c>
      <c r="AG354" s="290" t="s">
        <v>708</v>
      </c>
      <c r="AH354" s="290" t="s">
        <v>708</v>
      </c>
      <c r="AI354" s="290" t="s">
        <v>708</v>
      </c>
      <c r="AJ354" s="290" t="s">
        <v>708</v>
      </c>
      <c r="AK354" s="290" t="s">
        <v>708</v>
      </c>
      <c r="AL354" s="290" t="s">
        <v>708</v>
      </c>
      <c r="AM354" s="290" t="s">
        <v>708</v>
      </c>
      <c r="AN354" s="290" t="s">
        <v>708</v>
      </c>
      <c r="AO354" s="290" t="s">
        <v>708</v>
      </c>
      <c r="AP354" s="290" t="s">
        <v>708</v>
      </c>
      <c r="AQ354" s="380" t="s">
        <v>708</v>
      </c>
      <c r="AR354" s="380" t="s">
        <v>708</v>
      </c>
      <c r="AS354" s="380" t="s">
        <v>708</v>
      </c>
      <c r="AT354" s="380" t="s">
        <v>708</v>
      </c>
      <c r="AU354" s="380" t="s">
        <v>708</v>
      </c>
      <c r="AV354" s="380" t="s">
        <v>708</v>
      </c>
      <c r="AW354" s="380" t="s">
        <v>708</v>
      </c>
      <c r="AX354" s="380" t="s">
        <v>708</v>
      </c>
      <c r="AY354" s="380" t="s">
        <v>708</v>
      </c>
      <c r="AZ354" s="380" t="s">
        <v>708</v>
      </c>
      <c r="BA354" s="380" t="s">
        <v>708</v>
      </c>
      <c r="BB354" s="380" t="s">
        <v>708</v>
      </c>
      <c r="BC354" s="380" t="s">
        <v>708</v>
      </c>
      <c r="BD354" s="380" t="s">
        <v>708</v>
      </c>
      <c r="BE354" s="380" t="s">
        <v>708</v>
      </c>
      <c r="BF354" s="380" t="s">
        <v>708</v>
      </c>
      <c r="BG354" s="380" t="s">
        <v>708</v>
      </c>
      <c r="BH354" s="380" t="s">
        <v>708</v>
      </c>
      <c r="BI354" s="380" t="s">
        <v>708</v>
      </c>
      <c r="BJ354" s="380" t="s">
        <v>708</v>
      </c>
      <c r="BK354" s="380" t="s">
        <v>708</v>
      </c>
      <c r="BL354" s="380" t="s">
        <v>708</v>
      </c>
      <c r="BM354" s="380" t="s">
        <v>708</v>
      </c>
      <c r="BN354" s="380" t="s">
        <v>708</v>
      </c>
      <c r="BO354" s="380" t="s">
        <v>708</v>
      </c>
      <c r="BP354" s="380" t="s">
        <v>708</v>
      </c>
      <c r="BQ354" s="380" t="s">
        <v>708</v>
      </c>
      <c r="BR354" s="380" t="s">
        <v>708</v>
      </c>
      <c r="BS354" s="380" t="s">
        <v>708</v>
      </c>
      <c r="BT354" s="380" t="s">
        <v>708</v>
      </c>
      <c r="BU354" s="380" t="s">
        <v>708</v>
      </c>
      <c r="BV354" s="380" t="s">
        <v>708</v>
      </c>
      <c r="BW354" s="380" t="s">
        <v>708</v>
      </c>
      <c r="BX354" s="380" t="s">
        <v>708</v>
      </c>
      <c r="BY354" s="380" t="s">
        <v>708</v>
      </c>
      <c r="BZ354" s="380" t="s">
        <v>708</v>
      </c>
      <c r="CA354" s="380" t="s">
        <v>708</v>
      </c>
      <c r="CB354" s="380" t="s">
        <v>708</v>
      </c>
      <c r="CC354" s="380" t="s">
        <v>708</v>
      </c>
      <c r="CD354" s="380" t="s">
        <v>708</v>
      </c>
      <c r="CE354" s="380" t="s">
        <v>708</v>
      </c>
      <c r="CF354" s="380" t="s">
        <v>708</v>
      </c>
      <c r="CG354" s="380" t="s">
        <v>708</v>
      </c>
      <c r="CH354" s="508" t="s">
        <v>1283</v>
      </c>
      <c r="CI354" s="365"/>
      <c r="CJ354" s="365"/>
      <c r="CK354" s="365"/>
      <c r="CL354" s="365"/>
      <c r="CM354" s="365"/>
      <c r="CN354" s="365"/>
      <c r="CO354" s="365"/>
      <c r="CP354" s="365"/>
      <c r="CQ354" s="365"/>
      <c r="CR354" s="365"/>
      <c r="CS354" s="365"/>
      <c r="CT354" s="365"/>
      <c r="CU354" s="365"/>
      <c r="CV354" s="365"/>
      <c r="CW354" s="365"/>
      <c r="CX354" s="365"/>
      <c r="CY354" s="365"/>
      <c r="CZ354" s="365"/>
      <c r="DA354" s="365"/>
      <c r="DB354" s="365"/>
      <c r="DC354" s="365"/>
      <c r="DD354" s="365"/>
      <c r="DE354" s="365"/>
      <c r="DF354" s="365"/>
      <c r="DG354" s="365"/>
      <c r="DH354" s="365"/>
      <c r="DI354" s="365"/>
      <c r="DJ354" s="365"/>
      <c r="DK354" s="365"/>
      <c r="DL354" s="365"/>
      <c r="DM354" s="365"/>
      <c r="DN354" s="365"/>
      <c r="DO354" s="365"/>
      <c r="DP354" s="365"/>
      <c r="DQ354" s="365"/>
      <c r="DR354" s="365"/>
      <c r="DS354" s="365"/>
      <c r="DT354" s="365"/>
      <c r="DU354" s="365"/>
      <c r="DV354" s="365"/>
      <c r="DW354" s="365"/>
      <c r="DX354" s="365"/>
      <c r="DY354" s="365"/>
      <c r="DZ354" s="365"/>
      <c r="EA354" s="365"/>
      <c r="EB354" s="365"/>
      <c r="EC354" s="365"/>
      <c r="ED354" s="365"/>
      <c r="EE354" s="365"/>
      <c r="EF354" s="365"/>
      <c r="EG354" s="365"/>
      <c r="EH354" s="365"/>
      <c r="EI354" s="365"/>
      <c r="EJ354" s="365"/>
      <c r="EK354" s="365"/>
      <c r="EL354" s="365"/>
      <c r="EM354" s="365"/>
      <c r="EN354" s="365"/>
      <c r="EO354" s="365"/>
      <c r="EP354" s="365"/>
      <c r="EQ354" s="365"/>
      <c r="ER354" s="365"/>
      <c r="ES354" s="365"/>
      <c r="ET354" s="365"/>
      <c r="EU354" s="365"/>
      <c r="EV354" s="365"/>
      <c r="EW354" s="365"/>
      <c r="EX354" s="365"/>
      <c r="EY354" s="365"/>
    </row>
    <row r="355" spans="1:155" s="61" customFormat="1" ht="15.5" x14ac:dyDescent="0.35">
      <c r="A355" s="364" t="s">
        <v>631</v>
      </c>
      <c r="B355" s="396" t="s">
        <v>1284</v>
      </c>
      <c r="C355" s="293" t="s">
        <v>1225</v>
      </c>
      <c r="D355" s="365"/>
      <c r="E355" s="398">
        <v>63104959</v>
      </c>
      <c r="F355" s="289">
        <v>66239892</v>
      </c>
      <c r="G355" s="483" t="s">
        <v>708</v>
      </c>
      <c r="H355" s="237" t="s">
        <v>708</v>
      </c>
      <c r="I355" s="483" t="s">
        <v>708</v>
      </c>
      <c r="J355" s="783" t="s">
        <v>708</v>
      </c>
      <c r="K355" s="483" t="s">
        <v>708</v>
      </c>
      <c r="L355" s="783" t="s">
        <v>708</v>
      </c>
      <c r="M355" s="398">
        <v>0</v>
      </c>
      <c r="N355" s="699">
        <v>0</v>
      </c>
      <c r="O355" s="237" t="s">
        <v>708</v>
      </c>
      <c r="P355" s="237" t="s">
        <v>708</v>
      </c>
      <c r="Q355" s="383" t="s">
        <v>708</v>
      </c>
      <c r="R355" s="290" t="s">
        <v>708</v>
      </c>
      <c r="S355" s="383" t="s">
        <v>708</v>
      </c>
      <c r="T355" s="722" t="s">
        <v>708</v>
      </c>
      <c r="U355" s="384">
        <v>233652.8</v>
      </c>
      <c r="V355" s="752">
        <v>236503.5</v>
      </c>
      <c r="W355" s="406">
        <v>270.08</v>
      </c>
      <c r="X355" s="753">
        <v>280.08</v>
      </c>
      <c r="Y355" s="383" t="s">
        <v>708</v>
      </c>
      <c r="Z355" s="290" t="s">
        <v>708</v>
      </c>
      <c r="AA355" s="499">
        <v>0</v>
      </c>
      <c r="AB355" s="440">
        <v>0</v>
      </c>
      <c r="AC355" s="619">
        <v>0</v>
      </c>
      <c r="AD355" s="699" t="s">
        <v>105</v>
      </c>
      <c r="AE355" s="290" t="s">
        <v>708</v>
      </c>
      <c r="AF355" s="289" t="s">
        <v>708</v>
      </c>
      <c r="AG355" s="290" t="s">
        <v>708</v>
      </c>
      <c r="AH355" s="290" t="s">
        <v>708</v>
      </c>
      <c r="AI355" s="290" t="s">
        <v>708</v>
      </c>
      <c r="AJ355" s="290" t="s">
        <v>708</v>
      </c>
      <c r="AK355" s="290" t="s">
        <v>708</v>
      </c>
      <c r="AL355" s="290" t="s">
        <v>708</v>
      </c>
      <c r="AM355" s="290" t="s">
        <v>708</v>
      </c>
      <c r="AN355" s="290" t="s">
        <v>708</v>
      </c>
      <c r="AO355" s="290" t="s">
        <v>708</v>
      </c>
      <c r="AP355" s="290" t="s">
        <v>708</v>
      </c>
      <c r="AQ355" s="380" t="s">
        <v>708</v>
      </c>
      <c r="AR355" s="380" t="s">
        <v>708</v>
      </c>
      <c r="AS355" s="380" t="s">
        <v>708</v>
      </c>
      <c r="AT355" s="380" t="s">
        <v>708</v>
      </c>
      <c r="AU355" s="380" t="s">
        <v>708</v>
      </c>
      <c r="AV355" s="380" t="s">
        <v>708</v>
      </c>
      <c r="AW355" s="380" t="s">
        <v>708</v>
      </c>
      <c r="AX355" s="380" t="s">
        <v>708</v>
      </c>
      <c r="AY355" s="380" t="s">
        <v>708</v>
      </c>
      <c r="AZ355" s="380" t="s">
        <v>708</v>
      </c>
      <c r="BA355" s="380" t="s">
        <v>708</v>
      </c>
      <c r="BB355" s="380" t="s">
        <v>708</v>
      </c>
      <c r="BC355" s="380" t="s">
        <v>708</v>
      </c>
      <c r="BD355" s="380" t="s">
        <v>708</v>
      </c>
      <c r="BE355" s="380" t="s">
        <v>708</v>
      </c>
      <c r="BF355" s="380" t="s">
        <v>708</v>
      </c>
      <c r="BG355" s="380" t="s">
        <v>708</v>
      </c>
      <c r="BH355" s="380" t="s">
        <v>708</v>
      </c>
      <c r="BI355" s="380" t="s">
        <v>708</v>
      </c>
      <c r="BJ355" s="380" t="s">
        <v>708</v>
      </c>
      <c r="BK355" s="380" t="s">
        <v>708</v>
      </c>
      <c r="BL355" s="380" t="s">
        <v>708</v>
      </c>
      <c r="BM355" s="380" t="s">
        <v>708</v>
      </c>
      <c r="BN355" s="380" t="s">
        <v>708</v>
      </c>
      <c r="BO355" s="380" t="s">
        <v>708</v>
      </c>
      <c r="BP355" s="380" t="s">
        <v>708</v>
      </c>
      <c r="BQ355" s="380" t="s">
        <v>708</v>
      </c>
      <c r="BR355" s="380" t="s">
        <v>708</v>
      </c>
      <c r="BS355" s="380" t="s">
        <v>708</v>
      </c>
      <c r="BT355" s="380" t="s">
        <v>708</v>
      </c>
      <c r="BU355" s="380" t="s">
        <v>708</v>
      </c>
      <c r="BV355" s="380" t="s">
        <v>708</v>
      </c>
      <c r="BW355" s="380" t="s">
        <v>708</v>
      </c>
      <c r="BX355" s="380" t="s">
        <v>708</v>
      </c>
      <c r="BY355" s="380" t="s">
        <v>708</v>
      </c>
      <c r="BZ355" s="380" t="s">
        <v>708</v>
      </c>
      <c r="CA355" s="380" t="s">
        <v>708</v>
      </c>
      <c r="CB355" s="380" t="s">
        <v>708</v>
      </c>
      <c r="CC355" s="380" t="s">
        <v>708</v>
      </c>
      <c r="CD355" s="380" t="s">
        <v>708</v>
      </c>
      <c r="CE355" s="380" t="s">
        <v>708</v>
      </c>
      <c r="CF355" s="380" t="s">
        <v>708</v>
      </c>
      <c r="CG355" s="380" t="s">
        <v>708</v>
      </c>
      <c r="CH355" s="508" t="s">
        <v>1285</v>
      </c>
      <c r="CI355" s="365"/>
      <c r="CJ355" s="365"/>
      <c r="CK355" s="365"/>
      <c r="CL355" s="365"/>
      <c r="CM355" s="365"/>
      <c r="CN355" s="365"/>
      <c r="CO355" s="365"/>
      <c r="CP355" s="365"/>
      <c r="CQ355" s="365"/>
      <c r="CR355" s="365"/>
      <c r="CS355" s="365"/>
      <c r="CT355" s="365"/>
      <c r="CU355" s="365"/>
      <c r="CV355" s="365"/>
      <c r="CW355" s="365"/>
      <c r="CX355" s="365"/>
      <c r="CY355" s="365"/>
      <c r="CZ355" s="365"/>
      <c r="DA355" s="365"/>
      <c r="DB355" s="365"/>
      <c r="DC355" s="365"/>
      <c r="DD355" s="365"/>
      <c r="DE355" s="365"/>
      <c r="DF355" s="365"/>
      <c r="DG355" s="365"/>
      <c r="DH355" s="365"/>
      <c r="DI355" s="365"/>
      <c r="DJ355" s="365"/>
      <c r="DK355" s="365"/>
      <c r="DL355" s="365"/>
      <c r="DM355" s="365"/>
      <c r="DN355" s="365"/>
      <c r="DO355" s="365"/>
      <c r="DP355" s="365"/>
      <c r="DQ355" s="365"/>
      <c r="DR355" s="365"/>
      <c r="DS355" s="365"/>
      <c r="DT355" s="365"/>
      <c r="DU355" s="365"/>
      <c r="DV355" s="365"/>
      <c r="DW355" s="365"/>
      <c r="DX355" s="365"/>
      <c r="DY355" s="365"/>
      <c r="DZ355" s="365"/>
      <c r="EA355" s="365"/>
      <c r="EB355" s="365"/>
      <c r="EC355" s="365"/>
      <c r="ED355" s="365"/>
      <c r="EE355" s="365"/>
      <c r="EF355" s="365"/>
      <c r="EG355" s="365"/>
      <c r="EH355" s="365"/>
      <c r="EI355" s="365"/>
      <c r="EJ355" s="365"/>
      <c r="EK355" s="365"/>
      <c r="EL355" s="365"/>
      <c r="EM355" s="365"/>
      <c r="EN355" s="365"/>
      <c r="EO355" s="365"/>
      <c r="EP355" s="365"/>
      <c r="EQ355" s="365"/>
      <c r="ER355" s="365"/>
      <c r="ES355" s="365"/>
      <c r="ET355" s="365"/>
      <c r="EU355" s="365"/>
      <c r="EV355" s="365"/>
      <c r="EW355" s="365"/>
      <c r="EX355" s="365"/>
      <c r="EY355" s="365"/>
    </row>
    <row r="356" spans="1:155" s="61" customFormat="1" ht="15.5" x14ac:dyDescent="0.35">
      <c r="A356" s="364" t="s">
        <v>246</v>
      </c>
      <c r="B356" s="396" t="s">
        <v>247</v>
      </c>
      <c r="C356" s="293" t="s">
        <v>173</v>
      </c>
      <c r="D356" s="365"/>
      <c r="E356" s="398">
        <v>707383846.53999996</v>
      </c>
      <c r="F356" s="289">
        <v>738072348.89999998</v>
      </c>
      <c r="G356" s="483" t="s">
        <v>708</v>
      </c>
      <c r="H356" s="237" t="s">
        <v>708</v>
      </c>
      <c r="I356" s="483" t="s">
        <v>708</v>
      </c>
      <c r="J356" s="783" t="s">
        <v>708</v>
      </c>
      <c r="K356" s="483" t="s">
        <v>708</v>
      </c>
      <c r="L356" s="783" t="s">
        <v>708</v>
      </c>
      <c r="M356" s="398">
        <v>1234932</v>
      </c>
      <c r="N356" s="699">
        <v>1263123</v>
      </c>
      <c r="O356" s="237" t="s">
        <v>708</v>
      </c>
      <c r="P356" s="237" t="s">
        <v>708</v>
      </c>
      <c r="Q356" s="383" t="s">
        <v>708</v>
      </c>
      <c r="R356" s="290" t="s">
        <v>708</v>
      </c>
      <c r="S356" s="383" t="s">
        <v>708</v>
      </c>
      <c r="T356" s="722" t="s">
        <v>708</v>
      </c>
      <c r="U356" s="384">
        <v>523813.4</v>
      </c>
      <c r="V356" s="752">
        <v>530659</v>
      </c>
      <c r="W356" s="406">
        <v>1350.45</v>
      </c>
      <c r="X356" s="753">
        <v>1390.86</v>
      </c>
      <c r="Y356" s="383" t="s">
        <v>708</v>
      </c>
      <c r="Z356" s="290" t="s">
        <v>708</v>
      </c>
      <c r="AA356" s="499">
        <v>7163896.2300000004</v>
      </c>
      <c r="AB356" s="440">
        <v>13.5</v>
      </c>
      <c r="AC356" s="619">
        <v>0.01</v>
      </c>
      <c r="AD356" s="699" t="s">
        <v>105</v>
      </c>
      <c r="AE356" s="290" t="s">
        <v>708</v>
      </c>
      <c r="AF356" s="289" t="s">
        <v>708</v>
      </c>
      <c r="AG356" s="290" t="s">
        <v>708</v>
      </c>
      <c r="AH356" s="290" t="s">
        <v>708</v>
      </c>
      <c r="AI356" s="290" t="s">
        <v>708</v>
      </c>
      <c r="AJ356" s="290" t="s">
        <v>708</v>
      </c>
      <c r="AK356" s="290" t="s">
        <v>708</v>
      </c>
      <c r="AL356" s="290" t="s">
        <v>708</v>
      </c>
      <c r="AM356" s="290" t="s">
        <v>708</v>
      </c>
      <c r="AN356" s="290" t="s">
        <v>708</v>
      </c>
      <c r="AO356" s="290" t="s">
        <v>708</v>
      </c>
      <c r="AP356" s="290" t="s">
        <v>708</v>
      </c>
      <c r="AQ356" s="380" t="s">
        <v>708</v>
      </c>
      <c r="AR356" s="380" t="s">
        <v>708</v>
      </c>
      <c r="AS356" s="380" t="s">
        <v>708</v>
      </c>
      <c r="AT356" s="380" t="s">
        <v>708</v>
      </c>
      <c r="AU356" s="380" t="s">
        <v>708</v>
      </c>
      <c r="AV356" s="380" t="s">
        <v>708</v>
      </c>
      <c r="AW356" s="380" t="s">
        <v>708</v>
      </c>
      <c r="AX356" s="380" t="s">
        <v>708</v>
      </c>
      <c r="AY356" s="380" t="s">
        <v>708</v>
      </c>
      <c r="AZ356" s="380" t="s">
        <v>708</v>
      </c>
      <c r="BA356" s="380" t="s">
        <v>708</v>
      </c>
      <c r="BB356" s="380" t="s">
        <v>708</v>
      </c>
      <c r="BC356" s="380" t="s">
        <v>708</v>
      </c>
      <c r="BD356" s="380" t="s">
        <v>708</v>
      </c>
      <c r="BE356" s="380" t="s">
        <v>708</v>
      </c>
      <c r="BF356" s="380" t="s">
        <v>708</v>
      </c>
      <c r="BG356" s="380" t="s">
        <v>708</v>
      </c>
      <c r="BH356" s="380" t="s">
        <v>708</v>
      </c>
      <c r="BI356" s="380" t="s">
        <v>708</v>
      </c>
      <c r="BJ356" s="380" t="s">
        <v>708</v>
      </c>
      <c r="BK356" s="380" t="s">
        <v>708</v>
      </c>
      <c r="BL356" s="380" t="s">
        <v>708</v>
      </c>
      <c r="BM356" s="380" t="s">
        <v>708</v>
      </c>
      <c r="BN356" s="380" t="s">
        <v>708</v>
      </c>
      <c r="BO356" s="380" t="s">
        <v>708</v>
      </c>
      <c r="BP356" s="380" t="s">
        <v>708</v>
      </c>
      <c r="BQ356" s="380" t="s">
        <v>708</v>
      </c>
      <c r="BR356" s="380" t="s">
        <v>708</v>
      </c>
      <c r="BS356" s="380" t="s">
        <v>708</v>
      </c>
      <c r="BT356" s="380" t="s">
        <v>708</v>
      </c>
      <c r="BU356" s="380" t="s">
        <v>708</v>
      </c>
      <c r="BV356" s="380" t="s">
        <v>708</v>
      </c>
      <c r="BW356" s="380" t="s">
        <v>708</v>
      </c>
      <c r="BX356" s="380" t="s">
        <v>708</v>
      </c>
      <c r="BY356" s="380" t="s">
        <v>708</v>
      </c>
      <c r="BZ356" s="380" t="s">
        <v>708</v>
      </c>
      <c r="CA356" s="380" t="s">
        <v>708</v>
      </c>
      <c r="CB356" s="380" t="s">
        <v>708</v>
      </c>
      <c r="CC356" s="380" t="s">
        <v>708</v>
      </c>
      <c r="CD356" s="380" t="s">
        <v>708</v>
      </c>
      <c r="CE356" s="380" t="s">
        <v>708</v>
      </c>
      <c r="CF356" s="380" t="s">
        <v>708</v>
      </c>
      <c r="CG356" s="380" t="s">
        <v>708</v>
      </c>
      <c r="CH356" s="508" t="s">
        <v>1286</v>
      </c>
      <c r="CI356" s="365"/>
      <c r="CJ356" s="365"/>
      <c r="CK356" s="365"/>
      <c r="CL356" s="365"/>
      <c r="CM356" s="365"/>
      <c r="CN356" s="365"/>
      <c r="CO356" s="365"/>
      <c r="CP356" s="365"/>
      <c r="CQ356" s="365"/>
      <c r="CR356" s="365"/>
      <c r="CS356" s="365"/>
      <c r="CT356" s="365"/>
      <c r="CU356" s="365"/>
      <c r="CV356" s="365"/>
      <c r="CW356" s="365"/>
      <c r="CX356" s="365"/>
      <c r="CY356" s="365"/>
      <c r="CZ356" s="365"/>
      <c r="DA356" s="365"/>
      <c r="DB356" s="365"/>
      <c r="DC356" s="365"/>
      <c r="DD356" s="365"/>
      <c r="DE356" s="365"/>
      <c r="DF356" s="365"/>
      <c r="DG356" s="365"/>
      <c r="DH356" s="365"/>
      <c r="DI356" s="365"/>
      <c r="DJ356" s="365"/>
      <c r="DK356" s="365"/>
      <c r="DL356" s="365"/>
      <c r="DM356" s="365"/>
      <c r="DN356" s="365"/>
      <c r="DO356" s="365"/>
      <c r="DP356" s="365"/>
      <c r="DQ356" s="365"/>
      <c r="DR356" s="365"/>
      <c r="DS356" s="365"/>
      <c r="DT356" s="365"/>
      <c r="DU356" s="365"/>
      <c r="DV356" s="365"/>
      <c r="DW356" s="365"/>
      <c r="DX356" s="365"/>
      <c r="DY356" s="365"/>
      <c r="DZ356" s="365"/>
      <c r="EA356" s="365"/>
      <c r="EB356" s="365"/>
      <c r="EC356" s="365"/>
      <c r="ED356" s="365"/>
      <c r="EE356" s="365"/>
      <c r="EF356" s="365"/>
      <c r="EG356" s="365"/>
      <c r="EH356" s="365"/>
      <c r="EI356" s="365"/>
      <c r="EJ356" s="365"/>
      <c r="EK356" s="365"/>
      <c r="EL356" s="365"/>
      <c r="EM356" s="365"/>
      <c r="EN356" s="365"/>
      <c r="EO356" s="365"/>
      <c r="EP356" s="365"/>
      <c r="EQ356" s="365"/>
      <c r="ER356" s="365"/>
      <c r="ES356" s="365"/>
      <c r="ET356" s="365"/>
      <c r="EU356" s="365"/>
      <c r="EV356" s="365"/>
      <c r="EW356" s="365"/>
      <c r="EX356" s="365"/>
      <c r="EY356" s="365"/>
    </row>
    <row r="357" spans="1:155" s="61" customFormat="1" ht="15.5" x14ac:dyDescent="0.35">
      <c r="A357" s="364" t="s">
        <v>632</v>
      </c>
      <c r="B357" s="396" t="s">
        <v>1287</v>
      </c>
      <c r="C357" s="293" t="s">
        <v>1228</v>
      </c>
      <c r="D357" s="365"/>
      <c r="E357" s="398">
        <v>49158022.170000002</v>
      </c>
      <c r="F357" s="289">
        <v>53396488.159999996</v>
      </c>
      <c r="G357" s="483" t="s">
        <v>708</v>
      </c>
      <c r="H357" s="237" t="s">
        <v>708</v>
      </c>
      <c r="I357" s="483" t="s">
        <v>708</v>
      </c>
      <c r="J357" s="783" t="s">
        <v>708</v>
      </c>
      <c r="K357" s="483" t="s">
        <v>708</v>
      </c>
      <c r="L357" s="783" t="s">
        <v>708</v>
      </c>
      <c r="M357" s="398">
        <v>0</v>
      </c>
      <c r="N357" s="699">
        <v>0</v>
      </c>
      <c r="O357" s="237" t="s">
        <v>708</v>
      </c>
      <c r="P357" s="237" t="s">
        <v>708</v>
      </c>
      <c r="Q357" s="383" t="s">
        <v>708</v>
      </c>
      <c r="R357" s="290" t="s">
        <v>708</v>
      </c>
      <c r="S357" s="383" t="s">
        <v>708</v>
      </c>
      <c r="T357" s="722" t="s">
        <v>708</v>
      </c>
      <c r="U357" s="384">
        <v>697969.9</v>
      </c>
      <c r="V357" s="752">
        <v>707894.6</v>
      </c>
      <c r="W357" s="406">
        <v>70.430000000000007</v>
      </c>
      <c r="X357" s="753">
        <v>75.430000000000007</v>
      </c>
      <c r="Y357" s="383" t="s">
        <v>708</v>
      </c>
      <c r="Z357" s="290" t="s">
        <v>708</v>
      </c>
      <c r="AA357" s="499">
        <v>0</v>
      </c>
      <c r="AB357" s="440">
        <v>0</v>
      </c>
      <c r="AC357" s="619">
        <v>0</v>
      </c>
      <c r="AD357" s="699" t="s">
        <v>105</v>
      </c>
      <c r="AE357" s="290" t="s">
        <v>708</v>
      </c>
      <c r="AF357" s="289" t="s">
        <v>708</v>
      </c>
      <c r="AG357" s="290" t="s">
        <v>708</v>
      </c>
      <c r="AH357" s="290" t="s">
        <v>708</v>
      </c>
      <c r="AI357" s="290" t="s">
        <v>708</v>
      </c>
      <c r="AJ357" s="290" t="s">
        <v>708</v>
      </c>
      <c r="AK357" s="290" t="s">
        <v>708</v>
      </c>
      <c r="AL357" s="290" t="s">
        <v>708</v>
      </c>
      <c r="AM357" s="290" t="s">
        <v>708</v>
      </c>
      <c r="AN357" s="290" t="s">
        <v>708</v>
      </c>
      <c r="AO357" s="290" t="s">
        <v>708</v>
      </c>
      <c r="AP357" s="290" t="s">
        <v>708</v>
      </c>
      <c r="AQ357" s="380" t="s">
        <v>708</v>
      </c>
      <c r="AR357" s="380" t="s">
        <v>708</v>
      </c>
      <c r="AS357" s="380" t="s">
        <v>708</v>
      </c>
      <c r="AT357" s="380" t="s">
        <v>708</v>
      </c>
      <c r="AU357" s="380" t="s">
        <v>708</v>
      </c>
      <c r="AV357" s="380" t="s">
        <v>708</v>
      </c>
      <c r="AW357" s="380" t="s">
        <v>708</v>
      </c>
      <c r="AX357" s="380" t="s">
        <v>708</v>
      </c>
      <c r="AY357" s="380" t="s">
        <v>708</v>
      </c>
      <c r="AZ357" s="380" t="s">
        <v>708</v>
      </c>
      <c r="BA357" s="380" t="s">
        <v>708</v>
      </c>
      <c r="BB357" s="380" t="s">
        <v>708</v>
      </c>
      <c r="BC357" s="380" t="s">
        <v>708</v>
      </c>
      <c r="BD357" s="380" t="s">
        <v>708</v>
      </c>
      <c r="BE357" s="380" t="s">
        <v>708</v>
      </c>
      <c r="BF357" s="380" t="s">
        <v>708</v>
      </c>
      <c r="BG357" s="380" t="s">
        <v>708</v>
      </c>
      <c r="BH357" s="380" t="s">
        <v>708</v>
      </c>
      <c r="BI357" s="380" t="s">
        <v>708</v>
      </c>
      <c r="BJ357" s="380" t="s">
        <v>708</v>
      </c>
      <c r="BK357" s="380" t="s">
        <v>708</v>
      </c>
      <c r="BL357" s="380" t="s">
        <v>708</v>
      </c>
      <c r="BM357" s="380" t="s">
        <v>708</v>
      </c>
      <c r="BN357" s="380" t="s">
        <v>708</v>
      </c>
      <c r="BO357" s="380" t="s">
        <v>708</v>
      </c>
      <c r="BP357" s="380" t="s">
        <v>708</v>
      </c>
      <c r="BQ357" s="380" t="s">
        <v>708</v>
      </c>
      <c r="BR357" s="380" t="s">
        <v>708</v>
      </c>
      <c r="BS357" s="380" t="s">
        <v>708</v>
      </c>
      <c r="BT357" s="380" t="s">
        <v>708</v>
      </c>
      <c r="BU357" s="380" t="s">
        <v>708</v>
      </c>
      <c r="BV357" s="380" t="s">
        <v>708</v>
      </c>
      <c r="BW357" s="380" t="s">
        <v>708</v>
      </c>
      <c r="BX357" s="380" t="s">
        <v>708</v>
      </c>
      <c r="BY357" s="380" t="s">
        <v>708</v>
      </c>
      <c r="BZ357" s="380" t="s">
        <v>708</v>
      </c>
      <c r="CA357" s="380" t="s">
        <v>708</v>
      </c>
      <c r="CB357" s="380" t="s">
        <v>708</v>
      </c>
      <c r="CC357" s="380" t="s">
        <v>708</v>
      </c>
      <c r="CD357" s="380" t="s">
        <v>708</v>
      </c>
      <c r="CE357" s="380" t="s">
        <v>708</v>
      </c>
      <c r="CF357" s="380" t="s">
        <v>708</v>
      </c>
      <c r="CG357" s="380" t="s">
        <v>708</v>
      </c>
      <c r="CH357" s="508" t="s">
        <v>1288</v>
      </c>
      <c r="CI357" s="365"/>
      <c r="CJ357" s="365"/>
      <c r="CK357" s="365"/>
      <c r="CL357" s="365"/>
      <c r="CM357" s="365"/>
      <c r="CN357" s="365"/>
      <c r="CO357" s="365"/>
      <c r="CP357" s="365"/>
      <c r="CQ357" s="365"/>
      <c r="CR357" s="365"/>
      <c r="CS357" s="365"/>
      <c r="CT357" s="365"/>
      <c r="CU357" s="365"/>
      <c r="CV357" s="365"/>
      <c r="CW357" s="365"/>
      <c r="CX357" s="365"/>
      <c r="CY357" s="365"/>
      <c r="CZ357" s="365"/>
      <c r="DA357" s="365"/>
      <c r="DB357" s="365"/>
      <c r="DC357" s="365"/>
      <c r="DD357" s="365"/>
      <c r="DE357" s="365"/>
      <c r="DF357" s="365"/>
      <c r="DG357" s="365"/>
      <c r="DH357" s="365"/>
      <c r="DI357" s="365"/>
      <c r="DJ357" s="365"/>
      <c r="DK357" s="365"/>
      <c r="DL357" s="365"/>
      <c r="DM357" s="365"/>
      <c r="DN357" s="365"/>
      <c r="DO357" s="365"/>
      <c r="DP357" s="365"/>
      <c r="DQ357" s="365"/>
      <c r="DR357" s="365"/>
      <c r="DS357" s="365"/>
      <c r="DT357" s="365"/>
      <c r="DU357" s="365"/>
      <c r="DV357" s="365"/>
      <c r="DW357" s="365"/>
      <c r="DX357" s="365"/>
      <c r="DY357" s="365"/>
      <c r="DZ357" s="365"/>
      <c r="EA357" s="365"/>
      <c r="EB357" s="365"/>
      <c r="EC357" s="365"/>
      <c r="ED357" s="365"/>
      <c r="EE357" s="365"/>
      <c r="EF357" s="365"/>
      <c r="EG357" s="365"/>
      <c r="EH357" s="365"/>
      <c r="EI357" s="365"/>
      <c r="EJ357" s="365"/>
      <c r="EK357" s="365"/>
      <c r="EL357" s="365"/>
      <c r="EM357" s="365"/>
      <c r="EN357" s="365"/>
      <c r="EO357" s="365"/>
      <c r="EP357" s="365"/>
      <c r="EQ357" s="365"/>
      <c r="ER357" s="365"/>
      <c r="ES357" s="365"/>
      <c r="ET357" s="365"/>
      <c r="EU357" s="365"/>
      <c r="EV357" s="365"/>
      <c r="EW357" s="365"/>
      <c r="EX357" s="365"/>
      <c r="EY357" s="365"/>
    </row>
    <row r="358" spans="1:155" s="61" customFormat="1" ht="15.5" x14ac:dyDescent="0.35">
      <c r="A358" s="364" t="s">
        <v>633</v>
      </c>
      <c r="B358" s="396" t="s">
        <v>1289</v>
      </c>
      <c r="C358" s="293" t="s">
        <v>1225</v>
      </c>
      <c r="D358" s="365"/>
      <c r="E358" s="398">
        <v>158062270.34999999</v>
      </c>
      <c r="F358" s="289">
        <v>167388752.40000001</v>
      </c>
      <c r="G358" s="483" t="s">
        <v>708</v>
      </c>
      <c r="H358" s="237" t="s">
        <v>708</v>
      </c>
      <c r="I358" s="483" t="s">
        <v>708</v>
      </c>
      <c r="J358" s="783" t="s">
        <v>708</v>
      </c>
      <c r="K358" s="483" t="s">
        <v>708</v>
      </c>
      <c r="L358" s="783" t="s">
        <v>708</v>
      </c>
      <c r="M358" s="398">
        <v>0</v>
      </c>
      <c r="N358" s="699">
        <v>0</v>
      </c>
      <c r="O358" s="237" t="s">
        <v>708</v>
      </c>
      <c r="P358" s="237" t="s">
        <v>708</v>
      </c>
      <c r="Q358" s="383" t="s">
        <v>708</v>
      </c>
      <c r="R358" s="290" t="s">
        <v>708</v>
      </c>
      <c r="S358" s="383" t="s">
        <v>708</v>
      </c>
      <c r="T358" s="722" t="s">
        <v>708</v>
      </c>
      <c r="U358" s="384">
        <v>697969.9</v>
      </c>
      <c r="V358" s="752">
        <v>707894.6</v>
      </c>
      <c r="W358" s="406">
        <v>226.46</v>
      </c>
      <c r="X358" s="753">
        <v>236.46</v>
      </c>
      <c r="Y358" s="383" t="s">
        <v>708</v>
      </c>
      <c r="Z358" s="290" t="s">
        <v>708</v>
      </c>
      <c r="AA358" s="499">
        <v>0</v>
      </c>
      <c r="AB358" s="440">
        <v>0</v>
      </c>
      <c r="AC358" s="619">
        <v>0</v>
      </c>
      <c r="AD358" s="699" t="s">
        <v>105</v>
      </c>
      <c r="AE358" s="290" t="s">
        <v>708</v>
      </c>
      <c r="AF358" s="289" t="s">
        <v>708</v>
      </c>
      <c r="AG358" s="290" t="s">
        <v>708</v>
      </c>
      <c r="AH358" s="290" t="s">
        <v>708</v>
      </c>
      <c r="AI358" s="290" t="s">
        <v>708</v>
      </c>
      <c r="AJ358" s="290" t="s">
        <v>708</v>
      </c>
      <c r="AK358" s="290" t="s">
        <v>708</v>
      </c>
      <c r="AL358" s="290" t="s">
        <v>708</v>
      </c>
      <c r="AM358" s="290" t="s">
        <v>708</v>
      </c>
      <c r="AN358" s="290" t="s">
        <v>708</v>
      </c>
      <c r="AO358" s="290" t="s">
        <v>708</v>
      </c>
      <c r="AP358" s="290" t="s">
        <v>708</v>
      </c>
      <c r="AQ358" s="380" t="s">
        <v>708</v>
      </c>
      <c r="AR358" s="380" t="s">
        <v>708</v>
      </c>
      <c r="AS358" s="380" t="s">
        <v>708</v>
      </c>
      <c r="AT358" s="380" t="s">
        <v>708</v>
      </c>
      <c r="AU358" s="380" t="s">
        <v>708</v>
      </c>
      <c r="AV358" s="380" t="s">
        <v>708</v>
      </c>
      <c r="AW358" s="380" t="s">
        <v>708</v>
      </c>
      <c r="AX358" s="380" t="s">
        <v>708</v>
      </c>
      <c r="AY358" s="380" t="s">
        <v>708</v>
      </c>
      <c r="AZ358" s="380" t="s">
        <v>708</v>
      </c>
      <c r="BA358" s="380" t="s">
        <v>708</v>
      </c>
      <c r="BB358" s="380" t="s">
        <v>708</v>
      </c>
      <c r="BC358" s="380" t="s">
        <v>708</v>
      </c>
      <c r="BD358" s="380" t="s">
        <v>708</v>
      </c>
      <c r="BE358" s="380" t="s">
        <v>708</v>
      </c>
      <c r="BF358" s="380" t="s">
        <v>708</v>
      </c>
      <c r="BG358" s="380" t="s">
        <v>708</v>
      </c>
      <c r="BH358" s="380" t="s">
        <v>708</v>
      </c>
      <c r="BI358" s="380" t="s">
        <v>708</v>
      </c>
      <c r="BJ358" s="380" t="s">
        <v>708</v>
      </c>
      <c r="BK358" s="380" t="s">
        <v>708</v>
      </c>
      <c r="BL358" s="380" t="s">
        <v>708</v>
      </c>
      <c r="BM358" s="380" t="s">
        <v>708</v>
      </c>
      <c r="BN358" s="380" t="s">
        <v>708</v>
      </c>
      <c r="BO358" s="380" t="s">
        <v>708</v>
      </c>
      <c r="BP358" s="380" t="s">
        <v>708</v>
      </c>
      <c r="BQ358" s="380" t="s">
        <v>708</v>
      </c>
      <c r="BR358" s="380" t="s">
        <v>708</v>
      </c>
      <c r="BS358" s="380" t="s">
        <v>708</v>
      </c>
      <c r="BT358" s="380" t="s">
        <v>708</v>
      </c>
      <c r="BU358" s="380" t="s">
        <v>708</v>
      </c>
      <c r="BV358" s="380" t="s">
        <v>708</v>
      </c>
      <c r="BW358" s="380" t="s">
        <v>708</v>
      </c>
      <c r="BX358" s="380" t="s">
        <v>708</v>
      </c>
      <c r="BY358" s="380" t="s">
        <v>708</v>
      </c>
      <c r="BZ358" s="380" t="s">
        <v>708</v>
      </c>
      <c r="CA358" s="380" t="s">
        <v>708</v>
      </c>
      <c r="CB358" s="380" t="s">
        <v>708</v>
      </c>
      <c r="CC358" s="380" t="s">
        <v>708</v>
      </c>
      <c r="CD358" s="380" t="s">
        <v>708</v>
      </c>
      <c r="CE358" s="380" t="s">
        <v>708</v>
      </c>
      <c r="CF358" s="380" t="s">
        <v>708</v>
      </c>
      <c r="CG358" s="380" t="s">
        <v>708</v>
      </c>
      <c r="CH358" s="508" t="s">
        <v>1290</v>
      </c>
      <c r="CI358" s="365"/>
      <c r="CJ358" s="365"/>
      <c r="CK358" s="365"/>
      <c r="CL358" s="365"/>
      <c r="CM358" s="365"/>
      <c r="CN358" s="365"/>
      <c r="CO358" s="365"/>
      <c r="CP358" s="365"/>
      <c r="CQ358" s="365"/>
      <c r="CR358" s="365"/>
      <c r="CS358" s="365"/>
      <c r="CT358" s="365"/>
      <c r="CU358" s="365"/>
      <c r="CV358" s="365"/>
      <c r="CW358" s="365"/>
      <c r="CX358" s="365"/>
      <c r="CY358" s="365"/>
      <c r="CZ358" s="365"/>
      <c r="DA358" s="365"/>
      <c r="DB358" s="365"/>
      <c r="DC358" s="365"/>
      <c r="DD358" s="365"/>
      <c r="DE358" s="365"/>
      <c r="DF358" s="365"/>
      <c r="DG358" s="365"/>
      <c r="DH358" s="365"/>
      <c r="DI358" s="365"/>
      <c r="DJ358" s="365"/>
      <c r="DK358" s="365"/>
      <c r="DL358" s="365"/>
      <c r="DM358" s="365"/>
      <c r="DN358" s="365"/>
      <c r="DO358" s="365"/>
      <c r="DP358" s="365"/>
      <c r="DQ358" s="365"/>
      <c r="DR358" s="365"/>
      <c r="DS358" s="365"/>
      <c r="DT358" s="365"/>
      <c r="DU358" s="365"/>
      <c r="DV358" s="365"/>
      <c r="DW358" s="365"/>
      <c r="DX358" s="365"/>
      <c r="DY358" s="365"/>
      <c r="DZ358" s="365"/>
      <c r="EA358" s="365"/>
      <c r="EB358" s="365"/>
      <c r="EC358" s="365"/>
      <c r="ED358" s="365"/>
      <c r="EE358" s="365"/>
      <c r="EF358" s="365"/>
      <c r="EG358" s="365"/>
      <c r="EH358" s="365"/>
      <c r="EI358" s="365"/>
      <c r="EJ358" s="365"/>
      <c r="EK358" s="365"/>
      <c r="EL358" s="365"/>
      <c r="EM358" s="365"/>
      <c r="EN358" s="365"/>
      <c r="EO358" s="365"/>
      <c r="EP358" s="365"/>
      <c r="EQ358" s="365"/>
      <c r="ER358" s="365"/>
      <c r="ES358" s="365"/>
      <c r="ET358" s="365"/>
      <c r="EU358" s="365"/>
      <c r="EV358" s="365"/>
      <c r="EW358" s="365"/>
      <c r="EX358" s="365"/>
      <c r="EY358" s="365"/>
    </row>
    <row r="359" spans="1:155" s="61" customFormat="1" ht="15.5" x14ac:dyDescent="0.35">
      <c r="A359" s="364" t="s">
        <v>634</v>
      </c>
      <c r="B359" s="396" t="s">
        <v>1291</v>
      </c>
      <c r="C359" s="293" t="s">
        <v>1228</v>
      </c>
      <c r="D359" s="365"/>
      <c r="E359" s="398">
        <v>24600149.010000002</v>
      </c>
      <c r="F359" s="289">
        <v>25568078</v>
      </c>
      <c r="G359" s="483" t="s">
        <v>708</v>
      </c>
      <c r="H359" s="237" t="s">
        <v>708</v>
      </c>
      <c r="I359" s="483" t="s">
        <v>708</v>
      </c>
      <c r="J359" s="783" t="s">
        <v>708</v>
      </c>
      <c r="K359" s="483" t="s">
        <v>708</v>
      </c>
      <c r="L359" s="783" t="s">
        <v>708</v>
      </c>
      <c r="M359" s="398">
        <v>0</v>
      </c>
      <c r="N359" s="699">
        <v>0</v>
      </c>
      <c r="O359" s="237" t="s">
        <v>708</v>
      </c>
      <c r="P359" s="237" t="s">
        <v>708</v>
      </c>
      <c r="Q359" s="383" t="s">
        <v>708</v>
      </c>
      <c r="R359" s="290" t="s">
        <v>708</v>
      </c>
      <c r="S359" s="383" t="s">
        <v>708</v>
      </c>
      <c r="T359" s="722" t="s">
        <v>708</v>
      </c>
      <c r="U359" s="384">
        <v>280582.09999999998</v>
      </c>
      <c r="V359" s="752">
        <v>285996.09999999998</v>
      </c>
      <c r="W359" s="406">
        <v>87.68</v>
      </c>
      <c r="X359" s="753">
        <v>89.4</v>
      </c>
      <c r="Y359" s="383" t="s">
        <v>708</v>
      </c>
      <c r="Z359" s="290" t="s">
        <v>708</v>
      </c>
      <c r="AA359" s="499">
        <v>0</v>
      </c>
      <c r="AB359" s="440">
        <v>0</v>
      </c>
      <c r="AC359" s="619">
        <v>0</v>
      </c>
      <c r="AD359" s="699" t="s">
        <v>105</v>
      </c>
      <c r="AE359" s="290" t="s">
        <v>708</v>
      </c>
      <c r="AF359" s="289" t="s">
        <v>708</v>
      </c>
      <c r="AG359" s="290" t="s">
        <v>708</v>
      </c>
      <c r="AH359" s="290" t="s">
        <v>708</v>
      </c>
      <c r="AI359" s="290" t="s">
        <v>708</v>
      </c>
      <c r="AJ359" s="290" t="s">
        <v>708</v>
      </c>
      <c r="AK359" s="290" t="s">
        <v>708</v>
      </c>
      <c r="AL359" s="290" t="s">
        <v>708</v>
      </c>
      <c r="AM359" s="290" t="s">
        <v>708</v>
      </c>
      <c r="AN359" s="290" t="s">
        <v>708</v>
      </c>
      <c r="AO359" s="290" t="s">
        <v>708</v>
      </c>
      <c r="AP359" s="290" t="s">
        <v>708</v>
      </c>
      <c r="AQ359" s="380" t="s">
        <v>708</v>
      </c>
      <c r="AR359" s="380" t="s">
        <v>708</v>
      </c>
      <c r="AS359" s="380" t="s">
        <v>708</v>
      </c>
      <c r="AT359" s="380" t="s">
        <v>708</v>
      </c>
      <c r="AU359" s="380" t="s">
        <v>708</v>
      </c>
      <c r="AV359" s="380" t="s">
        <v>708</v>
      </c>
      <c r="AW359" s="380" t="s">
        <v>708</v>
      </c>
      <c r="AX359" s="380" t="s">
        <v>708</v>
      </c>
      <c r="AY359" s="380" t="s">
        <v>708</v>
      </c>
      <c r="AZ359" s="380" t="s">
        <v>708</v>
      </c>
      <c r="BA359" s="380" t="s">
        <v>708</v>
      </c>
      <c r="BB359" s="380" t="s">
        <v>708</v>
      </c>
      <c r="BC359" s="380" t="s">
        <v>708</v>
      </c>
      <c r="BD359" s="380" t="s">
        <v>708</v>
      </c>
      <c r="BE359" s="380" t="s">
        <v>708</v>
      </c>
      <c r="BF359" s="380" t="s">
        <v>708</v>
      </c>
      <c r="BG359" s="380" t="s">
        <v>708</v>
      </c>
      <c r="BH359" s="380" t="s">
        <v>708</v>
      </c>
      <c r="BI359" s="380" t="s">
        <v>708</v>
      </c>
      <c r="BJ359" s="380" t="s">
        <v>708</v>
      </c>
      <c r="BK359" s="380" t="s">
        <v>708</v>
      </c>
      <c r="BL359" s="380" t="s">
        <v>708</v>
      </c>
      <c r="BM359" s="380" t="s">
        <v>708</v>
      </c>
      <c r="BN359" s="380" t="s">
        <v>708</v>
      </c>
      <c r="BO359" s="380" t="s">
        <v>708</v>
      </c>
      <c r="BP359" s="380" t="s">
        <v>708</v>
      </c>
      <c r="BQ359" s="380" t="s">
        <v>708</v>
      </c>
      <c r="BR359" s="380" t="s">
        <v>708</v>
      </c>
      <c r="BS359" s="380" t="s">
        <v>708</v>
      </c>
      <c r="BT359" s="380" t="s">
        <v>708</v>
      </c>
      <c r="BU359" s="380" t="s">
        <v>708</v>
      </c>
      <c r="BV359" s="380" t="s">
        <v>708</v>
      </c>
      <c r="BW359" s="380" t="s">
        <v>708</v>
      </c>
      <c r="BX359" s="380" t="s">
        <v>708</v>
      </c>
      <c r="BY359" s="380" t="s">
        <v>708</v>
      </c>
      <c r="BZ359" s="380" t="s">
        <v>708</v>
      </c>
      <c r="CA359" s="380" t="s">
        <v>708</v>
      </c>
      <c r="CB359" s="380" t="s">
        <v>708</v>
      </c>
      <c r="CC359" s="380" t="s">
        <v>708</v>
      </c>
      <c r="CD359" s="380" t="s">
        <v>708</v>
      </c>
      <c r="CE359" s="380" t="s">
        <v>708</v>
      </c>
      <c r="CF359" s="380" t="s">
        <v>708</v>
      </c>
      <c r="CG359" s="380" t="s">
        <v>708</v>
      </c>
      <c r="CH359" s="508" t="s">
        <v>1292</v>
      </c>
      <c r="CI359" s="365"/>
      <c r="CJ359" s="365"/>
      <c r="CK359" s="365"/>
      <c r="CL359" s="365"/>
      <c r="CM359" s="365"/>
      <c r="CN359" s="365"/>
      <c r="CO359" s="365"/>
      <c r="CP359" s="365"/>
      <c r="CQ359" s="365"/>
      <c r="CR359" s="365"/>
      <c r="CS359" s="365"/>
      <c r="CT359" s="365"/>
      <c r="CU359" s="365"/>
      <c r="CV359" s="365"/>
      <c r="CW359" s="365"/>
      <c r="CX359" s="365"/>
      <c r="CY359" s="365"/>
      <c r="CZ359" s="365"/>
      <c r="DA359" s="365"/>
      <c r="DB359" s="365"/>
      <c r="DC359" s="365"/>
      <c r="DD359" s="365"/>
      <c r="DE359" s="365"/>
      <c r="DF359" s="365"/>
      <c r="DG359" s="365"/>
      <c r="DH359" s="365"/>
      <c r="DI359" s="365"/>
      <c r="DJ359" s="365"/>
      <c r="DK359" s="365"/>
      <c r="DL359" s="365"/>
      <c r="DM359" s="365"/>
      <c r="DN359" s="365"/>
      <c r="DO359" s="365"/>
      <c r="DP359" s="365"/>
      <c r="DQ359" s="365"/>
      <c r="DR359" s="365"/>
      <c r="DS359" s="365"/>
      <c r="DT359" s="365"/>
      <c r="DU359" s="365"/>
      <c r="DV359" s="365"/>
      <c r="DW359" s="365"/>
      <c r="DX359" s="365"/>
      <c r="DY359" s="365"/>
      <c r="DZ359" s="365"/>
      <c r="EA359" s="365"/>
      <c r="EB359" s="365"/>
      <c r="EC359" s="365"/>
      <c r="ED359" s="365"/>
      <c r="EE359" s="365"/>
      <c r="EF359" s="365"/>
      <c r="EG359" s="365"/>
      <c r="EH359" s="365"/>
      <c r="EI359" s="365"/>
      <c r="EJ359" s="365"/>
      <c r="EK359" s="365"/>
      <c r="EL359" s="365"/>
      <c r="EM359" s="365"/>
      <c r="EN359" s="365"/>
      <c r="EO359" s="365"/>
      <c r="EP359" s="365"/>
      <c r="EQ359" s="365"/>
      <c r="ER359" s="365"/>
      <c r="ES359" s="365"/>
      <c r="ET359" s="365"/>
      <c r="EU359" s="365"/>
      <c r="EV359" s="365"/>
      <c r="EW359" s="365"/>
      <c r="EX359" s="365"/>
      <c r="EY359" s="365"/>
    </row>
    <row r="360" spans="1:155" s="61" customFormat="1" ht="15.5" x14ac:dyDescent="0.35">
      <c r="A360" s="364" t="s">
        <v>262</v>
      </c>
      <c r="B360" s="396" t="s">
        <v>263</v>
      </c>
      <c r="C360" s="293" t="s">
        <v>173</v>
      </c>
      <c r="D360" s="365"/>
      <c r="E360" s="398">
        <v>662384693.52999997</v>
      </c>
      <c r="F360" s="289">
        <v>701105288</v>
      </c>
      <c r="G360" s="483" t="s">
        <v>708</v>
      </c>
      <c r="H360" s="237" t="s">
        <v>708</v>
      </c>
      <c r="I360" s="483" t="s">
        <v>708</v>
      </c>
      <c r="J360" s="783" t="s">
        <v>708</v>
      </c>
      <c r="K360" s="483" t="s">
        <v>708</v>
      </c>
      <c r="L360" s="783" t="s">
        <v>708</v>
      </c>
      <c r="M360" s="398">
        <v>2113390</v>
      </c>
      <c r="N360" s="699">
        <v>2115390</v>
      </c>
      <c r="O360" s="237" t="s">
        <v>708</v>
      </c>
      <c r="P360" s="237" t="s">
        <v>708</v>
      </c>
      <c r="Q360" s="383" t="s">
        <v>708</v>
      </c>
      <c r="R360" s="290" t="s">
        <v>708</v>
      </c>
      <c r="S360" s="383" t="s">
        <v>708</v>
      </c>
      <c r="T360" s="722" t="s">
        <v>708</v>
      </c>
      <c r="U360" s="384">
        <v>450408.8</v>
      </c>
      <c r="V360" s="752">
        <v>458445.5</v>
      </c>
      <c r="W360" s="406">
        <v>1470.63</v>
      </c>
      <c r="X360" s="753">
        <v>1529.31</v>
      </c>
      <c r="Y360" s="383" t="s">
        <v>708</v>
      </c>
      <c r="Z360" s="290" t="s">
        <v>708</v>
      </c>
      <c r="AA360" s="499">
        <v>13482882</v>
      </c>
      <c r="AB360" s="440">
        <v>29.41</v>
      </c>
      <c r="AC360" s="619">
        <v>0.02</v>
      </c>
      <c r="AD360" s="699" t="s">
        <v>105</v>
      </c>
      <c r="AE360" s="290" t="s">
        <v>708</v>
      </c>
      <c r="AF360" s="289" t="s">
        <v>708</v>
      </c>
      <c r="AG360" s="290" t="s">
        <v>708</v>
      </c>
      <c r="AH360" s="290" t="s">
        <v>708</v>
      </c>
      <c r="AI360" s="290" t="s">
        <v>708</v>
      </c>
      <c r="AJ360" s="290" t="s">
        <v>708</v>
      </c>
      <c r="AK360" s="290" t="s">
        <v>708</v>
      </c>
      <c r="AL360" s="290" t="s">
        <v>708</v>
      </c>
      <c r="AM360" s="290" t="s">
        <v>708</v>
      </c>
      <c r="AN360" s="290" t="s">
        <v>708</v>
      </c>
      <c r="AO360" s="290" t="s">
        <v>708</v>
      </c>
      <c r="AP360" s="290" t="s">
        <v>708</v>
      </c>
      <c r="AQ360" s="380" t="s">
        <v>708</v>
      </c>
      <c r="AR360" s="380" t="s">
        <v>708</v>
      </c>
      <c r="AS360" s="380" t="s">
        <v>708</v>
      </c>
      <c r="AT360" s="380" t="s">
        <v>708</v>
      </c>
      <c r="AU360" s="380" t="s">
        <v>708</v>
      </c>
      <c r="AV360" s="380" t="s">
        <v>708</v>
      </c>
      <c r="AW360" s="380" t="s">
        <v>708</v>
      </c>
      <c r="AX360" s="380" t="s">
        <v>708</v>
      </c>
      <c r="AY360" s="380" t="s">
        <v>708</v>
      </c>
      <c r="AZ360" s="380" t="s">
        <v>708</v>
      </c>
      <c r="BA360" s="380" t="s">
        <v>708</v>
      </c>
      <c r="BB360" s="380" t="s">
        <v>708</v>
      </c>
      <c r="BC360" s="380" t="s">
        <v>708</v>
      </c>
      <c r="BD360" s="380" t="s">
        <v>708</v>
      </c>
      <c r="BE360" s="380" t="s">
        <v>708</v>
      </c>
      <c r="BF360" s="380" t="s">
        <v>708</v>
      </c>
      <c r="BG360" s="380" t="s">
        <v>708</v>
      </c>
      <c r="BH360" s="380" t="s">
        <v>708</v>
      </c>
      <c r="BI360" s="380" t="s">
        <v>708</v>
      </c>
      <c r="BJ360" s="380" t="s">
        <v>708</v>
      </c>
      <c r="BK360" s="380" t="s">
        <v>708</v>
      </c>
      <c r="BL360" s="380" t="s">
        <v>708</v>
      </c>
      <c r="BM360" s="380" t="s">
        <v>708</v>
      </c>
      <c r="BN360" s="380" t="s">
        <v>708</v>
      </c>
      <c r="BO360" s="380" t="s">
        <v>708</v>
      </c>
      <c r="BP360" s="380" t="s">
        <v>708</v>
      </c>
      <c r="BQ360" s="380" t="s">
        <v>708</v>
      </c>
      <c r="BR360" s="380" t="s">
        <v>708</v>
      </c>
      <c r="BS360" s="380" t="s">
        <v>708</v>
      </c>
      <c r="BT360" s="380" t="s">
        <v>708</v>
      </c>
      <c r="BU360" s="380" t="s">
        <v>708</v>
      </c>
      <c r="BV360" s="380" t="s">
        <v>708</v>
      </c>
      <c r="BW360" s="380" t="s">
        <v>708</v>
      </c>
      <c r="BX360" s="380" t="s">
        <v>708</v>
      </c>
      <c r="BY360" s="380" t="s">
        <v>708</v>
      </c>
      <c r="BZ360" s="380" t="s">
        <v>708</v>
      </c>
      <c r="CA360" s="380" t="s">
        <v>708</v>
      </c>
      <c r="CB360" s="380" t="s">
        <v>708</v>
      </c>
      <c r="CC360" s="380" t="s">
        <v>708</v>
      </c>
      <c r="CD360" s="380" t="s">
        <v>708</v>
      </c>
      <c r="CE360" s="380" t="s">
        <v>708</v>
      </c>
      <c r="CF360" s="380" t="s">
        <v>708</v>
      </c>
      <c r="CG360" s="380" t="s">
        <v>708</v>
      </c>
      <c r="CH360" s="508" t="s">
        <v>1293</v>
      </c>
      <c r="CI360" s="365"/>
      <c r="CJ360" s="365"/>
      <c r="CK360" s="365"/>
      <c r="CL360" s="365"/>
      <c r="CM360" s="365"/>
      <c r="CN360" s="365"/>
      <c r="CO360" s="365"/>
      <c r="CP360" s="365"/>
      <c r="CQ360" s="365"/>
      <c r="CR360" s="365"/>
      <c r="CS360" s="365"/>
      <c r="CT360" s="365"/>
      <c r="CU360" s="365"/>
      <c r="CV360" s="365"/>
      <c r="CW360" s="365"/>
      <c r="CX360" s="365"/>
      <c r="CY360" s="365"/>
      <c r="CZ360" s="365"/>
      <c r="DA360" s="365"/>
      <c r="DB360" s="365"/>
      <c r="DC360" s="365"/>
      <c r="DD360" s="365"/>
      <c r="DE360" s="365"/>
      <c r="DF360" s="365"/>
      <c r="DG360" s="365"/>
      <c r="DH360" s="365"/>
      <c r="DI360" s="365"/>
      <c r="DJ360" s="365"/>
      <c r="DK360" s="365"/>
      <c r="DL360" s="365"/>
      <c r="DM360" s="365"/>
      <c r="DN360" s="365"/>
      <c r="DO360" s="365"/>
      <c r="DP360" s="365"/>
      <c r="DQ360" s="365"/>
      <c r="DR360" s="365"/>
      <c r="DS360" s="365"/>
      <c r="DT360" s="365"/>
      <c r="DU360" s="365"/>
      <c r="DV360" s="365"/>
      <c r="DW360" s="365"/>
      <c r="DX360" s="365"/>
      <c r="DY360" s="365"/>
      <c r="DZ360" s="365"/>
      <c r="EA360" s="365"/>
      <c r="EB360" s="365"/>
      <c r="EC360" s="365"/>
      <c r="ED360" s="365"/>
      <c r="EE360" s="365"/>
      <c r="EF360" s="365"/>
      <c r="EG360" s="365"/>
      <c r="EH360" s="365"/>
      <c r="EI360" s="365"/>
      <c r="EJ360" s="365"/>
      <c r="EK360" s="365"/>
      <c r="EL360" s="365"/>
      <c r="EM360" s="365"/>
      <c r="EN360" s="365"/>
      <c r="EO360" s="365"/>
      <c r="EP360" s="365"/>
      <c r="EQ360" s="365"/>
      <c r="ER360" s="365"/>
      <c r="ES360" s="365"/>
      <c r="ET360" s="365"/>
      <c r="EU360" s="365"/>
      <c r="EV360" s="365"/>
      <c r="EW360" s="365"/>
      <c r="EX360" s="365"/>
      <c r="EY360" s="365"/>
    </row>
    <row r="361" spans="1:155" s="61" customFormat="1" ht="15.5" x14ac:dyDescent="0.35">
      <c r="A361" s="364" t="s">
        <v>635</v>
      </c>
      <c r="B361" s="396" t="s">
        <v>1294</v>
      </c>
      <c r="C361" s="293" t="s">
        <v>1225</v>
      </c>
      <c r="D361" s="365"/>
      <c r="E361" s="398">
        <v>95937072</v>
      </c>
      <c r="F361" s="289">
        <v>102233346.5</v>
      </c>
      <c r="G361" s="483" t="s">
        <v>708</v>
      </c>
      <c r="H361" s="237" t="s">
        <v>708</v>
      </c>
      <c r="I361" s="483" t="s">
        <v>708</v>
      </c>
      <c r="J361" s="783" t="s">
        <v>708</v>
      </c>
      <c r="K361" s="483" t="s">
        <v>708</v>
      </c>
      <c r="L361" s="783" t="s">
        <v>708</v>
      </c>
      <c r="M361" s="398">
        <v>0</v>
      </c>
      <c r="N361" s="699">
        <v>0</v>
      </c>
      <c r="O361" s="237" t="s">
        <v>708</v>
      </c>
      <c r="P361" s="237" t="s">
        <v>708</v>
      </c>
      <c r="Q361" s="383" t="s">
        <v>708</v>
      </c>
      <c r="R361" s="290" t="s">
        <v>708</v>
      </c>
      <c r="S361" s="383" t="s">
        <v>708</v>
      </c>
      <c r="T361" s="722" t="s">
        <v>708</v>
      </c>
      <c r="U361" s="384">
        <v>450408.8</v>
      </c>
      <c r="V361" s="752">
        <v>458445.5</v>
      </c>
      <c r="W361" s="406">
        <v>213</v>
      </c>
      <c r="X361" s="753">
        <v>223</v>
      </c>
      <c r="Y361" s="383" t="s">
        <v>708</v>
      </c>
      <c r="Z361" s="290" t="s">
        <v>708</v>
      </c>
      <c r="AA361" s="499">
        <v>0</v>
      </c>
      <c r="AB361" s="440">
        <v>0</v>
      </c>
      <c r="AC361" s="619">
        <v>0</v>
      </c>
      <c r="AD361" s="699" t="s">
        <v>105</v>
      </c>
      <c r="AE361" s="290" t="s">
        <v>708</v>
      </c>
      <c r="AF361" s="289" t="s">
        <v>708</v>
      </c>
      <c r="AG361" s="290" t="s">
        <v>708</v>
      </c>
      <c r="AH361" s="290" t="s">
        <v>708</v>
      </c>
      <c r="AI361" s="290" t="s">
        <v>708</v>
      </c>
      <c r="AJ361" s="290" t="s">
        <v>708</v>
      </c>
      <c r="AK361" s="290" t="s">
        <v>708</v>
      </c>
      <c r="AL361" s="290" t="s">
        <v>708</v>
      </c>
      <c r="AM361" s="290" t="s">
        <v>708</v>
      </c>
      <c r="AN361" s="290" t="s">
        <v>708</v>
      </c>
      <c r="AO361" s="290" t="s">
        <v>708</v>
      </c>
      <c r="AP361" s="290" t="s">
        <v>708</v>
      </c>
      <c r="AQ361" s="380" t="s">
        <v>708</v>
      </c>
      <c r="AR361" s="380" t="s">
        <v>708</v>
      </c>
      <c r="AS361" s="380" t="s">
        <v>708</v>
      </c>
      <c r="AT361" s="380" t="s">
        <v>708</v>
      </c>
      <c r="AU361" s="380" t="s">
        <v>708</v>
      </c>
      <c r="AV361" s="380" t="s">
        <v>708</v>
      </c>
      <c r="AW361" s="380" t="s">
        <v>708</v>
      </c>
      <c r="AX361" s="380" t="s">
        <v>708</v>
      </c>
      <c r="AY361" s="380" t="s">
        <v>708</v>
      </c>
      <c r="AZ361" s="380" t="s">
        <v>708</v>
      </c>
      <c r="BA361" s="380" t="s">
        <v>708</v>
      </c>
      <c r="BB361" s="380" t="s">
        <v>708</v>
      </c>
      <c r="BC361" s="380" t="s">
        <v>708</v>
      </c>
      <c r="BD361" s="380" t="s">
        <v>708</v>
      </c>
      <c r="BE361" s="380" t="s">
        <v>708</v>
      </c>
      <c r="BF361" s="380" t="s">
        <v>708</v>
      </c>
      <c r="BG361" s="380" t="s">
        <v>708</v>
      </c>
      <c r="BH361" s="380" t="s">
        <v>708</v>
      </c>
      <c r="BI361" s="380" t="s">
        <v>708</v>
      </c>
      <c r="BJ361" s="380" t="s">
        <v>708</v>
      </c>
      <c r="BK361" s="380" t="s">
        <v>708</v>
      </c>
      <c r="BL361" s="380" t="s">
        <v>708</v>
      </c>
      <c r="BM361" s="380" t="s">
        <v>708</v>
      </c>
      <c r="BN361" s="380" t="s">
        <v>708</v>
      </c>
      <c r="BO361" s="380" t="s">
        <v>708</v>
      </c>
      <c r="BP361" s="380" t="s">
        <v>708</v>
      </c>
      <c r="BQ361" s="380" t="s">
        <v>708</v>
      </c>
      <c r="BR361" s="380" t="s">
        <v>708</v>
      </c>
      <c r="BS361" s="380" t="s">
        <v>708</v>
      </c>
      <c r="BT361" s="380" t="s">
        <v>708</v>
      </c>
      <c r="BU361" s="380" t="s">
        <v>708</v>
      </c>
      <c r="BV361" s="380" t="s">
        <v>708</v>
      </c>
      <c r="BW361" s="380" t="s">
        <v>708</v>
      </c>
      <c r="BX361" s="380" t="s">
        <v>708</v>
      </c>
      <c r="BY361" s="380" t="s">
        <v>708</v>
      </c>
      <c r="BZ361" s="380" t="s">
        <v>708</v>
      </c>
      <c r="CA361" s="380" t="s">
        <v>708</v>
      </c>
      <c r="CB361" s="380" t="s">
        <v>708</v>
      </c>
      <c r="CC361" s="380" t="s">
        <v>708</v>
      </c>
      <c r="CD361" s="380" t="s">
        <v>708</v>
      </c>
      <c r="CE361" s="380" t="s">
        <v>708</v>
      </c>
      <c r="CF361" s="380" t="s">
        <v>708</v>
      </c>
      <c r="CG361" s="380" t="s">
        <v>708</v>
      </c>
      <c r="CH361" s="508" t="s">
        <v>1295</v>
      </c>
      <c r="CI361" s="365"/>
      <c r="CJ361" s="365"/>
      <c r="CK361" s="365"/>
      <c r="CL361" s="365"/>
      <c r="CM361" s="365"/>
      <c r="CN361" s="365"/>
      <c r="CO361" s="365"/>
      <c r="CP361" s="365"/>
      <c r="CQ361" s="365"/>
      <c r="CR361" s="365"/>
      <c r="CS361" s="365"/>
      <c r="CT361" s="365"/>
      <c r="CU361" s="365"/>
      <c r="CV361" s="365"/>
      <c r="CW361" s="365"/>
      <c r="CX361" s="365"/>
      <c r="CY361" s="365"/>
      <c r="CZ361" s="365"/>
      <c r="DA361" s="365"/>
      <c r="DB361" s="365"/>
      <c r="DC361" s="365"/>
      <c r="DD361" s="365"/>
      <c r="DE361" s="365"/>
      <c r="DF361" s="365"/>
      <c r="DG361" s="365"/>
      <c r="DH361" s="365"/>
      <c r="DI361" s="365"/>
      <c r="DJ361" s="365"/>
      <c r="DK361" s="365"/>
      <c r="DL361" s="365"/>
      <c r="DM361" s="365"/>
      <c r="DN361" s="365"/>
      <c r="DO361" s="365"/>
      <c r="DP361" s="365"/>
      <c r="DQ361" s="365"/>
      <c r="DR361" s="365"/>
      <c r="DS361" s="365"/>
      <c r="DT361" s="365"/>
      <c r="DU361" s="365"/>
      <c r="DV361" s="365"/>
      <c r="DW361" s="365"/>
      <c r="DX361" s="365"/>
      <c r="DY361" s="365"/>
      <c r="DZ361" s="365"/>
      <c r="EA361" s="365"/>
      <c r="EB361" s="365"/>
      <c r="EC361" s="365"/>
      <c r="ED361" s="365"/>
      <c r="EE361" s="365"/>
      <c r="EF361" s="365"/>
      <c r="EG361" s="365"/>
      <c r="EH361" s="365"/>
      <c r="EI361" s="365"/>
      <c r="EJ361" s="365"/>
      <c r="EK361" s="365"/>
      <c r="EL361" s="365"/>
      <c r="EM361" s="365"/>
      <c r="EN361" s="365"/>
      <c r="EO361" s="365"/>
      <c r="EP361" s="365"/>
      <c r="EQ361" s="365"/>
      <c r="ER361" s="365"/>
      <c r="ES361" s="365"/>
      <c r="ET361" s="365"/>
      <c r="EU361" s="365"/>
      <c r="EV361" s="365"/>
      <c r="EW361" s="365"/>
      <c r="EX361" s="365"/>
      <c r="EY361" s="365"/>
    </row>
    <row r="362" spans="1:155" s="61" customFormat="1" ht="15.5" x14ac:dyDescent="0.35">
      <c r="A362" s="364" t="s">
        <v>636</v>
      </c>
      <c r="B362" s="396" t="s">
        <v>1296</v>
      </c>
      <c r="C362" s="293" t="s">
        <v>1228</v>
      </c>
      <c r="D362" s="365"/>
      <c r="E362" s="398">
        <v>24147919</v>
      </c>
      <c r="F362" s="289">
        <v>25311556</v>
      </c>
      <c r="G362" s="483" t="s">
        <v>708</v>
      </c>
      <c r="H362" s="237" t="s">
        <v>708</v>
      </c>
      <c r="I362" s="483" t="s">
        <v>708</v>
      </c>
      <c r="J362" s="783" t="s">
        <v>708</v>
      </c>
      <c r="K362" s="483" t="s">
        <v>708</v>
      </c>
      <c r="L362" s="783" t="s">
        <v>708</v>
      </c>
      <c r="M362" s="398">
        <v>0</v>
      </c>
      <c r="N362" s="699">
        <v>0</v>
      </c>
      <c r="O362" s="237" t="s">
        <v>708</v>
      </c>
      <c r="P362" s="237" t="s">
        <v>708</v>
      </c>
      <c r="Q362" s="383" t="s">
        <v>708</v>
      </c>
      <c r="R362" s="290" t="s">
        <v>708</v>
      </c>
      <c r="S362" s="383" t="s">
        <v>708</v>
      </c>
      <c r="T362" s="722" t="s">
        <v>708</v>
      </c>
      <c r="U362" s="384">
        <v>273321.09999999998</v>
      </c>
      <c r="V362" s="752">
        <v>280896.2</v>
      </c>
      <c r="W362" s="406">
        <v>88.35</v>
      </c>
      <c r="X362" s="753">
        <v>90.11</v>
      </c>
      <c r="Y362" s="383" t="s">
        <v>708</v>
      </c>
      <c r="Z362" s="290" t="s">
        <v>708</v>
      </c>
      <c r="AA362" s="499">
        <v>0</v>
      </c>
      <c r="AB362" s="440">
        <v>0</v>
      </c>
      <c r="AC362" s="619">
        <v>0</v>
      </c>
      <c r="AD362" s="699" t="s">
        <v>105</v>
      </c>
      <c r="AE362" s="290" t="s">
        <v>708</v>
      </c>
      <c r="AF362" s="289" t="s">
        <v>708</v>
      </c>
      <c r="AG362" s="290" t="s">
        <v>708</v>
      </c>
      <c r="AH362" s="290" t="s">
        <v>708</v>
      </c>
      <c r="AI362" s="290" t="s">
        <v>708</v>
      </c>
      <c r="AJ362" s="290" t="s">
        <v>708</v>
      </c>
      <c r="AK362" s="290" t="s">
        <v>708</v>
      </c>
      <c r="AL362" s="290" t="s">
        <v>708</v>
      </c>
      <c r="AM362" s="290" t="s">
        <v>708</v>
      </c>
      <c r="AN362" s="290" t="s">
        <v>708</v>
      </c>
      <c r="AO362" s="290" t="s">
        <v>708</v>
      </c>
      <c r="AP362" s="290" t="s">
        <v>708</v>
      </c>
      <c r="AQ362" s="380" t="s">
        <v>708</v>
      </c>
      <c r="AR362" s="380" t="s">
        <v>708</v>
      </c>
      <c r="AS362" s="380" t="s">
        <v>708</v>
      </c>
      <c r="AT362" s="380" t="s">
        <v>708</v>
      </c>
      <c r="AU362" s="380" t="s">
        <v>708</v>
      </c>
      <c r="AV362" s="380" t="s">
        <v>708</v>
      </c>
      <c r="AW362" s="380" t="s">
        <v>708</v>
      </c>
      <c r="AX362" s="380" t="s">
        <v>708</v>
      </c>
      <c r="AY362" s="380" t="s">
        <v>708</v>
      </c>
      <c r="AZ362" s="380" t="s">
        <v>708</v>
      </c>
      <c r="BA362" s="380" t="s">
        <v>708</v>
      </c>
      <c r="BB362" s="380" t="s">
        <v>708</v>
      </c>
      <c r="BC362" s="380" t="s">
        <v>708</v>
      </c>
      <c r="BD362" s="380" t="s">
        <v>708</v>
      </c>
      <c r="BE362" s="380" t="s">
        <v>708</v>
      </c>
      <c r="BF362" s="380" t="s">
        <v>708</v>
      </c>
      <c r="BG362" s="380" t="s">
        <v>708</v>
      </c>
      <c r="BH362" s="380" t="s">
        <v>708</v>
      </c>
      <c r="BI362" s="380" t="s">
        <v>708</v>
      </c>
      <c r="BJ362" s="380" t="s">
        <v>708</v>
      </c>
      <c r="BK362" s="380" t="s">
        <v>708</v>
      </c>
      <c r="BL362" s="380" t="s">
        <v>708</v>
      </c>
      <c r="BM362" s="380" t="s">
        <v>708</v>
      </c>
      <c r="BN362" s="380" t="s">
        <v>708</v>
      </c>
      <c r="BO362" s="380" t="s">
        <v>708</v>
      </c>
      <c r="BP362" s="380" t="s">
        <v>708</v>
      </c>
      <c r="BQ362" s="380" t="s">
        <v>708</v>
      </c>
      <c r="BR362" s="380" t="s">
        <v>708</v>
      </c>
      <c r="BS362" s="380" t="s">
        <v>708</v>
      </c>
      <c r="BT362" s="380" t="s">
        <v>708</v>
      </c>
      <c r="BU362" s="380" t="s">
        <v>708</v>
      </c>
      <c r="BV362" s="380" t="s">
        <v>708</v>
      </c>
      <c r="BW362" s="380" t="s">
        <v>708</v>
      </c>
      <c r="BX362" s="380" t="s">
        <v>708</v>
      </c>
      <c r="BY362" s="380" t="s">
        <v>708</v>
      </c>
      <c r="BZ362" s="380" t="s">
        <v>708</v>
      </c>
      <c r="CA362" s="380" t="s">
        <v>708</v>
      </c>
      <c r="CB362" s="380" t="s">
        <v>708</v>
      </c>
      <c r="CC362" s="380" t="s">
        <v>708</v>
      </c>
      <c r="CD362" s="380" t="s">
        <v>708</v>
      </c>
      <c r="CE362" s="380" t="s">
        <v>708</v>
      </c>
      <c r="CF362" s="380" t="s">
        <v>708</v>
      </c>
      <c r="CG362" s="380" t="s">
        <v>708</v>
      </c>
      <c r="CH362" s="508" t="s">
        <v>1297</v>
      </c>
      <c r="CI362" s="365"/>
      <c r="CJ362" s="365"/>
      <c r="CK362" s="365"/>
      <c r="CL362" s="365"/>
      <c r="CM362" s="365"/>
      <c r="CN362" s="365"/>
      <c r="CO362" s="365"/>
      <c r="CP362" s="365"/>
      <c r="CQ362" s="365"/>
      <c r="CR362" s="365"/>
      <c r="CS362" s="365"/>
      <c r="CT362" s="365"/>
      <c r="CU362" s="365"/>
      <c r="CV362" s="365"/>
      <c r="CW362" s="365"/>
      <c r="CX362" s="365"/>
      <c r="CY362" s="365"/>
      <c r="CZ362" s="365"/>
      <c r="DA362" s="365"/>
      <c r="DB362" s="365"/>
      <c r="DC362" s="365"/>
      <c r="DD362" s="365"/>
      <c r="DE362" s="365"/>
      <c r="DF362" s="365"/>
      <c r="DG362" s="365"/>
      <c r="DH362" s="365"/>
      <c r="DI362" s="365"/>
      <c r="DJ362" s="365"/>
      <c r="DK362" s="365"/>
      <c r="DL362" s="365"/>
      <c r="DM362" s="365"/>
      <c r="DN362" s="365"/>
      <c r="DO362" s="365"/>
      <c r="DP362" s="365"/>
      <c r="DQ362" s="365"/>
      <c r="DR362" s="365"/>
      <c r="DS362" s="365"/>
      <c r="DT362" s="365"/>
      <c r="DU362" s="365"/>
      <c r="DV362" s="365"/>
      <c r="DW362" s="365"/>
      <c r="DX362" s="365"/>
      <c r="DY362" s="365"/>
      <c r="DZ362" s="365"/>
      <c r="EA362" s="365"/>
      <c r="EB362" s="365"/>
      <c r="EC362" s="365"/>
      <c r="ED362" s="365"/>
      <c r="EE362" s="365"/>
      <c r="EF362" s="365"/>
      <c r="EG362" s="365"/>
      <c r="EH362" s="365"/>
      <c r="EI362" s="365"/>
      <c r="EJ362" s="365"/>
      <c r="EK362" s="365"/>
      <c r="EL362" s="365"/>
      <c r="EM362" s="365"/>
      <c r="EN362" s="365"/>
      <c r="EO362" s="365"/>
      <c r="EP362" s="365"/>
      <c r="EQ362" s="365"/>
      <c r="ER362" s="365"/>
      <c r="ES362" s="365"/>
      <c r="ET362" s="365"/>
      <c r="EU362" s="365"/>
      <c r="EV362" s="365"/>
      <c r="EW362" s="365"/>
      <c r="EX362" s="365"/>
      <c r="EY362" s="365"/>
    </row>
    <row r="363" spans="1:155" s="61" customFormat="1" ht="15.5" x14ac:dyDescent="0.35">
      <c r="A363" s="364" t="s">
        <v>637</v>
      </c>
      <c r="B363" s="396" t="s">
        <v>1298</v>
      </c>
      <c r="C363" s="293" t="s">
        <v>1225</v>
      </c>
      <c r="D363" s="365"/>
      <c r="E363" s="398">
        <v>66474424.700000003</v>
      </c>
      <c r="F363" s="289">
        <v>71122915</v>
      </c>
      <c r="G363" s="483" t="s">
        <v>708</v>
      </c>
      <c r="H363" s="237" t="s">
        <v>708</v>
      </c>
      <c r="I363" s="483" t="s">
        <v>708</v>
      </c>
      <c r="J363" s="783" t="s">
        <v>708</v>
      </c>
      <c r="K363" s="483" t="s">
        <v>708</v>
      </c>
      <c r="L363" s="783" t="s">
        <v>708</v>
      </c>
      <c r="M363" s="398">
        <v>0</v>
      </c>
      <c r="N363" s="699">
        <v>0</v>
      </c>
      <c r="O363" s="237" t="s">
        <v>708</v>
      </c>
      <c r="P363" s="237" t="s">
        <v>708</v>
      </c>
      <c r="Q363" s="383" t="s">
        <v>708</v>
      </c>
      <c r="R363" s="290" t="s">
        <v>708</v>
      </c>
      <c r="S363" s="383" t="s">
        <v>708</v>
      </c>
      <c r="T363" s="722" t="s">
        <v>708</v>
      </c>
      <c r="U363" s="384">
        <v>273321.09999999998</v>
      </c>
      <c r="V363" s="752">
        <v>280896.2</v>
      </c>
      <c r="W363" s="406">
        <v>243.21</v>
      </c>
      <c r="X363" s="753">
        <v>253.2</v>
      </c>
      <c r="Y363" s="383" t="s">
        <v>708</v>
      </c>
      <c r="Z363" s="290" t="s">
        <v>708</v>
      </c>
      <c r="AA363" s="499">
        <v>0</v>
      </c>
      <c r="AB363" s="440">
        <v>0</v>
      </c>
      <c r="AC363" s="619">
        <v>0</v>
      </c>
      <c r="AD363" s="699" t="s">
        <v>105</v>
      </c>
      <c r="AE363" s="290" t="s">
        <v>708</v>
      </c>
      <c r="AF363" s="289" t="s">
        <v>708</v>
      </c>
      <c r="AG363" s="290" t="s">
        <v>708</v>
      </c>
      <c r="AH363" s="290" t="s">
        <v>708</v>
      </c>
      <c r="AI363" s="290" t="s">
        <v>708</v>
      </c>
      <c r="AJ363" s="290" t="s">
        <v>708</v>
      </c>
      <c r="AK363" s="290" t="s">
        <v>708</v>
      </c>
      <c r="AL363" s="290" t="s">
        <v>708</v>
      </c>
      <c r="AM363" s="290" t="s">
        <v>708</v>
      </c>
      <c r="AN363" s="290" t="s">
        <v>708</v>
      </c>
      <c r="AO363" s="290" t="s">
        <v>708</v>
      </c>
      <c r="AP363" s="290" t="s">
        <v>708</v>
      </c>
      <c r="AQ363" s="380" t="s">
        <v>708</v>
      </c>
      <c r="AR363" s="380" t="s">
        <v>708</v>
      </c>
      <c r="AS363" s="380" t="s">
        <v>708</v>
      </c>
      <c r="AT363" s="380" t="s">
        <v>708</v>
      </c>
      <c r="AU363" s="380" t="s">
        <v>708</v>
      </c>
      <c r="AV363" s="380" t="s">
        <v>708</v>
      </c>
      <c r="AW363" s="380" t="s">
        <v>708</v>
      </c>
      <c r="AX363" s="380" t="s">
        <v>708</v>
      </c>
      <c r="AY363" s="380" t="s">
        <v>708</v>
      </c>
      <c r="AZ363" s="380" t="s">
        <v>708</v>
      </c>
      <c r="BA363" s="380" t="s">
        <v>708</v>
      </c>
      <c r="BB363" s="380" t="s">
        <v>708</v>
      </c>
      <c r="BC363" s="380" t="s">
        <v>708</v>
      </c>
      <c r="BD363" s="380" t="s">
        <v>708</v>
      </c>
      <c r="BE363" s="380" t="s">
        <v>708</v>
      </c>
      <c r="BF363" s="380" t="s">
        <v>708</v>
      </c>
      <c r="BG363" s="380" t="s">
        <v>708</v>
      </c>
      <c r="BH363" s="380" t="s">
        <v>708</v>
      </c>
      <c r="BI363" s="380" t="s">
        <v>708</v>
      </c>
      <c r="BJ363" s="380" t="s">
        <v>708</v>
      </c>
      <c r="BK363" s="380" t="s">
        <v>708</v>
      </c>
      <c r="BL363" s="380" t="s">
        <v>708</v>
      </c>
      <c r="BM363" s="380" t="s">
        <v>708</v>
      </c>
      <c r="BN363" s="380" t="s">
        <v>708</v>
      </c>
      <c r="BO363" s="380" t="s">
        <v>708</v>
      </c>
      <c r="BP363" s="380" t="s">
        <v>708</v>
      </c>
      <c r="BQ363" s="380" t="s">
        <v>708</v>
      </c>
      <c r="BR363" s="380" t="s">
        <v>708</v>
      </c>
      <c r="BS363" s="380" t="s">
        <v>708</v>
      </c>
      <c r="BT363" s="380" t="s">
        <v>708</v>
      </c>
      <c r="BU363" s="380" t="s">
        <v>708</v>
      </c>
      <c r="BV363" s="380" t="s">
        <v>708</v>
      </c>
      <c r="BW363" s="380" t="s">
        <v>708</v>
      </c>
      <c r="BX363" s="380" t="s">
        <v>708</v>
      </c>
      <c r="BY363" s="380" t="s">
        <v>708</v>
      </c>
      <c r="BZ363" s="380" t="s">
        <v>708</v>
      </c>
      <c r="CA363" s="380" t="s">
        <v>708</v>
      </c>
      <c r="CB363" s="380" t="s">
        <v>708</v>
      </c>
      <c r="CC363" s="380" t="s">
        <v>708</v>
      </c>
      <c r="CD363" s="380" t="s">
        <v>708</v>
      </c>
      <c r="CE363" s="380" t="s">
        <v>708</v>
      </c>
      <c r="CF363" s="380" t="s">
        <v>708</v>
      </c>
      <c r="CG363" s="380" t="s">
        <v>708</v>
      </c>
      <c r="CH363" s="508" t="s">
        <v>1299</v>
      </c>
      <c r="CI363" s="365"/>
      <c r="CJ363" s="365"/>
      <c r="CK363" s="365"/>
      <c r="CL363" s="365"/>
      <c r="CM363" s="365"/>
      <c r="CN363" s="365"/>
      <c r="CO363" s="365"/>
      <c r="CP363" s="365"/>
      <c r="CQ363" s="365"/>
      <c r="CR363" s="365"/>
      <c r="CS363" s="365"/>
      <c r="CT363" s="365"/>
      <c r="CU363" s="365"/>
      <c r="CV363" s="365"/>
      <c r="CW363" s="365"/>
      <c r="CX363" s="365"/>
      <c r="CY363" s="365"/>
      <c r="CZ363" s="365"/>
      <c r="DA363" s="365"/>
      <c r="DB363" s="365"/>
      <c r="DC363" s="365"/>
      <c r="DD363" s="365"/>
      <c r="DE363" s="365"/>
      <c r="DF363" s="365"/>
      <c r="DG363" s="365"/>
      <c r="DH363" s="365"/>
      <c r="DI363" s="365"/>
      <c r="DJ363" s="365"/>
      <c r="DK363" s="365"/>
      <c r="DL363" s="365"/>
      <c r="DM363" s="365"/>
      <c r="DN363" s="365"/>
      <c r="DO363" s="365"/>
      <c r="DP363" s="365"/>
      <c r="DQ363" s="365"/>
      <c r="DR363" s="365"/>
      <c r="DS363" s="365"/>
      <c r="DT363" s="365"/>
      <c r="DU363" s="365"/>
      <c r="DV363" s="365"/>
      <c r="DW363" s="365"/>
      <c r="DX363" s="365"/>
      <c r="DY363" s="365"/>
      <c r="DZ363" s="365"/>
      <c r="EA363" s="365"/>
      <c r="EB363" s="365"/>
      <c r="EC363" s="365"/>
      <c r="ED363" s="365"/>
      <c r="EE363" s="365"/>
      <c r="EF363" s="365"/>
      <c r="EG363" s="365"/>
      <c r="EH363" s="365"/>
      <c r="EI363" s="365"/>
      <c r="EJ363" s="365"/>
      <c r="EK363" s="365"/>
      <c r="EL363" s="365"/>
      <c r="EM363" s="365"/>
      <c r="EN363" s="365"/>
      <c r="EO363" s="365"/>
      <c r="EP363" s="365"/>
      <c r="EQ363" s="365"/>
      <c r="ER363" s="365"/>
      <c r="ES363" s="365"/>
      <c r="ET363" s="365"/>
      <c r="EU363" s="365"/>
      <c r="EV363" s="365"/>
      <c r="EW363" s="365"/>
      <c r="EX363" s="365"/>
      <c r="EY363" s="365"/>
    </row>
    <row r="364" spans="1:155" s="61" customFormat="1" ht="15.5" x14ac:dyDescent="0.35">
      <c r="A364" s="364" t="s">
        <v>281</v>
      </c>
      <c r="B364" s="396" t="s">
        <v>282</v>
      </c>
      <c r="C364" s="293" t="s">
        <v>173</v>
      </c>
      <c r="D364" s="365"/>
      <c r="E364" s="398">
        <v>778704132.12479997</v>
      </c>
      <c r="F364" s="289">
        <v>823094413</v>
      </c>
      <c r="G364" s="483" t="s">
        <v>708</v>
      </c>
      <c r="H364" s="237" t="s">
        <v>708</v>
      </c>
      <c r="I364" s="483" t="s">
        <v>708</v>
      </c>
      <c r="J364" s="783" t="s">
        <v>708</v>
      </c>
      <c r="K364" s="483" t="s">
        <v>708</v>
      </c>
      <c r="L364" s="783" t="s">
        <v>708</v>
      </c>
      <c r="M364" s="398">
        <v>859000</v>
      </c>
      <c r="N364" s="699">
        <v>873034</v>
      </c>
      <c r="O364" s="237" t="s">
        <v>708</v>
      </c>
      <c r="P364" s="237" t="s">
        <v>708</v>
      </c>
      <c r="Q364" s="383" t="s">
        <v>708</v>
      </c>
      <c r="R364" s="290" t="s">
        <v>708</v>
      </c>
      <c r="S364" s="383" t="s">
        <v>708</v>
      </c>
      <c r="T364" s="722" t="s">
        <v>708</v>
      </c>
      <c r="U364" s="384">
        <v>548862.5</v>
      </c>
      <c r="V364" s="752">
        <v>563284.9</v>
      </c>
      <c r="W364" s="406">
        <v>1418.76</v>
      </c>
      <c r="X364" s="753">
        <v>1461.24</v>
      </c>
      <c r="Y364" s="383" t="s">
        <v>708</v>
      </c>
      <c r="Z364" s="290" t="s">
        <v>708</v>
      </c>
      <c r="AA364" s="499">
        <v>7959215</v>
      </c>
      <c r="AB364" s="440">
        <v>14.13</v>
      </c>
      <c r="AC364" s="619">
        <v>0.01</v>
      </c>
      <c r="AD364" s="699" t="s">
        <v>105</v>
      </c>
      <c r="AE364" s="290" t="s">
        <v>708</v>
      </c>
      <c r="AF364" s="289" t="s">
        <v>708</v>
      </c>
      <c r="AG364" s="290" t="s">
        <v>708</v>
      </c>
      <c r="AH364" s="290" t="s">
        <v>708</v>
      </c>
      <c r="AI364" s="290" t="s">
        <v>708</v>
      </c>
      <c r="AJ364" s="290" t="s">
        <v>708</v>
      </c>
      <c r="AK364" s="290" t="s">
        <v>708</v>
      </c>
      <c r="AL364" s="290" t="s">
        <v>708</v>
      </c>
      <c r="AM364" s="290" t="s">
        <v>708</v>
      </c>
      <c r="AN364" s="290" t="s">
        <v>708</v>
      </c>
      <c r="AO364" s="290" t="s">
        <v>708</v>
      </c>
      <c r="AP364" s="290" t="s">
        <v>708</v>
      </c>
      <c r="AQ364" s="380" t="s">
        <v>708</v>
      </c>
      <c r="AR364" s="380" t="s">
        <v>708</v>
      </c>
      <c r="AS364" s="380" t="s">
        <v>708</v>
      </c>
      <c r="AT364" s="380" t="s">
        <v>708</v>
      </c>
      <c r="AU364" s="380" t="s">
        <v>708</v>
      </c>
      <c r="AV364" s="380" t="s">
        <v>708</v>
      </c>
      <c r="AW364" s="380" t="s">
        <v>708</v>
      </c>
      <c r="AX364" s="380" t="s">
        <v>708</v>
      </c>
      <c r="AY364" s="380" t="s">
        <v>708</v>
      </c>
      <c r="AZ364" s="380" t="s">
        <v>708</v>
      </c>
      <c r="BA364" s="380" t="s">
        <v>708</v>
      </c>
      <c r="BB364" s="380" t="s">
        <v>708</v>
      </c>
      <c r="BC364" s="380" t="s">
        <v>708</v>
      </c>
      <c r="BD364" s="380" t="s">
        <v>708</v>
      </c>
      <c r="BE364" s="380" t="s">
        <v>708</v>
      </c>
      <c r="BF364" s="380" t="s">
        <v>708</v>
      </c>
      <c r="BG364" s="380" t="s">
        <v>708</v>
      </c>
      <c r="BH364" s="380" t="s">
        <v>708</v>
      </c>
      <c r="BI364" s="380" t="s">
        <v>708</v>
      </c>
      <c r="BJ364" s="380" t="s">
        <v>708</v>
      </c>
      <c r="BK364" s="380" t="s">
        <v>708</v>
      </c>
      <c r="BL364" s="380" t="s">
        <v>708</v>
      </c>
      <c r="BM364" s="380" t="s">
        <v>708</v>
      </c>
      <c r="BN364" s="380" t="s">
        <v>708</v>
      </c>
      <c r="BO364" s="380" t="s">
        <v>708</v>
      </c>
      <c r="BP364" s="380" t="s">
        <v>708</v>
      </c>
      <c r="BQ364" s="380" t="s">
        <v>708</v>
      </c>
      <c r="BR364" s="380" t="s">
        <v>708</v>
      </c>
      <c r="BS364" s="380" t="s">
        <v>708</v>
      </c>
      <c r="BT364" s="380" t="s">
        <v>708</v>
      </c>
      <c r="BU364" s="380" t="s">
        <v>708</v>
      </c>
      <c r="BV364" s="380" t="s">
        <v>708</v>
      </c>
      <c r="BW364" s="380" t="s">
        <v>708</v>
      </c>
      <c r="BX364" s="380" t="s">
        <v>708</v>
      </c>
      <c r="BY364" s="380" t="s">
        <v>708</v>
      </c>
      <c r="BZ364" s="380" t="s">
        <v>708</v>
      </c>
      <c r="CA364" s="380" t="s">
        <v>708</v>
      </c>
      <c r="CB364" s="380" t="s">
        <v>708</v>
      </c>
      <c r="CC364" s="380" t="s">
        <v>708</v>
      </c>
      <c r="CD364" s="380" t="s">
        <v>708</v>
      </c>
      <c r="CE364" s="380" t="s">
        <v>708</v>
      </c>
      <c r="CF364" s="380" t="s">
        <v>708</v>
      </c>
      <c r="CG364" s="380" t="s">
        <v>708</v>
      </c>
      <c r="CH364" s="508" t="s">
        <v>1300</v>
      </c>
      <c r="CI364" s="365"/>
      <c r="CJ364" s="365"/>
      <c r="CK364" s="365"/>
      <c r="CL364" s="365"/>
      <c r="CM364" s="365"/>
      <c r="CN364" s="365"/>
      <c r="CO364" s="365"/>
      <c r="CP364" s="365"/>
      <c r="CQ364" s="365"/>
      <c r="CR364" s="365"/>
      <c r="CS364" s="365"/>
      <c r="CT364" s="365"/>
      <c r="CU364" s="365"/>
      <c r="CV364" s="365"/>
      <c r="CW364" s="365"/>
      <c r="CX364" s="365"/>
      <c r="CY364" s="365"/>
      <c r="CZ364" s="365"/>
      <c r="DA364" s="365"/>
      <c r="DB364" s="365"/>
      <c r="DC364" s="365"/>
      <c r="DD364" s="365"/>
      <c r="DE364" s="365"/>
      <c r="DF364" s="365"/>
      <c r="DG364" s="365"/>
      <c r="DH364" s="365"/>
      <c r="DI364" s="365"/>
      <c r="DJ364" s="365"/>
      <c r="DK364" s="365"/>
      <c r="DL364" s="365"/>
      <c r="DM364" s="365"/>
      <c r="DN364" s="365"/>
      <c r="DO364" s="365"/>
      <c r="DP364" s="365"/>
      <c r="DQ364" s="365"/>
      <c r="DR364" s="365"/>
      <c r="DS364" s="365"/>
      <c r="DT364" s="365"/>
      <c r="DU364" s="365"/>
      <c r="DV364" s="365"/>
      <c r="DW364" s="365"/>
      <c r="DX364" s="365"/>
      <c r="DY364" s="365"/>
      <c r="DZ364" s="365"/>
      <c r="EA364" s="365"/>
      <c r="EB364" s="365"/>
      <c r="EC364" s="365"/>
      <c r="ED364" s="365"/>
      <c r="EE364" s="365"/>
      <c r="EF364" s="365"/>
      <c r="EG364" s="365"/>
      <c r="EH364" s="365"/>
      <c r="EI364" s="365"/>
      <c r="EJ364" s="365"/>
      <c r="EK364" s="365"/>
      <c r="EL364" s="365"/>
      <c r="EM364" s="365"/>
      <c r="EN364" s="365"/>
      <c r="EO364" s="365"/>
      <c r="EP364" s="365"/>
      <c r="EQ364" s="365"/>
      <c r="ER364" s="365"/>
      <c r="ES364" s="365"/>
      <c r="ET364" s="365"/>
      <c r="EU364" s="365"/>
      <c r="EV364" s="365"/>
      <c r="EW364" s="365"/>
      <c r="EX364" s="365"/>
      <c r="EY364" s="365"/>
    </row>
    <row r="365" spans="1:155" s="61" customFormat="1" ht="15.5" x14ac:dyDescent="0.35">
      <c r="A365" s="364" t="s">
        <v>638</v>
      </c>
      <c r="B365" s="396" t="s">
        <v>1301</v>
      </c>
      <c r="C365" s="293" t="s">
        <v>1228</v>
      </c>
      <c r="D365" s="365"/>
      <c r="E365" s="398">
        <v>51396768</v>
      </c>
      <c r="F365" s="289">
        <v>53636730</v>
      </c>
      <c r="G365" s="483" t="s">
        <v>708</v>
      </c>
      <c r="H365" s="237" t="s">
        <v>708</v>
      </c>
      <c r="I365" s="483" t="s">
        <v>708</v>
      </c>
      <c r="J365" s="783" t="s">
        <v>708</v>
      </c>
      <c r="K365" s="483" t="s">
        <v>708</v>
      </c>
      <c r="L365" s="783" t="s">
        <v>708</v>
      </c>
      <c r="M365" s="398">
        <v>0</v>
      </c>
      <c r="N365" s="699">
        <v>0</v>
      </c>
      <c r="O365" s="237" t="s">
        <v>708</v>
      </c>
      <c r="P365" s="237" t="s">
        <v>708</v>
      </c>
      <c r="Q365" s="383" t="s">
        <v>708</v>
      </c>
      <c r="R365" s="290" t="s">
        <v>708</v>
      </c>
      <c r="S365" s="383" t="s">
        <v>708</v>
      </c>
      <c r="T365" s="722" t="s">
        <v>708</v>
      </c>
      <c r="U365" s="384">
        <v>635941.19999999995</v>
      </c>
      <c r="V365" s="752">
        <v>651326.4</v>
      </c>
      <c r="W365" s="406">
        <v>80.819999999999993</v>
      </c>
      <c r="X365" s="753">
        <v>82.35</v>
      </c>
      <c r="Y365" s="383" t="s">
        <v>708</v>
      </c>
      <c r="Z365" s="290" t="s">
        <v>708</v>
      </c>
      <c r="AA365" s="499">
        <v>0</v>
      </c>
      <c r="AB365" s="440">
        <v>0</v>
      </c>
      <c r="AC365" s="619">
        <v>0</v>
      </c>
      <c r="AD365" s="699" t="s">
        <v>105</v>
      </c>
      <c r="AE365" s="290" t="s">
        <v>708</v>
      </c>
      <c r="AF365" s="289" t="s">
        <v>708</v>
      </c>
      <c r="AG365" s="290" t="s">
        <v>708</v>
      </c>
      <c r="AH365" s="290" t="s">
        <v>708</v>
      </c>
      <c r="AI365" s="290" t="s">
        <v>708</v>
      </c>
      <c r="AJ365" s="290" t="s">
        <v>708</v>
      </c>
      <c r="AK365" s="290" t="s">
        <v>708</v>
      </c>
      <c r="AL365" s="290" t="s">
        <v>708</v>
      </c>
      <c r="AM365" s="290" t="s">
        <v>708</v>
      </c>
      <c r="AN365" s="290" t="s">
        <v>708</v>
      </c>
      <c r="AO365" s="290" t="s">
        <v>708</v>
      </c>
      <c r="AP365" s="290" t="s">
        <v>708</v>
      </c>
      <c r="AQ365" s="380" t="s">
        <v>708</v>
      </c>
      <c r="AR365" s="380" t="s">
        <v>708</v>
      </c>
      <c r="AS365" s="380" t="s">
        <v>708</v>
      </c>
      <c r="AT365" s="380" t="s">
        <v>708</v>
      </c>
      <c r="AU365" s="380" t="s">
        <v>708</v>
      </c>
      <c r="AV365" s="380" t="s">
        <v>708</v>
      </c>
      <c r="AW365" s="380" t="s">
        <v>708</v>
      </c>
      <c r="AX365" s="380" t="s">
        <v>708</v>
      </c>
      <c r="AY365" s="380" t="s">
        <v>708</v>
      </c>
      <c r="AZ365" s="380" t="s">
        <v>708</v>
      </c>
      <c r="BA365" s="380" t="s">
        <v>708</v>
      </c>
      <c r="BB365" s="380" t="s">
        <v>708</v>
      </c>
      <c r="BC365" s="380" t="s">
        <v>708</v>
      </c>
      <c r="BD365" s="380" t="s">
        <v>708</v>
      </c>
      <c r="BE365" s="380" t="s">
        <v>708</v>
      </c>
      <c r="BF365" s="380" t="s">
        <v>708</v>
      </c>
      <c r="BG365" s="380" t="s">
        <v>708</v>
      </c>
      <c r="BH365" s="380" t="s">
        <v>708</v>
      </c>
      <c r="BI365" s="380" t="s">
        <v>708</v>
      </c>
      <c r="BJ365" s="380" t="s">
        <v>708</v>
      </c>
      <c r="BK365" s="380" t="s">
        <v>708</v>
      </c>
      <c r="BL365" s="380" t="s">
        <v>708</v>
      </c>
      <c r="BM365" s="380" t="s">
        <v>708</v>
      </c>
      <c r="BN365" s="380" t="s">
        <v>708</v>
      </c>
      <c r="BO365" s="380" t="s">
        <v>708</v>
      </c>
      <c r="BP365" s="380" t="s">
        <v>708</v>
      </c>
      <c r="BQ365" s="380" t="s">
        <v>708</v>
      </c>
      <c r="BR365" s="380" t="s">
        <v>708</v>
      </c>
      <c r="BS365" s="380" t="s">
        <v>708</v>
      </c>
      <c r="BT365" s="380" t="s">
        <v>708</v>
      </c>
      <c r="BU365" s="380" t="s">
        <v>708</v>
      </c>
      <c r="BV365" s="380" t="s">
        <v>708</v>
      </c>
      <c r="BW365" s="380" t="s">
        <v>708</v>
      </c>
      <c r="BX365" s="380" t="s">
        <v>708</v>
      </c>
      <c r="BY365" s="380" t="s">
        <v>708</v>
      </c>
      <c r="BZ365" s="380" t="s">
        <v>708</v>
      </c>
      <c r="CA365" s="380" t="s">
        <v>708</v>
      </c>
      <c r="CB365" s="380" t="s">
        <v>708</v>
      </c>
      <c r="CC365" s="380" t="s">
        <v>708</v>
      </c>
      <c r="CD365" s="380" t="s">
        <v>708</v>
      </c>
      <c r="CE365" s="380" t="s">
        <v>708</v>
      </c>
      <c r="CF365" s="380" t="s">
        <v>708</v>
      </c>
      <c r="CG365" s="380" t="s">
        <v>708</v>
      </c>
      <c r="CH365" s="508" t="s">
        <v>1302</v>
      </c>
      <c r="CI365" s="365"/>
      <c r="CJ365" s="365"/>
      <c r="CK365" s="365"/>
      <c r="CL365" s="365"/>
      <c r="CM365" s="365"/>
      <c r="CN365" s="365"/>
      <c r="CO365" s="365"/>
      <c r="CP365" s="365"/>
      <c r="CQ365" s="365"/>
      <c r="CR365" s="365"/>
      <c r="CS365" s="365"/>
      <c r="CT365" s="365"/>
      <c r="CU365" s="365"/>
      <c r="CV365" s="365"/>
      <c r="CW365" s="365"/>
      <c r="CX365" s="365"/>
      <c r="CY365" s="365"/>
      <c r="CZ365" s="365"/>
      <c r="DA365" s="365"/>
      <c r="DB365" s="365"/>
      <c r="DC365" s="365"/>
      <c r="DD365" s="365"/>
      <c r="DE365" s="365"/>
      <c r="DF365" s="365"/>
      <c r="DG365" s="365"/>
      <c r="DH365" s="365"/>
      <c r="DI365" s="365"/>
      <c r="DJ365" s="365"/>
      <c r="DK365" s="365"/>
      <c r="DL365" s="365"/>
      <c r="DM365" s="365"/>
      <c r="DN365" s="365"/>
      <c r="DO365" s="365"/>
      <c r="DP365" s="365"/>
      <c r="DQ365" s="365"/>
      <c r="DR365" s="365"/>
      <c r="DS365" s="365"/>
      <c r="DT365" s="365"/>
      <c r="DU365" s="365"/>
      <c r="DV365" s="365"/>
      <c r="DW365" s="365"/>
      <c r="DX365" s="365"/>
      <c r="DY365" s="365"/>
      <c r="DZ365" s="365"/>
      <c r="EA365" s="365"/>
      <c r="EB365" s="365"/>
      <c r="EC365" s="365"/>
      <c r="ED365" s="365"/>
      <c r="EE365" s="365"/>
      <c r="EF365" s="365"/>
      <c r="EG365" s="365"/>
      <c r="EH365" s="365"/>
      <c r="EI365" s="365"/>
      <c r="EJ365" s="365"/>
      <c r="EK365" s="365"/>
      <c r="EL365" s="365"/>
      <c r="EM365" s="365"/>
      <c r="EN365" s="365"/>
      <c r="EO365" s="365"/>
      <c r="EP365" s="365"/>
      <c r="EQ365" s="365"/>
      <c r="ER365" s="365"/>
      <c r="ES365" s="365"/>
      <c r="ET365" s="365"/>
      <c r="EU365" s="365"/>
      <c r="EV365" s="365"/>
      <c r="EW365" s="365"/>
      <c r="EX365" s="365"/>
      <c r="EY365" s="365"/>
    </row>
    <row r="366" spans="1:155" s="61" customFormat="1" ht="15.5" x14ac:dyDescent="0.35">
      <c r="A366" s="364" t="s">
        <v>639</v>
      </c>
      <c r="B366" s="396" t="s">
        <v>1303</v>
      </c>
      <c r="C366" s="293" t="s">
        <v>1225</v>
      </c>
      <c r="D366" s="365"/>
      <c r="E366" s="398">
        <v>138730575</v>
      </c>
      <c r="F366" s="289">
        <v>148600115.90000001</v>
      </c>
      <c r="G366" s="483" t="s">
        <v>708</v>
      </c>
      <c r="H366" s="237" t="s">
        <v>708</v>
      </c>
      <c r="I366" s="483" t="s">
        <v>708</v>
      </c>
      <c r="J366" s="783" t="s">
        <v>708</v>
      </c>
      <c r="K366" s="483" t="s">
        <v>708</v>
      </c>
      <c r="L366" s="783" t="s">
        <v>708</v>
      </c>
      <c r="M366" s="398">
        <v>0</v>
      </c>
      <c r="N366" s="699" t="s">
        <v>130</v>
      </c>
      <c r="O366" s="237" t="s">
        <v>708</v>
      </c>
      <c r="P366" s="237" t="s">
        <v>708</v>
      </c>
      <c r="Q366" s="383" t="s">
        <v>708</v>
      </c>
      <c r="R366" s="290" t="s">
        <v>708</v>
      </c>
      <c r="S366" s="383" t="s">
        <v>708</v>
      </c>
      <c r="T366" s="722" t="s">
        <v>708</v>
      </c>
      <c r="U366" s="384">
        <v>635941.19999999995</v>
      </c>
      <c r="V366" s="752">
        <v>651326.39</v>
      </c>
      <c r="W366" s="406">
        <v>218.15</v>
      </c>
      <c r="X366" s="753">
        <v>228.15</v>
      </c>
      <c r="Y366" s="383" t="s">
        <v>708</v>
      </c>
      <c r="Z366" s="290" t="s">
        <v>708</v>
      </c>
      <c r="AA366" s="499" t="s">
        <v>130</v>
      </c>
      <c r="AB366" s="440" t="s">
        <v>130</v>
      </c>
      <c r="AC366" s="619">
        <v>0</v>
      </c>
      <c r="AD366" s="699" t="s">
        <v>105</v>
      </c>
      <c r="AE366" s="290" t="s">
        <v>708</v>
      </c>
      <c r="AF366" s="289" t="s">
        <v>708</v>
      </c>
      <c r="AG366" s="290" t="s">
        <v>708</v>
      </c>
      <c r="AH366" s="290" t="s">
        <v>708</v>
      </c>
      <c r="AI366" s="290" t="s">
        <v>708</v>
      </c>
      <c r="AJ366" s="290" t="s">
        <v>708</v>
      </c>
      <c r="AK366" s="290" t="s">
        <v>708</v>
      </c>
      <c r="AL366" s="290" t="s">
        <v>708</v>
      </c>
      <c r="AM366" s="290" t="s">
        <v>708</v>
      </c>
      <c r="AN366" s="290" t="s">
        <v>708</v>
      </c>
      <c r="AO366" s="290" t="s">
        <v>708</v>
      </c>
      <c r="AP366" s="290" t="s">
        <v>708</v>
      </c>
      <c r="AQ366" s="380" t="s">
        <v>708</v>
      </c>
      <c r="AR366" s="380" t="s">
        <v>708</v>
      </c>
      <c r="AS366" s="380" t="s">
        <v>708</v>
      </c>
      <c r="AT366" s="380" t="s">
        <v>708</v>
      </c>
      <c r="AU366" s="380" t="s">
        <v>708</v>
      </c>
      <c r="AV366" s="380" t="s">
        <v>708</v>
      </c>
      <c r="AW366" s="380" t="s">
        <v>708</v>
      </c>
      <c r="AX366" s="380" t="s">
        <v>708</v>
      </c>
      <c r="AY366" s="380" t="s">
        <v>708</v>
      </c>
      <c r="AZ366" s="380" t="s">
        <v>708</v>
      </c>
      <c r="BA366" s="380" t="s">
        <v>708</v>
      </c>
      <c r="BB366" s="380" t="s">
        <v>708</v>
      </c>
      <c r="BC366" s="380" t="s">
        <v>708</v>
      </c>
      <c r="BD366" s="380" t="s">
        <v>708</v>
      </c>
      <c r="BE366" s="380" t="s">
        <v>708</v>
      </c>
      <c r="BF366" s="380" t="s">
        <v>708</v>
      </c>
      <c r="BG366" s="380" t="s">
        <v>708</v>
      </c>
      <c r="BH366" s="380" t="s">
        <v>708</v>
      </c>
      <c r="BI366" s="380" t="s">
        <v>708</v>
      </c>
      <c r="BJ366" s="380" t="s">
        <v>708</v>
      </c>
      <c r="BK366" s="380" t="s">
        <v>708</v>
      </c>
      <c r="BL366" s="380" t="s">
        <v>708</v>
      </c>
      <c r="BM366" s="380" t="s">
        <v>708</v>
      </c>
      <c r="BN366" s="380" t="s">
        <v>708</v>
      </c>
      <c r="BO366" s="380" t="s">
        <v>708</v>
      </c>
      <c r="BP366" s="380" t="s">
        <v>708</v>
      </c>
      <c r="BQ366" s="380" t="s">
        <v>708</v>
      </c>
      <c r="BR366" s="380" t="s">
        <v>708</v>
      </c>
      <c r="BS366" s="380" t="s">
        <v>708</v>
      </c>
      <c r="BT366" s="380" t="s">
        <v>708</v>
      </c>
      <c r="BU366" s="380" t="s">
        <v>708</v>
      </c>
      <c r="BV366" s="380" t="s">
        <v>708</v>
      </c>
      <c r="BW366" s="380" t="s">
        <v>708</v>
      </c>
      <c r="BX366" s="380" t="s">
        <v>708</v>
      </c>
      <c r="BY366" s="380" t="s">
        <v>708</v>
      </c>
      <c r="BZ366" s="380" t="s">
        <v>708</v>
      </c>
      <c r="CA366" s="380" t="s">
        <v>708</v>
      </c>
      <c r="CB366" s="380" t="s">
        <v>708</v>
      </c>
      <c r="CC366" s="380" t="s">
        <v>708</v>
      </c>
      <c r="CD366" s="380" t="s">
        <v>708</v>
      </c>
      <c r="CE366" s="380" t="s">
        <v>708</v>
      </c>
      <c r="CF366" s="380" t="s">
        <v>708</v>
      </c>
      <c r="CG366" s="380" t="s">
        <v>708</v>
      </c>
      <c r="CH366" s="508" t="s">
        <v>1304</v>
      </c>
      <c r="CI366" s="365"/>
      <c r="CJ366" s="365"/>
      <c r="CK366" s="365"/>
      <c r="CL366" s="365"/>
      <c r="CM366" s="365"/>
      <c r="CN366" s="365"/>
      <c r="CO366" s="365"/>
      <c r="CP366" s="365"/>
      <c r="CQ366" s="365"/>
      <c r="CR366" s="365"/>
      <c r="CS366" s="365"/>
      <c r="CT366" s="365"/>
      <c r="CU366" s="365"/>
      <c r="CV366" s="365"/>
      <c r="CW366" s="365"/>
      <c r="CX366" s="365"/>
      <c r="CY366" s="365"/>
      <c r="CZ366" s="365"/>
      <c r="DA366" s="365"/>
      <c r="DB366" s="365"/>
      <c r="DC366" s="365"/>
      <c r="DD366" s="365"/>
      <c r="DE366" s="365"/>
      <c r="DF366" s="365"/>
      <c r="DG366" s="365"/>
      <c r="DH366" s="365"/>
      <c r="DI366" s="365"/>
      <c r="DJ366" s="365"/>
      <c r="DK366" s="365"/>
      <c r="DL366" s="365"/>
      <c r="DM366" s="365"/>
      <c r="DN366" s="365"/>
      <c r="DO366" s="365"/>
      <c r="DP366" s="365"/>
      <c r="DQ366" s="365"/>
      <c r="DR366" s="365"/>
      <c r="DS366" s="365"/>
      <c r="DT366" s="365"/>
      <c r="DU366" s="365"/>
      <c r="DV366" s="365"/>
      <c r="DW366" s="365"/>
      <c r="DX366" s="365"/>
      <c r="DY366" s="365"/>
      <c r="DZ366" s="365"/>
      <c r="EA366" s="365"/>
      <c r="EB366" s="365"/>
      <c r="EC366" s="365"/>
      <c r="ED366" s="365"/>
      <c r="EE366" s="365"/>
      <c r="EF366" s="365"/>
      <c r="EG366" s="365"/>
      <c r="EH366" s="365"/>
      <c r="EI366" s="365"/>
      <c r="EJ366" s="365"/>
      <c r="EK366" s="365"/>
      <c r="EL366" s="365"/>
      <c r="EM366" s="365"/>
      <c r="EN366" s="365"/>
      <c r="EO366" s="365"/>
      <c r="EP366" s="365"/>
      <c r="EQ366" s="365"/>
      <c r="ER366" s="365"/>
      <c r="ES366" s="365"/>
      <c r="ET366" s="365"/>
      <c r="EU366" s="365"/>
      <c r="EV366" s="365"/>
      <c r="EW366" s="365"/>
      <c r="EX366" s="365"/>
      <c r="EY366" s="365"/>
    </row>
    <row r="367" spans="1:155" s="61" customFormat="1" ht="15.5" x14ac:dyDescent="0.35">
      <c r="A367" s="364" t="s">
        <v>297</v>
      </c>
      <c r="B367" s="396" t="s">
        <v>298</v>
      </c>
      <c r="C367" s="293" t="s">
        <v>173</v>
      </c>
      <c r="D367" s="365"/>
      <c r="E367" s="398">
        <v>540158127</v>
      </c>
      <c r="F367" s="289">
        <v>571188173</v>
      </c>
      <c r="G367" s="483" t="s">
        <v>708</v>
      </c>
      <c r="H367" s="237" t="s">
        <v>708</v>
      </c>
      <c r="I367" s="483" t="s">
        <v>708</v>
      </c>
      <c r="J367" s="783" t="s">
        <v>708</v>
      </c>
      <c r="K367" s="483" t="s">
        <v>708</v>
      </c>
      <c r="L367" s="783" t="s">
        <v>708</v>
      </c>
      <c r="M367" s="398">
        <v>962678</v>
      </c>
      <c r="N367" s="699">
        <v>977152</v>
      </c>
      <c r="O367" s="237" t="s">
        <v>708</v>
      </c>
      <c r="P367" s="237" t="s">
        <v>708</v>
      </c>
      <c r="Q367" s="383" t="s">
        <v>708</v>
      </c>
      <c r="R367" s="290" t="s">
        <v>708</v>
      </c>
      <c r="S367" s="383" t="s">
        <v>708</v>
      </c>
      <c r="T367" s="722" t="s">
        <v>708</v>
      </c>
      <c r="U367" s="384">
        <v>370939.3</v>
      </c>
      <c r="V367" s="752">
        <v>377198.7</v>
      </c>
      <c r="W367" s="406">
        <v>1456.19</v>
      </c>
      <c r="X367" s="753">
        <v>1514.29</v>
      </c>
      <c r="Y367" s="383" t="s">
        <v>708</v>
      </c>
      <c r="Z367" s="290" t="s">
        <v>708</v>
      </c>
      <c r="AA367" s="499">
        <v>10984025</v>
      </c>
      <c r="AB367" s="440">
        <v>29.12</v>
      </c>
      <c r="AC367" s="619">
        <v>0.02</v>
      </c>
      <c r="AD367" s="699" t="s">
        <v>105</v>
      </c>
      <c r="AE367" s="290" t="s">
        <v>708</v>
      </c>
      <c r="AF367" s="289" t="s">
        <v>708</v>
      </c>
      <c r="AG367" s="290" t="s">
        <v>708</v>
      </c>
      <c r="AH367" s="290" t="s">
        <v>708</v>
      </c>
      <c r="AI367" s="290" t="s">
        <v>708</v>
      </c>
      <c r="AJ367" s="290" t="s">
        <v>708</v>
      </c>
      <c r="AK367" s="290" t="s">
        <v>708</v>
      </c>
      <c r="AL367" s="290" t="s">
        <v>708</v>
      </c>
      <c r="AM367" s="290" t="s">
        <v>708</v>
      </c>
      <c r="AN367" s="290" t="s">
        <v>708</v>
      </c>
      <c r="AO367" s="290" t="s">
        <v>708</v>
      </c>
      <c r="AP367" s="290" t="s">
        <v>708</v>
      </c>
      <c r="AQ367" s="380" t="s">
        <v>708</v>
      </c>
      <c r="AR367" s="380" t="s">
        <v>708</v>
      </c>
      <c r="AS367" s="380" t="s">
        <v>708</v>
      </c>
      <c r="AT367" s="380" t="s">
        <v>708</v>
      </c>
      <c r="AU367" s="380" t="s">
        <v>708</v>
      </c>
      <c r="AV367" s="380" t="s">
        <v>708</v>
      </c>
      <c r="AW367" s="380" t="s">
        <v>708</v>
      </c>
      <c r="AX367" s="380" t="s">
        <v>708</v>
      </c>
      <c r="AY367" s="380" t="s">
        <v>708</v>
      </c>
      <c r="AZ367" s="380" t="s">
        <v>708</v>
      </c>
      <c r="BA367" s="380" t="s">
        <v>708</v>
      </c>
      <c r="BB367" s="380" t="s">
        <v>708</v>
      </c>
      <c r="BC367" s="380" t="s">
        <v>708</v>
      </c>
      <c r="BD367" s="380" t="s">
        <v>708</v>
      </c>
      <c r="BE367" s="380" t="s">
        <v>708</v>
      </c>
      <c r="BF367" s="380" t="s">
        <v>708</v>
      </c>
      <c r="BG367" s="380" t="s">
        <v>708</v>
      </c>
      <c r="BH367" s="380" t="s">
        <v>708</v>
      </c>
      <c r="BI367" s="380" t="s">
        <v>708</v>
      </c>
      <c r="BJ367" s="380" t="s">
        <v>708</v>
      </c>
      <c r="BK367" s="380" t="s">
        <v>708</v>
      </c>
      <c r="BL367" s="380" t="s">
        <v>708</v>
      </c>
      <c r="BM367" s="380" t="s">
        <v>708</v>
      </c>
      <c r="BN367" s="380" t="s">
        <v>708</v>
      </c>
      <c r="BO367" s="380" t="s">
        <v>708</v>
      </c>
      <c r="BP367" s="380" t="s">
        <v>708</v>
      </c>
      <c r="BQ367" s="380" t="s">
        <v>708</v>
      </c>
      <c r="BR367" s="380" t="s">
        <v>708</v>
      </c>
      <c r="BS367" s="380" t="s">
        <v>708</v>
      </c>
      <c r="BT367" s="380" t="s">
        <v>708</v>
      </c>
      <c r="BU367" s="380" t="s">
        <v>708</v>
      </c>
      <c r="BV367" s="380" t="s">
        <v>708</v>
      </c>
      <c r="BW367" s="380" t="s">
        <v>708</v>
      </c>
      <c r="BX367" s="380" t="s">
        <v>708</v>
      </c>
      <c r="BY367" s="380" t="s">
        <v>708</v>
      </c>
      <c r="BZ367" s="380" t="s">
        <v>708</v>
      </c>
      <c r="CA367" s="380" t="s">
        <v>708</v>
      </c>
      <c r="CB367" s="380" t="s">
        <v>708</v>
      </c>
      <c r="CC367" s="380" t="s">
        <v>708</v>
      </c>
      <c r="CD367" s="380" t="s">
        <v>708</v>
      </c>
      <c r="CE367" s="380" t="s">
        <v>708</v>
      </c>
      <c r="CF367" s="380" t="s">
        <v>708</v>
      </c>
      <c r="CG367" s="380" t="s">
        <v>708</v>
      </c>
      <c r="CH367" s="508" t="s">
        <v>1305</v>
      </c>
      <c r="CI367" s="365"/>
      <c r="CJ367" s="365"/>
      <c r="CK367" s="365"/>
      <c r="CL367" s="365"/>
      <c r="CM367" s="365"/>
      <c r="CN367" s="365"/>
      <c r="CO367" s="365"/>
      <c r="CP367" s="365"/>
      <c r="CQ367" s="365"/>
      <c r="CR367" s="365"/>
      <c r="CS367" s="365"/>
      <c r="CT367" s="365"/>
      <c r="CU367" s="365"/>
      <c r="CV367" s="365"/>
      <c r="CW367" s="365"/>
      <c r="CX367" s="365"/>
      <c r="CY367" s="365"/>
      <c r="CZ367" s="365"/>
      <c r="DA367" s="365"/>
      <c r="DB367" s="365"/>
      <c r="DC367" s="365"/>
      <c r="DD367" s="365"/>
      <c r="DE367" s="365"/>
      <c r="DF367" s="365"/>
      <c r="DG367" s="365"/>
      <c r="DH367" s="365"/>
      <c r="DI367" s="365"/>
      <c r="DJ367" s="365"/>
      <c r="DK367" s="365"/>
      <c r="DL367" s="365"/>
      <c r="DM367" s="365"/>
      <c r="DN367" s="365"/>
      <c r="DO367" s="365"/>
      <c r="DP367" s="365"/>
      <c r="DQ367" s="365"/>
      <c r="DR367" s="365"/>
      <c r="DS367" s="365"/>
      <c r="DT367" s="365"/>
      <c r="DU367" s="365"/>
      <c r="DV367" s="365"/>
      <c r="DW367" s="365"/>
      <c r="DX367" s="365"/>
      <c r="DY367" s="365"/>
      <c r="DZ367" s="365"/>
      <c r="EA367" s="365"/>
      <c r="EB367" s="365"/>
      <c r="EC367" s="365"/>
      <c r="ED367" s="365"/>
      <c r="EE367" s="365"/>
      <c r="EF367" s="365"/>
      <c r="EG367" s="365"/>
      <c r="EH367" s="365"/>
      <c r="EI367" s="365"/>
      <c r="EJ367" s="365"/>
      <c r="EK367" s="365"/>
      <c r="EL367" s="365"/>
      <c r="EM367" s="365"/>
      <c r="EN367" s="365"/>
      <c r="EO367" s="365"/>
      <c r="EP367" s="365"/>
      <c r="EQ367" s="365"/>
      <c r="ER367" s="365"/>
      <c r="ES367" s="365"/>
      <c r="ET367" s="365"/>
      <c r="EU367" s="365"/>
      <c r="EV367" s="365"/>
      <c r="EW367" s="365"/>
      <c r="EX367" s="365"/>
      <c r="EY367" s="365"/>
    </row>
    <row r="368" spans="1:155" s="61" customFormat="1" ht="15.5" x14ac:dyDescent="0.35">
      <c r="A368" s="364" t="s">
        <v>640</v>
      </c>
      <c r="B368" s="396" t="s">
        <v>1306</v>
      </c>
      <c r="C368" s="293" t="s">
        <v>1228</v>
      </c>
      <c r="D368" s="365"/>
      <c r="E368" s="398">
        <v>31996138</v>
      </c>
      <c r="F368" s="289">
        <v>34754351</v>
      </c>
      <c r="G368" s="483" t="s">
        <v>708</v>
      </c>
      <c r="H368" s="237" t="s">
        <v>708</v>
      </c>
      <c r="I368" s="483" t="s">
        <v>708</v>
      </c>
      <c r="J368" s="783" t="s">
        <v>708</v>
      </c>
      <c r="K368" s="483" t="s">
        <v>708</v>
      </c>
      <c r="L368" s="783" t="s">
        <v>708</v>
      </c>
      <c r="M368" s="398">
        <v>0</v>
      </c>
      <c r="N368" s="699">
        <v>0</v>
      </c>
      <c r="O368" s="237" t="s">
        <v>708</v>
      </c>
      <c r="P368" s="237" t="s">
        <v>708</v>
      </c>
      <c r="Q368" s="383" t="s">
        <v>708</v>
      </c>
      <c r="R368" s="290" t="s">
        <v>708</v>
      </c>
      <c r="S368" s="383" t="s">
        <v>708</v>
      </c>
      <c r="T368" s="722" t="s">
        <v>708</v>
      </c>
      <c r="U368" s="384">
        <v>442730.5</v>
      </c>
      <c r="V368" s="752">
        <v>449778</v>
      </c>
      <c r="W368" s="406">
        <v>72.27</v>
      </c>
      <c r="X368" s="753">
        <v>77.27</v>
      </c>
      <c r="Y368" s="383" t="s">
        <v>708</v>
      </c>
      <c r="Z368" s="290" t="s">
        <v>708</v>
      </c>
      <c r="AA368" s="499">
        <v>0</v>
      </c>
      <c r="AB368" s="440">
        <v>0</v>
      </c>
      <c r="AC368" s="619">
        <v>0</v>
      </c>
      <c r="AD368" s="699" t="s">
        <v>105</v>
      </c>
      <c r="AE368" s="290" t="s">
        <v>708</v>
      </c>
      <c r="AF368" s="289" t="s">
        <v>708</v>
      </c>
      <c r="AG368" s="290" t="s">
        <v>708</v>
      </c>
      <c r="AH368" s="290" t="s">
        <v>708</v>
      </c>
      <c r="AI368" s="290" t="s">
        <v>708</v>
      </c>
      <c r="AJ368" s="290" t="s">
        <v>708</v>
      </c>
      <c r="AK368" s="290" t="s">
        <v>708</v>
      </c>
      <c r="AL368" s="290" t="s">
        <v>708</v>
      </c>
      <c r="AM368" s="290" t="s">
        <v>708</v>
      </c>
      <c r="AN368" s="290" t="s">
        <v>708</v>
      </c>
      <c r="AO368" s="290" t="s">
        <v>708</v>
      </c>
      <c r="AP368" s="290" t="s">
        <v>708</v>
      </c>
      <c r="AQ368" s="380" t="s">
        <v>708</v>
      </c>
      <c r="AR368" s="380" t="s">
        <v>708</v>
      </c>
      <c r="AS368" s="380" t="s">
        <v>708</v>
      </c>
      <c r="AT368" s="380" t="s">
        <v>708</v>
      </c>
      <c r="AU368" s="380" t="s">
        <v>708</v>
      </c>
      <c r="AV368" s="380" t="s">
        <v>708</v>
      </c>
      <c r="AW368" s="380" t="s">
        <v>708</v>
      </c>
      <c r="AX368" s="380" t="s">
        <v>708</v>
      </c>
      <c r="AY368" s="380" t="s">
        <v>708</v>
      </c>
      <c r="AZ368" s="380" t="s">
        <v>708</v>
      </c>
      <c r="BA368" s="380" t="s">
        <v>708</v>
      </c>
      <c r="BB368" s="380" t="s">
        <v>708</v>
      </c>
      <c r="BC368" s="380" t="s">
        <v>708</v>
      </c>
      <c r="BD368" s="380" t="s">
        <v>708</v>
      </c>
      <c r="BE368" s="380" t="s">
        <v>708</v>
      </c>
      <c r="BF368" s="380" t="s">
        <v>708</v>
      </c>
      <c r="BG368" s="380" t="s">
        <v>708</v>
      </c>
      <c r="BH368" s="380" t="s">
        <v>708</v>
      </c>
      <c r="BI368" s="380" t="s">
        <v>708</v>
      </c>
      <c r="BJ368" s="380" t="s">
        <v>708</v>
      </c>
      <c r="BK368" s="380" t="s">
        <v>708</v>
      </c>
      <c r="BL368" s="380" t="s">
        <v>708</v>
      </c>
      <c r="BM368" s="380" t="s">
        <v>708</v>
      </c>
      <c r="BN368" s="380" t="s">
        <v>708</v>
      </c>
      <c r="BO368" s="380" t="s">
        <v>708</v>
      </c>
      <c r="BP368" s="380" t="s">
        <v>708</v>
      </c>
      <c r="BQ368" s="380" t="s">
        <v>708</v>
      </c>
      <c r="BR368" s="380" t="s">
        <v>708</v>
      </c>
      <c r="BS368" s="380" t="s">
        <v>708</v>
      </c>
      <c r="BT368" s="380" t="s">
        <v>708</v>
      </c>
      <c r="BU368" s="380" t="s">
        <v>708</v>
      </c>
      <c r="BV368" s="380" t="s">
        <v>708</v>
      </c>
      <c r="BW368" s="380" t="s">
        <v>708</v>
      </c>
      <c r="BX368" s="380" t="s">
        <v>708</v>
      </c>
      <c r="BY368" s="380" t="s">
        <v>708</v>
      </c>
      <c r="BZ368" s="380" t="s">
        <v>708</v>
      </c>
      <c r="CA368" s="380" t="s">
        <v>708</v>
      </c>
      <c r="CB368" s="380" t="s">
        <v>708</v>
      </c>
      <c r="CC368" s="380" t="s">
        <v>708</v>
      </c>
      <c r="CD368" s="380" t="s">
        <v>708</v>
      </c>
      <c r="CE368" s="380" t="s">
        <v>708</v>
      </c>
      <c r="CF368" s="380" t="s">
        <v>708</v>
      </c>
      <c r="CG368" s="380" t="s">
        <v>708</v>
      </c>
      <c r="CH368" s="508" t="s">
        <v>1307</v>
      </c>
      <c r="CI368" s="365"/>
      <c r="CJ368" s="365"/>
      <c r="CK368" s="365"/>
      <c r="CL368" s="365"/>
      <c r="CM368" s="365"/>
      <c r="CN368" s="365"/>
      <c r="CO368" s="365"/>
      <c r="CP368" s="365"/>
      <c r="CQ368" s="365"/>
      <c r="CR368" s="365"/>
      <c r="CS368" s="365"/>
      <c r="CT368" s="365"/>
      <c r="CU368" s="365"/>
      <c r="CV368" s="365"/>
      <c r="CW368" s="365"/>
      <c r="CX368" s="365"/>
      <c r="CY368" s="365"/>
      <c r="CZ368" s="365"/>
      <c r="DA368" s="365"/>
      <c r="DB368" s="365"/>
      <c r="DC368" s="365"/>
      <c r="DD368" s="365"/>
      <c r="DE368" s="365"/>
      <c r="DF368" s="365"/>
      <c r="DG368" s="365"/>
      <c r="DH368" s="365"/>
      <c r="DI368" s="365"/>
      <c r="DJ368" s="365"/>
      <c r="DK368" s="365"/>
      <c r="DL368" s="365"/>
      <c r="DM368" s="365"/>
      <c r="DN368" s="365"/>
      <c r="DO368" s="365"/>
      <c r="DP368" s="365"/>
      <c r="DQ368" s="365"/>
      <c r="DR368" s="365"/>
      <c r="DS368" s="365"/>
      <c r="DT368" s="365"/>
      <c r="DU368" s="365"/>
      <c r="DV368" s="365"/>
      <c r="DW368" s="365"/>
      <c r="DX368" s="365"/>
      <c r="DY368" s="365"/>
      <c r="DZ368" s="365"/>
      <c r="EA368" s="365"/>
      <c r="EB368" s="365"/>
      <c r="EC368" s="365"/>
      <c r="ED368" s="365"/>
      <c r="EE368" s="365"/>
      <c r="EF368" s="365"/>
      <c r="EG368" s="365"/>
      <c r="EH368" s="365"/>
      <c r="EI368" s="365"/>
      <c r="EJ368" s="365"/>
      <c r="EK368" s="365"/>
      <c r="EL368" s="365"/>
      <c r="EM368" s="365"/>
      <c r="EN368" s="365"/>
      <c r="EO368" s="365"/>
      <c r="EP368" s="365"/>
      <c r="EQ368" s="365"/>
      <c r="ER368" s="365"/>
      <c r="ES368" s="365"/>
      <c r="ET368" s="365"/>
      <c r="EU368" s="365"/>
      <c r="EV368" s="365"/>
      <c r="EW368" s="365"/>
      <c r="EX368" s="365"/>
      <c r="EY368" s="365"/>
    </row>
    <row r="369" spans="1:155" s="61" customFormat="1" ht="15.5" x14ac:dyDescent="0.35">
      <c r="A369" s="364" t="s">
        <v>641</v>
      </c>
      <c r="B369" s="396" t="s">
        <v>1308</v>
      </c>
      <c r="C369" s="293" t="s">
        <v>1225</v>
      </c>
      <c r="D369" s="365"/>
      <c r="E369" s="398">
        <v>100256317.2</v>
      </c>
      <c r="F369" s="289">
        <v>106350001</v>
      </c>
      <c r="G369" s="483" t="s">
        <v>708</v>
      </c>
      <c r="H369" s="237" t="s">
        <v>708</v>
      </c>
      <c r="I369" s="483" t="s">
        <v>708</v>
      </c>
      <c r="J369" s="783" t="s">
        <v>708</v>
      </c>
      <c r="K369" s="483" t="s">
        <v>708</v>
      </c>
      <c r="L369" s="783" t="s">
        <v>708</v>
      </c>
      <c r="M369" s="398">
        <v>0</v>
      </c>
      <c r="N369" s="699">
        <v>0</v>
      </c>
      <c r="O369" s="237" t="s">
        <v>708</v>
      </c>
      <c r="P369" s="237" t="s">
        <v>708</v>
      </c>
      <c r="Q369" s="383" t="s">
        <v>708</v>
      </c>
      <c r="R369" s="290" t="s">
        <v>708</v>
      </c>
      <c r="S369" s="383" t="s">
        <v>708</v>
      </c>
      <c r="T369" s="722" t="s">
        <v>708</v>
      </c>
      <c r="U369" s="384">
        <v>442730.5</v>
      </c>
      <c r="V369" s="752">
        <v>449777.97</v>
      </c>
      <c r="W369" s="406">
        <v>226.45</v>
      </c>
      <c r="X369" s="753">
        <v>236.45</v>
      </c>
      <c r="Y369" s="383" t="s">
        <v>708</v>
      </c>
      <c r="Z369" s="290" t="s">
        <v>708</v>
      </c>
      <c r="AA369" s="499">
        <v>0</v>
      </c>
      <c r="AB369" s="440">
        <v>0</v>
      </c>
      <c r="AC369" s="619">
        <v>0</v>
      </c>
      <c r="AD369" s="699" t="s">
        <v>105</v>
      </c>
      <c r="AE369" s="290" t="s">
        <v>708</v>
      </c>
      <c r="AF369" s="289" t="s">
        <v>708</v>
      </c>
      <c r="AG369" s="290" t="s">
        <v>708</v>
      </c>
      <c r="AH369" s="290" t="s">
        <v>708</v>
      </c>
      <c r="AI369" s="290" t="s">
        <v>708</v>
      </c>
      <c r="AJ369" s="290" t="s">
        <v>708</v>
      </c>
      <c r="AK369" s="290" t="s">
        <v>708</v>
      </c>
      <c r="AL369" s="290" t="s">
        <v>708</v>
      </c>
      <c r="AM369" s="290" t="s">
        <v>708</v>
      </c>
      <c r="AN369" s="290" t="s">
        <v>708</v>
      </c>
      <c r="AO369" s="290" t="s">
        <v>708</v>
      </c>
      <c r="AP369" s="290" t="s">
        <v>708</v>
      </c>
      <c r="AQ369" s="380" t="s">
        <v>708</v>
      </c>
      <c r="AR369" s="380" t="s">
        <v>708</v>
      </c>
      <c r="AS369" s="380" t="s">
        <v>708</v>
      </c>
      <c r="AT369" s="380" t="s">
        <v>708</v>
      </c>
      <c r="AU369" s="380" t="s">
        <v>708</v>
      </c>
      <c r="AV369" s="380" t="s">
        <v>708</v>
      </c>
      <c r="AW369" s="380" t="s">
        <v>708</v>
      </c>
      <c r="AX369" s="380" t="s">
        <v>708</v>
      </c>
      <c r="AY369" s="380" t="s">
        <v>708</v>
      </c>
      <c r="AZ369" s="380" t="s">
        <v>708</v>
      </c>
      <c r="BA369" s="380" t="s">
        <v>708</v>
      </c>
      <c r="BB369" s="380" t="s">
        <v>708</v>
      </c>
      <c r="BC369" s="380" t="s">
        <v>708</v>
      </c>
      <c r="BD369" s="380" t="s">
        <v>708</v>
      </c>
      <c r="BE369" s="380" t="s">
        <v>708</v>
      </c>
      <c r="BF369" s="380" t="s">
        <v>708</v>
      </c>
      <c r="BG369" s="380" t="s">
        <v>708</v>
      </c>
      <c r="BH369" s="380" t="s">
        <v>708</v>
      </c>
      <c r="BI369" s="380" t="s">
        <v>708</v>
      </c>
      <c r="BJ369" s="380" t="s">
        <v>708</v>
      </c>
      <c r="BK369" s="380" t="s">
        <v>708</v>
      </c>
      <c r="BL369" s="380" t="s">
        <v>708</v>
      </c>
      <c r="BM369" s="380" t="s">
        <v>708</v>
      </c>
      <c r="BN369" s="380" t="s">
        <v>708</v>
      </c>
      <c r="BO369" s="380" t="s">
        <v>708</v>
      </c>
      <c r="BP369" s="380" t="s">
        <v>708</v>
      </c>
      <c r="BQ369" s="380" t="s">
        <v>708</v>
      </c>
      <c r="BR369" s="380" t="s">
        <v>708</v>
      </c>
      <c r="BS369" s="380" t="s">
        <v>708</v>
      </c>
      <c r="BT369" s="380" t="s">
        <v>708</v>
      </c>
      <c r="BU369" s="380" t="s">
        <v>708</v>
      </c>
      <c r="BV369" s="380" t="s">
        <v>708</v>
      </c>
      <c r="BW369" s="380" t="s">
        <v>708</v>
      </c>
      <c r="BX369" s="380" t="s">
        <v>708</v>
      </c>
      <c r="BY369" s="380" t="s">
        <v>708</v>
      </c>
      <c r="BZ369" s="380" t="s">
        <v>708</v>
      </c>
      <c r="CA369" s="380" t="s">
        <v>708</v>
      </c>
      <c r="CB369" s="380" t="s">
        <v>708</v>
      </c>
      <c r="CC369" s="380" t="s">
        <v>708</v>
      </c>
      <c r="CD369" s="380" t="s">
        <v>708</v>
      </c>
      <c r="CE369" s="380" t="s">
        <v>708</v>
      </c>
      <c r="CF369" s="380" t="s">
        <v>708</v>
      </c>
      <c r="CG369" s="380" t="s">
        <v>708</v>
      </c>
      <c r="CH369" s="508" t="s">
        <v>1309</v>
      </c>
      <c r="CI369" s="365"/>
      <c r="CJ369" s="365"/>
      <c r="CK369" s="365"/>
      <c r="CL369" s="365"/>
      <c r="CM369" s="365"/>
      <c r="CN369" s="365"/>
      <c r="CO369" s="365"/>
      <c r="CP369" s="365"/>
      <c r="CQ369" s="365"/>
      <c r="CR369" s="365"/>
      <c r="CS369" s="365"/>
      <c r="CT369" s="365"/>
      <c r="CU369" s="365"/>
      <c r="CV369" s="365"/>
      <c r="CW369" s="365"/>
      <c r="CX369" s="365"/>
      <c r="CY369" s="365"/>
      <c r="CZ369" s="365"/>
      <c r="DA369" s="365"/>
      <c r="DB369" s="365"/>
      <c r="DC369" s="365"/>
      <c r="DD369" s="365"/>
      <c r="DE369" s="365"/>
      <c r="DF369" s="365"/>
      <c r="DG369" s="365"/>
      <c r="DH369" s="365"/>
      <c r="DI369" s="365"/>
      <c r="DJ369" s="365"/>
      <c r="DK369" s="365"/>
      <c r="DL369" s="365"/>
      <c r="DM369" s="365"/>
      <c r="DN369" s="365"/>
      <c r="DO369" s="365"/>
      <c r="DP369" s="365"/>
      <c r="DQ369" s="365"/>
      <c r="DR369" s="365"/>
      <c r="DS369" s="365"/>
      <c r="DT369" s="365"/>
      <c r="DU369" s="365"/>
      <c r="DV369" s="365"/>
      <c r="DW369" s="365"/>
      <c r="DX369" s="365"/>
      <c r="DY369" s="365"/>
      <c r="DZ369" s="365"/>
      <c r="EA369" s="365"/>
      <c r="EB369" s="365"/>
      <c r="EC369" s="365"/>
      <c r="ED369" s="365"/>
      <c r="EE369" s="365"/>
      <c r="EF369" s="365"/>
      <c r="EG369" s="365"/>
      <c r="EH369" s="365"/>
      <c r="EI369" s="365"/>
      <c r="EJ369" s="365"/>
      <c r="EK369" s="365"/>
      <c r="EL369" s="365"/>
      <c r="EM369" s="365"/>
      <c r="EN369" s="365"/>
      <c r="EO369" s="365"/>
      <c r="EP369" s="365"/>
      <c r="EQ369" s="365"/>
      <c r="ER369" s="365"/>
      <c r="ES369" s="365"/>
      <c r="ET369" s="365"/>
      <c r="EU369" s="365"/>
      <c r="EV369" s="365"/>
      <c r="EW369" s="365"/>
      <c r="EX369" s="365"/>
      <c r="EY369" s="365"/>
    </row>
    <row r="370" spans="1:155" s="61" customFormat="1" ht="15.5" x14ac:dyDescent="0.35">
      <c r="A370" s="364" t="s">
        <v>304</v>
      </c>
      <c r="B370" s="396" t="s">
        <v>305</v>
      </c>
      <c r="C370" s="293" t="s">
        <v>173</v>
      </c>
      <c r="D370" s="365"/>
      <c r="E370" s="398">
        <v>336934000</v>
      </c>
      <c r="F370" s="289">
        <v>351626000</v>
      </c>
      <c r="G370" s="483" t="s">
        <v>708</v>
      </c>
      <c r="H370" s="237" t="s">
        <v>708</v>
      </c>
      <c r="I370" s="483" t="s">
        <v>708</v>
      </c>
      <c r="J370" s="783" t="s">
        <v>708</v>
      </c>
      <c r="K370" s="483" t="s">
        <v>708</v>
      </c>
      <c r="L370" s="783" t="s">
        <v>708</v>
      </c>
      <c r="M370" s="398">
        <v>311057</v>
      </c>
      <c r="N370" s="699">
        <v>315965</v>
      </c>
      <c r="O370" s="237" t="s">
        <v>708</v>
      </c>
      <c r="P370" s="237" t="s">
        <v>708</v>
      </c>
      <c r="Q370" s="383" t="s">
        <v>708</v>
      </c>
      <c r="R370" s="290" t="s">
        <v>708</v>
      </c>
      <c r="S370" s="383" t="s">
        <v>708</v>
      </c>
      <c r="T370" s="722" t="s">
        <v>708</v>
      </c>
      <c r="U370" s="384">
        <v>238827.8</v>
      </c>
      <c r="V370" s="752">
        <v>242006.6</v>
      </c>
      <c r="W370" s="406">
        <v>1410.78</v>
      </c>
      <c r="X370" s="753">
        <v>1452.96</v>
      </c>
      <c r="Y370" s="383" t="s">
        <v>708</v>
      </c>
      <c r="Z370" s="290" t="s">
        <v>708</v>
      </c>
      <c r="AA370" s="499">
        <v>3414186</v>
      </c>
      <c r="AB370" s="440">
        <v>14.11</v>
      </c>
      <c r="AC370" s="619">
        <v>0.01</v>
      </c>
      <c r="AD370" s="699" t="s">
        <v>105</v>
      </c>
      <c r="AE370" s="290" t="s">
        <v>708</v>
      </c>
      <c r="AF370" s="289" t="s">
        <v>708</v>
      </c>
      <c r="AG370" s="290" t="s">
        <v>708</v>
      </c>
      <c r="AH370" s="290" t="s">
        <v>708</v>
      </c>
      <c r="AI370" s="290" t="s">
        <v>708</v>
      </c>
      <c r="AJ370" s="290" t="s">
        <v>708</v>
      </c>
      <c r="AK370" s="290" t="s">
        <v>708</v>
      </c>
      <c r="AL370" s="290" t="s">
        <v>708</v>
      </c>
      <c r="AM370" s="290" t="s">
        <v>708</v>
      </c>
      <c r="AN370" s="290" t="s">
        <v>708</v>
      </c>
      <c r="AO370" s="290" t="s">
        <v>708</v>
      </c>
      <c r="AP370" s="290" t="s">
        <v>708</v>
      </c>
      <c r="AQ370" s="380" t="s">
        <v>708</v>
      </c>
      <c r="AR370" s="380" t="s">
        <v>708</v>
      </c>
      <c r="AS370" s="380" t="s">
        <v>708</v>
      </c>
      <c r="AT370" s="380" t="s">
        <v>708</v>
      </c>
      <c r="AU370" s="380" t="s">
        <v>708</v>
      </c>
      <c r="AV370" s="380" t="s">
        <v>708</v>
      </c>
      <c r="AW370" s="380" t="s">
        <v>708</v>
      </c>
      <c r="AX370" s="380" t="s">
        <v>708</v>
      </c>
      <c r="AY370" s="380" t="s">
        <v>708</v>
      </c>
      <c r="AZ370" s="380" t="s">
        <v>708</v>
      </c>
      <c r="BA370" s="380" t="s">
        <v>708</v>
      </c>
      <c r="BB370" s="380" t="s">
        <v>708</v>
      </c>
      <c r="BC370" s="380" t="s">
        <v>708</v>
      </c>
      <c r="BD370" s="380" t="s">
        <v>708</v>
      </c>
      <c r="BE370" s="380" t="s">
        <v>708</v>
      </c>
      <c r="BF370" s="380" t="s">
        <v>708</v>
      </c>
      <c r="BG370" s="380" t="s">
        <v>708</v>
      </c>
      <c r="BH370" s="380" t="s">
        <v>708</v>
      </c>
      <c r="BI370" s="380" t="s">
        <v>708</v>
      </c>
      <c r="BJ370" s="380" t="s">
        <v>708</v>
      </c>
      <c r="BK370" s="380" t="s">
        <v>708</v>
      </c>
      <c r="BL370" s="380" t="s">
        <v>708</v>
      </c>
      <c r="BM370" s="380" t="s">
        <v>708</v>
      </c>
      <c r="BN370" s="380" t="s">
        <v>708</v>
      </c>
      <c r="BO370" s="380" t="s">
        <v>708</v>
      </c>
      <c r="BP370" s="380" t="s">
        <v>708</v>
      </c>
      <c r="BQ370" s="380" t="s">
        <v>708</v>
      </c>
      <c r="BR370" s="380" t="s">
        <v>708</v>
      </c>
      <c r="BS370" s="380" t="s">
        <v>708</v>
      </c>
      <c r="BT370" s="380" t="s">
        <v>708</v>
      </c>
      <c r="BU370" s="380" t="s">
        <v>708</v>
      </c>
      <c r="BV370" s="380" t="s">
        <v>708</v>
      </c>
      <c r="BW370" s="380" t="s">
        <v>708</v>
      </c>
      <c r="BX370" s="380" t="s">
        <v>708</v>
      </c>
      <c r="BY370" s="380" t="s">
        <v>708</v>
      </c>
      <c r="BZ370" s="380" t="s">
        <v>708</v>
      </c>
      <c r="CA370" s="380" t="s">
        <v>708</v>
      </c>
      <c r="CB370" s="380" t="s">
        <v>708</v>
      </c>
      <c r="CC370" s="380" t="s">
        <v>708</v>
      </c>
      <c r="CD370" s="380" t="s">
        <v>708</v>
      </c>
      <c r="CE370" s="380" t="s">
        <v>708</v>
      </c>
      <c r="CF370" s="380" t="s">
        <v>708</v>
      </c>
      <c r="CG370" s="380" t="s">
        <v>708</v>
      </c>
      <c r="CH370" s="508" t="s">
        <v>1310</v>
      </c>
      <c r="CI370" s="365"/>
      <c r="CJ370" s="365"/>
      <c r="CK370" s="365"/>
      <c r="CL370" s="365"/>
      <c r="CM370" s="365"/>
      <c r="CN370" s="365"/>
      <c r="CO370" s="365"/>
      <c r="CP370" s="365"/>
      <c r="CQ370" s="365"/>
      <c r="CR370" s="365"/>
      <c r="CS370" s="365"/>
      <c r="CT370" s="365"/>
      <c r="CU370" s="365"/>
      <c r="CV370" s="365"/>
      <c r="CW370" s="365"/>
      <c r="CX370" s="365"/>
      <c r="CY370" s="365"/>
      <c r="CZ370" s="365"/>
      <c r="DA370" s="365"/>
      <c r="DB370" s="365"/>
      <c r="DC370" s="365"/>
      <c r="DD370" s="365"/>
      <c r="DE370" s="365"/>
      <c r="DF370" s="365"/>
      <c r="DG370" s="365"/>
      <c r="DH370" s="365"/>
      <c r="DI370" s="365"/>
      <c r="DJ370" s="365"/>
      <c r="DK370" s="365"/>
      <c r="DL370" s="365"/>
      <c r="DM370" s="365"/>
      <c r="DN370" s="365"/>
      <c r="DO370" s="365"/>
      <c r="DP370" s="365"/>
      <c r="DQ370" s="365"/>
      <c r="DR370" s="365"/>
      <c r="DS370" s="365"/>
      <c r="DT370" s="365"/>
      <c r="DU370" s="365"/>
      <c r="DV370" s="365"/>
      <c r="DW370" s="365"/>
      <c r="DX370" s="365"/>
      <c r="DY370" s="365"/>
      <c r="DZ370" s="365"/>
      <c r="EA370" s="365"/>
      <c r="EB370" s="365"/>
      <c r="EC370" s="365"/>
      <c r="ED370" s="365"/>
      <c r="EE370" s="365"/>
      <c r="EF370" s="365"/>
      <c r="EG370" s="365"/>
      <c r="EH370" s="365"/>
      <c r="EI370" s="365"/>
      <c r="EJ370" s="365"/>
      <c r="EK370" s="365"/>
      <c r="EL370" s="365"/>
      <c r="EM370" s="365"/>
      <c r="EN370" s="365"/>
      <c r="EO370" s="365"/>
      <c r="EP370" s="365"/>
      <c r="EQ370" s="365"/>
      <c r="ER370" s="365"/>
      <c r="ES370" s="365"/>
      <c r="ET370" s="365"/>
      <c r="EU370" s="365"/>
      <c r="EV370" s="365"/>
      <c r="EW370" s="365"/>
      <c r="EX370" s="365"/>
      <c r="EY370" s="365"/>
    </row>
    <row r="371" spans="1:155" s="61" customFormat="1" ht="15.5" x14ac:dyDescent="0.35">
      <c r="A371" s="364" t="s">
        <v>642</v>
      </c>
      <c r="B371" s="396" t="s">
        <v>1311</v>
      </c>
      <c r="C371" s="293" t="s">
        <v>1228</v>
      </c>
      <c r="D371" s="365"/>
      <c r="E371" s="398">
        <v>22816252</v>
      </c>
      <c r="F371" s="289">
        <v>24872773</v>
      </c>
      <c r="G371" s="483" t="s">
        <v>708</v>
      </c>
      <c r="H371" s="237" t="s">
        <v>708</v>
      </c>
      <c r="I371" s="483" t="s">
        <v>708</v>
      </c>
      <c r="J371" s="783" t="s">
        <v>708</v>
      </c>
      <c r="K371" s="483" t="s">
        <v>708</v>
      </c>
      <c r="L371" s="783" t="s">
        <v>708</v>
      </c>
      <c r="M371" s="398">
        <v>0</v>
      </c>
      <c r="N371" s="699">
        <v>0</v>
      </c>
      <c r="O371" s="237" t="s">
        <v>708</v>
      </c>
      <c r="P371" s="237" t="s">
        <v>708</v>
      </c>
      <c r="Q371" s="383" t="s">
        <v>708</v>
      </c>
      <c r="R371" s="290" t="s">
        <v>708</v>
      </c>
      <c r="S371" s="383" t="s">
        <v>708</v>
      </c>
      <c r="T371" s="722" t="s">
        <v>708</v>
      </c>
      <c r="U371" s="384">
        <v>329286.40000000002</v>
      </c>
      <c r="V371" s="752">
        <v>334806.5</v>
      </c>
      <c r="W371" s="406">
        <v>69.290000000000006</v>
      </c>
      <c r="X371" s="753">
        <v>74.290000000000006</v>
      </c>
      <c r="Y371" s="383" t="s">
        <v>708</v>
      </c>
      <c r="Z371" s="290" t="s">
        <v>708</v>
      </c>
      <c r="AA371" s="499">
        <v>0</v>
      </c>
      <c r="AB371" s="440">
        <v>0</v>
      </c>
      <c r="AC371" s="619">
        <v>0</v>
      </c>
      <c r="AD371" s="699" t="s">
        <v>105</v>
      </c>
      <c r="AE371" s="290" t="s">
        <v>708</v>
      </c>
      <c r="AF371" s="289" t="s">
        <v>708</v>
      </c>
      <c r="AG371" s="290" t="s">
        <v>708</v>
      </c>
      <c r="AH371" s="290" t="s">
        <v>708</v>
      </c>
      <c r="AI371" s="290" t="s">
        <v>708</v>
      </c>
      <c r="AJ371" s="290" t="s">
        <v>708</v>
      </c>
      <c r="AK371" s="290" t="s">
        <v>708</v>
      </c>
      <c r="AL371" s="290" t="s">
        <v>708</v>
      </c>
      <c r="AM371" s="290" t="s">
        <v>708</v>
      </c>
      <c r="AN371" s="290" t="s">
        <v>708</v>
      </c>
      <c r="AO371" s="290" t="s">
        <v>708</v>
      </c>
      <c r="AP371" s="290" t="s">
        <v>708</v>
      </c>
      <c r="AQ371" s="380" t="s">
        <v>708</v>
      </c>
      <c r="AR371" s="380" t="s">
        <v>708</v>
      </c>
      <c r="AS371" s="380" t="s">
        <v>708</v>
      </c>
      <c r="AT371" s="380" t="s">
        <v>708</v>
      </c>
      <c r="AU371" s="380" t="s">
        <v>708</v>
      </c>
      <c r="AV371" s="380" t="s">
        <v>708</v>
      </c>
      <c r="AW371" s="380" t="s">
        <v>708</v>
      </c>
      <c r="AX371" s="380" t="s">
        <v>708</v>
      </c>
      <c r="AY371" s="380" t="s">
        <v>708</v>
      </c>
      <c r="AZ371" s="380" t="s">
        <v>708</v>
      </c>
      <c r="BA371" s="380" t="s">
        <v>708</v>
      </c>
      <c r="BB371" s="380" t="s">
        <v>708</v>
      </c>
      <c r="BC371" s="380" t="s">
        <v>708</v>
      </c>
      <c r="BD371" s="380" t="s">
        <v>708</v>
      </c>
      <c r="BE371" s="380" t="s">
        <v>708</v>
      </c>
      <c r="BF371" s="380" t="s">
        <v>708</v>
      </c>
      <c r="BG371" s="380" t="s">
        <v>708</v>
      </c>
      <c r="BH371" s="380" t="s">
        <v>708</v>
      </c>
      <c r="BI371" s="380" t="s">
        <v>708</v>
      </c>
      <c r="BJ371" s="380" t="s">
        <v>708</v>
      </c>
      <c r="BK371" s="380" t="s">
        <v>708</v>
      </c>
      <c r="BL371" s="380" t="s">
        <v>708</v>
      </c>
      <c r="BM371" s="380" t="s">
        <v>708</v>
      </c>
      <c r="BN371" s="380" t="s">
        <v>708</v>
      </c>
      <c r="BO371" s="380" t="s">
        <v>708</v>
      </c>
      <c r="BP371" s="380" t="s">
        <v>708</v>
      </c>
      <c r="BQ371" s="380" t="s">
        <v>708</v>
      </c>
      <c r="BR371" s="380" t="s">
        <v>708</v>
      </c>
      <c r="BS371" s="380" t="s">
        <v>708</v>
      </c>
      <c r="BT371" s="380" t="s">
        <v>708</v>
      </c>
      <c r="BU371" s="380" t="s">
        <v>708</v>
      </c>
      <c r="BV371" s="380" t="s">
        <v>708</v>
      </c>
      <c r="BW371" s="380" t="s">
        <v>708</v>
      </c>
      <c r="BX371" s="380" t="s">
        <v>708</v>
      </c>
      <c r="BY371" s="380" t="s">
        <v>708</v>
      </c>
      <c r="BZ371" s="380" t="s">
        <v>708</v>
      </c>
      <c r="CA371" s="380" t="s">
        <v>708</v>
      </c>
      <c r="CB371" s="380" t="s">
        <v>708</v>
      </c>
      <c r="CC371" s="380" t="s">
        <v>708</v>
      </c>
      <c r="CD371" s="380" t="s">
        <v>708</v>
      </c>
      <c r="CE371" s="380" t="s">
        <v>708</v>
      </c>
      <c r="CF371" s="380" t="s">
        <v>708</v>
      </c>
      <c r="CG371" s="380" t="s">
        <v>708</v>
      </c>
      <c r="CH371" s="508" t="s">
        <v>1312</v>
      </c>
      <c r="CI371" s="365"/>
      <c r="CJ371" s="365"/>
      <c r="CK371" s="365"/>
      <c r="CL371" s="365"/>
      <c r="CM371" s="365"/>
      <c r="CN371" s="365"/>
      <c r="CO371" s="365"/>
      <c r="CP371" s="365"/>
      <c r="CQ371" s="365"/>
      <c r="CR371" s="365"/>
      <c r="CS371" s="365"/>
      <c r="CT371" s="365"/>
      <c r="CU371" s="365"/>
      <c r="CV371" s="365"/>
      <c r="CW371" s="365"/>
      <c r="CX371" s="365"/>
      <c r="CY371" s="365"/>
      <c r="CZ371" s="365"/>
      <c r="DA371" s="365"/>
      <c r="DB371" s="365"/>
      <c r="DC371" s="365"/>
      <c r="DD371" s="365"/>
      <c r="DE371" s="365"/>
      <c r="DF371" s="365"/>
      <c r="DG371" s="365"/>
      <c r="DH371" s="365"/>
      <c r="DI371" s="365"/>
      <c r="DJ371" s="365"/>
      <c r="DK371" s="365"/>
      <c r="DL371" s="365"/>
      <c r="DM371" s="365"/>
      <c r="DN371" s="365"/>
      <c r="DO371" s="365"/>
      <c r="DP371" s="365"/>
      <c r="DQ371" s="365"/>
      <c r="DR371" s="365"/>
      <c r="DS371" s="365"/>
      <c r="DT371" s="365"/>
      <c r="DU371" s="365"/>
      <c r="DV371" s="365"/>
      <c r="DW371" s="365"/>
      <c r="DX371" s="365"/>
      <c r="DY371" s="365"/>
      <c r="DZ371" s="365"/>
      <c r="EA371" s="365"/>
      <c r="EB371" s="365"/>
      <c r="EC371" s="365"/>
      <c r="ED371" s="365"/>
      <c r="EE371" s="365"/>
      <c r="EF371" s="365"/>
      <c r="EG371" s="365"/>
      <c r="EH371" s="365"/>
      <c r="EI371" s="365"/>
      <c r="EJ371" s="365"/>
      <c r="EK371" s="365"/>
      <c r="EL371" s="365"/>
      <c r="EM371" s="365"/>
      <c r="EN371" s="365"/>
      <c r="EO371" s="365"/>
      <c r="EP371" s="365"/>
      <c r="EQ371" s="365"/>
      <c r="ER371" s="365"/>
      <c r="ES371" s="365"/>
      <c r="ET371" s="365"/>
      <c r="EU371" s="365"/>
      <c r="EV371" s="365"/>
      <c r="EW371" s="365"/>
      <c r="EX371" s="365"/>
      <c r="EY371" s="365"/>
    </row>
    <row r="372" spans="1:155" s="61" customFormat="1" ht="15.5" x14ac:dyDescent="0.35">
      <c r="A372" s="364" t="s">
        <v>643</v>
      </c>
      <c r="B372" s="396" t="s">
        <v>1313</v>
      </c>
      <c r="C372" s="293" t="s">
        <v>1225</v>
      </c>
      <c r="D372" s="365"/>
      <c r="E372" s="398">
        <v>81738819</v>
      </c>
      <c r="F372" s="289">
        <v>86457152</v>
      </c>
      <c r="G372" s="483" t="s">
        <v>708</v>
      </c>
      <c r="H372" s="237" t="s">
        <v>708</v>
      </c>
      <c r="I372" s="483" t="s">
        <v>708</v>
      </c>
      <c r="J372" s="783" t="s">
        <v>708</v>
      </c>
      <c r="K372" s="483" t="s">
        <v>708</v>
      </c>
      <c r="L372" s="783" t="s">
        <v>708</v>
      </c>
      <c r="M372" s="398">
        <v>0</v>
      </c>
      <c r="N372" s="699">
        <v>0</v>
      </c>
      <c r="O372" s="237" t="s">
        <v>708</v>
      </c>
      <c r="P372" s="237" t="s">
        <v>708</v>
      </c>
      <c r="Q372" s="383" t="s">
        <v>708</v>
      </c>
      <c r="R372" s="290" t="s">
        <v>708</v>
      </c>
      <c r="S372" s="383" t="s">
        <v>708</v>
      </c>
      <c r="T372" s="722" t="s">
        <v>708</v>
      </c>
      <c r="U372" s="384">
        <v>329286.40000000002</v>
      </c>
      <c r="V372" s="752">
        <v>334806.5</v>
      </c>
      <c r="W372" s="406">
        <v>248.23</v>
      </c>
      <c r="X372" s="753">
        <v>258.23</v>
      </c>
      <c r="Y372" s="383" t="s">
        <v>708</v>
      </c>
      <c r="Z372" s="290" t="s">
        <v>708</v>
      </c>
      <c r="AA372" s="499">
        <v>0</v>
      </c>
      <c r="AB372" s="440">
        <v>0</v>
      </c>
      <c r="AC372" s="619">
        <v>0</v>
      </c>
      <c r="AD372" s="699" t="s">
        <v>105</v>
      </c>
      <c r="AE372" s="290" t="s">
        <v>708</v>
      </c>
      <c r="AF372" s="289" t="s">
        <v>708</v>
      </c>
      <c r="AG372" s="290" t="s">
        <v>708</v>
      </c>
      <c r="AH372" s="290" t="s">
        <v>708</v>
      </c>
      <c r="AI372" s="290" t="s">
        <v>708</v>
      </c>
      <c r="AJ372" s="290" t="s">
        <v>708</v>
      </c>
      <c r="AK372" s="290" t="s">
        <v>708</v>
      </c>
      <c r="AL372" s="290" t="s">
        <v>708</v>
      </c>
      <c r="AM372" s="290" t="s">
        <v>708</v>
      </c>
      <c r="AN372" s="290" t="s">
        <v>708</v>
      </c>
      <c r="AO372" s="290" t="s">
        <v>708</v>
      </c>
      <c r="AP372" s="290" t="s">
        <v>708</v>
      </c>
      <c r="AQ372" s="380" t="s">
        <v>708</v>
      </c>
      <c r="AR372" s="380" t="s">
        <v>708</v>
      </c>
      <c r="AS372" s="380" t="s">
        <v>708</v>
      </c>
      <c r="AT372" s="380" t="s">
        <v>708</v>
      </c>
      <c r="AU372" s="380" t="s">
        <v>708</v>
      </c>
      <c r="AV372" s="380" t="s">
        <v>708</v>
      </c>
      <c r="AW372" s="380" t="s">
        <v>708</v>
      </c>
      <c r="AX372" s="380" t="s">
        <v>708</v>
      </c>
      <c r="AY372" s="380" t="s">
        <v>708</v>
      </c>
      <c r="AZ372" s="380" t="s">
        <v>708</v>
      </c>
      <c r="BA372" s="380" t="s">
        <v>708</v>
      </c>
      <c r="BB372" s="380" t="s">
        <v>708</v>
      </c>
      <c r="BC372" s="380" t="s">
        <v>708</v>
      </c>
      <c r="BD372" s="380" t="s">
        <v>708</v>
      </c>
      <c r="BE372" s="380" t="s">
        <v>708</v>
      </c>
      <c r="BF372" s="380" t="s">
        <v>708</v>
      </c>
      <c r="BG372" s="380" t="s">
        <v>708</v>
      </c>
      <c r="BH372" s="380" t="s">
        <v>708</v>
      </c>
      <c r="BI372" s="380" t="s">
        <v>708</v>
      </c>
      <c r="BJ372" s="380" t="s">
        <v>708</v>
      </c>
      <c r="BK372" s="380" t="s">
        <v>708</v>
      </c>
      <c r="BL372" s="380" t="s">
        <v>708</v>
      </c>
      <c r="BM372" s="380" t="s">
        <v>708</v>
      </c>
      <c r="BN372" s="380" t="s">
        <v>708</v>
      </c>
      <c r="BO372" s="380" t="s">
        <v>708</v>
      </c>
      <c r="BP372" s="380" t="s">
        <v>708</v>
      </c>
      <c r="BQ372" s="380" t="s">
        <v>708</v>
      </c>
      <c r="BR372" s="380" t="s">
        <v>708</v>
      </c>
      <c r="BS372" s="380" t="s">
        <v>708</v>
      </c>
      <c r="BT372" s="380" t="s">
        <v>708</v>
      </c>
      <c r="BU372" s="380" t="s">
        <v>708</v>
      </c>
      <c r="BV372" s="380" t="s">
        <v>708</v>
      </c>
      <c r="BW372" s="380" t="s">
        <v>708</v>
      </c>
      <c r="BX372" s="380" t="s">
        <v>708</v>
      </c>
      <c r="BY372" s="380" t="s">
        <v>708</v>
      </c>
      <c r="BZ372" s="380" t="s">
        <v>708</v>
      </c>
      <c r="CA372" s="380" t="s">
        <v>708</v>
      </c>
      <c r="CB372" s="380" t="s">
        <v>708</v>
      </c>
      <c r="CC372" s="380" t="s">
        <v>708</v>
      </c>
      <c r="CD372" s="380" t="s">
        <v>708</v>
      </c>
      <c r="CE372" s="380" t="s">
        <v>708</v>
      </c>
      <c r="CF372" s="380" t="s">
        <v>708</v>
      </c>
      <c r="CG372" s="380" t="s">
        <v>708</v>
      </c>
      <c r="CH372" s="508" t="s">
        <v>1314</v>
      </c>
      <c r="CI372" s="365"/>
      <c r="CJ372" s="365"/>
      <c r="CK372" s="365"/>
      <c r="CL372" s="365"/>
      <c r="CM372" s="365"/>
      <c r="CN372" s="365"/>
      <c r="CO372" s="365"/>
      <c r="CP372" s="365"/>
      <c r="CQ372" s="365"/>
      <c r="CR372" s="365"/>
      <c r="CS372" s="365"/>
      <c r="CT372" s="365"/>
      <c r="CU372" s="365"/>
      <c r="CV372" s="365"/>
      <c r="CW372" s="365"/>
      <c r="CX372" s="365"/>
      <c r="CY372" s="365"/>
      <c r="CZ372" s="365"/>
      <c r="DA372" s="365"/>
      <c r="DB372" s="365"/>
      <c r="DC372" s="365"/>
      <c r="DD372" s="365"/>
      <c r="DE372" s="365"/>
      <c r="DF372" s="365"/>
      <c r="DG372" s="365"/>
      <c r="DH372" s="365"/>
      <c r="DI372" s="365"/>
      <c r="DJ372" s="365"/>
      <c r="DK372" s="365"/>
      <c r="DL372" s="365"/>
      <c r="DM372" s="365"/>
      <c r="DN372" s="365"/>
      <c r="DO372" s="365"/>
      <c r="DP372" s="365"/>
      <c r="DQ372" s="365"/>
      <c r="DR372" s="365"/>
      <c r="DS372" s="365"/>
      <c r="DT372" s="365"/>
      <c r="DU372" s="365"/>
      <c r="DV372" s="365"/>
      <c r="DW372" s="365"/>
      <c r="DX372" s="365"/>
      <c r="DY372" s="365"/>
      <c r="DZ372" s="365"/>
      <c r="EA372" s="365"/>
      <c r="EB372" s="365"/>
      <c r="EC372" s="365"/>
      <c r="ED372" s="365"/>
      <c r="EE372" s="365"/>
      <c r="EF372" s="365"/>
      <c r="EG372" s="365"/>
      <c r="EH372" s="365"/>
      <c r="EI372" s="365"/>
      <c r="EJ372" s="365"/>
      <c r="EK372" s="365"/>
      <c r="EL372" s="365"/>
      <c r="EM372" s="365"/>
      <c r="EN372" s="365"/>
      <c r="EO372" s="365"/>
      <c r="EP372" s="365"/>
      <c r="EQ372" s="365"/>
      <c r="ER372" s="365"/>
      <c r="ES372" s="365"/>
      <c r="ET372" s="365"/>
      <c r="EU372" s="365"/>
      <c r="EV372" s="365"/>
      <c r="EW372" s="365"/>
      <c r="EX372" s="365"/>
      <c r="EY372" s="365"/>
    </row>
    <row r="373" spans="1:155" s="61" customFormat="1" ht="15.5" x14ac:dyDescent="0.35">
      <c r="A373" s="364" t="s">
        <v>309</v>
      </c>
      <c r="B373" s="396" t="s">
        <v>310</v>
      </c>
      <c r="C373" s="293" t="s">
        <v>173</v>
      </c>
      <c r="D373" s="365"/>
      <c r="E373" s="398">
        <v>318948588</v>
      </c>
      <c r="F373" s="289">
        <v>341704549</v>
      </c>
      <c r="G373" s="483" t="s">
        <v>708</v>
      </c>
      <c r="H373" s="237" t="s">
        <v>708</v>
      </c>
      <c r="I373" s="483" t="s">
        <v>708</v>
      </c>
      <c r="J373" s="783" t="s">
        <v>708</v>
      </c>
      <c r="K373" s="483" t="s">
        <v>708</v>
      </c>
      <c r="L373" s="783" t="s">
        <v>708</v>
      </c>
      <c r="M373" s="398">
        <v>1178281</v>
      </c>
      <c r="N373" s="699">
        <v>1197073</v>
      </c>
      <c r="O373" s="237" t="s">
        <v>708</v>
      </c>
      <c r="P373" s="237" t="s">
        <v>708</v>
      </c>
      <c r="Q373" s="383" t="s">
        <v>708</v>
      </c>
      <c r="R373" s="290" t="s">
        <v>708</v>
      </c>
      <c r="S373" s="383" t="s">
        <v>708</v>
      </c>
      <c r="T373" s="722" t="s">
        <v>708</v>
      </c>
      <c r="U373" s="384">
        <v>233805.9</v>
      </c>
      <c r="V373" s="752">
        <v>238592.2</v>
      </c>
      <c r="W373" s="406">
        <v>1364.16</v>
      </c>
      <c r="X373" s="753">
        <v>1432.17</v>
      </c>
      <c r="Y373" s="383" t="s">
        <v>708</v>
      </c>
      <c r="Z373" s="290" t="s">
        <v>708</v>
      </c>
      <c r="AA373" s="499">
        <v>9763192</v>
      </c>
      <c r="AB373" s="440">
        <v>40.92</v>
      </c>
      <c r="AC373" s="619">
        <v>0.03</v>
      </c>
      <c r="AD373" s="699" t="s">
        <v>105</v>
      </c>
      <c r="AE373" s="290" t="s">
        <v>708</v>
      </c>
      <c r="AF373" s="289" t="s">
        <v>708</v>
      </c>
      <c r="AG373" s="290" t="s">
        <v>708</v>
      </c>
      <c r="AH373" s="290" t="s">
        <v>708</v>
      </c>
      <c r="AI373" s="290" t="s">
        <v>708</v>
      </c>
      <c r="AJ373" s="290" t="s">
        <v>708</v>
      </c>
      <c r="AK373" s="290" t="s">
        <v>708</v>
      </c>
      <c r="AL373" s="290" t="s">
        <v>708</v>
      </c>
      <c r="AM373" s="290" t="s">
        <v>708</v>
      </c>
      <c r="AN373" s="290" t="s">
        <v>708</v>
      </c>
      <c r="AO373" s="290" t="s">
        <v>708</v>
      </c>
      <c r="AP373" s="290" t="s">
        <v>708</v>
      </c>
      <c r="AQ373" s="380" t="s">
        <v>708</v>
      </c>
      <c r="AR373" s="380" t="s">
        <v>708</v>
      </c>
      <c r="AS373" s="380" t="s">
        <v>708</v>
      </c>
      <c r="AT373" s="380" t="s">
        <v>708</v>
      </c>
      <c r="AU373" s="380" t="s">
        <v>708</v>
      </c>
      <c r="AV373" s="380" t="s">
        <v>708</v>
      </c>
      <c r="AW373" s="380" t="s">
        <v>708</v>
      </c>
      <c r="AX373" s="380" t="s">
        <v>708</v>
      </c>
      <c r="AY373" s="380" t="s">
        <v>708</v>
      </c>
      <c r="AZ373" s="380" t="s">
        <v>708</v>
      </c>
      <c r="BA373" s="380" t="s">
        <v>708</v>
      </c>
      <c r="BB373" s="380" t="s">
        <v>708</v>
      </c>
      <c r="BC373" s="380" t="s">
        <v>708</v>
      </c>
      <c r="BD373" s="380" t="s">
        <v>708</v>
      </c>
      <c r="BE373" s="380" t="s">
        <v>708</v>
      </c>
      <c r="BF373" s="380" t="s">
        <v>708</v>
      </c>
      <c r="BG373" s="380" t="s">
        <v>708</v>
      </c>
      <c r="BH373" s="380" t="s">
        <v>708</v>
      </c>
      <c r="BI373" s="380" t="s">
        <v>708</v>
      </c>
      <c r="BJ373" s="380" t="s">
        <v>708</v>
      </c>
      <c r="BK373" s="380" t="s">
        <v>708</v>
      </c>
      <c r="BL373" s="380" t="s">
        <v>708</v>
      </c>
      <c r="BM373" s="380" t="s">
        <v>708</v>
      </c>
      <c r="BN373" s="380" t="s">
        <v>708</v>
      </c>
      <c r="BO373" s="380" t="s">
        <v>708</v>
      </c>
      <c r="BP373" s="380" t="s">
        <v>708</v>
      </c>
      <c r="BQ373" s="380" t="s">
        <v>708</v>
      </c>
      <c r="BR373" s="380" t="s">
        <v>708</v>
      </c>
      <c r="BS373" s="380" t="s">
        <v>708</v>
      </c>
      <c r="BT373" s="380" t="s">
        <v>708</v>
      </c>
      <c r="BU373" s="380" t="s">
        <v>708</v>
      </c>
      <c r="BV373" s="380" t="s">
        <v>708</v>
      </c>
      <c r="BW373" s="380" t="s">
        <v>708</v>
      </c>
      <c r="BX373" s="380" t="s">
        <v>708</v>
      </c>
      <c r="BY373" s="380" t="s">
        <v>708</v>
      </c>
      <c r="BZ373" s="380" t="s">
        <v>708</v>
      </c>
      <c r="CA373" s="380" t="s">
        <v>708</v>
      </c>
      <c r="CB373" s="380" t="s">
        <v>708</v>
      </c>
      <c r="CC373" s="380" t="s">
        <v>708</v>
      </c>
      <c r="CD373" s="380" t="s">
        <v>708</v>
      </c>
      <c r="CE373" s="380" t="s">
        <v>708</v>
      </c>
      <c r="CF373" s="380" t="s">
        <v>708</v>
      </c>
      <c r="CG373" s="380" t="s">
        <v>708</v>
      </c>
      <c r="CH373" s="508" t="s">
        <v>1315</v>
      </c>
      <c r="CI373" s="365"/>
      <c r="CJ373" s="365"/>
      <c r="CK373" s="365"/>
      <c r="CL373" s="365"/>
      <c r="CM373" s="365"/>
      <c r="CN373" s="365"/>
      <c r="CO373" s="365"/>
      <c r="CP373" s="365"/>
      <c r="CQ373" s="365"/>
      <c r="CR373" s="365"/>
      <c r="CS373" s="365"/>
      <c r="CT373" s="365"/>
      <c r="CU373" s="365"/>
      <c r="CV373" s="365"/>
      <c r="CW373" s="365"/>
      <c r="CX373" s="365"/>
      <c r="CY373" s="365"/>
      <c r="CZ373" s="365"/>
      <c r="DA373" s="365"/>
      <c r="DB373" s="365"/>
      <c r="DC373" s="365"/>
      <c r="DD373" s="365"/>
      <c r="DE373" s="365"/>
      <c r="DF373" s="365"/>
      <c r="DG373" s="365"/>
      <c r="DH373" s="365"/>
      <c r="DI373" s="365"/>
      <c r="DJ373" s="365"/>
      <c r="DK373" s="365"/>
      <c r="DL373" s="365"/>
      <c r="DM373" s="365"/>
      <c r="DN373" s="365"/>
      <c r="DO373" s="365"/>
      <c r="DP373" s="365"/>
      <c r="DQ373" s="365"/>
      <c r="DR373" s="365"/>
      <c r="DS373" s="365"/>
      <c r="DT373" s="365"/>
      <c r="DU373" s="365"/>
      <c r="DV373" s="365"/>
      <c r="DW373" s="365"/>
      <c r="DX373" s="365"/>
      <c r="DY373" s="365"/>
      <c r="DZ373" s="365"/>
      <c r="EA373" s="365"/>
      <c r="EB373" s="365"/>
      <c r="EC373" s="365"/>
      <c r="ED373" s="365"/>
      <c r="EE373" s="365"/>
      <c r="EF373" s="365"/>
      <c r="EG373" s="365"/>
      <c r="EH373" s="365"/>
      <c r="EI373" s="365"/>
      <c r="EJ373" s="365"/>
      <c r="EK373" s="365"/>
      <c r="EL373" s="365"/>
      <c r="EM373" s="365"/>
      <c r="EN373" s="365"/>
      <c r="EO373" s="365"/>
      <c r="EP373" s="365"/>
      <c r="EQ373" s="365"/>
      <c r="ER373" s="365"/>
      <c r="ES373" s="365"/>
      <c r="ET373" s="365"/>
      <c r="EU373" s="365"/>
      <c r="EV373" s="365"/>
      <c r="EW373" s="365"/>
      <c r="EX373" s="365"/>
      <c r="EY373" s="365"/>
    </row>
    <row r="374" spans="1:155" s="61" customFormat="1" ht="15.5" x14ac:dyDescent="0.35">
      <c r="A374" s="364" t="s">
        <v>644</v>
      </c>
      <c r="B374" s="396" t="s">
        <v>1316</v>
      </c>
      <c r="C374" s="293" t="s">
        <v>1225</v>
      </c>
      <c r="D374" s="365"/>
      <c r="E374" s="398">
        <v>62264837.209859997</v>
      </c>
      <c r="F374" s="289">
        <v>65923016.57</v>
      </c>
      <c r="G374" s="483" t="s">
        <v>708</v>
      </c>
      <c r="H374" s="237" t="s">
        <v>708</v>
      </c>
      <c r="I374" s="483" t="s">
        <v>708</v>
      </c>
      <c r="J374" s="783" t="s">
        <v>708</v>
      </c>
      <c r="K374" s="483" t="s">
        <v>708</v>
      </c>
      <c r="L374" s="783" t="s">
        <v>708</v>
      </c>
      <c r="M374" s="398">
        <v>0</v>
      </c>
      <c r="N374" s="699">
        <v>0</v>
      </c>
      <c r="O374" s="237" t="s">
        <v>708</v>
      </c>
      <c r="P374" s="237" t="s">
        <v>708</v>
      </c>
      <c r="Q374" s="383" t="s">
        <v>708</v>
      </c>
      <c r="R374" s="290" t="s">
        <v>708</v>
      </c>
      <c r="S374" s="383" t="s">
        <v>708</v>
      </c>
      <c r="T374" s="722" t="s">
        <v>708</v>
      </c>
      <c r="U374" s="384">
        <v>233805.9</v>
      </c>
      <c r="V374" s="752">
        <v>238592.2</v>
      </c>
      <c r="W374" s="406">
        <v>266.31</v>
      </c>
      <c r="X374" s="753">
        <v>276.3</v>
      </c>
      <c r="Y374" s="383" t="s">
        <v>708</v>
      </c>
      <c r="Z374" s="290" t="s">
        <v>708</v>
      </c>
      <c r="AA374" s="499">
        <v>0</v>
      </c>
      <c r="AB374" s="440">
        <v>0</v>
      </c>
      <c r="AC374" s="619">
        <v>0</v>
      </c>
      <c r="AD374" s="699" t="s">
        <v>105</v>
      </c>
      <c r="AE374" s="290" t="s">
        <v>708</v>
      </c>
      <c r="AF374" s="289" t="s">
        <v>708</v>
      </c>
      <c r="AG374" s="290" t="s">
        <v>708</v>
      </c>
      <c r="AH374" s="290" t="s">
        <v>708</v>
      </c>
      <c r="AI374" s="290" t="s">
        <v>708</v>
      </c>
      <c r="AJ374" s="290" t="s">
        <v>708</v>
      </c>
      <c r="AK374" s="290" t="s">
        <v>708</v>
      </c>
      <c r="AL374" s="290" t="s">
        <v>708</v>
      </c>
      <c r="AM374" s="290" t="s">
        <v>708</v>
      </c>
      <c r="AN374" s="290" t="s">
        <v>708</v>
      </c>
      <c r="AO374" s="290" t="s">
        <v>708</v>
      </c>
      <c r="AP374" s="290" t="s">
        <v>708</v>
      </c>
      <c r="AQ374" s="380" t="s">
        <v>708</v>
      </c>
      <c r="AR374" s="380" t="s">
        <v>708</v>
      </c>
      <c r="AS374" s="380" t="s">
        <v>708</v>
      </c>
      <c r="AT374" s="380" t="s">
        <v>708</v>
      </c>
      <c r="AU374" s="380" t="s">
        <v>708</v>
      </c>
      <c r="AV374" s="380" t="s">
        <v>708</v>
      </c>
      <c r="AW374" s="380" t="s">
        <v>708</v>
      </c>
      <c r="AX374" s="380" t="s">
        <v>708</v>
      </c>
      <c r="AY374" s="380" t="s">
        <v>708</v>
      </c>
      <c r="AZ374" s="380" t="s">
        <v>708</v>
      </c>
      <c r="BA374" s="380" t="s">
        <v>708</v>
      </c>
      <c r="BB374" s="380" t="s">
        <v>708</v>
      </c>
      <c r="BC374" s="380" t="s">
        <v>708</v>
      </c>
      <c r="BD374" s="380" t="s">
        <v>708</v>
      </c>
      <c r="BE374" s="380" t="s">
        <v>708</v>
      </c>
      <c r="BF374" s="380" t="s">
        <v>708</v>
      </c>
      <c r="BG374" s="380" t="s">
        <v>708</v>
      </c>
      <c r="BH374" s="380" t="s">
        <v>708</v>
      </c>
      <c r="BI374" s="380" t="s">
        <v>708</v>
      </c>
      <c r="BJ374" s="380" t="s">
        <v>708</v>
      </c>
      <c r="BK374" s="380" t="s">
        <v>708</v>
      </c>
      <c r="BL374" s="380" t="s">
        <v>708</v>
      </c>
      <c r="BM374" s="380" t="s">
        <v>708</v>
      </c>
      <c r="BN374" s="380" t="s">
        <v>708</v>
      </c>
      <c r="BO374" s="380" t="s">
        <v>708</v>
      </c>
      <c r="BP374" s="380" t="s">
        <v>708</v>
      </c>
      <c r="BQ374" s="380" t="s">
        <v>708</v>
      </c>
      <c r="BR374" s="380" t="s">
        <v>708</v>
      </c>
      <c r="BS374" s="380" t="s">
        <v>708</v>
      </c>
      <c r="BT374" s="380" t="s">
        <v>708</v>
      </c>
      <c r="BU374" s="380" t="s">
        <v>708</v>
      </c>
      <c r="BV374" s="380" t="s">
        <v>708</v>
      </c>
      <c r="BW374" s="380" t="s">
        <v>708</v>
      </c>
      <c r="BX374" s="380" t="s">
        <v>708</v>
      </c>
      <c r="BY374" s="380" t="s">
        <v>708</v>
      </c>
      <c r="BZ374" s="380" t="s">
        <v>708</v>
      </c>
      <c r="CA374" s="380" t="s">
        <v>708</v>
      </c>
      <c r="CB374" s="380" t="s">
        <v>708</v>
      </c>
      <c r="CC374" s="380" t="s">
        <v>708</v>
      </c>
      <c r="CD374" s="380" t="s">
        <v>708</v>
      </c>
      <c r="CE374" s="380" t="s">
        <v>708</v>
      </c>
      <c r="CF374" s="380" t="s">
        <v>708</v>
      </c>
      <c r="CG374" s="380" t="s">
        <v>708</v>
      </c>
      <c r="CH374" s="508" t="s">
        <v>1317</v>
      </c>
      <c r="CI374" s="365"/>
      <c r="CJ374" s="365"/>
      <c r="CK374" s="365"/>
      <c r="CL374" s="365"/>
      <c r="CM374" s="365"/>
      <c r="CN374" s="365"/>
      <c r="CO374" s="365"/>
      <c r="CP374" s="365"/>
      <c r="CQ374" s="365"/>
      <c r="CR374" s="365"/>
      <c r="CS374" s="365"/>
      <c r="CT374" s="365"/>
      <c r="CU374" s="365"/>
      <c r="CV374" s="365"/>
      <c r="CW374" s="365"/>
      <c r="CX374" s="365"/>
      <c r="CY374" s="365"/>
      <c r="CZ374" s="365"/>
      <c r="DA374" s="365"/>
      <c r="DB374" s="365"/>
      <c r="DC374" s="365"/>
      <c r="DD374" s="365"/>
      <c r="DE374" s="365"/>
      <c r="DF374" s="365"/>
      <c r="DG374" s="365"/>
      <c r="DH374" s="365"/>
      <c r="DI374" s="365"/>
      <c r="DJ374" s="365"/>
      <c r="DK374" s="365"/>
      <c r="DL374" s="365"/>
      <c r="DM374" s="365"/>
      <c r="DN374" s="365"/>
      <c r="DO374" s="365"/>
      <c r="DP374" s="365"/>
      <c r="DQ374" s="365"/>
      <c r="DR374" s="365"/>
      <c r="DS374" s="365"/>
      <c r="DT374" s="365"/>
      <c r="DU374" s="365"/>
      <c r="DV374" s="365"/>
      <c r="DW374" s="365"/>
      <c r="DX374" s="365"/>
      <c r="DY374" s="365"/>
      <c r="DZ374" s="365"/>
      <c r="EA374" s="365"/>
      <c r="EB374" s="365"/>
      <c r="EC374" s="365"/>
      <c r="ED374" s="365"/>
      <c r="EE374" s="365"/>
      <c r="EF374" s="365"/>
      <c r="EG374" s="365"/>
      <c r="EH374" s="365"/>
      <c r="EI374" s="365"/>
      <c r="EJ374" s="365"/>
      <c r="EK374" s="365"/>
      <c r="EL374" s="365"/>
      <c r="EM374" s="365"/>
      <c r="EN374" s="365"/>
      <c r="EO374" s="365"/>
      <c r="EP374" s="365"/>
      <c r="EQ374" s="365"/>
      <c r="ER374" s="365"/>
      <c r="ES374" s="365"/>
      <c r="ET374" s="365"/>
      <c r="EU374" s="365"/>
      <c r="EV374" s="365"/>
      <c r="EW374" s="365"/>
      <c r="EX374" s="365"/>
      <c r="EY374" s="365"/>
    </row>
    <row r="375" spans="1:155" s="61" customFormat="1" ht="15.5" x14ac:dyDescent="0.35">
      <c r="A375" s="364" t="s">
        <v>645</v>
      </c>
      <c r="B375" s="396" t="s">
        <v>1318</v>
      </c>
      <c r="C375" s="293" t="s">
        <v>1244</v>
      </c>
      <c r="D375" s="365"/>
      <c r="E375" s="398">
        <v>7757345</v>
      </c>
      <c r="F375" s="289">
        <v>7881803</v>
      </c>
      <c r="G375" s="483" t="s">
        <v>708</v>
      </c>
      <c r="H375" s="237" t="s">
        <v>708</v>
      </c>
      <c r="I375" s="483" t="s">
        <v>708</v>
      </c>
      <c r="J375" s="783" t="s">
        <v>708</v>
      </c>
      <c r="K375" s="483" t="s">
        <v>708</v>
      </c>
      <c r="L375" s="783" t="s">
        <v>708</v>
      </c>
      <c r="M375" s="398">
        <v>0</v>
      </c>
      <c r="N375" s="699">
        <v>0</v>
      </c>
      <c r="O375" s="237" t="s">
        <v>708</v>
      </c>
      <c r="P375" s="237" t="s">
        <v>708</v>
      </c>
      <c r="Q375" s="383" t="s">
        <v>708</v>
      </c>
      <c r="R375" s="290" t="s">
        <v>708</v>
      </c>
      <c r="S375" s="383" t="s">
        <v>708</v>
      </c>
      <c r="T375" s="722" t="s">
        <v>708</v>
      </c>
      <c r="U375" s="384">
        <v>408281.3</v>
      </c>
      <c r="V375" s="752">
        <v>414831.8</v>
      </c>
      <c r="W375" s="406">
        <v>19</v>
      </c>
      <c r="X375" s="753">
        <v>19</v>
      </c>
      <c r="Y375" s="383" t="s">
        <v>708</v>
      </c>
      <c r="Z375" s="290" t="s">
        <v>708</v>
      </c>
      <c r="AA375" s="499">
        <v>0</v>
      </c>
      <c r="AB375" s="440">
        <v>0</v>
      </c>
      <c r="AC375" s="619">
        <v>0</v>
      </c>
      <c r="AD375" s="699" t="s">
        <v>105</v>
      </c>
      <c r="AE375" s="290" t="s">
        <v>708</v>
      </c>
      <c r="AF375" s="289" t="s">
        <v>708</v>
      </c>
      <c r="AG375" s="290" t="s">
        <v>708</v>
      </c>
      <c r="AH375" s="290" t="s">
        <v>708</v>
      </c>
      <c r="AI375" s="290" t="s">
        <v>708</v>
      </c>
      <c r="AJ375" s="290" t="s">
        <v>708</v>
      </c>
      <c r="AK375" s="290" t="s">
        <v>708</v>
      </c>
      <c r="AL375" s="290" t="s">
        <v>708</v>
      </c>
      <c r="AM375" s="290" t="s">
        <v>708</v>
      </c>
      <c r="AN375" s="290" t="s">
        <v>708</v>
      </c>
      <c r="AO375" s="290" t="s">
        <v>708</v>
      </c>
      <c r="AP375" s="290" t="s">
        <v>708</v>
      </c>
      <c r="AQ375" s="380" t="s">
        <v>708</v>
      </c>
      <c r="AR375" s="380" t="s">
        <v>708</v>
      </c>
      <c r="AS375" s="380" t="s">
        <v>708</v>
      </c>
      <c r="AT375" s="380" t="s">
        <v>708</v>
      </c>
      <c r="AU375" s="380" t="s">
        <v>708</v>
      </c>
      <c r="AV375" s="380" t="s">
        <v>708</v>
      </c>
      <c r="AW375" s="380" t="s">
        <v>708</v>
      </c>
      <c r="AX375" s="380" t="s">
        <v>708</v>
      </c>
      <c r="AY375" s="380" t="s">
        <v>708</v>
      </c>
      <c r="AZ375" s="380" t="s">
        <v>708</v>
      </c>
      <c r="BA375" s="380" t="s">
        <v>708</v>
      </c>
      <c r="BB375" s="380" t="s">
        <v>708</v>
      </c>
      <c r="BC375" s="380" t="s">
        <v>708</v>
      </c>
      <c r="BD375" s="380" t="s">
        <v>708</v>
      </c>
      <c r="BE375" s="380" t="s">
        <v>708</v>
      </c>
      <c r="BF375" s="380" t="s">
        <v>708</v>
      </c>
      <c r="BG375" s="380" t="s">
        <v>708</v>
      </c>
      <c r="BH375" s="380" t="s">
        <v>708</v>
      </c>
      <c r="BI375" s="380" t="s">
        <v>708</v>
      </c>
      <c r="BJ375" s="380" t="s">
        <v>708</v>
      </c>
      <c r="BK375" s="380" t="s">
        <v>708</v>
      </c>
      <c r="BL375" s="380" t="s">
        <v>708</v>
      </c>
      <c r="BM375" s="380" t="s">
        <v>708</v>
      </c>
      <c r="BN375" s="380" t="s">
        <v>708</v>
      </c>
      <c r="BO375" s="380" t="s">
        <v>708</v>
      </c>
      <c r="BP375" s="380" t="s">
        <v>708</v>
      </c>
      <c r="BQ375" s="380" t="s">
        <v>708</v>
      </c>
      <c r="BR375" s="380" t="s">
        <v>708</v>
      </c>
      <c r="BS375" s="380" t="s">
        <v>708</v>
      </c>
      <c r="BT375" s="380" t="s">
        <v>708</v>
      </c>
      <c r="BU375" s="380" t="s">
        <v>708</v>
      </c>
      <c r="BV375" s="380" t="s">
        <v>708</v>
      </c>
      <c r="BW375" s="380" t="s">
        <v>708</v>
      </c>
      <c r="BX375" s="380" t="s">
        <v>708</v>
      </c>
      <c r="BY375" s="380" t="s">
        <v>708</v>
      </c>
      <c r="BZ375" s="380" t="s">
        <v>708</v>
      </c>
      <c r="CA375" s="380" t="s">
        <v>708</v>
      </c>
      <c r="CB375" s="380" t="s">
        <v>708</v>
      </c>
      <c r="CC375" s="380" t="s">
        <v>708</v>
      </c>
      <c r="CD375" s="380" t="s">
        <v>708</v>
      </c>
      <c r="CE375" s="380" t="s">
        <v>708</v>
      </c>
      <c r="CF375" s="380" t="s">
        <v>708</v>
      </c>
      <c r="CG375" s="380" t="s">
        <v>708</v>
      </c>
      <c r="CH375" s="508" t="s">
        <v>1319</v>
      </c>
      <c r="CI375" s="365"/>
      <c r="CJ375" s="365"/>
      <c r="CK375" s="365"/>
      <c r="CL375" s="365"/>
      <c r="CM375" s="365"/>
      <c r="CN375" s="365"/>
      <c r="CO375" s="365"/>
      <c r="CP375" s="365"/>
      <c r="CQ375" s="365"/>
      <c r="CR375" s="365"/>
      <c r="CS375" s="365"/>
      <c r="CT375" s="365"/>
      <c r="CU375" s="365"/>
      <c r="CV375" s="365"/>
      <c r="CW375" s="365"/>
      <c r="CX375" s="365"/>
      <c r="CY375" s="365"/>
      <c r="CZ375" s="365"/>
      <c r="DA375" s="365"/>
      <c r="DB375" s="365"/>
      <c r="DC375" s="365"/>
      <c r="DD375" s="365"/>
      <c r="DE375" s="365"/>
      <c r="DF375" s="365"/>
      <c r="DG375" s="365"/>
      <c r="DH375" s="365"/>
      <c r="DI375" s="365"/>
      <c r="DJ375" s="365"/>
      <c r="DK375" s="365"/>
      <c r="DL375" s="365"/>
      <c r="DM375" s="365"/>
      <c r="DN375" s="365"/>
      <c r="DO375" s="365"/>
      <c r="DP375" s="365"/>
      <c r="DQ375" s="365"/>
      <c r="DR375" s="365"/>
      <c r="DS375" s="365"/>
      <c r="DT375" s="365"/>
      <c r="DU375" s="365"/>
      <c r="DV375" s="365"/>
      <c r="DW375" s="365"/>
      <c r="DX375" s="365"/>
      <c r="DY375" s="365"/>
      <c r="DZ375" s="365"/>
      <c r="EA375" s="365"/>
      <c r="EB375" s="365"/>
      <c r="EC375" s="365"/>
      <c r="ED375" s="365"/>
      <c r="EE375" s="365"/>
      <c r="EF375" s="365"/>
      <c r="EG375" s="365"/>
      <c r="EH375" s="365"/>
      <c r="EI375" s="365"/>
      <c r="EJ375" s="365"/>
      <c r="EK375" s="365"/>
      <c r="EL375" s="365"/>
      <c r="EM375" s="365"/>
      <c r="EN375" s="365"/>
      <c r="EO375" s="365"/>
      <c r="EP375" s="365"/>
      <c r="EQ375" s="365"/>
      <c r="ER375" s="365"/>
      <c r="ES375" s="365"/>
      <c r="ET375" s="365"/>
      <c r="EU375" s="365"/>
      <c r="EV375" s="365"/>
      <c r="EW375" s="365"/>
      <c r="EX375" s="365"/>
      <c r="EY375" s="365"/>
    </row>
    <row r="376" spans="1:155" s="61" customFormat="1" ht="15.5" x14ac:dyDescent="0.35">
      <c r="A376" s="364" t="s">
        <v>646</v>
      </c>
      <c r="B376" s="396" t="s">
        <v>1320</v>
      </c>
      <c r="C376" s="293" t="s">
        <v>1321</v>
      </c>
      <c r="D376" s="365"/>
      <c r="E376" s="398">
        <v>30594145</v>
      </c>
      <c r="F376" s="289">
        <v>31688253</v>
      </c>
      <c r="G376" s="483" t="s">
        <v>708</v>
      </c>
      <c r="H376" s="237" t="s">
        <v>708</v>
      </c>
      <c r="I376" s="483" t="s">
        <v>708</v>
      </c>
      <c r="J376" s="783" t="s">
        <v>708</v>
      </c>
      <c r="K376" s="483" t="s">
        <v>708</v>
      </c>
      <c r="L376" s="783" t="s">
        <v>708</v>
      </c>
      <c r="M376" s="398">
        <v>0</v>
      </c>
      <c r="N376" s="699">
        <v>0</v>
      </c>
      <c r="O376" s="237" t="s">
        <v>708</v>
      </c>
      <c r="P376" s="237" t="s">
        <v>708</v>
      </c>
      <c r="Q376" s="383" t="s">
        <v>708</v>
      </c>
      <c r="R376" s="290" t="s">
        <v>708</v>
      </c>
      <c r="S376" s="383" t="s">
        <v>708</v>
      </c>
      <c r="T376" s="722" t="s">
        <v>708</v>
      </c>
      <c r="U376" s="384">
        <v>373099.3</v>
      </c>
      <c r="V376" s="752">
        <v>379000.76</v>
      </c>
      <c r="W376" s="406">
        <v>82</v>
      </c>
      <c r="X376" s="753">
        <v>83.61</v>
      </c>
      <c r="Y376" s="383" t="s">
        <v>708</v>
      </c>
      <c r="Z376" s="290" t="s">
        <v>708</v>
      </c>
      <c r="AA376" s="499">
        <v>0</v>
      </c>
      <c r="AB376" s="440">
        <v>0</v>
      </c>
      <c r="AC376" s="619">
        <v>0</v>
      </c>
      <c r="AD376" s="699" t="s">
        <v>105</v>
      </c>
      <c r="AE376" s="290" t="s">
        <v>708</v>
      </c>
      <c r="AF376" s="289" t="s">
        <v>708</v>
      </c>
      <c r="AG376" s="290" t="s">
        <v>708</v>
      </c>
      <c r="AH376" s="290" t="s">
        <v>708</v>
      </c>
      <c r="AI376" s="290" t="s">
        <v>708</v>
      </c>
      <c r="AJ376" s="290" t="s">
        <v>708</v>
      </c>
      <c r="AK376" s="290" t="s">
        <v>708</v>
      </c>
      <c r="AL376" s="290" t="s">
        <v>708</v>
      </c>
      <c r="AM376" s="290" t="s">
        <v>708</v>
      </c>
      <c r="AN376" s="290" t="s">
        <v>708</v>
      </c>
      <c r="AO376" s="290" t="s">
        <v>708</v>
      </c>
      <c r="AP376" s="290" t="s">
        <v>708</v>
      </c>
      <c r="AQ376" s="380" t="s">
        <v>708</v>
      </c>
      <c r="AR376" s="380" t="s">
        <v>708</v>
      </c>
      <c r="AS376" s="380" t="s">
        <v>708</v>
      </c>
      <c r="AT376" s="380" t="s">
        <v>708</v>
      </c>
      <c r="AU376" s="380" t="s">
        <v>708</v>
      </c>
      <c r="AV376" s="380" t="s">
        <v>708</v>
      </c>
      <c r="AW376" s="380" t="s">
        <v>708</v>
      </c>
      <c r="AX376" s="380" t="s">
        <v>708</v>
      </c>
      <c r="AY376" s="380" t="s">
        <v>708</v>
      </c>
      <c r="AZ376" s="380" t="s">
        <v>708</v>
      </c>
      <c r="BA376" s="380" t="s">
        <v>708</v>
      </c>
      <c r="BB376" s="380" t="s">
        <v>708</v>
      </c>
      <c r="BC376" s="380" t="s">
        <v>708</v>
      </c>
      <c r="BD376" s="380" t="s">
        <v>708</v>
      </c>
      <c r="BE376" s="380" t="s">
        <v>708</v>
      </c>
      <c r="BF376" s="380" t="s">
        <v>708</v>
      </c>
      <c r="BG376" s="380" t="s">
        <v>708</v>
      </c>
      <c r="BH376" s="380" t="s">
        <v>708</v>
      </c>
      <c r="BI376" s="380" t="s">
        <v>708</v>
      </c>
      <c r="BJ376" s="380" t="s">
        <v>708</v>
      </c>
      <c r="BK376" s="380" t="s">
        <v>708</v>
      </c>
      <c r="BL376" s="380" t="s">
        <v>708</v>
      </c>
      <c r="BM376" s="380" t="s">
        <v>708</v>
      </c>
      <c r="BN376" s="380" t="s">
        <v>708</v>
      </c>
      <c r="BO376" s="380" t="s">
        <v>708</v>
      </c>
      <c r="BP376" s="380" t="s">
        <v>708</v>
      </c>
      <c r="BQ376" s="380" t="s">
        <v>708</v>
      </c>
      <c r="BR376" s="380" t="s">
        <v>708</v>
      </c>
      <c r="BS376" s="380" t="s">
        <v>708</v>
      </c>
      <c r="BT376" s="380" t="s">
        <v>708</v>
      </c>
      <c r="BU376" s="380" t="s">
        <v>708</v>
      </c>
      <c r="BV376" s="380" t="s">
        <v>708</v>
      </c>
      <c r="BW376" s="380" t="s">
        <v>708</v>
      </c>
      <c r="BX376" s="380" t="s">
        <v>708</v>
      </c>
      <c r="BY376" s="380" t="s">
        <v>708</v>
      </c>
      <c r="BZ376" s="380" t="s">
        <v>708</v>
      </c>
      <c r="CA376" s="380" t="s">
        <v>708</v>
      </c>
      <c r="CB376" s="380" t="s">
        <v>708</v>
      </c>
      <c r="CC376" s="380" t="s">
        <v>708</v>
      </c>
      <c r="CD376" s="380" t="s">
        <v>708</v>
      </c>
      <c r="CE376" s="380" t="s">
        <v>708</v>
      </c>
      <c r="CF376" s="380" t="s">
        <v>708</v>
      </c>
      <c r="CG376" s="380" t="s">
        <v>708</v>
      </c>
      <c r="CH376" s="508" t="s">
        <v>1322</v>
      </c>
      <c r="CI376" s="365"/>
      <c r="CJ376" s="365"/>
      <c r="CK376" s="365"/>
      <c r="CL376" s="365"/>
      <c r="CM376" s="365"/>
      <c r="CN376" s="365"/>
      <c r="CO376" s="365"/>
      <c r="CP376" s="365"/>
      <c r="CQ376" s="365"/>
      <c r="CR376" s="365"/>
      <c r="CS376" s="365"/>
      <c r="CT376" s="365"/>
      <c r="CU376" s="365"/>
      <c r="CV376" s="365"/>
      <c r="CW376" s="365"/>
      <c r="CX376" s="365"/>
      <c r="CY376" s="365"/>
      <c r="CZ376" s="365"/>
      <c r="DA376" s="365"/>
      <c r="DB376" s="365"/>
      <c r="DC376" s="365"/>
      <c r="DD376" s="365"/>
      <c r="DE376" s="365"/>
      <c r="DF376" s="365"/>
      <c r="DG376" s="365"/>
      <c r="DH376" s="365"/>
      <c r="DI376" s="365"/>
      <c r="DJ376" s="365"/>
      <c r="DK376" s="365"/>
      <c r="DL376" s="365"/>
      <c r="DM376" s="365"/>
      <c r="DN376" s="365"/>
      <c r="DO376" s="365"/>
      <c r="DP376" s="365"/>
      <c r="DQ376" s="365"/>
      <c r="DR376" s="365"/>
      <c r="DS376" s="365"/>
      <c r="DT376" s="365"/>
      <c r="DU376" s="365"/>
      <c r="DV376" s="365"/>
      <c r="DW376" s="365"/>
      <c r="DX376" s="365"/>
      <c r="DY376" s="365"/>
      <c r="DZ376" s="365"/>
      <c r="EA376" s="365"/>
      <c r="EB376" s="365"/>
      <c r="EC376" s="365"/>
      <c r="ED376" s="365"/>
      <c r="EE376" s="365"/>
      <c r="EF376" s="365"/>
      <c r="EG376" s="365"/>
      <c r="EH376" s="365"/>
      <c r="EI376" s="365"/>
      <c r="EJ376" s="365"/>
      <c r="EK376" s="365"/>
      <c r="EL376" s="365"/>
      <c r="EM376" s="365"/>
      <c r="EN376" s="365"/>
      <c r="EO376" s="365"/>
      <c r="EP376" s="365"/>
      <c r="EQ376" s="365"/>
      <c r="ER376" s="365"/>
      <c r="ES376" s="365"/>
      <c r="ET376" s="365"/>
      <c r="EU376" s="365"/>
      <c r="EV376" s="365"/>
      <c r="EW376" s="365"/>
      <c r="EX376" s="365"/>
      <c r="EY376" s="365"/>
    </row>
    <row r="377" spans="1:155" s="61" customFormat="1" ht="15.5" x14ac:dyDescent="0.35">
      <c r="A377" s="364" t="s">
        <v>647</v>
      </c>
      <c r="B377" s="396" t="s">
        <v>1323</v>
      </c>
      <c r="C377" s="293" t="s">
        <v>1225</v>
      </c>
      <c r="D377" s="365"/>
      <c r="E377" s="398">
        <v>84682370</v>
      </c>
      <c r="F377" s="289">
        <v>89811810</v>
      </c>
      <c r="G377" s="483" t="s">
        <v>708</v>
      </c>
      <c r="H377" s="237" t="s">
        <v>708</v>
      </c>
      <c r="I377" s="483" t="s">
        <v>708</v>
      </c>
      <c r="J377" s="783" t="s">
        <v>708</v>
      </c>
      <c r="K377" s="483" t="s">
        <v>708</v>
      </c>
      <c r="L377" s="783" t="s">
        <v>708</v>
      </c>
      <c r="M377" s="398">
        <v>0</v>
      </c>
      <c r="N377" s="699">
        <v>0</v>
      </c>
      <c r="O377" s="237" t="s">
        <v>708</v>
      </c>
      <c r="P377" s="237" t="s">
        <v>708</v>
      </c>
      <c r="Q377" s="383" t="s">
        <v>708</v>
      </c>
      <c r="R377" s="290" t="s">
        <v>708</v>
      </c>
      <c r="S377" s="383" t="s">
        <v>708</v>
      </c>
      <c r="T377" s="722" t="s">
        <v>708</v>
      </c>
      <c r="U377" s="384">
        <v>373099.3</v>
      </c>
      <c r="V377" s="752">
        <v>379000.8</v>
      </c>
      <c r="W377" s="406">
        <v>226.97</v>
      </c>
      <c r="X377" s="753">
        <v>236.97</v>
      </c>
      <c r="Y377" s="383" t="s">
        <v>708</v>
      </c>
      <c r="Z377" s="290" t="s">
        <v>708</v>
      </c>
      <c r="AA377" s="499">
        <v>0</v>
      </c>
      <c r="AB377" s="440">
        <v>0</v>
      </c>
      <c r="AC377" s="619">
        <v>0</v>
      </c>
      <c r="AD377" s="699" t="s">
        <v>105</v>
      </c>
      <c r="AE377" s="290" t="s">
        <v>708</v>
      </c>
      <c r="AF377" s="289" t="s">
        <v>708</v>
      </c>
      <c r="AG377" s="290" t="s">
        <v>708</v>
      </c>
      <c r="AH377" s="290" t="s">
        <v>708</v>
      </c>
      <c r="AI377" s="290" t="s">
        <v>708</v>
      </c>
      <c r="AJ377" s="290" t="s">
        <v>708</v>
      </c>
      <c r="AK377" s="290" t="s">
        <v>708</v>
      </c>
      <c r="AL377" s="290" t="s">
        <v>708</v>
      </c>
      <c r="AM377" s="290" t="s">
        <v>708</v>
      </c>
      <c r="AN377" s="290" t="s">
        <v>708</v>
      </c>
      <c r="AO377" s="290" t="s">
        <v>708</v>
      </c>
      <c r="AP377" s="290" t="s">
        <v>708</v>
      </c>
      <c r="AQ377" s="380" t="s">
        <v>708</v>
      </c>
      <c r="AR377" s="380" t="s">
        <v>708</v>
      </c>
      <c r="AS377" s="380" t="s">
        <v>708</v>
      </c>
      <c r="AT377" s="380" t="s">
        <v>708</v>
      </c>
      <c r="AU377" s="380" t="s">
        <v>708</v>
      </c>
      <c r="AV377" s="380" t="s">
        <v>708</v>
      </c>
      <c r="AW377" s="380" t="s">
        <v>708</v>
      </c>
      <c r="AX377" s="380" t="s">
        <v>708</v>
      </c>
      <c r="AY377" s="380" t="s">
        <v>708</v>
      </c>
      <c r="AZ377" s="380" t="s">
        <v>708</v>
      </c>
      <c r="BA377" s="380" t="s">
        <v>708</v>
      </c>
      <c r="BB377" s="380" t="s">
        <v>708</v>
      </c>
      <c r="BC377" s="380" t="s">
        <v>708</v>
      </c>
      <c r="BD377" s="380" t="s">
        <v>708</v>
      </c>
      <c r="BE377" s="380" t="s">
        <v>708</v>
      </c>
      <c r="BF377" s="380" t="s">
        <v>708</v>
      </c>
      <c r="BG377" s="380" t="s">
        <v>708</v>
      </c>
      <c r="BH377" s="380" t="s">
        <v>708</v>
      </c>
      <c r="BI377" s="380" t="s">
        <v>708</v>
      </c>
      <c r="BJ377" s="380" t="s">
        <v>708</v>
      </c>
      <c r="BK377" s="380" t="s">
        <v>708</v>
      </c>
      <c r="BL377" s="380" t="s">
        <v>708</v>
      </c>
      <c r="BM377" s="380" t="s">
        <v>708</v>
      </c>
      <c r="BN377" s="380" t="s">
        <v>708</v>
      </c>
      <c r="BO377" s="380" t="s">
        <v>708</v>
      </c>
      <c r="BP377" s="380" t="s">
        <v>708</v>
      </c>
      <c r="BQ377" s="380" t="s">
        <v>708</v>
      </c>
      <c r="BR377" s="380" t="s">
        <v>708</v>
      </c>
      <c r="BS377" s="380" t="s">
        <v>708</v>
      </c>
      <c r="BT377" s="380" t="s">
        <v>708</v>
      </c>
      <c r="BU377" s="380" t="s">
        <v>708</v>
      </c>
      <c r="BV377" s="380" t="s">
        <v>708</v>
      </c>
      <c r="BW377" s="380" t="s">
        <v>708</v>
      </c>
      <c r="BX377" s="380" t="s">
        <v>708</v>
      </c>
      <c r="BY377" s="380" t="s">
        <v>708</v>
      </c>
      <c r="BZ377" s="380" t="s">
        <v>708</v>
      </c>
      <c r="CA377" s="380" t="s">
        <v>708</v>
      </c>
      <c r="CB377" s="380" t="s">
        <v>708</v>
      </c>
      <c r="CC377" s="380" t="s">
        <v>708</v>
      </c>
      <c r="CD377" s="380" t="s">
        <v>708</v>
      </c>
      <c r="CE377" s="380" t="s">
        <v>708</v>
      </c>
      <c r="CF377" s="380" t="s">
        <v>708</v>
      </c>
      <c r="CG377" s="380" t="s">
        <v>708</v>
      </c>
      <c r="CH377" s="508" t="s">
        <v>1324</v>
      </c>
      <c r="CI377" s="365"/>
      <c r="CJ377" s="365"/>
      <c r="CK377" s="365"/>
      <c r="CL377" s="365"/>
      <c r="CM377" s="365"/>
      <c r="CN377" s="365"/>
      <c r="CO377" s="365"/>
      <c r="CP377" s="365"/>
      <c r="CQ377" s="365"/>
      <c r="CR377" s="365"/>
      <c r="CS377" s="365"/>
      <c r="CT377" s="365"/>
      <c r="CU377" s="365"/>
      <c r="CV377" s="365"/>
      <c r="CW377" s="365"/>
      <c r="CX377" s="365"/>
      <c r="CY377" s="365"/>
      <c r="CZ377" s="365"/>
      <c r="DA377" s="365"/>
      <c r="DB377" s="365"/>
      <c r="DC377" s="365"/>
      <c r="DD377" s="365"/>
      <c r="DE377" s="365"/>
      <c r="DF377" s="365"/>
      <c r="DG377" s="365"/>
      <c r="DH377" s="365"/>
      <c r="DI377" s="365"/>
      <c r="DJ377" s="365"/>
      <c r="DK377" s="365"/>
      <c r="DL377" s="365"/>
      <c r="DM377" s="365"/>
      <c r="DN377" s="365"/>
      <c r="DO377" s="365"/>
      <c r="DP377" s="365"/>
      <c r="DQ377" s="365"/>
      <c r="DR377" s="365"/>
      <c r="DS377" s="365"/>
      <c r="DT377" s="365"/>
      <c r="DU377" s="365"/>
      <c r="DV377" s="365"/>
      <c r="DW377" s="365"/>
      <c r="DX377" s="365"/>
      <c r="DY377" s="365"/>
      <c r="DZ377" s="365"/>
      <c r="EA377" s="365"/>
      <c r="EB377" s="365"/>
      <c r="EC377" s="365"/>
      <c r="ED377" s="365"/>
      <c r="EE377" s="365"/>
      <c r="EF377" s="365"/>
      <c r="EG377" s="365"/>
      <c r="EH377" s="365"/>
      <c r="EI377" s="365"/>
      <c r="EJ377" s="365"/>
      <c r="EK377" s="365"/>
      <c r="EL377" s="365"/>
      <c r="EM377" s="365"/>
      <c r="EN377" s="365"/>
      <c r="EO377" s="365"/>
      <c r="EP377" s="365"/>
      <c r="EQ377" s="365"/>
      <c r="ER377" s="365"/>
      <c r="ES377" s="365"/>
      <c r="ET377" s="365"/>
      <c r="EU377" s="365"/>
      <c r="EV377" s="365"/>
      <c r="EW377" s="365"/>
      <c r="EX377" s="365"/>
      <c r="EY377" s="365"/>
    </row>
    <row r="378" spans="1:155" s="61" customFormat="1" ht="15.5" x14ac:dyDescent="0.35">
      <c r="A378" s="364" t="s">
        <v>335</v>
      </c>
      <c r="B378" s="396" t="s">
        <v>336</v>
      </c>
      <c r="C378" s="293" t="s">
        <v>173</v>
      </c>
      <c r="D378" s="365"/>
      <c r="E378" s="398">
        <v>442860739</v>
      </c>
      <c r="F378" s="289">
        <v>462202940</v>
      </c>
      <c r="G378" s="483" t="s">
        <v>708</v>
      </c>
      <c r="H378" s="237" t="s">
        <v>708</v>
      </c>
      <c r="I378" s="483" t="s">
        <v>708</v>
      </c>
      <c r="J378" s="783" t="s">
        <v>708</v>
      </c>
      <c r="K378" s="483" t="s">
        <v>708</v>
      </c>
      <c r="L378" s="783" t="s">
        <v>708</v>
      </c>
      <c r="M378" s="398">
        <v>1555161</v>
      </c>
      <c r="N378" s="699">
        <v>1588665</v>
      </c>
      <c r="O378" s="237" t="s">
        <v>708</v>
      </c>
      <c r="P378" s="237" t="s">
        <v>708</v>
      </c>
      <c r="Q378" s="383" t="s">
        <v>708</v>
      </c>
      <c r="R378" s="290" t="s">
        <v>708</v>
      </c>
      <c r="S378" s="383" t="s">
        <v>708</v>
      </c>
      <c r="T378" s="722" t="s">
        <v>708</v>
      </c>
      <c r="U378" s="384">
        <v>300664.5</v>
      </c>
      <c r="V378" s="752">
        <v>304692.27</v>
      </c>
      <c r="W378" s="406">
        <v>1472.94</v>
      </c>
      <c r="X378" s="753">
        <v>1516.95</v>
      </c>
      <c r="Y378" s="383" t="s">
        <v>708</v>
      </c>
      <c r="Z378" s="290" t="s">
        <v>708</v>
      </c>
      <c r="AA378" s="499">
        <v>4469836</v>
      </c>
      <c r="AB378" s="440">
        <v>14.67</v>
      </c>
      <c r="AC378" s="619">
        <v>0.01</v>
      </c>
      <c r="AD378" s="699" t="s">
        <v>105</v>
      </c>
      <c r="AE378" s="290" t="s">
        <v>708</v>
      </c>
      <c r="AF378" s="289" t="s">
        <v>708</v>
      </c>
      <c r="AG378" s="290" t="s">
        <v>708</v>
      </c>
      <c r="AH378" s="290" t="s">
        <v>708</v>
      </c>
      <c r="AI378" s="290" t="s">
        <v>708</v>
      </c>
      <c r="AJ378" s="290" t="s">
        <v>708</v>
      </c>
      <c r="AK378" s="290" t="s">
        <v>708</v>
      </c>
      <c r="AL378" s="290" t="s">
        <v>708</v>
      </c>
      <c r="AM378" s="290" t="s">
        <v>708</v>
      </c>
      <c r="AN378" s="290" t="s">
        <v>708</v>
      </c>
      <c r="AO378" s="290" t="s">
        <v>708</v>
      </c>
      <c r="AP378" s="290" t="s">
        <v>708</v>
      </c>
      <c r="AQ378" s="380" t="s">
        <v>708</v>
      </c>
      <c r="AR378" s="380" t="s">
        <v>708</v>
      </c>
      <c r="AS378" s="380" t="s">
        <v>708</v>
      </c>
      <c r="AT378" s="380" t="s">
        <v>708</v>
      </c>
      <c r="AU378" s="380" t="s">
        <v>708</v>
      </c>
      <c r="AV378" s="380" t="s">
        <v>708</v>
      </c>
      <c r="AW378" s="380" t="s">
        <v>708</v>
      </c>
      <c r="AX378" s="380" t="s">
        <v>708</v>
      </c>
      <c r="AY378" s="380" t="s">
        <v>708</v>
      </c>
      <c r="AZ378" s="380" t="s">
        <v>708</v>
      </c>
      <c r="BA378" s="380" t="s">
        <v>708</v>
      </c>
      <c r="BB378" s="380" t="s">
        <v>708</v>
      </c>
      <c r="BC378" s="380" t="s">
        <v>708</v>
      </c>
      <c r="BD378" s="380" t="s">
        <v>708</v>
      </c>
      <c r="BE378" s="380" t="s">
        <v>708</v>
      </c>
      <c r="BF378" s="380" t="s">
        <v>708</v>
      </c>
      <c r="BG378" s="380" t="s">
        <v>708</v>
      </c>
      <c r="BH378" s="380" t="s">
        <v>708</v>
      </c>
      <c r="BI378" s="380" t="s">
        <v>708</v>
      </c>
      <c r="BJ378" s="380" t="s">
        <v>708</v>
      </c>
      <c r="BK378" s="380" t="s">
        <v>708</v>
      </c>
      <c r="BL378" s="380" t="s">
        <v>708</v>
      </c>
      <c r="BM378" s="380" t="s">
        <v>708</v>
      </c>
      <c r="BN378" s="380" t="s">
        <v>708</v>
      </c>
      <c r="BO378" s="380" t="s">
        <v>708</v>
      </c>
      <c r="BP378" s="380" t="s">
        <v>708</v>
      </c>
      <c r="BQ378" s="380" t="s">
        <v>708</v>
      </c>
      <c r="BR378" s="380" t="s">
        <v>708</v>
      </c>
      <c r="BS378" s="380" t="s">
        <v>708</v>
      </c>
      <c r="BT378" s="380" t="s">
        <v>708</v>
      </c>
      <c r="BU378" s="380" t="s">
        <v>708</v>
      </c>
      <c r="BV378" s="380" t="s">
        <v>708</v>
      </c>
      <c r="BW378" s="380" t="s">
        <v>708</v>
      </c>
      <c r="BX378" s="380" t="s">
        <v>708</v>
      </c>
      <c r="BY378" s="380" t="s">
        <v>708</v>
      </c>
      <c r="BZ378" s="380" t="s">
        <v>708</v>
      </c>
      <c r="CA378" s="380" t="s">
        <v>708</v>
      </c>
      <c r="CB378" s="380" t="s">
        <v>708</v>
      </c>
      <c r="CC378" s="380" t="s">
        <v>708</v>
      </c>
      <c r="CD378" s="380" t="s">
        <v>708</v>
      </c>
      <c r="CE378" s="380" t="s">
        <v>708</v>
      </c>
      <c r="CF378" s="380" t="s">
        <v>708</v>
      </c>
      <c r="CG378" s="380" t="s">
        <v>708</v>
      </c>
      <c r="CH378" s="508" t="s">
        <v>1325</v>
      </c>
      <c r="CI378" s="365"/>
      <c r="CJ378" s="365"/>
      <c r="CK378" s="365"/>
      <c r="CL378" s="365"/>
      <c r="CM378" s="365"/>
      <c r="CN378" s="365"/>
      <c r="CO378" s="365"/>
      <c r="CP378" s="365"/>
      <c r="CQ378" s="365"/>
      <c r="CR378" s="365"/>
      <c r="CS378" s="365"/>
      <c r="CT378" s="365"/>
      <c r="CU378" s="365"/>
      <c r="CV378" s="365"/>
      <c r="CW378" s="365"/>
      <c r="CX378" s="365"/>
      <c r="CY378" s="365"/>
      <c r="CZ378" s="365"/>
      <c r="DA378" s="365"/>
      <c r="DB378" s="365"/>
      <c r="DC378" s="365"/>
      <c r="DD378" s="365"/>
      <c r="DE378" s="365"/>
      <c r="DF378" s="365"/>
      <c r="DG378" s="365"/>
      <c r="DH378" s="365"/>
      <c r="DI378" s="365"/>
      <c r="DJ378" s="365"/>
      <c r="DK378" s="365"/>
      <c r="DL378" s="365"/>
      <c r="DM378" s="365"/>
      <c r="DN378" s="365"/>
      <c r="DO378" s="365"/>
      <c r="DP378" s="365"/>
      <c r="DQ378" s="365"/>
      <c r="DR378" s="365"/>
      <c r="DS378" s="365"/>
      <c r="DT378" s="365"/>
      <c r="DU378" s="365"/>
      <c r="DV378" s="365"/>
      <c r="DW378" s="365"/>
      <c r="DX378" s="365"/>
      <c r="DY378" s="365"/>
      <c r="DZ378" s="365"/>
      <c r="EA378" s="365"/>
      <c r="EB378" s="365"/>
      <c r="EC378" s="365"/>
      <c r="ED378" s="365"/>
      <c r="EE378" s="365"/>
      <c r="EF378" s="365"/>
      <c r="EG378" s="365"/>
      <c r="EH378" s="365"/>
      <c r="EI378" s="365"/>
      <c r="EJ378" s="365"/>
      <c r="EK378" s="365"/>
      <c r="EL378" s="365"/>
      <c r="EM378" s="365"/>
      <c r="EN378" s="365"/>
      <c r="EO378" s="365"/>
      <c r="EP378" s="365"/>
      <c r="EQ378" s="365"/>
      <c r="ER378" s="365"/>
      <c r="ES378" s="365"/>
      <c r="ET378" s="365"/>
      <c r="EU378" s="365"/>
      <c r="EV378" s="365"/>
      <c r="EW378" s="365"/>
      <c r="EX378" s="365"/>
      <c r="EY378" s="365"/>
    </row>
    <row r="379" spans="1:155" s="61" customFormat="1" ht="15.5" x14ac:dyDescent="0.35">
      <c r="A379" s="364" t="s">
        <v>648</v>
      </c>
      <c r="B379" s="396" t="s">
        <v>1326</v>
      </c>
      <c r="C379" s="293" t="s">
        <v>1225</v>
      </c>
      <c r="D379" s="365"/>
      <c r="E379" s="398">
        <v>83587732</v>
      </c>
      <c r="F379" s="289">
        <v>87751374</v>
      </c>
      <c r="G379" s="483" t="s">
        <v>708</v>
      </c>
      <c r="H379" s="237" t="s">
        <v>708</v>
      </c>
      <c r="I379" s="483" t="s">
        <v>708</v>
      </c>
      <c r="J379" s="783" t="s">
        <v>708</v>
      </c>
      <c r="K379" s="483" t="s">
        <v>708</v>
      </c>
      <c r="L379" s="783" t="s">
        <v>708</v>
      </c>
      <c r="M379" s="398">
        <v>0</v>
      </c>
      <c r="N379" s="699">
        <v>0</v>
      </c>
      <c r="O379" s="237" t="s">
        <v>708</v>
      </c>
      <c r="P379" s="237" t="s">
        <v>708</v>
      </c>
      <c r="Q379" s="383" t="s">
        <v>708</v>
      </c>
      <c r="R379" s="290" t="s">
        <v>708</v>
      </c>
      <c r="S379" s="383" t="s">
        <v>708</v>
      </c>
      <c r="T379" s="722" t="s">
        <v>708</v>
      </c>
      <c r="U379" s="384">
        <v>300664.5</v>
      </c>
      <c r="V379" s="752">
        <v>304692.27</v>
      </c>
      <c r="W379" s="406">
        <v>278.01</v>
      </c>
      <c r="X379" s="753">
        <v>288</v>
      </c>
      <c r="Y379" s="383" t="s">
        <v>708</v>
      </c>
      <c r="Z379" s="290" t="s">
        <v>708</v>
      </c>
      <c r="AA379" s="499">
        <v>0</v>
      </c>
      <c r="AB379" s="440">
        <v>0</v>
      </c>
      <c r="AC379" s="619">
        <v>0</v>
      </c>
      <c r="AD379" s="699" t="s">
        <v>105</v>
      </c>
      <c r="AE379" s="290" t="s">
        <v>708</v>
      </c>
      <c r="AF379" s="289" t="s">
        <v>708</v>
      </c>
      <c r="AG379" s="290" t="s">
        <v>708</v>
      </c>
      <c r="AH379" s="290" t="s">
        <v>708</v>
      </c>
      <c r="AI379" s="290" t="s">
        <v>708</v>
      </c>
      <c r="AJ379" s="290" t="s">
        <v>708</v>
      </c>
      <c r="AK379" s="290" t="s">
        <v>708</v>
      </c>
      <c r="AL379" s="290" t="s">
        <v>708</v>
      </c>
      <c r="AM379" s="290" t="s">
        <v>708</v>
      </c>
      <c r="AN379" s="290" t="s">
        <v>708</v>
      </c>
      <c r="AO379" s="290" t="s">
        <v>708</v>
      </c>
      <c r="AP379" s="290" t="s">
        <v>708</v>
      </c>
      <c r="AQ379" s="380" t="s">
        <v>708</v>
      </c>
      <c r="AR379" s="380" t="s">
        <v>708</v>
      </c>
      <c r="AS379" s="380" t="s">
        <v>708</v>
      </c>
      <c r="AT379" s="380" t="s">
        <v>708</v>
      </c>
      <c r="AU379" s="380" t="s">
        <v>708</v>
      </c>
      <c r="AV379" s="380" t="s">
        <v>708</v>
      </c>
      <c r="AW379" s="380" t="s">
        <v>708</v>
      </c>
      <c r="AX379" s="380" t="s">
        <v>708</v>
      </c>
      <c r="AY379" s="380" t="s">
        <v>708</v>
      </c>
      <c r="AZ379" s="380" t="s">
        <v>708</v>
      </c>
      <c r="BA379" s="380" t="s">
        <v>708</v>
      </c>
      <c r="BB379" s="380" t="s">
        <v>708</v>
      </c>
      <c r="BC379" s="380" t="s">
        <v>708</v>
      </c>
      <c r="BD379" s="380" t="s">
        <v>708</v>
      </c>
      <c r="BE379" s="380" t="s">
        <v>708</v>
      </c>
      <c r="BF379" s="380" t="s">
        <v>708</v>
      </c>
      <c r="BG379" s="380" t="s">
        <v>708</v>
      </c>
      <c r="BH379" s="380" t="s">
        <v>708</v>
      </c>
      <c r="BI379" s="380" t="s">
        <v>708</v>
      </c>
      <c r="BJ379" s="380" t="s">
        <v>708</v>
      </c>
      <c r="BK379" s="380" t="s">
        <v>708</v>
      </c>
      <c r="BL379" s="380" t="s">
        <v>708</v>
      </c>
      <c r="BM379" s="380" t="s">
        <v>708</v>
      </c>
      <c r="BN379" s="380" t="s">
        <v>708</v>
      </c>
      <c r="BO379" s="380" t="s">
        <v>708</v>
      </c>
      <c r="BP379" s="380" t="s">
        <v>708</v>
      </c>
      <c r="BQ379" s="380" t="s">
        <v>708</v>
      </c>
      <c r="BR379" s="380" t="s">
        <v>708</v>
      </c>
      <c r="BS379" s="380" t="s">
        <v>708</v>
      </c>
      <c r="BT379" s="380" t="s">
        <v>708</v>
      </c>
      <c r="BU379" s="380" t="s">
        <v>708</v>
      </c>
      <c r="BV379" s="380" t="s">
        <v>708</v>
      </c>
      <c r="BW379" s="380" t="s">
        <v>708</v>
      </c>
      <c r="BX379" s="380" t="s">
        <v>708</v>
      </c>
      <c r="BY379" s="380" t="s">
        <v>708</v>
      </c>
      <c r="BZ379" s="380" t="s">
        <v>708</v>
      </c>
      <c r="CA379" s="380" t="s">
        <v>708</v>
      </c>
      <c r="CB379" s="380" t="s">
        <v>708</v>
      </c>
      <c r="CC379" s="380" t="s">
        <v>708</v>
      </c>
      <c r="CD379" s="380" t="s">
        <v>708</v>
      </c>
      <c r="CE379" s="380" t="s">
        <v>708</v>
      </c>
      <c r="CF379" s="380" t="s">
        <v>708</v>
      </c>
      <c r="CG379" s="380" t="s">
        <v>708</v>
      </c>
      <c r="CH379" s="508" t="s">
        <v>1327</v>
      </c>
      <c r="CI379" s="365"/>
      <c r="CJ379" s="365"/>
      <c r="CK379" s="365"/>
      <c r="CL379" s="365"/>
      <c r="CM379" s="365"/>
      <c r="CN379" s="365"/>
      <c r="CO379" s="365"/>
      <c r="CP379" s="365"/>
      <c r="CQ379" s="365"/>
      <c r="CR379" s="365"/>
      <c r="CS379" s="365"/>
      <c r="CT379" s="365"/>
      <c r="CU379" s="365"/>
      <c r="CV379" s="365"/>
      <c r="CW379" s="365"/>
      <c r="CX379" s="365"/>
      <c r="CY379" s="365"/>
      <c r="CZ379" s="365"/>
      <c r="DA379" s="365"/>
      <c r="DB379" s="365"/>
      <c r="DC379" s="365"/>
      <c r="DD379" s="365"/>
      <c r="DE379" s="365"/>
      <c r="DF379" s="365"/>
      <c r="DG379" s="365"/>
      <c r="DH379" s="365"/>
      <c r="DI379" s="365"/>
      <c r="DJ379" s="365"/>
      <c r="DK379" s="365"/>
      <c r="DL379" s="365"/>
      <c r="DM379" s="365"/>
      <c r="DN379" s="365"/>
      <c r="DO379" s="365"/>
      <c r="DP379" s="365"/>
      <c r="DQ379" s="365"/>
      <c r="DR379" s="365"/>
      <c r="DS379" s="365"/>
      <c r="DT379" s="365"/>
      <c r="DU379" s="365"/>
      <c r="DV379" s="365"/>
      <c r="DW379" s="365"/>
      <c r="DX379" s="365"/>
      <c r="DY379" s="365"/>
      <c r="DZ379" s="365"/>
      <c r="EA379" s="365"/>
      <c r="EB379" s="365"/>
      <c r="EC379" s="365"/>
      <c r="ED379" s="365"/>
      <c r="EE379" s="365"/>
      <c r="EF379" s="365"/>
      <c r="EG379" s="365"/>
      <c r="EH379" s="365"/>
      <c r="EI379" s="365"/>
      <c r="EJ379" s="365"/>
      <c r="EK379" s="365"/>
      <c r="EL379" s="365"/>
      <c r="EM379" s="365"/>
      <c r="EN379" s="365"/>
      <c r="EO379" s="365"/>
      <c r="EP379" s="365"/>
      <c r="EQ379" s="365"/>
      <c r="ER379" s="365"/>
      <c r="ES379" s="365"/>
      <c r="ET379" s="365"/>
      <c r="EU379" s="365"/>
      <c r="EV379" s="365"/>
      <c r="EW379" s="365"/>
      <c r="EX379" s="365"/>
      <c r="EY379" s="365"/>
    </row>
    <row r="380" spans="1:155" s="61" customFormat="1" ht="15.5" x14ac:dyDescent="0.35">
      <c r="A380" s="364" t="s">
        <v>649</v>
      </c>
      <c r="B380" s="396" t="s">
        <v>1328</v>
      </c>
      <c r="C380" s="293" t="s">
        <v>1244</v>
      </c>
      <c r="D380" s="365"/>
      <c r="E380" s="398">
        <v>0</v>
      </c>
      <c r="F380" s="289">
        <v>0</v>
      </c>
      <c r="G380" s="483" t="s">
        <v>708</v>
      </c>
      <c r="H380" s="237" t="s">
        <v>708</v>
      </c>
      <c r="I380" s="483" t="s">
        <v>708</v>
      </c>
      <c r="J380" s="783" t="s">
        <v>708</v>
      </c>
      <c r="K380" s="483" t="s">
        <v>708</v>
      </c>
      <c r="L380" s="783" t="s">
        <v>708</v>
      </c>
      <c r="M380" s="398">
        <v>0</v>
      </c>
      <c r="N380" s="699">
        <v>0</v>
      </c>
      <c r="O380" s="237" t="s">
        <v>708</v>
      </c>
      <c r="P380" s="237" t="s">
        <v>708</v>
      </c>
      <c r="Q380" s="383" t="s">
        <v>708</v>
      </c>
      <c r="R380" s="290" t="s">
        <v>708</v>
      </c>
      <c r="S380" s="383" t="s">
        <v>708</v>
      </c>
      <c r="T380" s="722" t="s">
        <v>708</v>
      </c>
      <c r="U380" s="384">
        <v>0</v>
      </c>
      <c r="V380" s="752">
        <v>0</v>
      </c>
      <c r="W380" s="406">
        <v>0</v>
      </c>
      <c r="X380" s="753" t="s">
        <v>130</v>
      </c>
      <c r="Y380" s="383" t="s">
        <v>708</v>
      </c>
      <c r="Z380" s="290" t="s">
        <v>708</v>
      </c>
      <c r="AA380" s="499">
        <v>0</v>
      </c>
      <c r="AB380" s="440" t="s">
        <v>130</v>
      </c>
      <c r="AC380" s="619">
        <v>0</v>
      </c>
      <c r="AD380" s="699" t="s">
        <v>105</v>
      </c>
      <c r="AE380" s="290" t="s">
        <v>708</v>
      </c>
      <c r="AF380" s="289" t="s">
        <v>708</v>
      </c>
      <c r="AG380" s="290" t="s">
        <v>708</v>
      </c>
      <c r="AH380" s="290" t="s">
        <v>708</v>
      </c>
      <c r="AI380" s="290" t="s">
        <v>708</v>
      </c>
      <c r="AJ380" s="290" t="s">
        <v>708</v>
      </c>
      <c r="AK380" s="290" t="s">
        <v>708</v>
      </c>
      <c r="AL380" s="290" t="s">
        <v>708</v>
      </c>
      <c r="AM380" s="290" t="s">
        <v>708</v>
      </c>
      <c r="AN380" s="290" t="s">
        <v>708</v>
      </c>
      <c r="AO380" s="290" t="s">
        <v>708</v>
      </c>
      <c r="AP380" s="290" t="s">
        <v>708</v>
      </c>
      <c r="AQ380" s="290" t="s">
        <v>708</v>
      </c>
      <c r="AR380" s="290" t="s">
        <v>708</v>
      </c>
      <c r="AS380" s="290" t="s">
        <v>708</v>
      </c>
      <c r="AT380" s="290" t="s">
        <v>708</v>
      </c>
      <c r="AU380" s="290" t="s">
        <v>708</v>
      </c>
      <c r="AV380" s="290" t="s">
        <v>708</v>
      </c>
      <c r="AW380" s="290" t="s">
        <v>708</v>
      </c>
      <c r="AX380" s="290" t="s">
        <v>708</v>
      </c>
      <c r="AY380" s="290" t="s">
        <v>708</v>
      </c>
      <c r="AZ380" s="290" t="s">
        <v>708</v>
      </c>
      <c r="BA380" s="290" t="s">
        <v>708</v>
      </c>
      <c r="BB380" s="290" t="s">
        <v>708</v>
      </c>
      <c r="BC380" s="290" t="s">
        <v>708</v>
      </c>
      <c r="BD380" s="290" t="s">
        <v>708</v>
      </c>
      <c r="BE380" s="290" t="s">
        <v>708</v>
      </c>
      <c r="BF380" s="290" t="s">
        <v>708</v>
      </c>
      <c r="BG380" s="290" t="s">
        <v>708</v>
      </c>
      <c r="BH380" s="290" t="s">
        <v>708</v>
      </c>
      <c r="BI380" s="290" t="s">
        <v>708</v>
      </c>
      <c r="BJ380" s="290" t="s">
        <v>708</v>
      </c>
      <c r="BK380" s="290" t="s">
        <v>708</v>
      </c>
      <c r="BL380" s="290" t="s">
        <v>708</v>
      </c>
      <c r="BM380" s="290" t="s">
        <v>708</v>
      </c>
      <c r="BN380" s="290" t="s">
        <v>708</v>
      </c>
      <c r="BO380" s="290" t="s">
        <v>708</v>
      </c>
      <c r="BP380" s="290" t="s">
        <v>708</v>
      </c>
      <c r="BQ380" s="290" t="s">
        <v>708</v>
      </c>
      <c r="BR380" s="290" t="s">
        <v>708</v>
      </c>
      <c r="BS380" s="290" t="s">
        <v>708</v>
      </c>
      <c r="BT380" s="290" t="s">
        <v>708</v>
      </c>
      <c r="BU380" s="290" t="s">
        <v>708</v>
      </c>
      <c r="BV380" s="290" t="s">
        <v>708</v>
      </c>
      <c r="BW380" s="290" t="s">
        <v>708</v>
      </c>
      <c r="BX380" s="290" t="s">
        <v>708</v>
      </c>
      <c r="BY380" s="290" t="s">
        <v>708</v>
      </c>
      <c r="BZ380" s="290" t="s">
        <v>708</v>
      </c>
      <c r="CA380" s="290" t="s">
        <v>708</v>
      </c>
      <c r="CB380" s="290" t="s">
        <v>708</v>
      </c>
      <c r="CC380" s="290" t="s">
        <v>708</v>
      </c>
      <c r="CD380" s="290" t="s">
        <v>708</v>
      </c>
      <c r="CE380" s="290" t="s">
        <v>708</v>
      </c>
      <c r="CF380" s="290" t="s">
        <v>708</v>
      </c>
      <c r="CG380" s="290" t="s">
        <v>708</v>
      </c>
      <c r="CH380" s="508" t="s">
        <v>1329</v>
      </c>
      <c r="CI380" s="365"/>
      <c r="CJ380" s="365"/>
      <c r="CK380" s="365"/>
      <c r="CL380" s="365"/>
      <c r="CM380" s="365"/>
      <c r="CN380" s="365"/>
      <c r="CO380" s="365"/>
      <c r="CP380" s="365"/>
      <c r="CQ380" s="365"/>
      <c r="CR380" s="365"/>
      <c r="CS380" s="365"/>
      <c r="CT380" s="365"/>
      <c r="CU380" s="365"/>
      <c r="CV380" s="365"/>
      <c r="CW380" s="365"/>
      <c r="CX380" s="365"/>
      <c r="CY380" s="365"/>
      <c r="CZ380" s="365"/>
      <c r="DA380" s="365"/>
      <c r="DB380" s="365"/>
      <c r="DC380" s="365"/>
      <c r="DD380" s="365"/>
      <c r="DE380" s="365"/>
      <c r="DF380" s="365"/>
      <c r="DG380" s="365"/>
      <c r="DH380" s="365"/>
      <c r="DI380" s="365"/>
      <c r="DJ380" s="365"/>
      <c r="DK380" s="365"/>
      <c r="DL380" s="365"/>
      <c r="DM380" s="365"/>
      <c r="DN380" s="365"/>
      <c r="DO380" s="365"/>
      <c r="DP380" s="365"/>
      <c r="DQ380" s="365"/>
      <c r="DR380" s="365"/>
      <c r="DS380" s="365"/>
      <c r="DT380" s="365"/>
      <c r="DU380" s="365"/>
      <c r="DV380" s="365"/>
      <c r="DW380" s="365"/>
      <c r="DX380" s="365"/>
      <c r="DY380" s="365"/>
      <c r="DZ380" s="365"/>
      <c r="EA380" s="365"/>
      <c r="EB380" s="365"/>
      <c r="EC380" s="365"/>
      <c r="ED380" s="365"/>
      <c r="EE380" s="365"/>
      <c r="EF380" s="365"/>
      <c r="EG380" s="365"/>
      <c r="EH380" s="365"/>
      <c r="EI380" s="365"/>
      <c r="EJ380" s="365"/>
      <c r="EK380" s="365"/>
      <c r="EL380" s="365"/>
      <c r="EM380" s="365"/>
      <c r="EN380" s="365"/>
      <c r="EO380" s="365"/>
      <c r="EP380" s="365"/>
      <c r="EQ380" s="365"/>
      <c r="ER380" s="365"/>
      <c r="ES380" s="365"/>
      <c r="ET380" s="365"/>
      <c r="EU380" s="365"/>
      <c r="EV380" s="365"/>
      <c r="EW380" s="365"/>
      <c r="EX380" s="365"/>
      <c r="EY380" s="365"/>
    </row>
    <row r="381" spans="1:155" s="61" customFormat="1" ht="15.5" x14ac:dyDescent="0.35">
      <c r="A381" s="364" t="s">
        <v>352</v>
      </c>
      <c r="B381" s="396" t="s">
        <v>353</v>
      </c>
      <c r="C381" s="293" t="s">
        <v>173</v>
      </c>
      <c r="D381" s="365"/>
      <c r="E381" s="398">
        <v>332531133</v>
      </c>
      <c r="F381" s="289">
        <v>351786069</v>
      </c>
      <c r="G381" s="483" t="s">
        <v>708</v>
      </c>
      <c r="H381" s="237" t="s">
        <v>708</v>
      </c>
      <c r="I381" s="483" t="s">
        <v>708</v>
      </c>
      <c r="J381" s="783" t="s">
        <v>708</v>
      </c>
      <c r="K381" s="483" t="s">
        <v>708</v>
      </c>
      <c r="L381" s="783" t="s">
        <v>708</v>
      </c>
      <c r="M381" s="398">
        <v>666162</v>
      </c>
      <c r="N381" s="699">
        <v>689990</v>
      </c>
      <c r="O381" s="237" t="s">
        <v>708</v>
      </c>
      <c r="P381" s="237" t="s">
        <v>708</v>
      </c>
      <c r="Q381" s="383" t="s">
        <v>708</v>
      </c>
      <c r="R381" s="290" t="s">
        <v>708</v>
      </c>
      <c r="S381" s="383" t="s">
        <v>708</v>
      </c>
      <c r="T381" s="722" t="s">
        <v>708</v>
      </c>
      <c r="U381" s="384">
        <v>235662.2</v>
      </c>
      <c r="V381" s="752">
        <v>239742.4</v>
      </c>
      <c r="W381" s="406">
        <v>1411.05</v>
      </c>
      <c r="X381" s="753">
        <v>1467.35</v>
      </c>
      <c r="Y381" s="383" t="s">
        <v>708</v>
      </c>
      <c r="Z381" s="290" t="s">
        <v>708</v>
      </c>
      <c r="AA381" s="499">
        <v>6765532</v>
      </c>
      <c r="AB381" s="440">
        <v>28.22</v>
      </c>
      <c r="AC381" s="619">
        <v>0.02</v>
      </c>
      <c r="AD381" s="699" t="s">
        <v>105</v>
      </c>
      <c r="AE381" s="290" t="s">
        <v>708</v>
      </c>
      <c r="AF381" s="289" t="s">
        <v>708</v>
      </c>
      <c r="AG381" s="290" t="s">
        <v>708</v>
      </c>
      <c r="AH381" s="290" t="s">
        <v>708</v>
      </c>
      <c r="AI381" s="290" t="s">
        <v>708</v>
      </c>
      <c r="AJ381" s="290" t="s">
        <v>708</v>
      </c>
      <c r="AK381" s="290" t="s">
        <v>708</v>
      </c>
      <c r="AL381" s="290" t="s">
        <v>708</v>
      </c>
      <c r="AM381" s="290" t="s">
        <v>708</v>
      </c>
      <c r="AN381" s="290" t="s">
        <v>708</v>
      </c>
      <c r="AO381" s="290" t="s">
        <v>708</v>
      </c>
      <c r="AP381" s="290" t="s">
        <v>708</v>
      </c>
      <c r="AQ381" s="380" t="s">
        <v>708</v>
      </c>
      <c r="AR381" s="380" t="s">
        <v>708</v>
      </c>
      <c r="AS381" s="380" t="s">
        <v>708</v>
      </c>
      <c r="AT381" s="380" t="s">
        <v>708</v>
      </c>
      <c r="AU381" s="380" t="s">
        <v>708</v>
      </c>
      <c r="AV381" s="380" t="s">
        <v>708</v>
      </c>
      <c r="AW381" s="380" t="s">
        <v>708</v>
      </c>
      <c r="AX381" s="380" t="s">
        <v>708</v>
      </c>
      <c r="AY381" s="380" t="s">
        <v>708</v>
      </c>
      <c r="AZ381" s="380" t="s">
        <v>708</v>
      </c>
      <c r="BA381" s="380" t="s">
        <v>708</v>
      </c>
      <c r="BB381" s="380" t="s">
        <v>708</v>
      </c>
      <c r="BC381" s="380" t="s">
        <v>708</v>
      </c>
      <c r="BD381" s="380" t="s">
        <v>708</v>
      </c>
      <c r="BE381" s="380" t="s">
        <v>708</v>
      </c>
      <c r="BF381" s="380" t="s">
        <v>708</v>
      </c>
      <c r="BG381" s="380" t="s">
        <v>708</v>
      </c>
      <c r="BH381" s="380" t="s">
        <v>708</v>
      </c>
      <c r="BI381" s="380" t="s">
        <v>708</v>
      </c>
      <c r="BJ381" s="380" t="s">
        <v>708</v>
      </c>
      <c r="BK381" s="380" t="s">
        <v>708</v>
      </c>
      <c r="BL381" s="380" t="s">
        <v>708</v>
      </c>
      <c r="BM381" s="380" t="s">
        <v>708</v>
      </c>
      <c r="BN381" s="380" t="s">
        <v>708</v>
      </c>
      <c r="BO381" s="380" t="s">
        <v>708</v>
      </c>
      <c r="BP381" s="380" t="s">
        <v>708</v>
      </c>
      <c r="BQ381" s="380" t="s">
        <v>708</v>
      </c>
      <c r="BR381" s="380" t="s">
        <v>708</v>
      </c>
      <c r="BS381" s="380" t="s">
        <v>708</v>
      </c>
      <c r="BT381" s="380" t="s">
        <v>708</v>
      </c>
      <c r="BU381" s="380" t="s">
        <v>708</v>
      </c>
      <c r="BV381" s="380" t="s">
        <v>708</v>
      </c>
      <c r="BW381" s="380" t="s">
        <v>708</v>
      </c>
      <c r="BX381" s="380" t="s">
        <v>708</v>
      </c>
      <c r="BY381" s="380" t="s">
        <v>708</v>
      </c>
      <c r="BZ381" s="380" t="s">
        <v>708</v>
      </c>
      <c r="CA381" s="380" t="s">
        <v>708</v>
      </c>
      <c r="CB381" s="380" t="s">
        <v>708</v>
      </c>
      <c r="CC381" s="380" t="s">
        <v>708</v>
      </c>
      <c r="CD381" s="380" t="s">
        <v>708</v>
      </c>
      <c r="CE381" s="380" t="s">
        <v>708</v>
      </c>
      <c r="CF381" s="380" t="s">
        <v>708</v>
      </c>
      <c r="CG381" s="380" t="s">
        <v>708</v>
      </c>
      <c r="CH381" s="508" t="s">
        <v>1330</v>
      </c>
      <c r="CI381" s="365"/>
      <c r="CJ381" s="365"/>
      <c r="CK381" s="365"/>
      <c r="CL381" s="365"/>
      <c r="CM381" s="365"/>
      <c r="CN381" s="365"/>
      <c r="CO381" s="365"/>
      <c r="CP381" s="365"/>
      <c r="CQ381" s="365"/>
      <c r="CR381" s="365"/>
      <c r="CS381" s="365"/>
      <c r="CT381" s="365"/>
      <c r="CU381" s="365"/>
      <c r="CV381" s="365"/>
      <c r="CW381" s="365"/>
      <c r="CX381" s="365"/>
      <c r="CY381" s="365"/>
      <c r="CZ381" s="365"/>
      <c r="DA381" s="365"/>
      <c r="DB381" s="365"/>
      <c r="DC381" s="365"/>
      <c r="DD381" s="365"/>
      <c r="DE381" s="365"/>
      <c r="DF381" s="365"/>
      <c r="DG381" s="365"/>
      <c r="DH381" s="365"/>
      <c r="DI381" s="365"/>
      <c r="DJ381" s="365"/>
      <c r="DK381" s="365"/>
      <c r="DL381" s="365"/>
      <c r="DM381" s="365"/>
      <c r="DN381" s="365"/>
      <c r="DO381" s="365"/>
      <c r="DP381" s="365"/>
      <c r="DQ381" s="365"/>
      <c r="DR381" s="365"/>
      <c r="DS381" s="365"/>
      <c r="DT381" s="365"/>
      <c r="DU381" s="365"/>
      <c r="DV381" s="365"/>
      <c r="DW381" s="365"/>
      <c r="DX381" s="365"/>
      <c r="DY381" s="365"/>
      <c r="DZ381" s="365"/>
      <c r="EA381" s="365"/>
      <c r="EB381" s="365"/>
      <c r="EC381" s="365"/>
      <c r="ED381" s="365"/>
      <c r="EE381" s="365"/>
      <c r="EF381" s="365"/>
      <c r="EG381" s="365"/>
      <c r="EH381" s="365"/>
      <c r="EI381" s="365"/>
      <c r="EJ381" s="365"/>
      <c r="EK381" s="365"/>
      <c r="EL381" s="365"/>
      <c r="EM381" s="365"/>
      <c r="EN381" s="365"/>
      <c r="EO381" s="365"/>
      <c r="EP381" s="365"/>
      <c r="EQ381" s="365"/>
      <c r="ER381" s="365"/>
      <c r="ES381" s="365"/>
      <c r="ET381" s="365"/>
      <c r="EU381" s="365"/>
      <c r="EV381" s="365"/>
      <c r="EW381" s="365"/>
      <c r="EX381" s="365"/>
      <c r="EY381" s="365"/>
    </row>
    <row r="382" spans="1:155" s="61" customFormat="1" ht="15.5" x14ac:dyDescent="0.35">
      <c r="A382" s="364" t="s">
        <v>650</v>
      </c>
      <c r="B382" s="396" t="s">
        <v>1331</v>
      </c>
      <c r="C382" s="293" t="s">
        <v>1228</v>
      </c>
      <c r="D382" s="365"/>
      <c r="E382" s="398">
        <v>22477305</v>
      </c>
      <c r="F382" s="289">
        <v>23285070.329999998</v>
      </c>
      <c r="G382" s="483" t="s">
        <v>708</v>
      </c>
      <c r="H382" s="237" t="s">
        <v>708</v>
      </c>
      <c r="I382" s="483" t="s">
        <v>708</v>
      </c>
      <c r="J382" s="783" t="s">
        <v>708</v>
      </c>
      <c r="K382" s="483" t="s">
        <v>708</v>
      </c>
      <c r="L382" s="783" t="s">
        <v>708</v>
      </c>
      <c r="M382" s="398">
        <v>0</v>
      </c>
      <c r="N382" s="699">
        <v>0</v>
      </c>
      <c r="O382" s="237" t="s">
        <v>708</v>
      </c>
      <c r="P382" s="237" t="s">
        <v>708</v>
      </c>
      <c r="Q382" s="383" t="s">
        <v>708</v>
      </c>
      <c r="R382" s="290" t="s">
        <v>708</v>
      </c>
      <c r="S382" s="383" t="s">
        <v>708</v>
      </c>
      <c r="T382" s="722" t="s">
        <v>708</v>
      </c>
      <c r="U382" s="384">
        <v>303173.8</v>
      </c>
      <c r="V382" s="752">
        <v>307962.8</v>
      </c>
      <c r="W382" s="406">
        <v>74.14</v>
      </c>
      <c r="X382" s="753">
        <v>75.61</v>
      </c>
      <c r="Y382" s="383" t="s">
        <v>708</v>
      </c>
      <c r="Z382" s="290" t="s">
        <v>708</v>
      </c>
      <c r="AA382" s="499">
        <v>0</v>
      </c>
      <c r="AB382" s="440">
        <v>0</v>
      </c>
      <c r="AC382" s="619">
        <v>0</v>
      </c>
      <c r="AD382" s="699" t="s">
        <v>105</v>
      </c>
      <c r="AE382" s="290" t="s">
        <v>708</v>
      </c>
      <c r="AF382" s="289" t="s">
        <v>708</v>
      </c>
      <c r="AG382" s="290" t="s">
        <v>708</v>
      </c>
      <c r="AH382" s="290" t="s">
        <v>708</v>
      </c>
      <c r="AI382" s="290" t="s">
        <v>708</v>
      </c>
      <c r="AJ382" s="290" t="s">
        <v>708</v>
      </c>
      <c r="AK382" s="290" t="s">
        <v>708</v>
      </c>
      <c r="AL382" s="290" t="s">
        <v>708</v>
      </c>
      <c r="AM382" s="290" t="s">
        <v>708</v>
      </c>
      <c r="AN382" s="290" t="s">
        <v>708</v>
      </c>
      <c r="AO382" s="290" t="s">
        <v>708</v>
      </c>
      <c r="AP382" s="290" t="s">
        <v>708</v>
      </c>
      <c r="AQ382" s="380" t="s">
        <v>708</v>
      </c>
      <c r="AR382" s="380" t="s">
        <v>708</v>
      </c>
      <c r="AS382" s="380" t="s">
        <v>708</v>
      </c>
      <c r="AT382" s="380" t="s">
        <v>708</v>
      </c>
      <c r="AU382" s="380" t="s">
        <v>708</v>
      </c>
      <c r="AV382" s="380" t="s">
        <v>708</v>
      </c>
      <c r="AW382" s="380" t="s">
        <v>708</v>
      </c>
      <c r="AX382" s="380" t="s">
        <v>708</v>
      </c>
      <c r="AY382" s="380" t="s">
        <v>708</v>
      </c>
      <c r="AZ382" s="380" t="s">
        <v>708</v>
      </c>
      <c r="BA382" s="380" t="s">
        <v>708</v>
      </c>
      <c r="BB382" s="380" t="s">
        <v>708</v>
      </c>
      <c r="BC382" s="380" t="s">
        <v>708</v>
      </c>
      <c r="BD382" s="380" t="s">
        <v>708</v>
      </c>
      <c r="BE382" s="380" t="s">
        <v>708</v>
      </c>
      <c r="BF382" s="380" t="s">
        <v>708</v>
      </c>
      <c r="BG382" s="380" t="s">
        <v>708</v>
      </c>
      <c r="BH382" s="380" t="s">
        <v>708</v>
      </c>
      <c r="BI382" s="380" t="s">
        <v>708</v>
      </c>
      <c r="BJ382" s="380" t="s">
        <v>708</v>
      </c>
      <c r="BK382" s="380" t="s">
        <v>708</v>
      </c>
      <c r="BL382" s="380" t="s">
        <v>708</v>
      </c>
      <c r="BM382" s="380" t="s">
        <v>708</v>
      </c>
      <c r="BN382" s="380" t="s">
        <v>708</v>
      </c>
      <c r="BO382" s="380" t="s">
        <v>708</v>
      </c>
      <c r="BP382" s="380" t="s">
        <v>708</v>
      </c>
      <c r="BQ382" s="380" t="s">
        <v>708</v>
      </c>
      <c r="BR382" s="380" t="s">
        <v>708</v>
      </c>
      <c r="BS382" s="380" t="s">
        <v>708</v>
      </c>
      <c r="BT382" s="380" t="s">
        <v>708</v>
      </c>
      <c r="BU382" s="380" t="s">
        <v>708</v>
      </c>
      <c r="BV382" s="380" t="s">
        <v>708</v>
      </c>
      <c r="BW382" s="380" t="s">
        <v>708</v>
      </c>
      <c r="BX382" s="380" t="s">
        <v>708</v>
      </c>
      <c r="BY382" s="380" t="s">
        <v>708</v>
      </c>
      <c r="BZ382" s="380" t="s">
        <v>708</v>
      </c>
      <c r="CA382" s="380" t="s">
        <v>708</v>
      </c>
      <c r="CB382" s="380" t="s">
        <v>708</v>
      </c>
      <c r="CC382" s="380" t="s">
        <v>708</v>
      </c>
      <c r="CD382" s="380" t="s">
        <v>708</v>
      </c>
      <c r="CE382" s="380" t="s">
        <v>708</v>
      </c>
      <c r="CF382" s="380" t="s">
        <v>708</v>
      </c>
      <c r="CG382" s="380" t="s">
        <v>708</v>
      </c>
      <c r="CH382" s="508" t="s">
        <v>1332</v>
      </c>
      <c r="CI382" s="365"/>
      <c r="CJ382" s="365"/>
      <c r="CK382" s="365"/>
      <c r="CL382" s="365"/>
      <c r="CM382" s="365"/>
      <c r="CN382" s="365"/>
      <c r="CO382" s="365"/>
      <c r="CP382" s="365"/>
      <c r="CQ382" s="365"/>
      <c r="CR382" s="365"/>
      <c r="CS382" s="365"/>
      <c r="CT382" s="365"/>
      <c r="CU382" s="365"/>
      <c r="CV382" s="365"/>
      <c r="CW382" s="365"/>
      <c r="CX382" s="365"/>
      <c r="CY382" s="365"/>
      <c r="CZ382" s="365"/>
      <c r="DA382" s="365"/>
      <c r="DB382" s="365"/>
      <c r="DC382" s="365"/>
      <c r="DD382" s="365"/>
      <c r="DE382" s="365"/>
      <c r="DF382" s="365"/>
      <c r="DG382" s="365"/>
      <c r="DH382" s="365"/>
      <c r="DI382" s="365"/>
      <c r="DJ382" s="365"/>
      <c r="DK382" s="365"/>
      <c r="DL382" s="365"/>
      <c r="DM382" s="365"/>
      <c r="DN382" s="365"/>
      <c r="DO382" s="365"/>
      <c r="DP382" s="365"/>
      <c r="DQ382" s="365"/>
      <c r="DR382" s="365"/>
      <c r="DS382" s="365"/>
      <c r="DT382" s="365"/>
      <c r="DU382" s="365"/>
      <c r="DV382" s="365"/>
      <c r="DW382" s="365"/>
      <c r="DX382" s="365"/>
      <c r="DY382" s="365"/>
      <c r="DZ382" s="365"/>
      <c r="EA382" s="365"/>
      <c r="EB382" s="365"/>
      <c r="EC382" s="365"/>
      <c r="ED382" s="365"/>
      <c r="EE382" s="365"/>
      <c r="EF382" s="365"/>
      <c r="EG382" s="365"/>
      <c r="EH382" s="365"/>
      <c r="EI382" s="365"/>
      <c r="EJ382" s="365"/>
      <c r="EK382" s="365"/>
      <c r="EL382" s="365"/>
      <c r="EM382" s="365"/>
      <c r="EN382" s="365"/>
      <c r="EO382" s="365"/>
      <c r="EP382" s="365"/>
      <c r="EQ382" s="365"/>
      <c r="ER382" s="365"/>
      <c r="ES382" s="365"/>
      <c r="ET382" s="365"/>
      <c r="EU382" s="365"/>
      <c r="EV382" s="365"/>
      <c r="EW382" s="365"/>
      <c r="EX382" s="365"/>
      <c r="EY382" s="365"/>
    </row>
    <row r="383" spans="1:155" s="61" customFormat="1" ht="15.5" x14ac:dyDescent="0.35">
      <c r="A383" s="364" t="s">
        <v>651</v>
      </c>
      <c r="B383" s="396" t="s">
        <v>1333</v>
      </c>
      <c r="C383" s="293" t="s">
        <v>1225</v>
      </c>
      <c r="D383" s="365"/>
      <c r="E383" s="398">
        <v>82178287.519999996</v>
      </c>
      <c r="F383" s="289">
        <v>86556036</v>
      </c>
      <c r="G383" s="483" t="s">
        <v>708</v>
      </c>
      <c r="H383" s="237" t="s">
        <v>708</v>
      </c>
      <c r="I383" s="483" t="s">
        <v>708</v>
      </c>
      <c r="J383" s="783" t="s">
        <v>708</v>
      </c>
      <c r="K383" s="483" t="s">
        <v>708</v>
      </c>
      <c r="L383" s="783" t="s">
        <v>708</v>
      </c>
      <c r="M383" s="398">
        <v>0</v>
      </c>
      <c r="N383" s="699">
        <v>0</v>
      </c>
      <c r="O383" s="237" t="s">
        <v>708</v>
      </c>
      <c r="P383" s="237" t="s">
        <v>708</v>
      </c>
      <c r="Q383" s="383" t="s">
        <v>708</v>
      </c>
      <c r="R383" s="290" t="s">
        <v>708</v>
      </c>
      <c r="S383" s="383" t="s">
        <v>708</v>
      </c>
      <c r="T383" s="722" t="s">
        <v>708</v>
      </c>
      <c r="U383" s="384">
        <v>303173.8</v>
      </c>
      <c r="V383" s="752">
        <v>307962.8</v>
      </c>
      <c r="W383" s="406">
        <v>271.06</v>
      </c>
      <c r="X383" s="753">
        <v>281.06</v>
      </c>
      <c r="Y383" s="383" t="s">
        <v>708</v>
      </c>
      <c r="Z383" s="290" t="s">
        <v>708</v>
      </c>
      <c r="AA383" s="499">
        <v>0</v>
      </c>
      <c r="AB383" s="440">
        <v>0</v>
      </c>
      <c r="AC383" s="619">
        <v>0</v>
      </c>
      <c r="AD383" s="699" t="s">
        <v>105</v>
      </c>
      <c r="AE383" s="290" t="s">
        <v>708</v>
      </c>
      <c r="AF383" s="289" t="s">
        <v>708</v>
      </c>
      <c r="AG383" s="290" t="s">
        <v>708</v>
      </c>
      <c r="AH383" s="290" t="s">
        <v>708</v>
      </c>
      <c r="AI383" s="290" t="s">
        <v>708</v>
      </c>
      <c r="AJ383" s="290" t="s">
        <v>708</v>
      </c>
      <c r="AK383" s="290" t="s">
        <v>708</v>
      </c>
      <c r="AL383" s="290" t="s">
        <v>708</v>
      </c>
      <c r="AM383" s="290" t="s">
        <v>708</v>
      </c>
      <c r="AN383" s="290" t="s">
        <v>708</v>
      </c>
      <c r="AO383" s="290" t="s">
        <v>708</v>
      </c>
      <c r="AP383" s="290" t="s">
        <v>708</v>
      </c>
      <c r="AQ383" s="380" t="s">
        <v>708</v>
      </c>
      <c r="AR383" s="380" t="s">
        <v>708</v>
      </c>
      <c r="AS383" s="380" t="s">
        <v>708</v>
      </c>
      <c r="AT383" s="380" t="s">
        <v>708</v>
      </c>
      <c r="AU383" s="380" t="s">
        <v>708</v>
      </c>
      <c r="AV383" s="380" t="s">
        <v>708</v>
      </c>
      <c r="AW383" s="380" t="s">
        <v>708</v>
      </c>
      <c r="AX383" s="380" t="s">
        <v>708</v>
      </c>
      <c r="AY383" s="380" t="s">
        <v>708</v>
      </c>
      <c r="AZ383" s="380" t="s">
        <v>708</v>
      </c>
      <c r="BA383" s="380" t="s">
        <v>708</v>
      </c>
      <c r="BB383" s="380" t="s">
        <v>708</v>
      </c>
      <c r="BC383" s="380" t="s">
        <v>708</v>
      </c>
      <c r="BD383" s="380" t="s">
        <v>708</v>
      </c>
      <c r="BE383" s="380" t="s">
        <v>708</v>
      </c>
      <c r="BF383" s="380" t="s">
        <v>708</v>
      </c>
      <c r="BG383" s="380" t="s">
        <v>708</v>
      </c>
      <c r="BH383" s="380" t="s">
        <v>708</v>
      </c>
      <c r="BI383" s="380" t="s">
        <v>708</v>
      </c>
      <c r="BJ383" s="380" t="s">
        <v>708</v>
      </c>
      <c r="BK383" s="380" t="s">
        <v>708</v>
      </c>
      <c r="BL383" s="380" t="s">
        <v>708</v>
      </c>
      <c r="BM383" s="380" t="s">
        <v>708</v>
      </c>
      <c r="BN383" s="380" t="s">
        <v>708</v>
      </c>
      <c r="BO383" s="380" t="s">
        <v>708</v>
      </c>
      <c r="BP383" s="380" t="s">
        <v>708</v>
      </c>
      <c r="BQ383" s="380" t="s">
        <v>708</v>
      </c>
      <c r="BR383" s="380" t="s">
        <v>708</v>
      </c>
      <c r="BS383" s="380" t="s">
        <v>708</v>
      </c>
      <c r="BT383" s="380" t="s">
        <v>708</v>
      </c>
      <c r="BU383" s="380" t="s">
        <v>708</v>
      </c>
      <c r="BV383" s="380" t="s">
        <v>708</v>
      </c>
      <c r="BW383" s="380" t="s">
        <v>708</v>
      </c>
      <c r="BX383" s="380" t="s">
        <v>708</v>
      </c>
      <c r="BY383" s="380" t="s">
        <v>708</v>
      </c>
      <c r="BZ383" s="380" t="s">
        <v>708</v>
      </c>
      <c r="CA383" s="380" t="s">
        <v>708</v>
      </c>
      <c r="CB383" s="380" t="s">
        <v>708</v>
      </c>
      <c r="CC383" s="380" t="s">
        <v>708</v>
      </c>
      <c r="CD383" s="380" t="s">
        <v>708</v>
      </c>
      <c r="CE383" s="380" t="s">
        <v>708</v>
      </c>
      <c r="CF383" s="380" t="s">
        <v>708</v>
      </c>
      <c r="CG383" s="380" t="s">
        <v>708</v>
      </c>
      <c r="CH383" s="508" t="s">
        <v>1334</v>
      </c>
      <c r="CI383" s="365"/>
      <c r="CJ383" s="365"/>
      <c r="CK383" s="365"/>
      <c r="CL383" s="365"/>
      <c r="CM383" s="365"/>
      <c r="CN383" s="365"/>
      <c r="CO383" s="365"/>
      <c r="CP383" s="365"/>
      <c r="CQ383" s="365"/>
      <c r="CR383" s="365"/>
      <c r="CS383" s="365"/>
      <c r="CT383" s="365"/>
      <c r="CU383" s="365"/>
      <c r="CV383" s="365"/>
      <c r="CW383" s="365"/>
      <c r="CX383" s="365"/>
      <c r="CY383" s="365"/>
      <c r="CZ383" s="365"/>
      <c r="DA383" s="365"/>
      <c r="DB383" s="365"/>
      <c r="DC383" s="365"/>
      <c r="DD383" s="365"/>
      <c r="DE383" s="365"/>
      <c r="DF383" s="365"/>
      <c r="DG383" s="365"/>
      <c r="DH383" s="365"/>
      <c r="DI383" s="365"/>
      <c r="DJ383" s="365"/>
      <c r="DK383" s="365"/>
      <c r="DL383" s="365"/>
      <c r="DM383" s="365"/>
      <c r="DN383" s="365"/>
      <c r="DO383" s="365"/>
      <c r="DP383" s="365"/>
      <c r="DQ383" s="365"/>
      <c r="DR383" s="365"/>
      <c r="DS383" s="365"/>
      <c r="DT383" s="365"/>
      <c r="DU383" s="365"/>
      <c r="DV383" s="365"/>
      <c r="DW383" s="365"/>
      <c r="DX383" s="365"/>
      <c r="DY383" s="365"/>
      <c r="DZ383" s="365"/>
      <c r="EA383" s="365"/>
      <c r="EB383" s="365"/>
      <c r="EC383" s="365"/>
      <c r="ED383" s="365"/>
      <c r="EE383" s="365"/>
      <c r="EF383" s="365"/>
      <c r="EG383" s="365"/>
      <c r="EH383" s="365"/>
      <c r="EI383" s="365"/>
      <c r="EJ383" s="365"/>
      <c r="EK383" s="365"/>
      <c r="EL383" s="365"/>
      <c r="EM383" s="365"/>
      <c r="EN383" s="365"/>
      <c r="EO383" s="365"/>
      <c r="EP383" s="365"/>
      <c r="EQ383" s="365"/>
      <c r="ER383" s="365"/>
      <c r="ES383" s="365"/>
      <c r="ET383" s="365"/>
      <c r="EU383" s="365"/>
      <c r="EV383" s="365"/>
      <c r="EW383" s="365"/>
      <c r="EX383" s="365"/>
      <c r="EY383" s="365"/>
    </row>
    <row r="384" spans="1:155" s="61" customFormat="1" ht="15.5" x14ac:dyDescent="0.35">
      <c r="A384" s="364" t="s">
        <v>652</v>
      </c>
      <c r="B384" s="396" t="s">
        <v>1335</v>
      </c>
      <c r="C384" s="293" t="s">
        <v>1228</v>
      </c>
      <c r="D384" s="365"/>
      <c r="E384" s="398">
        <v>15762852.300000001</v>
      </c>
      <c r="F384" s="289">
        <v>17230801</v>
      </c>
      <c r="G384" s="483" t="s">
        <v>708</v>
      </c>
      <c r="H384" s="237" t="s">
        <v>708</v>
      </c>
      <c r="I384" s="483" t="s">
        <v>708</v>
      </c>
      <c r="J384" s="783" t="s">
        <v>708</v>
      </c>
      <c r="K384" s="483" t="s">
        <v>708</v>
      </c>
      <c r="L384" s="783" t="s">
        <v>708</v>
      </c>
      <c r="M384" s="398">
        <v>0</v>
      </c>
      <c r="N384" s="699">
        <v>0</v>
      </c>
      <c r="O384" s="237" t="s">
        <v>708</v>
      </c>
      <c r="P384" s="237" t="s">
        <v>708</v>
      </c>
      <c r="Q384" s="383" t="s">
        <v>708</v>
      </c>
      <c r="R384" s="290" t="s">
        <v>708</v>
      </c>
      <c r="S384" s="383" t="s">
        <v>708</v>
      </c>
      <c r="T384" s="722" t="s">
        <v>708</v>
      </c>
      <c r="U384" s="384">
        <v>249412.2</v>
      </c>
      <c r="V384" s="752">
        <v>252651.04</v>
      </c>
      <c r="W384" s="406">
        <v>63.2</v>
      </c>
      <c r="X384" s="753">
        <v>68.2</v>
      </c>
      <c r="Y384" s="383" t="s">
        <v>708</v>
      </c>
      <c r="Z384" s="290" t="s">
        <v>708</v>
      </c>
      <c r="AA384" s="499">
        <v>0</v>
      </c>
      <c r="AB384" s="440">
        <v>0</v>
      </c>
      <c r="AC384" s="619">
        <v>0</v>
      </c>
      <c r="AD384" s="699" t="s">
        <v>105</v>
      </c>
      <c r="AE384" s="290" t="s">
        <v>708</v>
      </c>
      <c r="AF384" s="289" t="s">
        <v>708</v>
      </c>
      <c r="AG384" s="290" t="s">
        <v>708</v>
      </c>
      <c r="AH384" s="290" t="s">
        <v>708</v>
      </c>
      <c r="AI384" s="290" t="s">
        <v>708</v>
      </c>
      <c r="AJ384" s="290" t="s">
        <v>708</v>
      </c>
      <c r="AK384" s="290" t="s">
        <v>708</v>
      </c>
      <c r="AL384" s="290" t="s">
        <v>708</v>
      </c>
      <c r="AM384" s="290" t="s">
        <v>708</v>
      </c>
      <c r="AN384" s="290" t="s">
        <v>708</v>
      </c>
      <c r="AO384" s="290" t="s">
        <v>708</v>
      </c>
      <c r="AP384" s="290" t="s">
        <v>708</v>
      </c>
      <c r="AQ384" s="380" t="s">
        <v>708</v>
      </c>
      <c r="AR384" s="380" t="s">
        <v>708</v>
      </c>
      <c r="AS384" s="380" t="s">
        <v>708</v>
      </c>
      <c r="AT384" s="380" t="s">
        <v>708</v>
      </c>
      <c r="AU384" s="380" t="s">
        <v>708</v>
      </c>
      <c r="AV384" s="380" t="s">
        <v>708</v>
      </c>
      <c r="AW384" s="380" t="s">
        <v>708</v>
      </c>
      <c r="AX384" s="380" t="s">
        <v>708</v>
      </c>
      <c r="AY384" s="380" t="s">
        <v>708</v>
      </c>
      <c r="AZ384" s="380" t="s">
        <v>708</v>
      </c>
      <c r="BA384" s="380" t="s">
        <v>708</v>
      </c>
      <c r="BB384" s="380" t="s">
        <v>708</v>
      </c>
      <c r="BC384" s="380" t="s">
        <v>708</v>
      </c>
      <c r="BD384" s="380" t="s">
        <v>708</v>
      </c>
      <c r="BE384" s="380" t="s">
        <v>708</v>
      </c>
      <c r="BF384" s="380" t="s">
        <v>708</v>
      </c>
      <c r="BG384" s="380" t="s">
        <v>708</v>
      </c>
      <c r="BH384" s="380" t="s">
        <v>708</v>
      </c>
      <c r="BI384" s="380" t="s">
        <v>708</v>
      </c>
      <c r="BJ384" s="380" t="s">
        <v>708</v>
      </c>
      <c r="BK384" s="380" t="s">
        <v>708</v>
      </c>
      <c r="BL384" s="380" t="s">
        <v>708</v>
      </c>
      <c r="BM384" s="380" t="s">
        <v>708</v>
      </c>
      <c r="BN384" s="380" t="s">
        <v>708</v>
      </c>
      <c r="BO384" s="380" t="s">
        <v>708</v>
      </c>
      <c r="BP384" s="380" t="s">
        <v>708</v>
      </c>
      <c r="BQ384" s="380" t="s">
        <v>708</v>
      </c>
      <c r="BR384" s="380" t="s">
        <v>708</v>
      </c>
      <c r="BS384" s="380" t="s">
        <v>708</v>
      </c>
      <c r="BT384" s="380" t="s">
        <v>708</v>
      </c>
      <c r="BU384" s="380" t="s">
        <v>708</v>
      </c>
      <c r="BV384" s="380" t="s">
        <v>708</v>
      </c>
      <c r="BW384" s="380" t="s">
        <v>708</v>
      </c>
      <c r="BX384" s="380" t="s">
        <v>708</v>
      </c>
      <c r="BY384" s="380" t="s">
        <v>708</v>
      </c>
      <c r="BZ384" s="380" t="s">
        <v>708</v>
      </c>
      <c r="CA384" s="380" t="s">
        <v>708</v>
      </c>
      <c r="CB384" s="380" t="s">
        <v>708</v>
      </c>
      <c r="CC384" s="380" t="s">
        <v>708</v>
      </c>
      <c r="CD384" s="380" t="s">
        <v>708</v>
      </c>
      <c r="CE384" s="380" t="s">
        <v>708</v>
      </c>
      <c r="CF384" s="380" t="s">
        <v>708</v>
      </c>
      <c r="CG384" s="380" t="s">
        <v>708</v>
      </c>
      <c r="CH384" s="508" t="s">
        <v>1336</v>
      </c>
      <c r="CI384" s="365"/>
      <c r="CJ384" s="365"/>
      <c r="CK384" s="365"/>
      <c r="CL384" s="365"/>
      <c r="CM384" s="365"/>
      <c r="CN384" s="365"/>
      <c r="CO384" s="365"/>
      <c r="CP384" s="365"/>
      <c r="CQ384" s="365"/>
      <c r="CR384" s="365"/>
      <c r="CS384" s="365"/>
      <c r="CT384" s="365"/>
      <c r="CU384" s="365"/>
      <c r="CV384" s="365"/>
      <c r="CW384" s="365"/>
      <c r="CX384" s="365"/>
      <c r="CY384" s="365"/>
      <c r="CZ384" s="365"/>
      <c r="DA384" s="365"/>
      <c r="DB384" s="365"/>
      <c r="DC384" s="365"/>
      <c r="DD384" s="365"/>
      <c r="DE384" s="365"/>
      <c r="DF384" s="365"/>
      <c r="DG384" s="365"/>
      <c r="DH384" s="365"/>
      <c r="DI384" s="365"/>
      <c r="DJ384" s="365"/>
      <c r="DK384" s="365"/>
      <c r="DL384" s="365"/>
      <c r="DM384" s="365"/>
      <c r="DN384" s="365"/>
      <c r="DO384" s="365"/>
      <c r="DP384" s="365"/>
      <c r="DQ384" s="365"/>
      <c r="DR384" s="365"/>
      <c r="DS384" s="365"/>
      <c r="DT384" s="365"/>
      <c r="DU384" s="365"/>
      <c r="DV384" s="365"/>
      <c r="DW384" s="365"/>
      <c r="DX384" s="365"/>
      <c r="DY384" s="365"/>
      <c r="DZ384" s="365"/>
      <c r="EA384" s="365"/>
      <c r="EB384" s="365"/>
      <c r="EC384" s="365"/>
      <c r="ED384" s="365"/>
      <c r="EE384" s="365"/>
      <c r="EF384" s="365"/>
      <c r="EG384" s="365"/>
      <c r="EH384" s="365"/>
      <c r="EI384" s="365"/>
      <c r="EJ384" s="365"/>
      <c r="EK384" s="365"/>
      <c r="EL384" s="365"/>
      <c r="EM384" s="365"/>
      <c r="EN384" s="365"/>
      <c r="EO384" s="365"/>
      <c r="EP384" s="365"/>
      <c r="EQ384" s="365"/>
      <c r="ER384" s="365"/>
      <c r="ES384" s="365"/>
      <c r="ET384" s="365"/>
      <c r="EU384" s="365"/>
      <c r="EV384" s="365"/>
      <c r="EW384" s="365"/>
      <c r="EX384" s="365"/>
      <c r="EY384" s="365"/>
    </row>
    <row r="385" spans="1:155" s="61" customFormat="1" ht="15.5" x14ac:dyDescent="0.35">
      <c r="A385" s="364" t="s">
        <v>653</v>
      </c>
      <c r="B385" s="396" t="s">
        <v>1337</v>
      </c>
      <c r="C385" s="293" t="s">
        <v>1225</v>
      </c>
      <c r="D385" s="365"/>
      <c r="E385" s="398">
        <v>66852451</v>
      </c>
      <c r="F385" s="289">
        <v>70247095</v>
      </c>
      <c r="G385" s="483" t="s">
        <v>708</v>
      </c>
      <c r="H385" s="237" t="s">
        <v>708</v>
      </c>
      <c r="I385" s="483" t="s">
        <v>708</v>
      </c>
      <c r="J385" s="783" t="s">
        <v>708</v>
      </c>
      <c r="K385" s="483" t="s">
        <v>708</v>
      </c>
      <c r="L385" s="783" t="s">
        <v>708</v>
      </c>
      <c r="M385" s="398">
        <v>0</v>
      </c>
      <c r="N385" s="699">
        <v>0</v>
      </c>
      <c r="O385" s="237" t="s">
        <v>708</v>
      </c>
      <c r="P385" s="237" t="s">
        <v>708</v>
      </c>
      <c r="Q385" s="383" t="s">
        <v>708</v>
      </c>
      <c r="R385" s="290" t="s">
        <v>708</v>
      </c>
      <c r="S385" s="383" t="s">
        <v>708</v>
      </c>
      <c r="T385" s="722" t="s">
        <v>708</v>
      </c>
      <c r="U385" s="384">
        <v>249412.2</v>
      </c>
      <c r="V385" s="752">
        <v>252651.04</v>
      </c>
      <c r="W385" s="406">
        <v>268.04000000000002</v>
      </c>
      <c r="X385" s="753">
        <v>278.04000000000002</v>
      </c>
      <c r="Y385" s="383" t="s">
        <v>708</v>
      </c>
      <c r="Z385" s="290" t="s">
        <v>708</v>
      </c>
      <c r="AA385" s="499">
        <v>0</v>
      </c>
      <c r="AB385" s="440">
        <v>0</v>
      </c>
      <c r="AC385" s="619">
        <v>0</v>
      </c>
      <c r="AD385" s="699" t="s">
        <v>105</v>
      </c>
      <c r="AE385" s="290" t="s">
        <v>708</v>
      </c>
      <c r="AF385" s="289" t="s">
        <v>708</v>
      </c>
      <c r="AG385" s="290" t="s">
        <v>708</v>
      </c>
      <c r="AH385" s="290" t="s">
        <v>708</v>
      </c>
      <c r="AI385" s="290" t="s">
        <v>708</v>
      </c>
      <c r="AJ385" s="290" t="s">
        <v>708</v>
      </c>
      <c r="AK385" s="290" t="s">
        <v>708</v>
      </c>
      <c r="AL385" s="290" t="s">
        <v>708</v>
      </c>
      <c r="AM385" s="290" t="s">
        <v>708</v>
      </c>
      <c r="AN385" s="290" t="s">
        <v>708</v>
      </c>
      <c r="AO385" s="290" t="s">
        <v>708</v>
      </c>
      <c r="AP385" s="290" t="s">
        <v>708</v>
      </c>
      <c r="AQ385" s="380" t="s">
        <v>708</v>
      </c>
      <c r="AR385" s="380" t="s">
        <v>708</v>
      </c>
      <c r="AS385" s="380" t="s">
        <v>708</v>
      </c>
      <c r="AT385" s="380" t="s">
        <v>708</v>
      </c>
      <c r="AU385" s="380" t="s">
        <v>708</v>
      </c>
      <c r="AV385" s="380" t="s">
        <v>708</v>
      </c>
      <c r="AW385" s="380" t="s">
        <v>708</v>
      </c>
      <c r="AX385" s="380" t="s">
        <v>708</v>
      </c>
      <c r="AY385" s="380" t="s">
        <v>708</v>
      </c>
      <c r="AZ385" s="380" t="s">
        <v>708</v>
      </c>
      <c r="BA385" s="380" t="s">
        <v>708</v>
      </c>
      <c r="BB385" s="380" t="s">
        <v>708</v>
      </c>
      <c r="BC385" s="380" t="s">
        <v>708</v>
      </c>
      <c r="BD385" s="380" t="s">
        <v>708</v>
      </c>
      <c r="BE385" s="380" t="s">
        <v>708</v>
      </c>
      <c r="BF385" s="380" t="s">
        <v>708</v>
      </c>
      <c r="BG385" s="380" t="s">
        <v>708</v>
      </c>
      <c r="BH385" s="380" t="s">
        <v>708</v>
      </c>
      <c r="BI385" s="380" t="s">
        <v>708</v>
      </c>
      <c r="BJ385" s="380" t="s">
        <v>708</v>
      </c>
      <c r="BK385" s="380" t="s">
        <v>708</v>
      </c>
      <c r="BL385" s="380" t="s">
        <v>708</v>
      </c>
      <c r="BM385" s="380" t="s">
        <v>708</v>
      </c>
      <c r="BN385" s="380" t="s">
        <v>708</v>
      </c>
      <c r="BO385" s="380" t="s">
        <v>708</v>
      </c>
      <c r="BP385" s="380" t="s">
        <v>708</v>
      </c>
      <c r="BQ385" s="380" t="s">
        <v>708</v>
      </c>
      <c r="BR385" s="380" t="s">
        <v>708</v>
      </c>
      <c r="BS385" s="380" t="s">
        <v>708</v>
      </c>
      <c r="BT385" s="380" t="s">
        <v>708</v>
      </c>
      <c r="BU385" s="380" t="s">
        <v>708</v>
      </c>
      <c r="BV385" s="380" t="s">
        <v>708</v>
      </c>
      <c r="BW385" s="380" t="s">
        <v>708</v>
      </c>
      <c r="BX385" s="380" t="s">
        <v>708</v>
      </c>
      <c r="BY385" s="380" t="s">
        <v>708</v>
      </c>
      <c r="BZ385" s="380" t="s">
        <v>708</v>
      </c>
      <c r="CA385" s="380" t="s">
        <v>708</v>
      </c>
      <c r="CB385" s="380" t="s">
        <v>708</v>
      </c>
      <c r="CC385" s="380" t="s">
        <v>708</v>
      </c>
      <c r="CD385" s="380" t="s">
        <v>708</v>
      </c>
      <c r="CE385" s="380" t="s">
        <v>708</v>
      </c>
      <c r="CF385" s="380" t="s">
        <v>708</v>
      </c>
      <c r="CG385" s="380" t="s">
        <v>708</v>
      </c>
      <c r="CH385" s="508" t="s">
        <v>1338</v>
      </c>
      <c r="CI385" s="365"/>
      <c r="CJ385" s="365"/>
      <c r="CK385" s="365"/>
      <c r="CL385" s="365"/>
      <c r="CM385" s="365"/>
      <c r="CN385" s="365"/>
      <c r="CO385" s="365"/>
      <c r="CP385" s="365"/>
      <c r="CQ385" s="365"/>
      <c r="CR385" s="365"/>
      <c r="CS385" s="365"/>
      <c r="CT385" s="365"/>
      <c r="CU385" s="365"/>
      <c r="CV385" s="365"/>
      <c r="CW385" s="365"/>
      <c r="CX385" s="365"/>
      <c r="CY385" s="365"/>
      <c r="CZ385" s="365"/>
      <c r="DA385" s="365"/>
      <c r="DB385" s="365"/>
      <c r="DC385" s="365"/>
      <c r="DD385" s="365"/>
      <c r="DE385" s="365"/>
      <c r="DF385" s="365"/>
      <c r="DG385" s="365"/>
      <c r="DH385" s="365"/>
      <c r="DI385" s="365"/>
      <c r="DJ385" s="365"/>
      <c r="DK385" s="365"/>
      <c r="DL385" s="365"/>
      <c r="DM385" s="365"/>
      <c r="DN385" s="365"/>
      <c r="DO385" s="365"/>
      <c r="DP385" s="365"/>
      <c r="DQ385" s="365"/>
      <c r="DR385" s="365"/>
      <c r="DS385" s="365"/>
      <c r="DT385" s="365"/>
      <c r="DU385" s="365"/>
      <c r="DV385" s="365"/>
      <c r="DW385" s="365"/>
      <c r="DX385" s="365"/>
      <c r="DY385" s="365"/>
      <c r="DZ385" s="365"/>
      <c r="EA385" s="365"/>
      <c r="EB385" s="365"/>
      <c r="EC385" s="365"/>
      <c r="ED385" s="365"/>
      <c r="EE385" s="365"/>
      <c r="EF385" s="365"/>
      <c r="EG385" s="365"/>
      <c r="EH385" s="365"/>
      <c r="EI385" s="365"/>
      <c r="EJ385" s="365"/>
      <c r="EK385" s="365"/>
      <c r="EL385" s="365"/>
      <c r="EM385" s="365"/>
      <c r="EN385" s="365"/>
      <c r="EO385" s="365"/>
      <c r="EP385" s="365"/>
      <c r="EQ385" s="365"/>
      <c r="ER385" s="365"/>
      <c r="ES385" s="365"/>
      <c r="ET385" s="365"/>
      <c r="EU385" s="365"/>
      <c r="EV385" s="365"/>
      <c r="EW385" s="365"/>
      <c r="EX385" s="365"/>
      <c r="EY385" s="365"/>
    </row>
    <row r="386" spans="1:155" s="61" customFormat="1" ht="15.5" x14ac:dyDescent="0.35">
      <c r="A386" s="364" t="s">
        <v>654</v>
      </c>
      <c r="B386" s="396" t="s">
        <v>1339</v>
      </c>
      <c r="C386" s="293" t="s">
        <v>1225</v>
      </c>
      <c r="D386" s="365"/>
      <c r="E386" s="398">
        <v>56953423</v>
      </c>
      <c r="F386" s="289">
        <v>61819740.960000001</v>
      </c>
      <c r="G386" s="483" t="s">
        <v>708</v>
      </c>
      <c r="H386" s="237" t="s">
        <v>708</v>
      </c>
      <c r="I386" s="483" t="s">
        <v>708</v>
      </c>
      <c r="J386" s="783" t="s">
        <v>708</v>
      </c>
      <c r="K386" s="483" t="s">
        <v>708</v>
      </c>
      <c r="L386" s="783" t="s">
        <v>708</v>
      </c>
      <c r="M386" s="398">
        <v>0</v>
      </c>
      <c r="N386" s="699">
        <v>0</v>
      </c>
      <c r="O386" s="237" t="s">
        <v>708</v>
      </c>
      <c r="P386" s="237" t="s">
        <v>708</v>
      </c>
      <c r="Q386" s="383" t="s">
        <v>708</v>
      </c>
      <c r="R386" s="290" t="s">
        <v>708</v>
      </c>
      <c r="S386" s="383" t="s">
        <v>708</v>
      </c>
      <c r="T386" s="722" t="s">
        <v>708</v>
      </c>
      <c r="U386" s="384">
        <v>395950</v>
      </c>
      <c r="V386" s="752">
        <v>401844.4</v>
      </c>
      <c r="W386" s="406">
        <v>143.84</v>
      </c>
      <c r="X386" s="753">
        <v>153.84</v>
      </c>
      <c r="Y386" s="383" t="s">
        <v>708</v>
      </c>
      <c r="Z386" s="290" t="s">
        <v>708</v>
      </c>
      <c r="AA386" s="499">
        <v>0</v>
      </c>
      <c r="AB386" s="440">
        <v>0</v>
      </c>
      <c r="AC386" s="619">
        <v>0</v>
      </c>
      <c r="AD386" s="699" t="s">
        <v>105</v>
      </c>
      <c r="AE386" s="290" t="s">
        <v>708</v>
      </c>
      <c r="AF386" s="289" t="s">
        <v>708</v>
      </c>
      <c r="AG386" s="290" t="s">
        <v>708</v>
      </c>
      <c r="AH386" s="290" t="s">
        <v>708</v>
      </c>
      <c r="AI386" s="290" t="s">
        <v>708</v>
      </c>
      <c r="AJ386" s="290" t="s">
        <v>708</v>
      </c>
      <c r="AK386" s="290" t="s">
        <v>708</v>
      </c>
      <c r="AL386" s="290" t="s">
        <v>708</v>
      </c>
      <c r="AM386" s="290" t="s">
        <v>708</v>
      </c>
      <c r="AN386" s="290" t="s">
        <v>708</v>
      </c>
      <c r="AO386" s="290" t="s">
        <v>708</v>
      </c>
      <c r="AP386" s="290" t="s">
        <v>708</v>
      </c>
      <c r="AQ386" s="380" t="s">
        <v>708</v>
      </c>
      <c r="AR386" s="380" t="s">
        <v>708</v>
      </c>
      <c r="AS386" s="380" t="s">
        <v>708</v>
      </c>
      <c r="AT386" s="380" t="s">
        <v>708</v>
      </c>
      <c r="AU386" s="380" t="s">
        <v>708</v>
      </c>
      <c r="AV386" s="380" t="s">
        <v>708</v>
      </c>
      <c r="AW386" s="380" t="s">
        <v>708</v>
      </c>
      <c r="AX386" s="380" t="s">
        <v>708</v>
      </c>
      <c r="AY386" s="380" t="s">
        <v>708</v>
      </c>
      <c r="AZ386" s="380" t="s">
        <v>708</v>
      </c>
      <c r="BA386" s="380" t="s">
        <v>708</v>
      </c>
      <c r="BB386" s="380" t="s">
        <v>708</v>
      </c>
      <c r="BC386" s="380" t="s">
        <v>708</v>
      </c>
      <c r="BD386" s="380" t="s">
        <v>708</v>
      </c>
      <c r="BE386" s="380" t="s">
        <v>708</v>
      </c>
      <c r="BF386" s="380" t="s">
        <v>708</v>
      </c>
      <c r="BG386" s="380" t="s">
        <v>708</v>
      </c>
      <c r="BH386" s="380" t="s">
        <v>708</v>
      </c>
      <c r="BI386" s="380" t="s">
        <v>708</v>
      </c>
      <c r="BJ386" s="380" t="s">
        <v>708</v>
      </c>
      <c r="BK386" s="380" t="s">
        <v>708</v>
      </c>
      <c r="BL386" s="380" t="s">
        <v>708</v>
      </c>
      <c r="BM386" s="380" t="s">
        <v>708</v>
      </c>
      <c r="BN386" s="380" t="s">
        <v>708</v>
      </c>
      <c r="BO386" s="380" t="s">
        <v>708</v>
      </c>
      <c r="BP386" s="380" t="s">
        <v>708</v>
      </c>
      <c r="BQ386" s="380" t="s">
        <v>708</v>
      </c>
      <c r="BR386" s="380" t="s">
        <v>708</v>
      </c>
      <c r="BS386" s="380" t="s">
        <v>708</v>
      </c>
      <c r="BT386" s="380" t="s">
        <v>708</v>
      </c>
      <c r="BU386" s="380" t="s">
        <v>708</v>
      </c>
      <c r="BV386" s="380" t="s">
        <v>708</v>
      </c>
      <c r="BW386" s="380" t="s">
        <v>708</v>
      </c>
      <c r="BX386" s="380" t="s">
        <v>708</v>
      </c>
      <c r="BY386" s="380" t="s">
        <v>708</v>
      </c>
      <c r="BZ386" s="380" t="s">
        <v>708</v>
      </c>
      <c r="CA386" s="380" t="s">
        <v>708</v>
      </c>
      <c r="CB386" s="380" t="s">
        <v>708</v>
      </c>
      <c r="CC386" s="380" t="s">
        <v>708</v>
      </c>
      <c r="CD386" s="380" t="s">
        <v>708</v>
      </c>
      <c r="CE386" s="380" t="s">
        <v>708</v>
      </c>
      <c r="CF386" s="380" t="s">
        <v>708</v>
      </c>
      <c r="CG386" s="380" t="s">
        <v>708</v>
      </c>
      <c r="CH386" s="508" t="s">
        <v>1340</v>
      </c>
      <c r="CI386" s="365"/>
      <c r="CJ386" s="365"/>
      <c r="CK386" s="365"/>
      <c r="CL386" s="365"/>
      <c r="CM386" s="365"/>
      <c r="CN386" s="365"/>
      <c r="CO386" s="365"/>
      <c r="CP386" s="365"/>
      <c r="CQ386" s="365"/>
      <c r="CR386" s="365"/>
      <c r="CS386" s="365"/>
      <c r="CT386" s="365"/>
      <c r="CU386" s="365"/>
      <c r="CV386" s="365"/>
      <c r="CW386" s="365"/>
      <c r="CX386" s="365"/>
      <c r="CY386" s="365"/>
      <c r="CZ386" s="365"/>
      <c r="DA386" s="365"/>
      <c r="DB386" s="365"/>
      <c r="DC386" s="365"/>
      <c r="DD386" s="365"/>
      <c r="DE386" s="365"/>
      <c r="DF386" s="365"/>
      <c r="DG386" s="365"/>
      <c r="DH386" s="365"/>
      <c r="DI386" s="365"/>
      <c r="DJ386" s="365"/>
      <c r="DK386" s="365"/>
      <c r="DL386" s="365"/>
      <c r="DM386" s="365"/>
      <c r="DN386" s="365"/>
      <c r="DO386" s="365"/>
      <c r="DP386" s="365"/>
      <c r="DQ386" s="365"/>
      <c r="DR386" s="365"/>
      <c r="DS386" s="365"/>
      <c r="DT386" s="365"/>
      <c r="DU386" s="365"/>
      <c r="DV386" s="365"/>
      <c r="DW386" s="365"/>
      <c r="DX386" s="365"/>
      <c r="DY386" s="365"/>
      <c r="DZ386" s="365"/>
      <c r="EA386" s="365"/>
      <c r="EB386" s="365"/>
      <c r="EC386" s="365"/>
      <c r="ED386" s="365"/>
      <c r="EE386" s="365"/>
      <c r="EF386" s="365"/>
      <c r="EG386" s="365"/>
      <c r="EH386" s="365"/>
      <c r="EI386" s="365"/>
      <c r="EJ386" s="365"/>
      <c r="EK386" s="365"/>
      <c r="EL386" s="365"/>
      <c r="EM386" s="365"/>
      <c r="EN386" s="365"/>
      <c r="EO386" s="365"/>
      <c r="EP386" s="365"/>
      <c r="EQ386" s="365"/>
      <c r="ER386" s="365"/>
      <c r="ES386" s="365"/>
      <c r="ET386" s="365"/>
      <c r="EU386" s="365"/>
      <c r="EV386" s="365"/>
      <c r="EW386" s="365"/>
      <c r="EX386" s="365"/>
      <c r="EY386" s="365"/>
    </row>
    <row r="387" spans="1:155" s="61" customFormat="1" ht="15.5" x14ac:dyDescent="0.35">
      <c r="A387" s="364" t="s">
        <v>360</v>
      </c>
      <c r="B387" s="396" t="s">
        <v>361</v>
      </c>
      <c r="C387" s="293" t="s">
        <v>173</v>
      </c>
      <c r="D387" s="365"/>
      <c r="E387" s="398">
        <v>402934099</v>
      </c>
      <c r="F387" s="289">
        <v>427308575</v>
      </c>
      <c r="G387" s="483" t="s">
        <v>708</v>
      </c>
      <c r="H387" s="237" t="s">
        <v>708</v>
      </c>
      <c r="I387" s="483" t="s">
        <v>708</v>
      </c>
      <c r="J387" s="783" t="s">
        <v>708</v>
      </c>
      <c r="K387" s="483" t="s">
        <v>708</v>
      </c>
      <c r="L387" s="783" t="s">
        <v>708</v>
      </c>
      <c r="M387" s="398">
        <v>302032</v>
      </c>
      <c r="N387" s="699">
        <v>308767</v>
      </c>
      <c r="O387" s="237" t="s">
        <v>708</v>
      </c>
      <c r="P387" s="237" t="s">
        <v>708</v>
      </c>
      <c r="Q387" s="383" t="s">
        <v>708</v>
      </c>
      <c r="R387" s="290" t="s">
        <v>708</v>
      </c>
      <c r="S387" s="383" t="s">
        <v>708</v>
      </c>
      <c r="T387" s="722" t="s">
        <v>708</v>
      </c>
      <c r="U387" s="384">
        <v>254884.5</v>
      </c>
      <c r="V387" s="752">
        <v>259905.8</v>
      </c>
      <c r="W387" s="406">
        <v>1580.85</v>
      </c>
      <c r="X387" s="753">
        <v>1644.09</v>
      </c>
      <c r="Y387" s="383" t="s">
        <v>708</v>
      </c>
      <c r="Z387" s="290" t="s">
        <v>708</v>
      </c>
      <c r="AA387" s="499">
        <v>12327334</v>
      </c>
      <c r="AB387" s="440">
        <v>47.43</v>
      </c>
      <c r="AC387" s="619">
        <v>0.03</v>
      </c>
      <c r="AD387" s="699" t="s">
        <v>105</v>
      </c>
      <c r="AE387" s="290" t="s">
        <v>708</v>
      </c>
      <c r="AF387" s="289" t="s">
        <v>708</v>
      </c>
      <c r="AG387" s="290" t="s">
        <v>708</v>
      </c>
      <c r="AH387" s="290" t="s">
        <v>708</v>
      </c>
      <c r="AI387" s="290" t="s">
        <v>708</v>
      </c>
      <c r="AJ387" s="290" t="s">
        <v>708</v>
      </c>
      <c r="AK387" s="290" t="s">
        <v>708</v>
      </c>
      <c r="AL387" s="290" t="s">
        <v>708</v>
      </c>
      <c r="AM387" s="290" t="s">
        <v>708</v>
      </c>
      <c r="AN387" s="290" t="s">
        <v>708</v>
      </c>
      <c r="AO387" s="290" t="s">
        <v>708</v>
      </c>
      <c r="AP387" s="290" t="s">
        <v>708</v>
      </c>
      <c r="AQ387" s="380" t="s">
        <v>708</v>
      </c>
      <c r="AR387" s="380" t="s">
        <v>708</v>
      </c>
      <c r="AS387" s="380" t="s">
        <v>708</v>
      </c>
      <c r="AT387" s="380" t="s">
        <v>708</v>
      </c>
      <c r="AU387" s="380" t="s">
        <v>708</v>
      </c>
      <c r="AV387" s="380" t="s">
        <v>708</v>
      </c>
      <c r="AW387" s="380" t="s">
        <v>708</v>
      </c>
      <c r="AX387" s="380" t="s">
        <v>708</v>
      </c>
      <c r="AY387" s="380" t="s">
        <v>708</v>
      </c>
      <c r="AZ387" s="380" t="s">
        <v>708</v>
      </c>
      <c r="BA387" s="380" t="s">
        <v>708</v>
      </c>
      <c r="BB387" s="380" t="s">
        <v>708</v>
      </c>
      <c r="BC387" s="380" t="s">
        <v>708</v>
      </c>
      <c r="BD387" s="380" t="s">
        <v>708</v>
      </c>
      <c r="BE387" s="380" t="s">
        <v>708</v>
      </c>
      <c r="BF387" s="380" t="s">
        <v>708</v>
      </c>
      <c r="BG387" s="380" t="s">
        <v>708</v>
      </c>
      <c r="BH387" s="380" t="s">
        <v>708</v>
      </c>
      <c r="BI387" s="380" t="s">
        <v>708</v>
      </c>
      <c r="BJ387" s="380" t="s">
        <v>708</v>
      </c>
      <c r="BK387" s="380" t="s">
        <v>708</v>
      </c>
      <c r="BL387" s="380" t="s">
        <v>708</v>
      </c>
      <c r="BM387" s="380" t="s">
        <v>708</v>
      </c>
      <c r="BN387" s="380" t="s">
        <v>708</v>
      </c>
      <c r="BO387" s="380" t="s">
        <v>708</v>
      </c>
      <c r="BP387" s="380" t="s">
        <v>708</v>
      </c>
      <c r="BQ387" s="380" t="s">
        <v>708</v>
      </c>
      <c r="BR387" s="380" t="s">
        <v>708</v>
      </c>
      <c r="BS387" s="380" t="s">
        <v>708</v>
      </c>
      <c r="BT387" s="380" t="s">
        <v>708</v>
      </c>
      <c r="BU387" s="380" t="s">
        <v>708</v>
      </c>
      <c r="BV387" s="380" t="s">
        <v>708</v>
      </c>
      <c r="BW387" s="380" t="s">
        <v>708</v>
      </c>
      <c r="BX387" s="380" t="s">
        <v>708</v>
      </c>
      <c r="BY387" s="380" t="s">
        <v>708</v>
      </c>
      <c r="BZ387" s="380" t="s">
        <v>708</v>
      </c>
      <c r="CA387" s="380" t="s">
        <v>708</v>
      </c>
      <c r="CB387" s="380" t="s">
        <v>708</v>
      </c>
      <c r="CC387" s="380" t="s">
        <v>708</v>
      </c>
      <c r="CD387" s="380" t="s">
        <v>708</v>
      </c>
      <c r="CE387" s="380" t="s">
        <v>708</v>
      </c>
      <c r="CF387" s="380" t="s">
        <v>708</v>
      </c>
      <c r="CG387" s="380" t="s">
        <v>708</v>
      </c>
      <c r="CH387" s="508" t="s">
        <v>1341</v>
      </c>
      <c r="CI387" s="365"/>
      <c r="CJ387" s="365"/>
      <c r="CK387" s="365"/>
      <c r="CL387" s="365"/>
      <c r="CM387" s="365"/>
      <c r="CN387" s="365"/>
      <c r="CO387" s="365"/>
      <c r="CP387" s="365"/>
      <c r="CQ387" s="365"/>
      <c r="CR387" s="365"/>
      <c r="CS387" s="365"/>
      <c r="CT387" s="365"/>
      <c r="CU387" s="365"/>
      <c r="CV387" s="365"/>
      <c r="CW387" s="365"/>
      <c r="CX387" s="365"/>
      <c r="CY387" s="365"/>
      <c r="CZ387" s="365"/>
      <c r="DA387" s="365"/>
      <c r="DB387" s="365"/>
      <c r="DC387" s="365"/>
      <c r="DD387" s="365"/>
      <c r="DE387" s="365"/>
      <c r="DF387" s="365"/>
      <c r="DG387" s="365"/>
      <c r="DH387" s="365"/>
      <c r="DI387" s="365"/>
      <c r="DJ387" s="365"/>
      <c r="DK387" s="365"/>
      <c r="DL387" s="365"/>
      <c r="DM387" s="365"/>
      <c r="DN387" s="365"/>
      <c r="DO387" s="365"/>
      <c r="DP387" s="365"/>
      <c r="DQ387" s="365"/>
      <c r="DR387" s="365"/>
      <c r="DS387" s="365"/>
      <c r="DT387" s="365"/>
      <c r="DU387" s="365"/>
      <c r="DV387" s="365"/>
      <c r="DW387" s="365"/>
      <c r="DX387" s="365"/>
      <c r="DY387" s="365"/>
      <c r="DZ387" s="365"/>
      <c r="EA387" s="365"/>
      <c r="EB387" s="365"/>
      <c r="EC387" s="365"/>
      <c r="ED387" s="365"/>
      <c r="EE387" s="365"/>
      <c r="EF387" s="365"/>
      <c r="EG387" s="365"/>
      <c r="EH387" s="365"/>
      <c r="EI387" s="365"/>
      <c r="EJ387" s="365"/>
      <c r="EK387" s="365"/>
      <c r="EL387" s="365"/>
      <c r="EM387" s="365"/>
      <c r="EN387" s="365"/>
      <c r="EO387" s="365"/>
      <c r="EP387" s="365"/>
      <c r="EQ387" s="365"/>
      <c r="ER387" s="365"/>
      <c r="ES387" s="365"/>
      <c r="ET387" s="365"/>
      <c r="EU387" s="365"/>
      <c r="EV387" s="365"/>
      <c r="EW387" s="365"/>
      <c r="EX387" s="365"/>
      <c r="EY387" s="365"/>
    </row>
    <row r="388" spans="1:155" s="61" customFormat="1" ht="15.5" x14ac:dyDescent="0.35">
      <c r="A388" s="364" t="s">
        <v>655</v>
      </c>
      <c r="B388" s="396" t="s">
        <v>1342</v>
      </c>
      <c r="C388" s="293" t="s">
        <v>1228</v>
      </c>
      <c r="D388" s="365"/>
      <c r="E388" s="398">
        <v>26650214</v>
      </c>
      <c r="F388" s="289">
        <v>27692094.010000002</v>
      </c>
      <c r="G388" s="483" t="s">
        <v>708</v>
      </c>
      <c r="H388" s="237" t="s">
        <v>708</v>
      </c>
      <c r="I388" s="483" t="s">
        <v>708</v>
      </c>
      <c r="J388" s="783" t="s">
        <v>708</v>
      </c>
      <c r="K388" s="483" t="s">
        <v>708</v>
      </c>
      <c r="L388" s="783" t="s">
        <v>708</v>
      </c>
      <c r="M388" s="398">
        <v>0</v>
      </c>
      <c r="N388" s="699">
        <v>0</v>
      </c>
      <c r="O388" s="237" t="s">
        <v>708</v>
      </c>
      <c r="P388" s="237" t="s">
        <v>708</v>
      </c>
      <c r="Q388" s="383" t="s">
        <v>708</v>
      </c>
      <c r="R388" s="290" t="s">
        <v>708</v>
      </c>
      <c r="S388" s="383" t="s">
        <v>708</v>
      </c>
      <c r="T388" s="722" t="s">
        <v>708</v>
      </c>
      <c r="U388" s="384">
        <v>321280.5</v>
      </c>
      <c r="V388" s="752">
        <v>327445.83</v>
      </c>
      <c r="W388" s="406">
        <v>82.95</v>
      </c>
      <c r="X388" s="753">
        <v>84.57</v>
      </c>
      <c r="Y388" s="383" t="s">
        <v>708</v>
      </c>
      <c r="Z388" s="290" t="s">
        <v>708</v>
      </c>
      <c r="AA388" s="499">
        <v>0</v>
      </c>
      <c r="AB388" s="440">
        <v>0</v>
      </c>
      <c r="AC388" s="619">
        <v>0</v>
      </c>
      <c r="AD388" s="699" t="s">
        <v>105</v>
      </c>
      <c r="AE388" s="290" t="s">
        <v>708</v>
      </c>
      <c r="AF388" s="289" t="s">
        <v>708</v>
      </c>
      <c r="AG388" s="290" t="s">
        <v>708</v>
      </c>
      <c r="AH388" s="290" t="s">
        <v>708</v>
      </c>
      <c r="AI388" s="290" t="s">
        <v>708</v>
      </c>
      <c r="AJ388" s="290" t="s">
        <v>708</v>
      </c>
      <c r="AK388" s="290" t="s">
        <v>708</v>
      </c>
      <c r="AL388" s="290" t="s">
        <v>708</v>
      </c>
      <c r="AM388" s="290" t="s">
        <v>708</v>
      </c>
      <c r="AN388" s="290" t="s">
        <v>708</v>
      </c>
      <c r="AO388" s="290" t="s">
        <v>708</v>
      </c>
      <c r="AP388" s="290" t="s">
        <v>708</v>
      </c>
      <c r="AQ388" s="380" t="s">
        <v>708</v>
      </c>
      <c r="AR388" s="380" t="s">
        <v>708</v>
      </c>
      <c r="AS388" s="380" t="s">
        <v>708</v>
      </c>
      <c r="AT388" s="380" t="s">
        <v>708</v>
      </c>
      <c r="AU388" s="380" t="s">
        <v>708</v>
      </c>
      <c r="AV388" s="380" t="s">
        <v>708</v>
      </c>
      <c r="AW388" s="380" t="s">
        <v>708</v>
      </c>
      <c r="AX388" s="380" t="s">
        <v>708</v>
      </c>
      <c r="AY388" s="380" t="s">
        <v>708</v>
      </c>
      <c r="AZ388" s="380" t="s">
        <v>708</v>
      </c>
      <c r="BA388" s="380" t="s">
        <v>708</v>
      </c>
      <c r="BB388" s="380" t="s">
        <v>708</v>
      </c>
      <c r="BC388" s="380" t="s">
        <v>708</v>
      </c>
      <c r="BD388" s="380" t="s">
        <v>708</v>
      </c>
      <c r="BE388" s="380" t="s">
        <v>708</v>
      </c>
      <c r="BF388" s="380" t="s">
        <v>708</v>
      </c>
      <c r="BG388" s="380" t="s">
        <v>708</v>
      </c>
      <c r="BH388" s="380" t="s">
        <v>708</v>
      </c>
      <c r="BI388" s="380" t="s">
        <v>708</v>
      </c>
      <c r="BJ388" s="380" t="s">
        <v>708</v>
      </c>
      <c r="BK388" s="380" t="s">
        <v>708</v>
      </c>
      <c r="BL388" s="380" t="s">
        <v>708</v>
      </c>
      <c r="BM388" s="380" t="s">
        <v>708</v>
      </c>
      <c r="BN388" s="380" t="s">
        <v>708</v>
      </c>
      <c r="BO388" s="380" t="s">
        <v>708</v>
      </c>
      <c r="BP388" s="380" t="s">
        <v>708</v>
      </c>
      <c r="BQ388" s="380" t="s">
        <v>708</v>
      </c>
      <c r="BR388" s="380" t="s">
        <v>708</v>
      </c>
      <c r="BS388" s="380" t="s">
        <v>708</v>
      </c>
      <c r="BT388" s="380" t="s">
        <v>708</v>
      </c>
      <c r="BU388" s="380" t="s">
        <v>708</v>
      </c>
      <c r="BV388" s="380" t="s">
        <v>708</v>
      </c>
      <c r="BW388" s="380" t="s">
        <v>708</v>
      </c>
      <c r="BX388" s="380" t="s">
        <v>708</v>
      </c>
      <c r="BY388" s="380" t="s">
        <v>708</v>
      </c>
      <c r="BZ388" s="380" t="s">
        <v>708</v>
      </c>
      <c r="CA388" s="380" t="s">
        <v>708</v>
      </c>
      <c r="CB388" s="380" t="s">
        <v>708</v>
      </c>
      <c r="CC388" s="380" t="s">
        <v>708</v>
      </c>
      <c r="CD388" s="380" t="s">
        <v>708</v>
      </c>
      <c r="CE388" s="380" t="s">
        <v>708</v>
      </c>
      <c r="CF388" s="380" t="s">
        <v>708</v>
      </c>
      <c r="CG388" s="380" t="s">
        <v>708</v>
      </c>
      <c r="CH388" s="508" t="s">
        <v>1343</v>
      </c>
      <c r="CI388" s="365"/>
      <c r="CJ388" s="365"/>
      <c r="CK388" s="365"/>
      <c r="CL388" s="365"/>
      <c r="CM388" s="365"/>
      <c r="CN388" s="365"/>
      <c r="CO388" s="365"/>
      <c r="CP388" s="365"/>
      <c r="CQ388" s="365"/>
      <c r="CR388" s="365"/>
      <c r="CS388" s="365"/>
      <c r="CT388" s="365"/>
      <c r="CU388" s="365"/>
      <c r="CV388" s="365"/>
      <c r="CW388" s="365"/>
      <c r="CX388" s="365"/>
      <c r="CY388" s="365"/>
      <c r="CZ388" s="365"/>
      <c r="DA388" s="365"/>
      <c r="DB388" s="365"/>
      <c r="DC388" s="365"/>
      <c r="DD388" s="365"/>
      <c r="DE388" s="365"/>
      <c r="DF388" s="365"/>
      <c r="DG388" s="365"/>
      <c r="DH388" s="365"/>
      <c r="DI388" s="365"/>
      <c r="DJ388" s="365"/>
      <c r="DK388" s="365"/>
      <c r="DL388" s="365"/>
      <c r="DM388" s="365"/>
      <c r="DN388" s="365"/>
      <c r="DO388" s="365"/>
      <c r="DP388" s="365"/>
      <c r="DQ388" s="365"/>
      <c r="DR388" s="365"/>
      <c r="DS388" s="365"/>
      <c r="DT388" s="365"/>
      <c r="DU388" s="365"/>
      <c r="DV388" s="365"/>
      <c r="DW388" s="365"/>
      <c r="DX388" s="365"/>
      <c r="DY388" s="365"/>
      <c r="DZ388" s="365"/>
      <c r="EA388" s="365"/>
      <c r="EB388" s="365"/>
      <c r="EC388" s="365"/>
      <c r="ED388" s="365"/>
      <c r="EE388" s="365"/>
      <c r="EF388" s="365"/>
      <c r="EG388" s="365"/>
      <c r="EH388" s="365"/>
      <c r="EI388" s="365"/>
      <c r="EJ388" s="365"/>
      <c r="EK388" s="365"/>
      <c r="EL388" s="365"/>
      <c r="EM388" s="365"/>
      <c r="EN388" s="365"/>
      <c r="EO388" s="365"/>
      <c r="EP388" s="365"/>
      <c r="EQ388" s="365"/>
      <c r="ER388" s="365"/>
      <c r="ES388" s="365"/>
      <c r="ET388" s="365"/>
      <c r="EU388" s="365"/>
      <c r="EV388" s="365"/>
      <c r="EW388" s="365"/>
      <c r="EX388" s="365"/>
      <c r="EY388" s="365"/>
    </row>
    <row r="389" spans="1:155" s="61" customFormat="1" ht="15.5" x14ac:dyDescent="0.35">
      <c r="A389" s="364" t="s">
        <v>656</v>
      </c>
      <c r="B389" s="396" t="s">
        <v>1344</v>
      </c>
      <c r="C389" s="293" t="s">
        <v>1225</v>
      </c>
      <c r="D389" s="365"/>
      <c r="E389" s="398">
        <v>78475965</v>
      </c>
      <c r="F389" s="289">
        <v>83253102</v>
      </c>
      <c r="G389" s="483" t="s">
        <v>708</v>
      </c>
      <c r="H389" s="237" t="s">
        <v>708</v>
      </c>
      <c r="I389" s="483" t="s">
        <v>708</v>
      </c>
      <c r="J389" s="783" t="s">
        <v>708</v>
      </c>
      <c r="K389" s="483" t="s">
        <v>708</v>
      </c>
      <c r="L389" s="783" t="s">
        <v>708</v>
      </c>
      <c r="M389" s="398">
        <v>0</v>
      </c>
      <c r="N389" s="699">
        <v>0</v>
      </c>
      <c r="O389" s="237" t="s">
        <v>708</v>
      </c>
      <c r="P389" s="237" t="s">
        <v>708</v>
      </c>
      <c r="Q389" s="383" t="s">
        <v>708</v>
      </c>
      <c r="R389" s="290" t="s">
        <v>708</v>
      </c>
      <c r="S389" s="383" t="s">
        <v>708</v>
      </c>
      <c r="T389" s="722" t="s">
        <v>708</v>
      </c>
      <c r="U389" s="384">
        <v>321280.5</v>
      </c>
      <c r="V389" s="752">
        <v>327445.8</v>
      </c>
      <c r="W389" s="406">
        <v>244.26</v>
      </c>
      <c r="X389" s="753">
        <v>254.25</v>
      </c>
      <c r="Y389" s="383" t="s">
        <v>708</v>
      </c>
      <c r="Z389" s="290" t="s">
        <v>708</v>
      </c>
      <c r="AA389" s="499">
        <v>0</v>
      </c>
      <c r="AB389" s="440">
        <v>0</v>
      </c>
      <c r="AC389" s="619">
        <v>0</v>
      </c>
      <c r="AD389" s="699" t="s">
        <v>105</v>
      </c>
      <c r="AE389" s="290" t="s">
        <v>708</v>
      </c>
      <c r="AF389" s="289" t="s">
        <v>708</v>
      </c>
      <c r="AG389" s="290" t="s">
        <v>708</v>
      </c>
      <c r="AH389" s="290" t="s">
        <v>708</v>
      </c>
      <c r="AI389" s="290" t="s">
        <v>708</v>
      </c>
      <c r="AJ389" s="290" t="s">
        <v>708</v>
      </c>
      <c r="AK389" s="290" t="s">
        <v>708</v>
      </c>
      <c r="AL389" s="290" t="s">
        <v>708</v>
      </c>
      <c r="AM389" s="290" t="s">
        <v>708</v>
      </c>
      <c r="AN389" s="290" t="s">
        <v>708</v>
      </c>
      <c r="AO389" s="290" t="s">
        <v>708</v>
      </c>
      <c r="AP389" s="290" t="s">
        <v>708</v>
      </c>
      <c r="AQ389" s="380" t="s">
        <v>708</v>
      </c>
      <c r="AR389" s="380" t="s">
        <v>708</v>
      </c>
      <c r="AS389" s="380" t="s">
        <v>708</v>
      </c>
      <c r="AT389" s="380" t="s">
        <v>708</v>
      </c>
      <c r="AU389" s="380" t="s">
        <v>708</v>
      </c>
      <c r="AV389" s="380" t="s">
        <v>708</v>
      </c>
      <c r="AW389" s="380" t="s">
        <v>708</v>
      </c>
      <c r="AX389" s="380" t="s">
        <v>708</v>
      </c>
      <c r="AY389" s="380" t="s">
        <v>708</v>
      </c>
      <c r="AZ389" s="380" t="s">
        <v>708</v>
      </c>
      <c r="BA389" s="380" t="s">
        <v>708</v>
      </c>
      <c r="BB389" s="380" t="s">
        <v>708</v>
      </c>
      <c r="BC389" s="380" t="s">
        <v>708</v>
      </c>
      <c r="BD389" s="380" t="s">
        <v>708</v>
      </c>
      <c r="BE389" s="380" t="s">
        <v>708</v>
      </c>
      <c r="BF389" s="380" t="s">
        <v>708</v>
      </c>
      <c r="BG389" s="380" t="s">
        <v>708</v>
      </c>
      <c r="BH389" s="380" t="s">
        <v>708</v>
      </c>
      <c r="BI389" s="380" t="s">
        <v>708</v>
      </c>
      <c r="BJ389" s="380" t="s">
        <v>708</v>
      </c>
      <c r="BK389" s="380" t="s">
        <v>708</v>
      </c>
      <c r="BL389" s="380" t="s">
        <v>708</v>
      </c>
      <c r="BM389" s="380" t="s">
        <v>708</v>
      </c>
      <c r="BN389" s="380" t="s">
        <v>708</v>
      </c>
      <c r="BO389" s="380" t="s">
        <v>708</v>
      </c>
      <c r="BP389" s="380" t="s">
        <v>708</v>
      </c>
      <c r="BQ389" s="380" t="s">
        <v>708</v>
      </c>
      <c r="BR389" s="380" t="s">
        <v>708</v>
      </c>
      <c r="BS389" s="380" t="s">
        <v>708</v>
      </c>
      <c r="BT389" s="380" t="s">
        <v>708</v>
      </c>
      <c r="BU389" s="380" t="s">
        <v>708</v>
      </c>
      <c r="BV389" s="380" t="s">
        <v>708</v>
      </c>
      <c r="BW389" s="380" t="s">
        <v>708</v>
      </c>
      <c r="BX389" s="380" t="s">
        <v>708</v>
      </c>
      <c r="BY389" s="380" t="s">
        <v>708</v>
      </c>
      <c r="BZ389" s="380" t="s">
        <v>708</v>
      </c>
      <c r="CA389" s="380" t="s">
        <v>708</v>
      </c>
      <c r="CB389" s="380" t="s">
        <v>708</v>
      </c>
      <c r="CC389" s="380" t="s">
        <v>708</v>
      </c>
      <c r="CD389" s="380" t="s">
        <v>708</v>
      </c>
      <c r="CE389" s="380" t="s">
        <v>708</v>
      </c>
      <c r="CF389" s="380" t="s">
        <v>708</v>
      </c>
      <c r="CG389" s="380" t="s">
        <v>708</v>
      </c>
      <c r="CH389" s="508" t="s">
        <v>1345</v>
      </c>
      <c r="CI389" s="365"/>
      <c r="CJ389" s="365"/>
      <c r="CK389" s="365"/>
      <c r="CL389" s="365"/>
      <c r="CM389" s="365"/>
      <c r="CN389" s="365"/>
      <c r="CO389" s="365"/>
      <c r="CP389" s="365"/>
      <c r="CQ389" s="365"/>
      <c r="CR389" s="365"/>
      <c r="CS389" s="365"/>
      <c r="CT389" s="365"/>
      <c r="CU389" s="365"/>
      <c r="CV389" s="365"/>
      <c r="CW389" s="365"/>
      <c r="CX389" s="365"/>
      <c r="CY389" s="365"/>
      <c r="CZ389" s="365"/>
      <c r="DA389" s="365"/>
      <c r="DB389" s="365"/>
      <c r="DC389" s="365"/>
      <c r="DD389" s="365"/>
      <c r="DE389" s="365"/>
      <c r="DF389" s="365"/>
      <c r="DG389" s="365"/>
      <c r="DH389" s="365"/>
      <c r="DI389" s="365"/>
      <c r="DJ389" s="365"/>
      <c r="DK389" s="365"/>
      <c r="DL389" s="365"/>
      <c r="DM389" s="365"/>
      <c r="DN389" s="365"/>
      <c r="DO389" s="365"/>
      <c r="DP389" s="365"/>
      <c r="DQ389" s="365"/>
      <c r="DR389" s="365"/>
      <c r="DS389" s="365"/>
      <c r="DT389" s="365"/>
      <c r="DU389" s="365"/>
      <c r="DV389" s="365"/>
      <c r="DW389" s="365"/>
      <c r="DX389" s="365"/>
      <c r="DY389" s="365"/>
      <c r="DZ389" s="365"/>
      <c r="EA389" s="365"/>
      <c r="EB389" s="365"/>
      <c r="EC389" s="365"/>
      <c r="ED389" s="365"/>
      <c r="EE389" s="365"/>
      <c r="EF389" s="365"/>
      <c r="EG389" s="365"/>
      <c r="EH389" s="365"/>
      <c r="EI389" s="365"/>
      <c r="EJ389" s="365"/>
      <c r="EK389" s="365"/>
      <c r="EL389" s="365"/>
      <c r="EM389" s="365"/>
      <c r="EN389" s="365"/>
      <c r="EO389" s="365"/>
      <c r="EP389" s="365"/>
      <c r="EQ389" s="365"/>
      <c r="ER389" s="365"/>
      <c r="ES389" s="365"/>
      <c r="ET389" s="365"/>
      <c r="EU389" s="365"/>
      <c r="EV389" s="365"/>
      <c r="EW389" s="365"/>
      <c r="EX389" s="365"/>
      <c r="EY389" s="365"/>
    </row>
    <row r="390" spans="1:155" s="61" customFormat="1" ht="15.5" x14ac:dyDescent="0.35">
      <c r="A390" s="364" t="s">
        <v>366</v>
      </c>
      <c r="B390" s="396" t="s">
        <v>367</v>
      </c>
      <c r="C390" s="293" t="s">
        <v>173</v>
      </c>
      <c r="D390" s="365"/>
      <c r="E390" s="398">
        <v>407954238.75999999</v>
      </c>
      <c r="F390" s="289">
        <v>435816475</v>
      </c>
      <c r="G390" s="483" t="s">
        <v>708</v>
      </c>
      <c r="H390" s="237" t="s">
        <v>708</v>
      </c>
      <c r="I390" s="483" t="s">
        <v>708</v>
      </c>
      <c r="J390" s="783" t="s">
        <v>708</v>
      </c>
      <c r="K390" s="483" t="s">
        <v>708</v>
      </c>
      <c r="L390" s="783" t="s">
        <v>708</v>
      </c>
      <c r="M390" s="398">
        <v>607497</v>
      </c>
      <c r="N390" s="699">
        <v>620064</v>
      </c>
      <c r="O390" s="237" t="s">
        <v>708</v>
      </c>
      <c r="P390" s="237" t="s">
        <v>708</v>
      </c>
      <c r="Q390" s="383" t="s">
        <v>708</v>
      </c>
      <c r="R390" s="290" t="s">
        <v>708</v>
      </c>
      <c r="S390" s="383" t="s">
        <v>708</v>
      </c>
      <c r="T390" s="722" t="s">
        <v>708</v>
      </c>
      <c r="U390" s="384">
        <v>259329.8</v>
      </c>
      <c r="V390" s="752">
        <v>263873.7</v>
      </c>
      <c r="W390" s="406">
        <v>1573.11</v>
      </c>
      <c r="X390" s="753">
        <v>1651.61</v>
      </c>
      <c r="Y390" s="383" t="s">
        <v>708</v>
      </c>
      <c r="Z390" s="290" t="s">
        <v>708</v>
      </c>
      <c r="AA390" s="499">
        <v>12452200</v>
      </c>
      <c r="AB390" s="440">
        <v>47.19</v>
      </c>
      <c r="AC390" s="619">
        <v>0.03</v>
      </c>
      <c r="AD390" s="699" t="s">
        <v>105</v>
      </c>
      <c r="AE390" s="290" t="s">
        <v>708</v>
      </c>
      <c r="AF390" s="289" t="s">
        <v>708</v>
      </c>
      <c r="AG390" s="290" t="s">
        <v>708</v>
      </c>
      <c r="AH390" s="290" t="s">
        <v>708</v>
      </c>
      <c r="AI390" s="290" t="s">
        <v>708</v>
      </c>
      <c r="AJ390" s="290" t="s">
        <v>708</v>
      </c>
      <c r="AK390" s="290" t="s">
        <v>708</v>
      </c>
      <c r="AL390" s="290" t="s">
        <v>708</v>
      </c>
      <c r="AM390" s="290" t="s">
        <v>708</v>
      </c>
      <c r="AN390" s="290" t="s">
        <v>708</v>
      </c>
      <c r="AO390" s="290" t="s">
        <v>708</v>
      </c>
      <c r="AP390" s="290" t="s">
        <v>708</v>
      </c>
      <c r="AQ390" s="380" t="s">
        <v>708</v>
      </c>
      <c r="AR390" s="380" t="s">
        <v>708</v>
      </c>
      <c r="AS390" s="380" t="s">
        <v>708</v>
      </c>
      <c r="AT390" s="380" t="s">
        <v>708</v>
      </c>
      <c r="AU390" s="380" t="s">
        <v>708</v>
      </c>
      <c r="AV390" s="380" t="s">
        <v>708</v>
      </c>
      <c r="AW390" s="380" t="s">
        <v>708</v>
      </c>
      <c r="AX390" s="380" t="s">
        <v>708</v>
      </c>
      <c r="AY390" s="380" t="s">
        <v>708</v>
      </c>
      <c r="AZ390" s="380" t="s">
        <v>708</v>
      </c>
      <c r="BA390" s="380" t="s">
        <v>708</v>
      </c>
      <c r="BB390" s="380" t="s">
        <v>708</v>
      </c>
      <c r="BC390" s="380" t="s">
        <v>708</v>
      </c>
      <c r="BD390" s="380" t="s">
        <v>708</v>
      </c>
      <c r="BE390" s="380" t="s">
        <v>708</v>
      </c>
      <c r="BF390" s="380" t="s">
        <v>708</v>
      </c>
      <c r="BG390" s="380" t="s">
        <v>708</v>
      </c>
      <c r="BH390" s="380" t="s">
        <v>708</v>
      </c>
      <c r="BI390" s="380" t="s">
        <v>708</v>
      </c>
      <c r="BJ390" s="380" t="s">
        <v>708</v>
      </c>
      <c r="BK390" s="380" t="s">
        <v>708</v>
      </c>
      <c r="BL390" s="380" t="s">
        <v>708</v>
      </c>
      <c r="BM390" s="380" t="s">
        <v>708</v>
      </c>
      <c r="BN390" s="380" t="s">
        <v>708</v>
      </c>
      <c r="BO390" s="380" t="s">
        <v>708</v>
      </c>
      <c r="BP390" s="380" t="s">
        <v>708</v>
      </c>
      <c r="BQ390" s="380" t="s">
        <v>708</v>
      </c>
      <c r="BR390" s="380" t="s">
        <v>708</v>
      </c>
      <c r="BS390" s="380" t="s">
        <v>708</v>
      </c>
      <c r="BT390" s="380" t="s">
        <v>708</v>
      </c>
      <c r="BU390" s="380" t="s">
        <v>708</v>
      </c>
      <c r="BV390" s="380" t="s">
        <v>708</v>
      </c>
      <c r="BW390" s="380" t="s">
        <v>708</v>
      </c>
      <c r="BX390" s="380" t="s">
        <v>708</v>
      </c>
      <c r="BY390" s="380" t="s">
        <v>708</v>
      </c>
      <c r="BZ390" s="380" t="s">
        <v>708</v>
      </c>
      <c r="CA390" s="380" t="s">
        <v>708</v>
      </c>
      <c r="CB390" s="380" t="s">
        <v>708</v>
      </c>
      <c r="CC390" s="380" t="s">
        <v>708</v>
      </c>
      <c r="CD390" s="380" t="s">
        <v>708</v>
      </c>
      <c r="CE390" s="380" t="s">
        <v>708</v>
      </c>
      <c r="CF390" s="380" t="s">
        <v>708</v>
      </c>
      <c r="CG390" s="380" t="s">
        <v>708</v>
      </c>
      <c r="CH390" s="508" t="s">
        <v>1346</v>
      </c>
      <c r="CI390" s="365"/>
      <c r="CJ390" s="365"/>
      <c r="CK390" s="365"/>
      <c r="CL390" s="365"/>
      <c r="CM390" s="365"/>
      <c r="CN390" s="365"/>
      <c r="CO390" s="365"/>
      <c r="CP390" s="365"/>
      <c r="CQ390" s="365"/>
      <c r="CR390" s="365"/>
      <c r="CS390" s="365"/>
      <c r="CT390" s="365"/>
      <c r="CU390" s="365"/>
      <c r="CV390" s="365"/>
      <c r="CW390" s="365"/>
      <c r="CX390" s="365"/>
      <c r="CY390" s="365"/>
      <c r="CZ390" s="365"/>
      <c r="DA390" s="365"/>
      <c r="DB390" s="365"/>
      <c r="DC390" s="365"/>
      <c r="DD390" s="365"/>
      <c r="DE390" s="365"/>
      <c r="DF390" s="365"/>
      <c r="DG390" s="365"/>
      <c r="DH390" s="365"/>
      <c r="DI390" s="365"/>
      <c r="DJ390" s="365"/>
      <c r="DK390" s="365"/>
      <c r="DL390" s="365"/>
      <c r="DM390" s="365"/>
      <c r="DN390" s="365"/>
      <c r="DO390" s="365"/>
      <c r="DP390" s="365"/>
      <c r="DQ390" s="365"/>
      <c r="DR390" s="365"/>
      <c r="DS390" s="365"/>
      <c r="DT390" s="365"/>
      <c r="DU390" s="365"/>
      <c r="DV390" s="365"/>
      <c r="DW390" s="365"/>
      <c r="DX390" s="365"/>
      <c r="DY390" s="365"/>
      <c r="DZ390" s="365"/>
      <c r="EA390" s="365"/>
      <c r="EB390" s="365"/>
      <c r="EC390" s="365"/>
      <c r="ED390" s="365"/>
      <c r="EE390" s="365"/>
      <c r="EF390" s="365"/>
      <c r="EG390" s="365"/>
      <c r="EH390" s="365"/>
      <c r="EI390" s="365"/>
      <c r="EJ390" s="365"/>
      <c r="EK390" s="365"/>
      <c r="EL390" s="365"/>
      <c r="EM390" s="365"/>
      <c r="EN390" s="365"/>
      <c r="EO390" s="365"/>
      <c r="EP390" s="365"/>
      <c r="EQ390" s="365"/>
      <c r="ER390" s="365"/>
      <c r="ES390" s="365"/>
      <c r="ET390" s="365"/>
      <c r="EU390" s="365"/>
      <c r="EV390" s="365"/>
      <c r="EW390" s="365"/>
      <c r="EX390" s="365"/>
      <c r="EY390" s="365"/>
    </row>
    <row r="391" spans="1:155" s="61" customFormat="1" ht="15.5" x14ac:dyDescent="0.35">
      <c r="A391" s="364" t="s">
        <v>657</v>
      </c>
      <c r="B391" s="396" t="s">
        <v>1347</v>
      </c>
      <c r="C391" s="293" t="s">
        <v>1244</v>
      </c>
      <c r="D391" s="365"/>
      <c r="E391" s="398">
        <v>0</v>
      </c>
      <c r="F391" s="289">
        <v>0</v>
      </c>
      <c r="G391" s="483" t="s">
        <v>708</v>
      </c>
      <c r="H391" s="237" t="s">
        <v>708</v>
      </c>
      <c r="I391" s="483" t="s">
        <v>708</v>
      </c>
      <c r="J391" s="783" t="s">
        <v>708</v>
      </c>
      <c r="K391" s="483" t="s">
        <v>708</v>
      </c>
      <c r="L391" s="783" t="s">
        <v>708</v>
      </c>
      <c r="M391" s="398">
        <v>0</v>
      </c>
      <c r="N391" s="699">
        <v>0</v>
      </c>
      <c r="O391" s="237" t="s">
        <v>708</v>
      </c>
      <c r="P391" s="237" t="s">
        <v>708</v>
      </c>
      <c r="Q391" s="383" t="s">
        <v>708</v>
      </c>
      <c r="R391" s="290" t="s">
        <v>708</v>
      </c>
      <c r="S391" s="383" t="s">
        <v>708</v>
      </c>
      <c r="T391" s="722" t="s">
        <v>708</v>
      </c>
      <c r="U391" s="384">
        <v>0</v>
      </c>
      <c r="V391" s="752">
        <v>0</v>
      </c>
      <c r="W391" s="406">
        <v>0</v>
      </c>
      <c r="X391" s="753" t="s">
        <v>130</v>
      </c>
      <c r="Y391" s="383" t="s">
        <v>708</v>
      </c>
      <c r="Z391" s="290" t="s">
        <v>708</v>
      </c>
      <c r="AA391" s="499">
        <v>0</v>
      </c>
      <c r="AB391" s="440" t="s">
        <v>130</v>
      </c>
      <c r="AC391" s="619">
        <v>0</v>
      </c>
      <c r="AD391" s="699" t="s">
        <v>105</v>
      </c>
      <c r="AE391" s="290" t="s">
        <v>708</v>
      </c>
      <c r="AF391" s="289" t="s">
        <v>708</v>
      </c>
      <c r="AG391" s="290" t="s">
        <v>708</v>
      </c>
      <c r="AH391" s="290" t="s">
        <v>708</v>
      </c>
      <c r="AI391" s="290" t="s">
        <v>708</v>
      </c>
      <c r="AJ391" s="290" t="s">
        <v>708</v>
      </c>
      <c r="AK391" s="290" t="s">
        <v>708</v>
      </c>
      <c r="AL391" s="290" t="s">
        <v>708</v>
      </c>
      <c r="AM391" s="290" t="s">
        <v>708</v>
      </c>
      <c r="AN391" s="290" t="s">
        <v>708</v>
      </c>
      <c r="AO391" s="290" t="s">
        <v>708</v>
      </c>
      <c r="AP391" s="290" t="s">
        <v>708</v>
      </c>
      <c r="AQ391" s="380" t="s">
        <v>708</v>
      </c>
      <c r="AR391" s="380" t="s">
        <v>708</v>
      </c>
      <c r="AS391" s="380" t="s">
        <v>708</v>
      </c>
      <c r="AT391" s="380" t="s">
        <v>708</v>
      </c>
      <c r="AU391" s="380" t="s">
        <v>708</v>
      </c>
      <c r="AV391" s="380" t="s">
        <v>708</v>
      </c>
      <c r="AW391" s="380" t="s">
        <v>708</v>
      </c>
      <c r="AX391" s="380" t="s">
        <v>708</v>
      </c>
      <c r="AY391" s="380" t="s">
        <v>708</v>
      </c>
      <c r="AZ391" s="380" t="s">
        <v>708</v>
      </c>
      <c r="BA391" s="380" t="s">
        <v>708</v>
      </c>
      <c r="BB391" s="380" t="s">
        <v>708</v>
      </c>
      <c r="BC391" s="380" t="s">
        <v>708</v>
      </c>
      <c r="BD391" s="380" t="s">
        <v>708</v>
      </c>
      <c r="BE391" s="380" t="s">
        <v>708</v>
      </c>
      <c r="BF391" s="380" t="s">
        <v>708</v>
      </c>
      <c r="BG391" s="380" t="s">
        <v>708</v>
      </c>
      <c r="BH391" s="380" t="s">
        <v>708</v>
      </c>
      <c r="BI391" s="380" t="s">
        <v>708</v>
      </c>
      <c r="BJ391" s="380" t="s">
        <v>708</v>
      </c>
      <c r="BK391" s="380" t="s">
        <v>708</v>
      </c>
      <c r="BL391" s="380" t="s">
        <v>708</v>
      </c>
      <c r="BM391" s="380" t="s">
        <v>708</v>
      </c>
      <c r="BN391" s="380" t="s">
        <v>708</v>
      </c>
      <c r="BO391" s="380" t="s">
        <v>708</v>
      </c>
      <c r="BP391" s="380" t="s">
        <v>708</v>
      </c>
      <c r="BQ391" s="380" t="s">
        <v>708</v>
      </c>
      <c r="BR391" s="380" t="s">
        <v>708</v>
      </c>
      <c r="BS391" s="380" t="s">
        <v>708</v>
      </c>
      <c r="BT391" s="380" t="s">
        <v>708</v>
      </c>
      <c r="BU391" s="380" t="s">
        <v>708</v>
      </c>
      <c r="BV391" s="380" t="s">
        <v>708</v>
      </c>
      <c r="BW391" s="380" t="s">
        <v>708</v>
      </c>
      <c r="BX391" s="380" t="s">
        <v>708</v>
      </c>
      <c r="BY391" s="380" t="s">
        <v>708</v>
      </c>
      <c r="BZ391" s="380" t="s">
        <v>708</v>
      </c>
      <c r="CA391" s="380" t="s">
        <v>708</v>
      </c>
      <c r="CB391" s="380" t="s">
        <v>708</v>
      </c>
      <c r="CC391" s="380" t="s">
        <v>708</v>
      </c>
      <c r="CD391" s="380" t="s">
        <v>708</v>
      </c>
      <c r="CE391" s="380" t="s">
        <v>708</v>
      </c>
      <c r="CF391" s="380" t="s">
        <v>708</v>
      </c>
      <c r="CG391" s="380" t="s">
        <v>708</v>
      </c>
      <c r="CH391" s="508" t="s">
        <v>1348</v>
      </c>
      <c r="CI391" s="365"/>
      <c r="CJ391" s="365"/>
      <c r="CK391" s="365"/>
      <c r="CL391" s="365"/>
      <c r="CM391" s="365"/>
      <c r="CN391" s="365"/>
      <c r="CO391" s="365"/>
      <c r="CP391" s="365"/>
      <c r="CQ391" s="365"/>
      <c r="CR391" s="365"/>
      <c r="CS391" s="365"/>
      <c r="CT391" s="365"/>
      <c r="CU391" s="365"/>
      <c r="CV391" s="365"/>
      <c r="CW391" s="365"/>
      <c r="CX391" s="365"/>
      <c r="CY391" s="365"/>
      <c r="CZ391" s="365"/>
      <c r="DA391" s="365"/>
      <c r="DB391" s="365"/>
      <c r="DC391" s="365"/>
      <c r="DD391" s="365"/>
      <c r="DE391" s="365"/>
      <c r="DF391" s="365"/>
      <c r="DG391" s="365"/>
      <c r="DH391" s="365"/>
      <c r="DI391" s="365"/>
      <c r="DJ391" s="365"/>
      <c r="DK391" s="365"/>
      <c r="DL391" s="365"/>
      <c r="DM391" s="365"/>
      <c r="DN391" s="365"/>
      <c r="DO391" s="365"/>
      <c r="DP391" s="365"/>
      <c r="DQ391" s="365"/>
      <c r="DR391" s="365"/>
      <c r="DS391" s="365"/>
      <c r="DT391" s="365"/>
      <c r="DU391" s="365"/>
      <c r="DV391" s="365"/>
      <c r="DW391" s="365"/>
      <c r="DX391" s="365"/>
      <c r="DY391" s="365"/>
      <c r="DZ391" s="365"/>
      <c r="EA391" s="365"/>
      <c r="EB391" s="365"/>
      <c r="EC391" s="365"/>
      <c r="ED391" s="365"/>
      <c r="EE391" s="365"/>
      <c r="EF391" s="365"/>
      <c r="EG391" s="365"/>
      <c r="EH391" s="365"/>
      <c r="EI391" s="365"/>
      <c r="EJ391" s="365"/>
      <c r="EK391" s="365"/>
      <c r="EL391" s="365"/>
      <c r="EM391" s="365"/>
      <c r="EN391" s="365"/>
      <c r="EO391" s="365"/>
      <c r="EP391" s="365"/>
      <c r="EQ391" s="365"/>
      <c r="ER391" s="365"/>
      <c r="ES391" s="365"/>
      <c r="ET391" s="365"/>
      <c r="EU391" s="365"/>
      <c r="EV391" s="365"/>
      <c r="EW391" s="365"/>
      <c r="EX391" s="365"/>
      <c r="EY391" s="365"/>
    </row>
    <row r="392" spans="1:155" s="61" customFormat="1" ht="15.5" x14ac:dyDescent="0.35">
      <c r="A392" s="364" t="s">
        <v>658</v>
      </c>
      <c r="B392" s="396" t="s">
        <v>1349</v>
      </c>
      <c r="C392" s="293" t="s">
        <v>1228</v>
      </c>
      <c r="D392" s="365"/>
      <c r="E392" s="398">
        <v>17304185</v>
      </c>
      <c r="F392" s="289">
        <v>18012202</v>
      </c>
      <c r="G392" s="483" t="s">
        <v>708</v>
      </c>
      <c r="H392" s="237" t="s">
        <v>708</v>
      </c>
      <c r="I392" s="483" t="s">
        <v>708</v>
      </c>
      <c r="J392" s="783" t="s">
        <v>708</v>
      </c>
      <c r="K392" s="483" t="s">
        <v>708</v>
      </c>
      <c r="L392" s="783" t="s">
        <v>708</v>
      </c>
      <c r="M392" s="398">
        <v>0</v>
      </c>
      <c r="N392" s="699">
        <v>0</v>
      </c>
      <c r="O392" s="237" t="s">
        <v>708</v>
      </c>
      <c r="P392" s="237" t="s">
        <v>708</v>
      </c>
      <c r="Q392" s="383" t="s">
        <v>708</v>
      </c>
      <c r="R392" s="290" t="s">
        <v>708</v>
      </c>
      <c r="S392" s="383" t="s">
        <v>708</v>
      </c>
      <c r="T392" s="722" t="s">
        <v>708</v>
      </c>
      <c r="U392" s="384">
        <v>166067</v>
      </c>
      <c r="V392" s="752">
        <v>169494.6</v>
      </c>
      <c r="W392" s="406">
        <v>104.2</v>
      </c>
      <c r="X392" s="753">
        <v>106.27</v>
      </c>
      <c r="Y392" s="383" t="s">
        <v>708</v>
      </c>
      <c r="Z392" s="290" t="s">
        <v>708</v>
      </c>
      <c r="AA392" s="499">
        <v>0</v>
      </c>
      <c r="AB392" s="440">
        <v>0</v>
      </c>
      <c r="AC392" s="619">
        <v>0</v>
      </c>
      <c r="AD392" s="699" t="s">
        <v>105</v>
      </c>
      <c r="AE392" s="290" t="s">
        <v>708</v>
      </c>
      <c r="AF392" s="289" t="s">
        <v>708</v>
      </c>
      <c r="AG392" s="290" t="s">
        <v>708</v>
      </c>
      <c r="AH392" s="290" t="s">
        <v>708</v>
      </c>
      <c r="AI392" s="290" t="s">
        <v>708</v>
      </c>
      <c r="AJ392" s="290" t="s">
        <v>708</v>
      </c>
      <c r="AK392" s="290" t="s">
        <v>708</v>
      </c>
      <c r="AL392" s="290" t="s">
        <v>708</v>
      </c>
      <c r="AM392" s="290" t="s">
        <v>708</v>
      </c>
      <c r="AN392" s="290" t="s">
        <v>708</v>
      </c>
      <c r="AO392" s="290" t="s">
        <v>708</v>
      </c>
      <c r="AP392" s="290" t="s">
        <v>708</v>
      </c>
      <c r="AQ392" s="380" t="s">
        <v>708</v>
      </c>
      <c r="AR392" s="380" t="s">
        <v>708</v>
      </c>
      <c r="AS392" s="380" t="s">
        <v>708</v>
      </c>
      <c r="AT392" s="380" t="s">
        <v>708</v>
      </c>
      <c r="AU392" s="380" t="s">
        <v>708</v>
      </c>
      <c r="AV392" s="380" t="s">
        <v>708</v>
      </c>
      <c r="AW392" s="380" t="s">
        <v>708</v>
      </c>
      <c r="AX392" s="380" t="s">
        <v>708</v>
      </c>
      <c r="AY392" s="380" t="s">
        <v>708</v>
      </c>
      <c r="AZ392" s="380" t="s">
        <v>708</v>
      </c>
      <c r="BA392" s="380" t="s">
        <v>708</v>
      </c>
      <c r="BB392" s="380" t="s">
        <v>708</v>
      </c>
      <c r="BC392" s="380" t="s">
        <v>708</v>
      </c>
      <c r="BD392" s="380" t="s">
        <v>708</v>
      </c>
      <c r="BE392" s="380" t="s">
        <v>708</v>
      </c>
      <c r="BF392" s="380" t="s">
        <v>708</v>
      </c>
      <c r="BG392" s="380" t="s">
        <v>708</v>
      </c>
      <c r="BH392" s="380" t="s">
        <v>708</v>
      </c>
      <c r="BI392" s="380" t="s">
        <v>708</v>
      </c>
      <c r="BJ392" s="380" t="s">
        <v>708</v>
      </c>
      <c r="BK392" s="380" t="s">
        <v>708</v>
      </c>
      <c r="BL392" s="380" t="s">
        <v>708</v>
      </c>
      <c r="BM392" s="380" t="s">
        <v>708</v>
      </c>
      <c r="BN392" s="380" t="s">
        <v>708</v>
      </c>
      <c r="BO392" s="380" t="s">
        <v>708</v>
      </c>
      <c r="BP392" s="380" t="s">
        <v>708</v>
      </c>
      <c r="BQ392" s="380" t="s">
        <v>708</v>
      </c>
      <c r="BR392" s="380" t="s">
        <v>708</v>
      </c>
      <c r="BS392" s="380" t="s">
        <v>708</v>
      </c>
      <c r="BT392" s="380" t="s">
        <v>708</v>
      </c>
      <c r="BU392" s="380" t="s">
        <v>708</v>
      </c>
      <c r="BV392" s="380" t="s">
        <v>708</v>
      </c>
      <c r="BW392" s="380" t="s">
        <v>708</v>
      </c>
      <c r="BX392" s="380" t="s">
        <v>708</v>
      </c>
      <c r="BY392" s="380" t="s">
        <v>708</v>
      </c>
      <c r="BZ392" s="380" t="s">
        <v>708</v>
      </c>
      <c r="CA392" s="380" t="s">
        <v>708</v>
      </c>
      <c r="CB392" s="380" t="s">
        <v>708</v>
      </c>
      <c r="CC392" s="380" t="s">
        <v>708</v>
      </c>
      <c r="CD392" s="380" t="s">
        <v>708</v>
      </c>
      <c r="CE392" s="380" t="s">
        <v>708</v>
      </c>
      <c r="CF392" s="380" t="s">
        <v>708</v>
      </c>
      <c r="CG392" s="380" t="s">
        <v>708</v>
      </c>
      <c r="CH392" s="508" t="s">
        <v>1350</v>
      </c>
      <c r="CI392" s="365"/>
      <c r="CJ392" s="365"/>
      <c r="CK392" s="365"/>
      <c r="CL392" s="365"/>
      <c r="CM392" s="365"/>
      <c r="CN392" s="365"/>
      <c r="CO392" s="365"/>
      <c r="CP392" s="365"/>
      <c r="CQ392" s="365"/>
      <c r="CR392" s="365"/>
      <c r="CS392" s="365"/>
      <c r="CT392" s="365"/>
      <c r="CU392" s="365"/>
      <c r="CV392" s="365"/>
      <c r="CW392" s="365"/>
      <c r="CX392" s="365"/>
      <c r="CY392" s="365"/>
      <c r="CZ392" s="365"/>
      <c r="DA392" s="365"/>
      <c r="DB392" s="365"/>
      <c r="DC392" s="365"/>
      <c r="DD392" s="365"/>
      <c r="DE392" s="365"/>
      <c r="DF392" s="365"/>
      <c r="DG392" s="365"/>
      <c r="DH392" s="365"/>
      <c r="DI392" s="365"/>
      <c r="DJ392" s="365"/>
      <c r="DK392" s="365"/>
      <c r="DL392" s="365"/>
      <c r="DM392" s="365"/>
      <c r="DN392" s="365"/>
      <c r="DO392" s="365"/>
      <c r="DP392" s="365"/>
      <c r="DQ392" s="365"/>
      <c r="DR392" s="365"/>
      <c r="DS392" s="365"/>
      <c r="DT392" s="365"/>
      <c r="DU392" s="365"/>
      <c r="DV392" s="365"/>
      <c r="DW392" s="365"/>
      <c r="DX392" s="365"/>
      <c r="DY392" s="365"/>
      <c r="DZ392" s="365"/>
      <c r="EA392" s="365"/>
      <c r="EB392" s="365"/>
      <c r="EC392" s="365"/>
      <c r="ED392" s="365"/>
      <c r="EE392" s="365"/>
      <c r="EF392" s="365"/>
      <c r="EG392" s="365"/>
      <c r="EH392" s="365"/>
      <c r="EI392" s="365"/>
      <c r="EJ392" s="365"/>
      <c r="EK392" s="365"/>
      <c r="EL392" s="365"/>
      <c r="EM392" s="365"/>
      <c r="EN392" s="365"/>
      <c r="EO392" s="365"/>
      <c r="EP392" s="365"/>
      <c r="EQ392" s="365"/>
      <c r="ER392" s="365"/>
      <c r="ES392" s="365"/>
      <c r="ET392" s="365"/>
      <c r="EU392" s="365"/>
      <c r="EV392" s="365"/>
      <c r="EW392" s="365"/>
      <c r="EX392" s="365"/>
      <c r="EY392" s="365"/>
    </row>
    <row r="393" spans="1:155" s="61" customFormat="1" ht="15.5" x14ac:dyDescent="0.35">
      <c r="A393" s="364" t="s">
        <v>415</v>
      </c>
      <c r="B393" s="396" t="s">
        <v>416</v>
      </c>
      <c r="C393" s="293" t="s">
        <v>173</v>
      </c>
      <c r="D393" s="365"/>
      <c r="E393" s="398">
        <v>269934393.14999998</v>
      </c>
      <c r="F393" s="289">
        <v>279841541</v>
      </c>
      <c r="G393" s="483" t="s">
        <v>708</v>
      </c>
      <c r="H393" s="237" t="s">
        <v>708</v>
      </c>
      <c r="I393" s="483" t="s">
        <v>708</v>
      </c>
      <c r="J393" s="783" t="s">
        <v>708</v>
      </c>
      <c r="K393" s="483" t="s">
        <v>708</v>
      </c>
      <c r="L393" s="783" t="s">
        <v>708</v>
      </c>
      <c r="M393" s="398">
        <v>0</v>
      </c>
      <c r="N393" s="699">
        <v>0</v>
      </c>
      <c r="O393" s="237" t="s">
        <v>708</v>
      </c>
      <c r="P393" s="237" t="s">
        <v>708</v>
      </c>
      <c r="Q393" s="383" t="s">
        <v>708</v>
      </c>
      <c r="R393" s="290" t="s">
        <v>708</v>
      </c>
      <c r="S393" s="383" t="s">
        <v>708</v>
      </c>
      <c r="T393" s="722" t="s">
        <v>708</v>
      </c>
      <c r="U393" s="384">
        <v>199429.9</v>
      </c>
      <c r="V393" s="752">
        <v>200747.2</v>
      </c>
      <c r="W393" s="406">
        <v>1353.53</v>
      </c>
      <c r="X393" s="753">
        <v>1394</v>
      </c>
      <c r="Y393" s="383" t="s">
        <v>708</v>
      </c>
      <c r="Z393" s="290" t="s">
        <v>708</v>
      </c>
      <c r="AA393" s="499">
        <v>2718116.55</v>
      </c>
      <c r="AB393" s="440">
        <v>13.54</v>
      </c>
      <c r="AC393" s="619">
        <v>0.01</v>
      </c>
      <c r="AD393" s="699" t="s">
        <v>105</v>
      </c>
      <c r="AE393" s="290" t="s">
        <v>708</v>
      </c>
      <c r="AF393" s="289" t="s">
        <v>708</v>
      </c>
      <c r="AG393" s="290" t="s">
        <v>708</v>
      </c>
      <c r="AH393" s="290" t="s">
        <v>708</v>
      </c>
      <c r="AI393" s="290" t="s">
        <v>708</v>
      </c>
      <c r="AJ393" s="290" t="s">
        <v>708</v>
      </c>
      <c r="AK393" s="290" t="s">
        <v>708</v>
      </c>
      <c r="AL393" s="290" t="s">
        <v>708</v>
      </c>
      <c r="AM393" s="290" t="s">
        <v>708</v>
      </c>
      <c r="AN393" s="290" t="s">
        <v>708</v>
      </c>
      <c r="AO393" s="290" t="s">
        <v>708</v>
      </c>
      <c r="AP393" s="290" t="s">
        <v>708</v>
      </c>
      <c r="AQ393" s="380" t="s">
        <v>708</v>
      </c>
      <c r="AR393" s="380" t="s">
        <v>708</v>
      </c>
      <c r="AS393" s="380" t="s">
        <v>708</v>
      </c>
      <c r="AT393" s="380" t="s">
        <v>708</v>
      </c>
      <c r="AU393" s="380" t="s">
        <v>708</v>
      </c>
      <c r="AV393" s="380" t="s">
        <v>708</v>
      </c>
      <c r="AW393" s="380" t="s">
        <v>708</v>
      </c>
      <c r="AX393" s="380" t="s">
        <v>708</v>
      </c>
      <c r="AY393" s="380" t="s">
        <v>708</v>
      </c>
      <c r="AZ393" s="380" t="s">
        <v>708</v>
      </c>
      <c r="BA393" s="380" t="s">
        <v>708</v>
      </c>
      <c r="BB393" s="380" t="s">
        <v>708</v>
      </c>
      <c r="BC393" s="380" t="s">
        <v>708</v>
      </c>
      <c r="BD393" s="380" t="s">
        <v>708</v>
      </c>
      <c r="BE393" s="380" t="s">
        <v>708</v>
      </c>
      <c r="BF393" s="380" t="s">
        <v>708</v>
      </c>
      <c r="BG393" s="380" t="s">
        <v>708</v>
      </c>
      <c r="BH393" s="380" t="s">
        <v>708</v>
      </c>
      <c r="BI393" s="380" t="s">
        <v>708</v>
      </c>
      <c r="BJ393" s="380" t="s">
        <v>708</v>
      </c>
      <c r="BK393" s="380" t="s">
        <v>708</v>
      </c>
      <c r="BL393" s="380" t="s">
        <v>708</v>
      </c>
      <c r="BM393" s="380" t="s">
        <v>708</v>
      </c>
      <c r="BN393" s="380" t="s">
        <v>708</v>
      </c>
      <c r="BO393" s="380" t="s">
        <v>708</v>
      </c>
      <c r="BP393" s="380" t="s">
        <v>708</v>
      </c>
      <c r="BQ393" s="380" t="s">
        <v>708</v>
      </c>
      <c r="BR393" s="380" t="s">
        <v>708</v>
      </c>
      <c r="BS393" s="380" t="s">
        <v>708</v>
      </c>
      <c r="BT393" s="380" t="s">
        <v>708</v>
      </c>
      <c r="BU393" s="380" t="s">
        <v>708</v>
      </c>
      <c r="BV393" s="380" t="s">
        <v>708</v>
      </c>
      <c r="BW393" s="380" t="s">
        <v>708</v>
      </c>
      <c r="BX393" s="380" t="s">
        <v>708</v>
      </c>
      <c r="BY393" s="380" t="s">
        <v>708</v>
      </c>
      <c r="BZ393" s="380" t="s">
        <v>708</v>
      </c>
      <c r="CA393" s="380" t="s">
        <v>708</v>
      </c>
      <c r="CB393" s="380" t="s">
        <v>708</v>
      </c>
      <c r="CC393" s="380" t="s">
        <v>708</v>
      </c>
      <c r="CD393" s="380" t="s">
        <v>708</v>
      </c>
      <c r="CE393" s="380" t="s">
        <v>708</v>
      </c>
      <c r="CF393" s="380" t="s">
        <v>708</v>
      </c>
      <c r="CG393" s="380" t="s">
        <v>708</v>
      </c>
      <c r="CH393" s="508" t="s">
        <v>1351</v>
      </c>
      <c r="CI393" s="365"/>
      <c r="CJ393" s="365"/>
      <c r="CK393" s="365"/>
      <c r="CL393" s="365"/>
      <c r="CM393" s="365"/>
      <c r="CN393" s="365"/>
      <c r="CO393" s="365"/>
      <c r="CP393" s="365"/>
      <c r="CQ393" s="365"/>
      <c r="CR393" s="365"/>
      <c r="CS393" s="365"/>
      <c r="CT393" s="365"/>
      <c r="CU393" s="365"/>
      <c r="CV393" s="365"/>
      <c r="CW393" s="365"/>
      <c r="CX393" s="365"/>
      <c r="CY393" s="365"/>
      <c r="CZ393" s="365"/>
      <c r="DA393" s="365"/>
      <c r="DB393" s="365"/>
      <c r="DC393" s="365"/>
      <c r="DD393" s="365"/>
      <c r="DE393" s="365"/>
      <c r="DF393" s="365"/>
      <c r="DG393" s="365"/>
      <c r="DH393" s="365"/>
      <c r="DI393" s="365"/>
      <c r="DJ393" s="365"/>
      <c r="DK393" s="365"/>
      <c r="DL393" s="365"/>
      <c r="DM393" s="365"/>
      <c r="DN393" s="365"/>
      <c r="DO393" s="365"/>
      <c r="DP393" s="365"/>
      <c r="DQ393" s="365"/>
      <c r="DR393" s="365"/>
      <c r="DS393" s="365"/>
      <c r="DT393" s="365"/>
      <c r="DU393" s="365"/>
      <c r="DV393" s="365"/>
      <c r="DW393" s="365"/>
      <c r="DX393" s="365"/>
      <c r="DY393" s="365"/>
      <c r="DZ393" s="365"/>
      <c r="EA393" s="365"/>
      <c r="EB393" s="365"/>
      <c r="EC393" s="365"/>
      <c r="ED393" s="365"/>
      <c r="EE393" s="365"/>
      <c r="EF393" s="365"/>
      <c r="EG393" s="365"/>
      <c r="EH393" s="365"/>
      <c r="EI393" s="365"/>
      <c r="EJ393" s="365"/>
      <c r="EK393" s="365"/>
      <c r="EL393" s="365"/>
      <c r="EM393" s="365"/>
      <c r="EN393" s="365"/>
      <c r="EO393" s="365"/>
      <c r="EP393" s="365"/>
      <c r="EQ393" s="365"/>
      <c r="ER393" s="365"/>
      <c r="ES393" s="365"/>
      <c r="ET393" s="365"/>
      <c r="EU393" s="365"/>
      <c r="EV393" s="365"/>
      <c r="EW393" s="365"/>
      <c r="EX393" s="365"/>
      <c r="EY393" s="365"/>
    </row>
    <row r="394" spans="1:155" s="61" customFormat="1" ht="15.5" x14ac:dyDescent="0.35">
      <c r="A394" s="364" t="s">
        <v>659</v>
      </c>
      <c r="B394" s="396" t="s">
        <v>1352</v>
      </c>
      <c r="C394" s="293" t="s">
        <v>1321</v>
      </c>
      <c r="D394" s="365"/>
      <c r="E394" s="398">
        <v>27144049</v>
      </c>
      <c r="F394" s="289">
        <v>28390658</v>
      </c>
      <c r="G394" s="483" t="s">
        <v>708</v>
      </c>
      <c r="H394" s="237" t="s">
        <v>708</v>
      </c>
      <c r="I394" s="483" t="s">
        <v>708</v>
      </c>
      <c r="J394" s="783" t="s">
        <v>708</v>
      </c>
      <c r="K394" s="483" t="s">
        <v>708</v>
      </c>
      <c r="L394" s="783" t="s">
        <v>708</v>
      </c>
      <c r="M394" s="398">
        <v>0</v>
      </c>
      <c r="N394" s="699">
        <v>0</v>
      </c>
      <c r="O394" s="237" t="s">
        <v>708</v>
      </c>
      <c r="P394" s="237" t="s">
        <v>708</v>
      </c>
      <c r="Q394" s="383" t="s">
        <v>708</v>
      </c>
      <c r="R394" s="290" t="s">
        <v>708</v>
      </c>
      <c r="S394" s="383" t="s">
        <v>708</v>
      </c>
      <c r="T394" s="722" t="s">
        <v>708</v>
      </c>
      <c r="U394" s="384">
        <v>356830</v>
      </c>
      <c r="V394" s="752">
        <v>365953.3</v>
      </c>
      <c r="W394" s="406">
        <v>76.069999999999993</v>
      </c>
      <c r="X394" s="753">
        <v>77.58</v>
      </c>
      <c r="Y394" s="383" t="s">
        <v>708</v>
      </c>
      <c r="Z394" s="290" t="s">
        <v>708</v>
      </c>
      <c r="AA394" s="499">
        <v>0</v>
      </c>
      <c r="AB394" s="440">
        <v>0</v>
      </c>
      <c r="AC394" s="619">
        <v>0</v>
      </c>
      <c r="AD394" s="699" t="s">
        <v>105</v>
      </c>
      <c r="AE394" s="290" t="s">
        <v>708</v>
      </c>
      <c r="AF394" s="289" t="s">
        <v>708</v>
      </c>
      <c r="AG394" s="290" t="s">
        <v>708</v>
      </c>
      <c r="AH394" s="290" t="s">
        <v>708</v>
      </c>
      <c r="AI394" s="290" t="s">
        <v>708</v>
      </c>
      <c r="AJ394" s="290" t="s">
        <v>708</v>
      </c>
      <c r="AK394" s="290" t="s">
        <v>708</v>
      </c>
      <c r="AL394" s="290" t="s">
        <v>708</v>
      </c>
      <c r="AM394" s="290" t="s">
        <v>708</v>
      </c>
      <c r="AN394" s="290" t="s">
        <v>708</v>
      </c>
      <c r="AO394" s="290" t="s">
        <v>708</v>
      </c>
      <c r="AP394" s="290" t="s">
        <v>708</v>
      </c>
      <c r="AQ394" s="380" t="s">
        <v>708</v>
      </c>
      <c r="AR394" s="380" t="s">
        <v>708</v>
      </c>
      <c r="AS394" s="380" t="s">
        <v>708</v>
      </c>
      <c r="AT394" s="380" t="s">
        <v>708</v>
      </c>
      <c r="AU394" s="380" t="s">
        <v>708</v>
      </c>
      <c r="AV394" s="380" t="s">
        <v>708</v>
      </c>
      <c r="AW394" s="380" t="s">
        <v>708</v>
      </c>
      <c r="AX394" s="380" t="s">
        <v>708</v>
      </c>
      <c r="AY394" s="380" t="s">
        <v>708</v>
      </c>
      <c r="AZ394" s="380" t="s">
        <v>708</v>
      </c>
      <c r="BA394" s="380" t="s">
        <v>708</v>
      </c>
      <c r="BB394" s="380" t="s">
        <v>708</v>
      </c>
      <c r="BC394" s="380" t="s">
        <v>708</v>
      </c>
      <c r="BD394" s="380" t="s">
        <v>708</v>
      </c>
      <c r="BE394" s="380" t="s">
        <v>708</v>
      </c>
      <c r="BF394" s="380" t="s">
        <v>708</v>
      </c>
      <c r="BG394" s="380" t="s">
        <v>708</v>
      </c>
      <c r="BH394" s="380" t="s">
        <v>708</v>
      </c>
      <c r="BI394" s="380" t="s">
        <v>708</v>
      </c>
      <c r="BJ394" s="380" t="s">
        <v>708</v>
      </c>
      <c r="BK394" s="380" t="s">
        <v>708</v>
      </c>
      <c r="BL394" s="380" t="s">
        <v>708</v>
      </c>
      <c r="BM394" s="380" t="s">
        <v>708</v>
      </c>
      <c r="BN394" s="380" t="s">
        <v>708</v>
      </c>
      <c r="BO394" s="380" t="s">
        <v>708</v>
      </c>
      <c r="BP394" s="380" t="s">
        <v>708</v>
      </c>
      <c r="BQ394" s="380" t="s">
        <v>708</v>
      </c>
      <c r="BR394" s="380" t="s">
        <v>708</v>
      </c>
      <c r="BS394" s="380" t="s">
        <v>708</v>
      </c>
      <c r="BT394" s="380" t="s">
        <v>708</v>
      </c>
      <c r="BU394" s="380" t="s">
        <v>708</v>
      </c>
      <c r="BV394" s="380" t="s">
        <v>708</v>
      </c>
      <c r="BW394" s="380" t="s">
        <v>708</v>
      </c>
      <c r="BX394" s="380" t="s">
        <v>708</v>
      </c>
      <c r="BY394" s="380" t="s">
        <v>708</v>
      </c>
      <c r="BZ394" s="380" t="s">
        <v>708</v>
      </c>
      <c r="CA394" s="380" t="s">
        <v>708</v>
      </c>
      <c r="CB394" s="380" t="s">
        <v>708</v>
      </c>
      <c r="CC394" s="380" t="s">
        <v>708</v>
      </c>
      <c r="CD394" s="380" t="s">
        <v>708</v>
      </c>
      <c r="CE394" s="380" t="s">
        <v>708</v>
      </c>
      <c r="CF394" s="380" t="s">
        <v>708</v>
      </c>
      <c r="CG394" s="380" t="s">
        <v>708</v>
      </c>
      <c r="CH394" s="508" t="s">
        <v>1353</v>
      </c>
      <c r="CI394" s="365"/>
      <c r="CJ394" s="365"/>
      <c r="CK394" s="365"/>
      <c r="CL394" s="365"/>
      <c r="CM394" s="365"/>
      <c r="CN394" s="365"/>
      <c r="CO394" s="365"/>
      <c r="CP394" s="365"/>
      <c r="CQ394" s="365"/>
      <c r="CR394" s="365"/>
      <c r="CS394" s="365"/>
      <c r="CT394" s="365"/>
      <c r="CU394" s="365"/>
      <c r="CV394" s="365"/>
      <c r="CW394" s="365"/>
      <c r="CX394" s="365"/>
      <c r="CY394" s="365"/>
      <c r="CZ394" s="365"/>
      <c r="DA394" s="365"/>
      <c r="DB394" s="365"/>
      <c r="DC394" s="365"/>
      <c r="DD394" s="365"/>
      <c r="DE394" s="365"/>
      <c r="DF394" s="365"/>
      <c r="DG394" s="365"/>
      <c r="DH394" s="365"/>
      <c r="DI394" s="365"/>
      <c r="DJ394" s="365"/>
      <c r="DK394" s="365"/>
      <c r="DL394" s="365"/>
      <c r="DM394" s="365"/>
      <c r="DN394" s="365"/>
      <c r="DO394" s="365"/>
      <c r="DP394" s="365"/>
      <c r="DQ394" s="365"/>
      <c r="DR394" s="365"/>
      <c r="DS394" s="365"/>
      <c r="DT394" s="365"/>
      <c r="DU394" s="365"/>
      <c r="DV394" s="365"/>
      <c r="DW394" s="365"/>
      <c r="DX394" s="365"/>
      <c r="DY394" s="365"/>
      <c r="DZ394" s="365"/>
      <c r="EA394" s="365"/>
      <c r="EB394" s="365"/>
      <c r="EC394" s="365"/>
      <c r="ED394" s="365"/>
      <c r="EE394" s="365"/>
      <c r="EF394" s="365"/>
      <c r="EG394" s="365"/>
      <c r="EH394" s="365"/>
      <c r="EI394" s="365"/>
      <c r="EJ394" s="365"/>
      <c r="EK394" s="365"/>
      <c r="EL394" s="365"/>
      <c r="EM394" s="365"/>
      <c r="EN394" s="365"/>
      <c r="EO394" s="365"/>
      <c r="EP394" s="365"/>
      <c r="EQ394" s="365"/>
      <c r="ER394" s="365"/>
      <c r="ES394" s="365"/>
      <c r="ET394" s="365"/>
      <c r="EU394" s="365"/>
      <c r="EV394" s="365"/>
      <c r="EW394" s="365"/>
      <c r="EX394" s="365"/>
      <c r="EY394" s="365"/>
    </row>
    <row r="395" spans="1:155" s="61" customFormat="1" ht="15.5" x14ac:dyDescent="0.35">
      <c r="A395" s="364" t="s">
        <v>660</v>
      </c>
      <c r="B395" s="396" t="s">
        <v>1354</v>
      </c>
      <c r="C395" s="293" t="s">
        <v>1225</v>
      </c>
      <c r="D395" s="365"/>
      <c r="E395" s="398">
        <v>76018934.689999998</v>
      </c>
      <c r="F395" s="289">
        <v>81622228</v>
      </c>
      <c r="G395" s="483" t="s">
        <v>708</v>
      </c>
      <c r="H395" s="237" t="s">
        <v>708</v>
      </c>
      <c r="I395" s="483" t="s">
        <v>708</v>
      </c>
      <c r="J395" s="783" t="s">
        <v>708</v>
      </c>
      <c r="K395" s="483" t="s">
        <v>708</v>
      </c>
      <c r="L395" s="783" t="s">
        <v>708</v>
      </c>
      <c r="M395" s="398">
        <v>0</v>
      </c>
      <c r="N395" s="699">
        <v>0</v>
      </c>
      <c r="O395" s="237" t="s">
        <v>708</v>
      </c>
      <c r="P395" s="237" t="s">
        <v>708</v>
      </c>
      <c r="Q395" s="383" t="s">
        <v>708</v>
      </c>
      <c r="R395" s="290" t="s">
        <v>708</v>
      </c>
      <c r="S395" s="383" t="s">
        <v>708</v>
      </c>
      <c r="T395" s="722" t="s">
        <v>708</v>
      </c>
      <c r="U395" s="384">
        <v>356829.4</v>
      </c>
      <c r="V395" s="752">
        <v>365953.3</v>
      </c>
      <c r="W395" s="406">
        <v>213.04</v>
      </c>
      <c r="X395" s="753">
        <v>223.04</v>
      </c>
      <c r="Y395" s="383" t="s">
        <v>708</v>
      </c>
      <c r="Z395" s="290" t="s">
        <v>708</v>
      </c>
      <c r="AA395" s="499">
        <v>0</v>
      </c>
      <c r="AB395" s="440">
        <v>0</v>
      </c>
      <c r="AC395" s="619">
        <v>0</v>
      </c>
      <c r="AD395" s="699" t="s">
        <v>105</v>
      </c>
      <c r="AE395" s="290" t="s">
        <v>708</v>
      </c>
      <c r="AF395" s="289" t="s">
        <v>708</v>
      </c>
      <c r="AG395" s="290" t="s">
        <v>708</v>
      </c>
      <c r="AH395" s="290" t="s">
        <v>708</v>
      </c>
      <c r="AI395" s="290" t="s">
        <v>708</v>
      </c>
      <c r="AJ395" s="290" t="s">
        <v>708</v>
      </c>
      <c r="AK395" s="290" t="s">
        <v>708</v>
      </c>
      <c r="AL395" s="290" t="s">
        <v>708</v>
      </c>
      <c r="AM395" s="290" t="s">
        <v>708</v>
      </c>
      <c r="AN395" s="290" t="s">
        <v>708</v>
      </c>
      <c r="AO395" s="290" t="s">
        <v>708</v>
      </c>
      <c r="AP395" s="290" t="s">
        <v>708</v>
      </c>
      <c r="AQ395" s="380" t="s">
        <v>708</v>
      </c>
      <c r="AR395" s="380" t="s">
        <v>708</v>
      </c>
      <c r="AS395" s="380" t="s">
        <v>708</v>
      </c>
      <c r="AT395" s="380" t="s">
        <v>708</v>
      </c>
      <c r="AU395" s="380" t="s">
        <v>708</v>
      </c>
      <c r="AV395" s="380" t="s">
        <v>708</v>
      </c>
      <c r="AW395" s="380" t="s">
        <v>708</v>
      </c>
      <c r="AX395" s="380" t="s">
        <v>708</v>
      </c>
      <c r="AY395" s="380" t="s">
        <v>708</v>
      </c>
      <c r="AZ395" s="380" t="s">
        <v>708</v>
      </c>
      <c r="BA395" s="380" t="s">
        <v>708</v>
      </c>
      <c r="BB395" s="380" t="s">
        <v>708</v>
      </c>
      <c r="BC395" s="380" t="s">
        <v>708</v>
      </c>
      <c r="BD395" s="380" t="s">
        <v>708</v>
      </c>
      <c r="BE395" s="380" t="s">
        <v>708</v>
      </c>
      <c r="BF395" s="380" t="s">
        <v>708</v>
      </c>
      <c r="BG395" s="380" t="s">
        <v>708</v>
      </c>
      <c r="BH395" s="380" t="s">
        <v>708</v>
      </c>
      <c r="BI395" s="380" t="s">
        <v>708</v>
      </c>
      <c r="BJ395" s="380" t="s">
        <v>708</v>
      </c>
      <c r="BK395" s="380" t="s">
        <v>708</v>
      </c>
      <c r="BL395" s="380" t="s">
        <v>708</v>
      </c>
      <c r="BM395" s="380" t="s">
        <v>708</v>
      </c>
      <c r="BN395" s="380" t="s">
        <v>708</v>
      </c>
      <c r="BO395" s="380" t="s">
        <v>708</v>
      </c>
      <c r="BP395" s="380" t="s">
        <v>708</v>
      </c>
      <c r="BQ395" s="380" t="s">
        <v>708</v>
      </c>
      <c r="BR395" s="380" t="s">
        <v>708</v>
      </c>
      <c r="BS395" s="380" t="s">
        <v>708</v>
      </c>
      <c r="BT395" s="380" t="s">
        <v>708</v>
      </c>
      <c r="BU395" s="380" t="s">
        <v>708</v>
      </c>
      <c r="BV395" s="380" t="s">
        <v>708</v>
      </c>
      <c r="BW395" s="380" t="s">
        <v>708</v>
      </c>
      <c r="BX395" s="380" t="s">
        <v>708</v>
      </c>
      <c r="BY395" s="380" t="s">
        <v>708</v>
      </c>
      <c r="BZ395" s="380" t="s">
        <v>708</v>
      </c>
      <c r="CA395" s="380" t="s">
        <v>708</v>
      </c>
      <c r="CB395" s="380" t="s">
        <v>708</v>
      </c>
      <c r="CC395" s="380" t="s">
        <v>708</v>
      </c>
      <c r="CD395" s="380" t="s">
        <v>708</v>
      </c>
      <c r="CE395" s="380" t="s">
        <v>708</v>
      </c>
      <c r="CF395" s="380" t="s">
        <v>708</v>
      </c>
      <c r="CG395" s="380" t="s">
        <v>708</v>
      </c>
      <c r="CH395" s="508" t="s">
        <v>1355</v>
      </c>
      <c r="CI395" s="365"/>
      <c r="CJ395" s="365"/>
      <c r="CK395" s="365"/>
      <c r="CL395" s="365"/>
      <c r="CM395" s="365"/>
      <c r="CN395" s="365"/>
      <c r="CO395" s="365"/>
      <c r="CP395" s="365"/>
      <c r="CQ395" s="365"/>
      <c r="CR395" s="365"/>
      <c r="CS395" s="365"/>
      <c r="CT395" s="365"/>
      <c r="CU395" s="365"/>
      <c r="CV395" s="365"/>
      <c r="CW395" s="365"/>
      <c r="CX395" s="365"/>
      <c r="CY395" s="365"/>
      <c r="CZ395" s="365"/>
      <c r="DA395" s="365"/>
      <c r="DB395" s="365"/>
      <c r="DC395" s="365"/>
      <c r="DD395" s="365"/>
      <c r="DE395" s="365"/>
      <c r="DF395" s="365"/>
      <c r="DG395" s="365"/>
      <c r="DH395" s="365"/>
      <c r="DI395" s="365"/>
      <c r="DJ395" s="365"/>
      <c r="DK395" s="365"/>
      <c r="DL395" s="365"/>
      <c r="DM395" s="365"/>
      <c r="DN395" s="365"/>
      <c r="DO395" s="365"/>
      <c r="DP395" s="365"/>
      <c r="DQ395" s="365"/>
      <c r="DR395" s="365"/>
      <c r="DS395" s="365"/>
      <c r="DT395" s="365"/>
      <c r="DU395" s="365"/>
      <c r="DV395" s="365"/>
      <c r="DW395" s="365"/>
      <c r="DX395" s="365"/>
      <c r="DY395" s="365"/>
      <c r="DZ395" s="365"/>
      <c r="EA395" s="365"/>
      <c r="EB395" s="365"/>
      <c r="EC395" s="365"/>
      <c r="ED395" s="365"/>
      <c r="EE395" s="365"/>
      <c r="EF395" s="365"/>
      <c r="EG395" s="365"/>
      <c r="EH395" s="365"/>
      <c r="EI395" s="365"/>
      <c r="EJ395" s="365"/>
      <c r="EK395" s="365"/>
      <c r="EL395" s="365"/>
      <c r="EM395" s="365"/>
      <c r="EN395" s="365"/>
      <c r="EO395" s="365"/>
      <c r="EP395" s="365"/>
      <c r="EQ395" s="365"/>
      <c r="ER395" s="365"/>
      <c r="ES395" s="365"/>
      <c r="ET395" s="365"/>
      <c r="EU395" s="365"/>
      <c r="EV395" s="365"/>
      <c r="EW395" s="365"/>
      <c r="EX395" s="365"/>
      <c r="EY395" s="365"/>
    </row>
    <row r="396" spans="1:155" s="61" customFormat="1" ht="15.5" x14ac:dyDescent="0.35">
      <c r="A396" s="364" t="s">
        <v>433</v>
      </c>
      <c r="B396" s="396" t="s">
        <v>434</v>
      </c>
      <c r="C396" s="293" t="s">
        <v>173</v>
      </c>
      <c r="D396" s="365"/>
      <c r="E396" s="398">
        <v>388150286</v>
      </c>
      <c r="F396" s="289">
        <v>406257917.5</v>
      </c>
      <c r="G396" s="483" t="s">
        <v>708</v>
      </c>
      <c r="H396" s="237" t="s">
        <v>708</v>
      </c>
      <c r="I396" s="483" t="s">
        <v>708</v>
      </c>
      <c r="J396" s="783" t="s">
        <v>708</v>
      </c>
      <c r="K396" s="483" t="s">
        <v>708</v>
      </c>
      <c r="L396" s="783" t="s">
        <v>708</v>
      </c>
      <c r="M396" s="398">
        <v>0</v>
      </c>
      <c r="N396" s="699">
        <v>0</v>
      </c>
      <c r="O396" s="237" t="s">
        <v>708</v>
      </c>
      <c r="P396" s="237" t="s">
        <v>708</v>
      </c>
      <c r="Q396" s="383" t="s">
        <v>708</v>
      </c>
      <c r="R396" s="290" t="s">
        <v>708</v>
      </c>
      <c r="S396" s="383" t="s">
        <v>708</v>
      </c>
      <c r="T396" s="722" t="s">
        <v>708</v>
      </c>
      <c r="U396" s="384">
        <v>285274.59999999998</v>
      </c>
      <c r="V396" s="752">
        <v>289915</v>
      </c>
      <c r="W396" s="406">
        <v>1360.62</v>
      </c>
      <c r="X396" s="753">
        <v>1401.3</v>
      </c>
      <c r="Y396" s="383" t="s">
        <v>708</v>
      </c>
      <c r="Z396" s="290" t="s">
        <v>708</v>
      </c>
      <c r="AA396" s="499">
        <v>3944641.75</v>
      </c>
      <c r="AB396" s="440">
        <v>13.61</v>
      </c>
      <c r="AC396" s="619">
        <v>0.01</v>
      </c>
      <c r="AD396" s="699" t="s">
        <v>105</v>
      </c>
      <c r="AE396" s="290" t="s">
        <v>708</v>
      </c>
      <c r="AF396" s="289" t="s">
        <v>708</v>
      </c>
      <c r="AG396" s="290" t="s">
        <v>708</v>
      </c>
      <c r="AH396" s="290" t="s">
        <v>708</v>
      </c>
      <c r="AI396" s="290" t="s">
        <v>708</v>
      </c>
      <c r="AJ396" s="290" t="s">
        <v>708</v>
      </c>
      <c r="AK396" s="290" t="s">
        <v>708</v>
      </c>
      <c r="AL396" s="290" t="s">
        <v>708</v>
      </c>
      <c r="AM396" s="290" t="s">
        <v>708</v>
      </c>
      <c r="AN396" s="290" t="s">
        <v>708</v>
      </c>
      <c r="AO396" s="290" t="s">
        <v>708</v>
      </c>
      <c r="AP396" s="290" t="s">
        <v>708</v>
      </c>
      <c r="AQ396" s="380" t="s">
        <v>708</v>
      </c>
      <c r="AR396" s="380" t="s">
        <v>708</v>
      </c>
      <c r="AS396" s="380" t="s">
        <v>708</v>
      </c>
      <c r="AT396" s="380" t="s">
        <v>708</v>
      </c>
      <c r="AU396" s="380" t="s">
        <v>708</v>
      </c>
      <c r="AV396" s="380" t="s">
        <v>708</v>
      </c>
      <c r="AW396" s="380" t="s">
        <v>708</v>
      </c>
      <c r="AX396" s="380" t="s">
        <v>708</v>
      </c>
      <c r="AY396" s="380" t="s">
        <v>708</v>
      </c>
      <c r="AZ396" s="380" t="s">
        <v>708</v>
      </c>
      <c r="BA396" s="380" t="s">
        <v>708</v>
      </c>
      <c r="BB396" s="380" t="s">
        <v>708</v>
      </c>
      <c r="BC396" s="380" t="s">
        <v>708</v>
      </c>
      <c r="BD396" s="380" t="s">
        <v>708</v>
      </c>
      <c r="BE396" s="380" t="s">
        <v>708</v>
      </c>
      <c r="BF396" s="380" t="s">
        <v>708</v>
      </c>
      <c r="BG396" s="380" t="s">
        <v>708</v>
      </c>
      <c r="BH396" s="380" t="s">
        <v>708</v>
      </c>
      <c r="BI396" s="380" t="s">
        <v>708</v>
      </c>
      <c r="BJ396" s="380" t="s">
        <v>708</v>
      </c>
      <c r="BK396" s="380" t="s">
        <v>708</v>
      </c>
      <c r="BL396" s="380" t="s">
        <v>708</v>
      </c>
      <c r="BM396" s="380" t="s">
        <v>708</v>
      </c>
      <c r="BN396" s="380" t="s">
        <v>708</v>
      </c>
      <c r="BO396" s="380" t="s">
        <v>708</v>
      </c>
      <c r="BP396" s="380" t="s">
        <v>708</v>
      </c>
      <c r="BQ396" s="380" t="s">
        <v>708</v>
      </c>
      <c r="BR396" s="380" t="s">
        <v>708</v>
      </c>
      <c r="BS396" s="380" t="s">
        <v>708</v>
      </c>
      <c r="BT396" s="380" t="s">
        <v>708</v>
      </c>
      <c r="BU396" s="380" t="s">
        <v>708</v>
      </c>
      <c r="BV396" s="380" t="s">
        <v>708</v>
      </c>
      <c r="BW396" s="380" t="s">
        <v>708</v>
      </c>
      <c r="BX396" s="380" t="s">
        <v>708</v>
      </c>
      <c r="BY396" s="380" t="s">
        <v>708</v>
      </c>
      <c r="BZ396" s="380" t="s">
        <v>708</v>
      </c>
      <c r="CA396" s="380" t="s">
        <v>708</v>
      </c>
      <c r="CB396" s="380" t="s">
        <v>708</v>
      </c>
      <c r="CC396" s="380" t="s">
        <v>708</v>
      </c>
      <c r="CD396" s="380" t="s">
        <v>708</v>
      </c>
      <c r="CE396" s="380" t="s">
        <v>708</v>
      </c>
      <c r="CF396" s="380" t="s">
        <v>708</v>
      </c>
      <c r="CG396" s="380" t="s">
        <v>708</v>
      </c>
      <c r="CH396" s="508" t="s">
        <v>1356</v>
      </c>
      <c r="CI396" s="365"/>
      <c r="CJ396" s="365"/>
      <c r="CK396" s="365"/>
      <c r="CL396" s="365"/>
      <c r="CM396" s="365"/>
      <c r="CN396" s="365"/>
      <c r="CO396" s="365"/>
      <c r="CP396" s="365"/>
      <c r="CQ396" s="365"/>
      <c r="CR396" s="365"/>
      <c r="CS396" s="365"/>
      <c r="CT396" s="365"/>
      <c r="CU396" s="365"/>
      <c r="CV396" s="365"/>
      <c r="CW396" s="365"/>
      <c r="CX396" s="365"/>
      <c r="CY396" s="365"/>
      <c r="CZ396" s="365"/>
      <c r="DA396" s="365"/>
      <c r="DB396" s="365"/>
      <c r="DC396" s="365"/>
      <c r="DD396" s="365"/>
      <c r="DE396" s="365"/>
      <c r="DF396" s="365"/>
      <c r="DG396" s="365"/>
      <c r="DH396" s="365"/>
      <c r="DI396" s="365"/>
      <c r="DJ396" s="365"/>
      <c r="DK396" s="365"/>
      <c r="DL396" s="365"/>
      <c r="DM396" s="365"/>
      <c r="DN396" s="365"/>
      <c r="DO396" s="365"/>
      <c r="DP396" s="365"/>
      <c r="DQ396" s="365"/>
      <c r="DR396" s="365"/>
      <c r="DS396" s="365"/>
      <c r="DT396" s="365"/>
      <c r="DU396" s="365"/>
      <c r="DV396" s="365"/>
      <c r="DW396" s="365"/>
      <c r="DX396" s="365"/>
      <c r="DY396" s="365"/>
      <c r="DZ396" s="365"/>
      <c r="EA396" s="365"/>
      <c r="EB396" s="365"/>
      <c r="EC396" s="365"/>
      <c r="ED396" s="365"/>
      <c r="EE396" s="365"/>
      <c r="EF396" s="365"/>
      <c r="EG396" s="365"/>
      <c r="EH396" s="365"/>
      <c r="EI396" s="365"/>
      <c r="EJ396" s="365"/>
      <c r="EK396" s="365"/>
      <c r="EL396" s="365"/>
      <c r="EM396" s="365"/>
      <c r="EN396" s="365"/>
      <c r="EO396" s="365"/>
      <c r="EP396" s="365"/>
      <c r="EQ396" s="365"/>
      <c r="ER396" s="365"/>
      <c r="ES396" s="365"/>
      <c r="ET396" s="365"/>
      <c r="EU396" s="365"/>
      <c r="EV396" s="365"/>
      <c r="EW396" s="365"/>
      <c r="EX396" s="365"/>
      <c r="EY396" s="365"/>
    </row>
    <row r="397" spans="1:155" s="61" customFormat="1" ht="15.5" x14ac:dyDescent="0.35">
      <c r="A397" s="364" t="s">
        <v>661</v>
      </c>
      <c r="B397" s="396" t="s">
        <v>1357</v>
      </c>
      <c r="C397" s="293" t="s">
        <v>1228</v>
      </c>
      <c r="D397" s="365"/>
      <c r="E397" s="398">
        <v>27473179.437600002</v>
      </c>
      <c r="F397" s="289">
        <v>28532303</v>
      </c>
      <c r="G397" s="483" t="s">
        <v>708</v>
      </c>
      <c r="H397" s="237" t="s">
        <v>708</v>
      </c>
      <c r="I397" s="483" t="s">
        <v>708</v>
      </c>
      <c r="J397" s="783" t="s">
        <v>708</v>
      </c>
      <c r="K397" s="483" t="s">
        <v>708</v>
      </c>
      <c r="L397" s="783" t="s">
        <v>708</v>
      </c>
      <c r="M397" s="398">
        <v>0</v>
      </c>
      <c r="N397" s="699">
        <v>0</v>
      </c>
      <c r="O397" s="237" t="s">
        <v>708</v>
      </c>
      <c r="P397" s="237" t="s">
        <v>708</v>
      </c>
      <c r="Q397" s="383" t="s">
        <v>708</v>
      </c>
      <c r="R397" s="290" t="s">
        <v>708</v>
      </c>
      <c r="S397" s="383" t="s">
        <v>708</v>
      </c>
      <c r="T397" s="722" t="s">
        <v>708</v>
      </c>
      <c r="U397" s="384">
        <v>348732.9</v>
      </c>
      <c r="V397" s="752">
        <v>355100.2</v>
      </c>
      <c r="W397" s="406">
        <v>78.78</v>
      </c>
      <c r="X397" s="753">
        <v>80.349999999999994</v>
      </c>
      <c r="Y397" s="383" t="s">
        <v>708</v>
      </c>
      <c r="Z397" s="290" t="s">
        <v>708</v>
      </c>
      <c r="AA397" s="499">
        <v>0</v>
      </c>
      <c r="AB397" s="440">
        <v>0</v>
      </c>
      <c r="AC397" s="619">
        <v>0</v>
      </c>
      <c r="AD397" s="699" t="s">
        <v>105</v>
      </c>
      <c r="AE397" s="290" t="s">
        <v>708</v>
      </c>
      <c r="AF397" s="289" t="s">
        <v>708</v>
      </c>
      <c r="AG397" s="290" t="s">
        <v>708</v>
      </c>
      <c r="AH397" s="290" t="s">
        <v>708</v>
      </c>
      <c r="AI397" s="290" t="s">
        <v>708</v>
      </c>
      <c r="AJ397" s="290" t="s">
        <v>708</v>
      </c>
      <c r="AK397" s="290" t="s">
        <v>708</v>
      </c>
      <c r="AL397" s="290" t="s">
        <v>708</v>
      </c>
      <c r="AM397" s="290" t="s">
        <v>708</v>
      </c>
      <c r="AN397" s="290" t="s">
        <v>708</v>
      </c>
      <c r="AO397" s="290" t="s">
        <v>708</v>
      </c>
      <c r="AP397" s="290" t="s">
        <v>708</v>
      </c>
      <c r="AQ397" s="380" t="s">
        <v>708</v>
      </c>
      <c r="AR397" s="380" t="s">
        <v>708</v>
      </c>
      <c r="AS397" s="380" t="s">
        <v>708</v>
      </c>
      <c r="AT397" s="380" t="s">
        <v>708</v>
      </c>
      <c r="AU397" s="380" t="s">
        <v>708</v>
      </c>
      <c r="AV397" s="380" t="s">
        <v>708</v>
      </c>
      <c r="AW397" s="380" t="s">
        <v>708</v>
      </c>
      <c r="AX397" s="380" t="s">
        <v>708</v>
      </c>
      <c r="AY397" s="380" t="s">
        <v>708</v>
      </c>
      <c r="AZ397" s="380" t="s">
        <v>708</v>
      </c>
      <c r="BA397" s="380" t="s">
        <v>708</v>
      </c>
      <c r="BB397" s="380" t="s">
        <v>708</v>
      </c>
      <c r="BC397" s="380" t="s">
        <v>708</v>
      </c>
      <c r="BD397" s="380" t="s">
        <v>708</v>
      </c>
      <c r="BE397" s="380" t="s">
        <v>708</v>
      </c>
      <c r="BF397" s="380" t="s">
        <v>708</v>
      </c>
      <c r="BG397" s="380" t="s">
        <v>708</v>
      </c>
      <c r="BH397" s="380" t="s">
        <v>708</v>
      </c>
      <c r="BI397" s="380" t="s">
        <v>708</v>
      </c>
      <c r="BJ397" s="380" t="s">
        <v>708</v>
      </c>
      <c r="BK397" s="380" t="s">
        <v>708</v>
      </c>
      <c r="BL397" s="380" t="s">
        <v>708</v>
      </c>
      <c r="BM397" s="380" t="s">
        <v>708</v>
      </c>
      <c r="BN397" s="380" t="s">
        <v>708</v>
      </c>
      <c r="BO397" s="380" t="s">
        <v>708</v>
      </c>
      <c r="BP397" s="380" t="s">
        <v>708</v>
      </c>
      <c r="BQ397" s="380" t="s">
        <v>708</v>
      </c>
      <c r="BR397" s="380" t="s">
        <v>708</v>
      </c>
      <c r="BS397" s="380" t="s">
        <v>708</v>
      </c>
      <c r="BT397" s="380" t="s">
        <v>708</v>
      </c>
      <c r="BU397" s="380" t="s">
        <v>708</v>
      </c>
      <c r="BV397" s="380" t="s">
        <v>708</v>
      </c>
      <c r="BW397" s="380" t="s">
        <v>708</v>
      </c>
      <c r="BX397" s="380" t="s">
        <v>708</v>
      </c>
      <c r="BY397" s="380" t="s">
        <v>708</v>
      </c>
      <c r="BZ397" s="380" t="s">
        <v>708</v>
      </c>
      <c r="CA397" s="380" t="s">
        <v>708</v>
      </c>
      <c r="CB397" s="380" t="s">
        <v>708</v>
      </c>
      <c r="CC397" s="380" t="s">
        <v>708</v>
      </c>
      <c r="CD397" s="380" t="s">
        <v>708</v>
      </c>
      <c r="CE397" s="380" t="s">
        <v>708</v>
      </c>
      <c r="CF397" s="380" t="s">
        <v>708</v>
      </c>
      <c r="CG397" s="380" t="s">
        <v>708</v>
      </c>
      <c r="CH397" s="508" t="s">
        <v>1358</v>
      </c>
      <c r="CI397" s="365"/>
      <c r="CJ397" s="365"/>
      <c r="CK397" s="365"/>
      <c r="CL397" s="365"/>
      <c r="CM397" s="365"/>
      <c r="CN397" s="365"/>
      <c r="CO397" s="365"/>
      <c r="CP397" s="365"/>
      <c r="CQ397" s="365"/>
      <c r="CR397" s="365"/>
      <c r="CS397" s="365"/>
      <c r="CT397" s="365"/>
      <c r="CU397" s="365"/>
      <c r="CV397" s="365"/>
      <c r="CW397" s="365"/>
      <c r="CX397" s="365"/>
      <c r="CY397" s="365"/>
      <c r="CZ397" s="365"/>
      <c r="DA397" s="365"/>
      <c r="DB397" s="365"/>
      <c r="DC397" s="365"/>
      <c r="DD397" s="365"/>
      <c r="DE397" s="365"/>
      <c r="DF397" s="365"/>
      <c r="DG397" s="365"/>
      <c r="DH397" s="365"/>
      <c r="DI397" s="365"/>
      <c r="DJ397" s="365"/>
      <c r="DK397" s="365"/>
      <c r="DL397" s="365"/>
      <c r="DM397" s="365"/>
      <c r="DN397" s="365"/>
      <c r="DO397" s="365"/>
      <c r="DP397" s="365"/>
      <c r="DQ397" s="365"/>
      <c r="DR397" s="365"/>
      <c r="DS397" s="365"/>
      <c r="DT397" s="365"/>
      <c r="DU397" s="365"/>
      <c r="DV397" s="365"/>
      <c r="DW397" s="365"/>
      <c r="DX397" s="365"/>
      <c r="DY397" s="365"/>
      <c r="DZ397" s="365"/>
      <c r="EA397" s="365"/>
      <c r="EB397" s="365"/>
      <c r="EC397" s="365"/>
      <c r="ED397" s="365"/>
      <c r="EE397" s="365"/>
      <c r="EF397" s="365"/>
      <c r="EG397" s="365"/>
      <c r="EH397" s="365"/>
      <c r="EI397" s="365"/>
      <c r="EJ397" s="365"/>
      <c r="EK397" s="365"/>
      <c r="EL397" s="365"/>
      <c r="EM397" s="365"/>
      <c r="EN397" s="365"/>
      <c r="EO397" s="365"/>
      <c r="EP397" s="365"/>
      <c r="EQ397" s="365"/>
      <c r="ER397" s="365"/>
      <c r="ES397" s="365"/>
      <c r="ET397" s="365"/>
      <c r="EU397" s="365"/>
      <c r="EV397" s="365"/>
      <c r="EW397" s="365"/>
      <c r="EX397" s="365"/>
      <c r="EY397" s="365"/>
    </row>
    <row r="398" spans="1:155" s="61" customFormat="1" ht="15.5" x14ac:dyDescent="0.35">
      <c r="A398" s="364" t="s">
        <v>662</v>
      </c>
      <c r="B398" s="396" t="s">
        <v>1359</v>
      </c>
      <c r="C398" s="293" t="s">
        <v>1225</v>
      </c>
      <c r="D398" s="365"/>
      <c r="E398" s="398">
        <v>83197212.719999999</v>
      </c>
      <c r="F398" s="289">
        <v>88267261.689999998</v>
      </c>
      <c r="G398" s="483" t="s">
        <v>708</v>
      </c>
      <c r="H398" s="237" t="s">
        <v>708</v>
      </c>
      <c r="I398" s="483" t="s">
        <v>708</v>
      </c>
      <c r="J398" s="783" t="s">
        <v>708</v>
      </c>
      <c r="K398" s="483" t="s">
        <v>708</v>
      </c>
      <c r="L398" s="783" t="s">
        <v>708</v>
      </c>
      <c r="M398" s="398">
        <v>0</v>
      </c>
      <c r="N398" s="699">
        <v>0</v>
      </c>
      <c r="O398" s="237" t="s">
        <v>708</v>
      </c>
      <c r="P398" s="237" t="s">
        <v>708</v>
      </c>
      <c r="Q398" s="383" t="s">
        <v>708</v>
      </c>
      <c r="R398" s="290" t="s">
        <v>708</v>
      </c>
      <c r="S398" s="383" t="s">
        <v>708</v>
      </c>
      <c r="T398" s="722" t="s">
        <v>708</v>
      </c>
      <c r="U398" s="384">
        <v>348732.9</v>
      </c>
      <c r="V398" s="752">
        <v>355100.22</v>
      </c>
      <c r="W398" s="406">
        <v>238.57</v>
      </c>
      <c r="X398" s="753">
        <v>248.57</v>
      </c>
      <c r="Y398" s="383" t="s">
        <v>708</v>
      </c>
      <c r="Z398" s="290" t="s">
        <v>708</v>
      </c>
      <c r="AA398" s="499">
        <v>0</v>
      </c>
      <c r="AB398" s="440">
        <v>0</v>
      </c>
      <c r="AC398" s="619">
        <v>0</v>
      </c>
      <c r="AD398" s="699" t="s">
        <v>105</v>
      </c>
      <c r="AE398" s="290" t="s">
        <v>708</v>
      </c>
      <c r="AF398" s="289" t="s">
        <v>708</v>
      </c>
      <c r="AG398" s="290" t="s">
        <v>708</v>
      </c>
      <c r="AH398" s="290" t="s">
        <v>708</v>
      </c>
      <c r="AI398" s="290" t="s">
        <v>708</v>
      </c>
      <c r="AJ398" s="290" t="s">
        <v>708</v>
      </c>
      <c r="AK398" s="290" t="s">
        <v>708</v>
      </c>
      <c r="AL398" s="290" t="s">
        <v>708</v>
      </c>
      <c r="AM398" s="290" t="s">
        <v>708</v>
      </c>
      <c r="AN398" s="290" t="s">
        <v>708</v>
      </c>
      <c r="AO398" s="290" t="s">
        <v>708</v>
      </c>
      <c r="AP398" s="290" t="s">
        <v>708</v>
      </c>
      <c r="AQ398" s="380" t="s">
        <v>708</v>
      </c>
      <c r="AR398" s="380" t="s">
        <v>708</v>
      </c>
      <c r="AS398" s="380" t="s">
        <v>708</v>
      </c>
      <c r="AT398" s="380" t="s">
        <v>708</v>
      </c>
      <c r="AU398" s="380" t="s">
        <v>708</v>
      </c>
      <c r="AV398" s="380" t="s">
        <v>708</v>
      </c>
      <c r="AW398" s="380" t="s">
        <v>708</v>
      </c>
      <c r="AX398" s="380" t="s">
        <v>708</v>
      </c>
      <c r="AY398" s="380" t="s">
        <v>708</v>
      </c>
      <c r="AZ398" s="380" t="s">
        <v>708</v>
      </c>
      <c r="BA398" s="380" t="s">
        <v>708</v>
      </c>
      <c r="BB398" s="380" t="s">
        <v>708</v>
      </c>
      <c r="BC398" s="380" t="s">
        <v>708</v>
      </c>
      <c r="BD398" s="380" t="s">
        <v>708</v>
      </c>
      <c r="BE398" s="380" t="s">
        <v>708</v>
      </c>
      <c r="BF398" s="380" t="s">
        <v>708</v>
      </c>
      <c r="BG398" s="380" t="s">
        <v>708</v>
      </c>
      <c r="BH398" s="380" t="s">
        <v>708</v>
      </c>
      <c r="BI398" s="380" t="s">
        <v>708</v>
      </c>
      <c r="BJ398" s="380" t="s">
        <v>708</v>
      </c>
      <c r="BK398" s="380" t="s">
        <v>708</v>
      </c>
      <c r="BL398" s="380" t="s">
        <v>708</v>
      </c>
      <c r="BM398" s="380" t="s">
        <v>708</v>
      </c>
      <c r="BN398" s="380" t="s">
        <v>708</v>
      </c>
      <c r="BO398" s="380" t="s">
        <v>708</v>
      </c>
      <c r="BP398" s="380" t="s">
        <v>708</v>
      </c>
      <c r="BQ398" s="380" t="s">
        <v>708</v>
      </c>
      <c r="BR398" s="380" t="s">
        <v>708</v>
      </c>
      <c r="BS398" s="380" t="s">
        <v>708</v>
      </c>
      <c r="BT398" s="380" t="s">
        <v>708</v>
      </c>
      <c r="BU398" s="380" t="s">
        <v>708</v>
      </c>
      <c r="BV398" s="380" t="s">
        <v>708</v>
      </c>
      <c r="BW398" s="380" t="s">
        <v>708</v>
      </c>
      <c r="BX398" s="380" t="s">
        <v>708</v>
      </c>
      <c r="BY398" s="380" t="s">
        <v>708</v>
      </c>
      <c r="BZ398" s="380" t="s">
        <v>708</v>
      </c>
      <c r="CA398" s="380" t="s">
        <v>708</v>
      </c>
      <c r="CB398" s="380" t="s">
        <v>708</v>
      </c>
      <c r="CC398" s="380" t="s">
        <v>708</v>
      </c>
      <c r="CD398" s="380" t="s">
        <v>708</v>
      </c>
      <c r="CE398" s="380" t="s">
        <v>708</v>
      </c>
      <c r="CF398" s="380" t="s">
        <v>708</v>
      </c>
      <c r="CG398" s="380" t="s">
        <v>708</v>
      </c>
      <c r="CH398" s="508" t="s">
        <v>1360</v>
      </c>
      <c r="CI398" s="365"/>
      <c r="CJ398" s="365"/>
      <c r="CK398" s="365"/>
      <c r="CL398" s="365"/>
      <c r="CM398" s="365"/>
      <c r="CN398" s="365"/>
      <c r="CO398" s="365"/>
      <c r="CP398" s="365"/>
      <c r="CQ398" s="365"/>
      <c r="CR398" s="365"/>
      <c r="CS398" s="365"/>
      <c r="CT398" s="365"/>
      <c r="CU398" s="365"/>
      <c r="CV398" s="365"/>
      <c r="CW398" s="365"/>
      <c r="CX398" s="365"/>
      <c r="CY398" s="365"/>
      <c r="CZ398" s="365"/>
      <c r="DA398" s="365"/>
      <c r="DB398" s="365"/>
      <c r="DC398" s="365"/>
      <c r="DD398" s="365"/>
      <c r="DE398" s="365"/>
      <c r="DF398" s="365"/>
      <c r="DG398" s="365"/>
      <c r="DH398" s="365"/>
      <c r="DI398" s="365"/>
      <c r="DJ398" s="365"/>
      <c r="DK398" s="365"/>
      <c r="DL398" s="365"/>
      <c r="DM398" s="365"/>
      <c r="DN398" s="365"/>
      <c r="DO398" s="365"/>
      <c r="DP398" s="365"/>
      <c r="DQ398" s="365"/>
      <c r="DR398" s="365"/>
      <c r="DS398" s="365"/>
      <c r="DT398" s="365"/>
      <c r="DU398" s="365"/>
      <c r="DV398" s="365"/>
      <c r="DW398" s="365"/>
      <c r="DX398" s="365"/>
      <c r="DY398" s="365"/>
      <c r="DZ398" s="365"/>
      <c r="EA398" s="365"/>
      <c r="EB398" s="365"/>
      <c r="EC398" s="365"/>
      <c r="ED398" s="365"/>
      <c r="EE398" s="365"/>
      <c r="EF398" s="365"/>
      <c r="EG398" s="365"/>
      <c r="EH398" s="365"/>
      <c r="EI398" s="365"/>
      <c r="EJ398" s="365"/>
      <c r="EK398" s="365"/>
      <c r="EL398" s="365"/>
      <c r="EM398" s="365"/>
      <c r="EN398" s="365"/>
      <c r="EO398" s="365"/>
      <c r="EP398" s="365"/>
      <c r="EQ398" s="365"/>
      <c r="ER398" s="365"/>
      <c r="ES398" s="365"/>
      <c r="ET398" s="365"/>
      <c r="EU398" s="365"/>
      <c r="EV398" s="365"/>
      <c r="EW398" s="365"/>
      <c r="EX398" s="365"/>
      <c r="EY398" s="365"/>
    </row>
    <row r="399" spans="1:155" s="61" customFormat="1" ht="15.5" x14ac:dyDescent="0.35">
      <c r="A399" s="364" t="s">
        <v>443</v>
      </c>
      <c r="B399" s="396" t="s">
        <v>444</v>
      </c>
      <c r="C399" s="293" t="s">
        <v>173</v>
      </c>
      <c r="D399" s="365"/>
      <c r="E399" s="398">
        <v>351680890</v>
      </c>
      <c r="F399" s="289">
        <v>372798588</v>
      </c>
      <c r="G399" s="483" t="s">
        <v>708</v>
      </c>
      <c r="H399" s="237" t="s">
        <v>708</v>
      </c>
      <c r="I399" s="483" t="s">
        <v>708</v>
      </c>
      <c r="J399" s="783" t="s">
        <v>708</v>
      </c>
      <c r="K399" s="483" t="s">
        <v>708</v>
      </c>
      <c r="L399" s="783" t="s">
        <v>708</v>
      </c>
      <c r="M399" s="398">
        <v>1137021</v>
      </c>
      <c r="N399" s="699">
        <v>1149531</v>
      </c>
      <c r="O399" s="237" t="s">
        <v>708</v>
      </c>
      <c r="P399" s="237" t="s">
        <v>708</v>
      </c>
      <c r="Q399" s="383" t="s">
        <v>708</v>
      </c>
      <c r="R399" s="290" t="s">
        <v>708</v>
      </c>
      <c r="S399" s="383" t="s">
        <v>708</v>
      </c>
      <c r="T399" s="722" t="s">
        <v>708</v>
      </c>
      <c r="U399" s="384">
        <v>251711.3</v>
      </c>
      <c r="V399" s="752">
        <v>259082.2</v>
      </c>
      <c r="W399" s="406">
        <v>1397.16</v>
      </c>
      <c r="X399" s="753">
        <v>1438.92</v>
      </c>
      <c r="Y399" s="383" t="s">
        <v>708</v>
      </c>
      <c r="Z399" s="290" t="s">
        <v>708</v>
      </c>
      <c r="AA399" s="499">
        <v>3619379</v>
      </c>
      <c r="AB399" s="440">
        <v>13.97</v>
      </c>
      <c r="AC399" s="619">
        <v>0.01</v>
      </c>
      <c r="AD399" s="699" t="s">
        <v>105</v>
      </c>
      <c r="AE399" s="290" t="s">
        <v>708</v>
      </c>
      <c r="AF399" s="289" t="s">
        <v>708</v>
      </c>
      <c r="AG399" s="290" t="s">
        <v>708</v>
      </c>
      <c r="AH399" s="290" t="s">
        <v>708</v>
      </c>
      <c r="AI399" s="290" t="s">
        <v>708</v>
      </c>
      <c r="AJ399" s="290" t="s">
        <v>708</v>
      </c>
      <c r="AK399" s="290" t="s">
        <v>708</v>
      </c>
      <c r="AL399" s="290" t="s">
        <v>708</v>
      </c>
      <c r="AM399" s="290" t="s">
        <v>708</v>
      </c>
      <c r="AN399" s="290" t="s">
        <v>708</v>
      </c>
      <c r="AO399" s="290" t="s">
        <v>708</v>
      </c>
      <c r="AP399" s="290" t="s">
        <v>708</v>
      </c>
      <c r="AQ399" s="380" t="s">
        <v>708</v>
      </c>
      <c r="AR399" s="380" t="s">
        <v>708</v>
      </c>
      <c r="AS399" s="380" t="s">
        <v>708</v>
      </c>
      <c r="AT399" s="380" t="s">
        <v>708</v>
      </c>
      <c r="AU399" s="380" t="s">
        <v>708</v>
      </c>
      <c r="AV399" s="380" t="s">
        <v>708</v>
      </c>
      <c r="AW399" s="380" t="s">
        <v>708</v>
      </c>
      <c r="AX399" s="380" t="s">
        <v>708</v>
      </c>
      <c r="AY399" s="380" t="s">
        <v>708</v>
      </c>
      <c r="AZ399" s="380" t="s">
        <v>708</v>
      </c>
      <c r="BA399" s="380" t="s">
        <v>708</v>
      </c>
      <c r="BB399" s="380" t="s">
        <v>708</v>
      </c>
      <c r="BC399" s="380" t="s">
        <v>708</v>
      </c>
      <c r="BD399" s="380" t="s">
        <v>708</v>
      </c>
      <c r="BE399" s="380" t="s">
        <v>708</v>
      </c>
      <c r="BF399" s="380" t="s">
        <v>708</v>
      </c>
      <c r="BG399" s="380" t="s">
        <v>708</v>
      </c>
      <c r="BH399" s="380" t="s">
        <v>708</v>
      </c>
      <c r="BI399" s="380" t="s">
        <v>708</v>
      </c>
      <c r="BJ399" s="380" t="s">
        <v>708</v>
      </c>
      <c r="BK399" s="380" t="s">
        <v>708</v>
      </c>
      <c r="BL399" s="380" t="s">
        <v>708</v>
      </c>
      <c r="BM399" s="380" t="s">
        <v>708</v>
      </c>
      <c r="BN399" s="380" t="s">
        <v>708</v>
      </c>
      <c r="BO399" s="380" t="s">
        <v>708</v>
      </c>
      <c r="BP399" s="380" t="s">
        <v>708</v>
      </c>
      <c r="BQ399" s="380" t="s">
        <v>708</v>
      </c>
      <c r="BR399" s="380" t="s">
        <v>708</v>
      </c>
      <c r="BS399" s="380" t="s">
        <v>708</v>
      </c>
      <c r="BT399" s="380" t="s">
        <v>708</v>
      </c>
      <c r="BU399" s="380" t="s">
        <v>708</v>
      </c>
      <c r="BV399" s="380" t="s">
        <v>708</v>
      </c>
      <c r="BW399" s="380" t="s">
        <v>708</v>
      </c>
      <c r="BX399" s="380" t="s">
        <v>708</v>
      </c>
      <c r="BY399" s="380" t="s">
        <v>708</v>
      </c>
      <c r="BZ399" s="380" t="s">
        <v>708</v>
      </c>
      <c r="CA399" s="380" t="s">
        <v>708</v>
      </c>
      <c r="CB399" s="380" t="s">
        <v>708</v>
      </c>
      <c r="CC399" s="380" t="s">
        <v>708</v>
      </c>
      <c r="CD399" s="380" t="s">
        <v>708</v>
      </c>
      <c r="CE399" s="380" t="s">
        <v>708</v>
      </c>
      <c r="CF399" s="380" t="s">
        <v>708</v>
      </c>
      <c r="CG399" s="380" t="s">
        <v>708</v>
      </c>
      <c r="CH399" s="508" t="s">
        <v>1361</v>
      </c>
      <c r="CI399" s="365"/>
      <c r="CJ399" s="365"/>
      <c r="CK399" s="365"/>
      <c r="CL399" s="365"/>
      <c r="CM399" s="365"/>
      <c r="CN399" s="365"/>
      <c r="CO399" s="365"/>
      <c r="CP399" s="365"/>
      <c r="CQ399" s="365"/>
      <c r="CR399" s="365"/>
      <c r="CS399" s="365"/>
      <c r="CT399" s="365"/>
      <c r="CU399" s="365"/>
      <c r="CV399" s="365"/>
      <c r="CW399" s="365"/>
      <c r="CX399" s="365"/>
      <c r="CY399" s="365"/>
      <c r="CZ399" s="365"/>
      <c r="DA399" s="365"/>
      <c r="DB399" s="365"/>
      <c r="DC399" s="365"/>
      <c r="DD399" s="365"/>
      <c r="DE399" s="365"/>
      <c r="DF399" s="365"/>
      <c r="DG399" s="365"/>
      <c r="DH399" s="365"/>
      <c r="DI399" s="365"/>
      <c r="DJ399" s="365"/>
      <c r="DK399" s="365"/>
      <c r="DL399" s="365"/>
      <c r="DM399" s="365"/>
      <c r="DN399" s="365"/>
      <c r="DO399" s="365"/>
      <c r="DP399" s="365"/>
      <c r="DQ399" s="365"/>
      <c r="DR399" s="365"/>
      <c r="DS399" s="365"/>
      <c r="DT399" s="365"/>
      <c r="DU399" s="365"/>
      <c r="DV399" s="365"/>
      <c r="DW399" s="365"/>
      <c r="DX399" s="365"/>
      <c r="DY399" s="365"/>
      <c r="DZ399" s="365"/>
      <c r="EA399" s="365"/>
      <c r="EB399" s="365"/>
      <c r="EC399" s="365"/>
      <c r="ED399" s="365"/>
      <c r="EE399" s="365"/>
      <c r="EF399" s="365"/>
      <c r="EG399" s="365"/>
      <c r="EH399" s="365"/>
      <c r="EI399" s="365"/>
      <c r="EJ399" s="365"/>
      <c r="EK399" s="365"/>
      <c r="EL399" s="365"/>
      <c r="EM399" s="365"/>
      <c r="EN399" s="365"/>
      <c r="EO399" s="365"/>
      <c r="EP399" s="365"/>
      <c r="EQ399" s="365"/>
      <c r="ER399" s="365"/>
      <c r="ES399" s="365"/>
      <c r="ET399" s="365"/>
      <c r="EU399" s="365"/>
      <c r="EV399" s="365"/>
      <c r="EW399" s="365"/>
      <c r="EX399" s="365"/>
      <c r="EY399" s="365"/>
    </row>
    <row r="400" spans="1:155" s="61" customFormat="1" ht="15.5" x14ac:dyDescent="0.35">
      <c r="A400" s="364" t="s">
        <v>663</v>
      </c>
      <c r="B400" s="396" t="s">
        <v>1362</v>
      </c>
      <c r="C400" s="293" t="s">
        <v>1225</v>
      </c>
      <c r="D400" s="365"/>
      <c r="E400" s="398">
        <v>59829247</v>
      </c>
      <c r="F400" s="289">
        <v>64169484.25</v>
      </c>
      <c r="G400" s="483" t="s">
        <v>708</v>
      </c>
      <c r="H400" s="237" t="s">
        <v>708</v>
      </c>
      <c r="I400" s="483" t="s">
        <v>708</v>
      </c>
      <c r="J400" s="783" t="s">
        <v>708</v>
      </c>
      <c r="K400" s="483" t="s">
        <v>708</v>
      </c>
      <c r="L400" s="783" t="s">
        <v>708</v>
      </c>
      <c r="M400" s="398">
        <v>0</v>
      </c>
      <c r="N400" s="699">
        <v>0</v>
      </c>
      <c r="O400" s="237" t="s">
        <v>708</v>
      </c>
      <c r="P400" s="237" t="s">
        <v>708</v>
      </c>
      <c r="Q400" s="383" t="s">
        <v>708</v>
      </c>
      <c r="R400" s="290" t="s">
        <v>708</v>
      </c>
      <c r="S400" s="383" t="s">
        <v>708</v>
      </c>
      <c r="T400" s="722" t="s">
        <v>708</v>
      </c>
      <c r="U400" s="384">
        <v>251711.3</v>
      </c>
      <c r="V400" s="752">
        <v>259082.22</v>
      </c>
      <c r="W400" s="406">
        <v>237.69</v>
      </c>
      <c r="X400" s="753">
        <v>247.68</v>
      </c>
      <c r="Y400" s="383" t="s">
        <v>708</v>
      </c>
      <c r="Z400" s="290" t="s">
        <v>708</v>
      </c>
      <c r="AA400" s="499">
        <v>0</v>
      </c>
      <c r="AB400" s="440">
        <v>0</v>
      </c>
      <c r="AC400" s="619">
        <v>0</v>
      </c>
      <c r="AD400" s="699" t="s">
        <v>105</v>
      </c>
      <c r="AE400" s="290" t="s">
        <v>708</v>
      </c>
      <c r="AF400" s="289" t="s">
        <v>708</v>
      </c>
      <c r="AG400" s="290" t="s">
        <v>708</v>
      </c>
      <c r="AH400" s="290" t="s">
        <v>708</v>
      </c>
      <c r="AI400" s="290" t="s">
        <v>708</v>
      </c>
      <c r="AJ400" s="290" t="s">
        <v>708</v>
      </c>
      <c r="AK400" s="290" t="s">
        <v>708</v>
      </c>
      <c r="AL400" s="290" t="s">
        <v>708</v>
      </c>
      <c r="AM400" s="290" t="s">
        <v>708</v>
      </c>
      <c r="AN400" s="290" t="s">
        <v>708</v>
      </c>
      <c r="AO400" s="290" t="s">
        <v>708</v>
      </c>
      <c r="AP400" s="290" t="s">
        <v>708</v>
      </c>
      <c r="AQ400" s="380" t="s">
        <v>708</v>
      </c>
      <c r="AR400" s="380" t="s">
        <v>708</v>
      </c>
      <c r="AS400" s="380" t="s">
        <v>708</v>
      </c>
      <c r="AT400" s="380" t="s">
        <v>708</v>
      </c>
      <c r="AU400" s="380" t="s">
        <v>708</v>
      </c>
      <c r="AV400" s="380" t="s">
        <v>708</v>
      </c>
      <c r="AW400" s="380" t="s">
        <v>708</v>
      </c>
      <c r="AX400" s="380" t="s">
        <v>708</v>
      </c>
      <c r="AY400" s="380" t="s">
        <v>708</v>
      </c>
      <c r="AZ400" s="380" t="s">
        <v>708</v>
      </c>
      <c r="BA400" s="380" t="s">
        <v>708</v>
      </c>
      <c r="BB400" s="380" t="s">
        <v>708</v>
      </c>
      <c r="BC400" s="380" t="s">
        <v>708</v>
      </c>
      <c r="BD400" s="380" t="s">
        <v>708</v>
      </c>
      <c r="BE400" s="380" t="s">
        <v>708</v>
      </c>
      <c r="BF400" s="380" t="s">
        <v>708</v>
      </c>
      <c r="BG400" s="380" t="s">
        <v>708</v>
      </c>
      <c r="BH400" s="380" t="s">
        <v>708</v>
      </c>
      <c r="BI400" s="380" t="s">
        <v>708</v>
      </c>
      <c r="BJ400" s="380" t="s">
        <v>708</v>
      </c>
      <c r="BK400" s="380" t="s">
        <v>708</v>
      </c>
      <c r="BL400" s="380" t="s">
        <v>708</v>
      </c>
      <c r="BM400" s="380" t="s">
        <v>708</v>
      </c>
      <c r="BN400" s="380" t="s">
        <v>708</v>
      </c>
      <c r="BO400" s="380" t="s">
        <v>708</v>
      </c>
      <c r="BP400" s="380" t="s">
        <v>708</v>
      </c>
      <c r="BQ400" s="380" t="s">
        <v>708</v>
      </c>
      <c r="BR400" s="380" t="s">
        <v>708</v>
      </c>
      <c r="BS400" s="380" t="s">
        <v>708</v>
      </c>
      <c r="BT400" s="380" t="s">
        <v>708</v>
      </c>
      <c r="BU400" s="380" t="s">
        <v>708</v>
      </c>
      <c r="BV400" s="380" t="s">
        <v>708</v>
      </c>
      <c r="BW400" s="380" t="s">
        <v>708</v>
      </c>
      <c r="BX400" s="380" t="s">
        <v>708</v>
      </c>
      <c r="BY400" s="380" t="s">
        <v>708</v>
      </c>
      <c r="BZ400" s="380" t="s">
        <v>708</v>
      </c>
      <c r="CA400" s="380" t="s">
        <v>708</v>
      </c>
      <c r="CB400" s="380" t="s">
        <v>708</v>
      </c>
      <c r="CC400" s="380" t="s">
        <v>708</v>
      </c>
      <c r="CD400" s="380" t="s">
        <v>708</v>
      </c>
      <c r="CE400" s="380" t="s">
        <v>708</v>
      </c>
      <c r="CF400" s="380" t="s">
        <v>708</v>
      </c>
      <c r="CG400" s="380" t="s">
        <v>708</v>
      </c>
      <c r="CH400" s="508" t="s">
        <v>1363</v>
      </c>
      <c r="CI400" s="365"/>
      <c r="CJ400" s="365"/>
      <c r="CK400" s="365"/>
      <c r="CL400" s="365"/>
      <c r="CM400" s="365"/>
      <c r="CN400" s="365"/>
      <c r="CO400" s="365"/>
      <c r="CP400" s="365"/>
      <c r="CQ400" s="365"/>
      <c r="CR400" s="365"/>
      <c r="CS400" s="365"/>
      <c r="CT400" s="365"/>
      <c r="CU400" s="365"/>
      <c r="CV400" s="365"/>
      <c r="CW400" s="365"/>
      <c r="CX400" s="365"/>
      <c r="CY400" s="365"/>
      <c r="CZ400" s="365"/>
      <c r="DA400" s="365"/>
      <c r="DB400" s="365"/>
      <c r="DC400" s="365"/>
      <c r="DD400" s="365"/>
      <c r="DE400" s="365"/>
      <c r="DF400" s="365"/>
      <c r="DG400" s="365"/>
      <c r="DH400" s="365"/>
      <c r="DI400" s="365"/>
      <c r="DJ400" s="365"/>
      <c r="DK400" s="365"/>
      <c r="DL400" s="365"/>
      <c r="DM400" s="365"/>
      <c r="DN400" s="365"/>
      <c r="DO400" s="365"/>
      <c r="DP400" s="365"/>
      <c r="DQ400" s="365"/>
      <c r="DR400" s="365"/>
      <c r="DS400" s="365"/>
      <c r="DT400" s="365"/>
      <c r="DU400" s="365"/>
      <c r="DV400" s="365"/>
      <c r="DW400" s="365"/>
      <c r="DX400" s="365"/>
      <c r="DY400" s="365"/>
      <c r="DZ400" s="365"/>
      <c r="EA400" s="365"/>
      <c r="EB400" s="365"/>
      <c r="EC400" s="365"/>
      <c r="ED400" s="365"/>
      <c r="EE400" s="365"/>
      <c r="EF400" s="365"/>
      <c r="EG400" s="365"/>
      <c r="EH400" s="365"/>
      <c r="EI400" s="365"/>
      <c r="EJ400" s="365"/>
      <c r="EK400" s="365"/>
      <c r="EL400" s="365"/>
      <c r="EM400" s="365"/>
      <c r="EN400" s="365"/>
      <c r="EO400" s="365"/>
      <c r="EP400" s="365"/>
      <c r="EQ400" s="365"/>
      <c r="ER400" s="365"/>
      <c r="ES400" s="365"/>
      <c r="ET400" s="365"/>
      <c r="EU400" s="365"/>
      <c r="EV400" s="365"/>
      <c r="EW400" s="365"/>
      <c r="EX400" s="365"/>
      <c r="EY400" s="365"/>
    </row>
    <row r="401" spans="1:155" s="61" customFormat="1" ht="15.5" x14ac:dyDescent="0.35">
      <c r="A401" s="364" t="s">
        <v>449</v>
      </c>
      <c r="B401" s="396" t="s">
        <v>450</v>
      </c>
      <c r="C401" s="293" t="s">
        <v>173</v>
      </c>
      <c r="D401" s="365"/>
      <c r="E401" s="398">
        <v>777556368.57000005</v>
      </c>
      <c r="F401" s="289">
        <v>829721399.39999998</v>
      </c>
      <c r="G401" s="483" t="s">
        <v>708</v>
      </c>
      <c r="H401" s="237" t="s">
        <v>708</v>
      </c>
      <c r="I401" s="483" t="s">
        <v>708</v>
      </c>
      <c r="J401" s="783" t="s">
        <v>708</v>
      </c>
      <c r="K401" s="483" t="s">
        <v>708</v>
      </c>
      <c r="L401" s="783" t="s">
        <v>708</v>
      </c>
      <c r="M401" s="398">
        <v>1148251</v>
      </c>
      <c r="N401" s="699">
        <v>1170717.2</v>
      </c>
      <c r="O401" s="237" t="s">
        <v>708</v>
      </c>
      <c r="P401" s="237" t="s">
        <v>708</v>
      </c>
      <c r="Q401" s="383" t="s">
        <v>708</v>
      </c>
      <c r="R401" s="290" t="s">
        <v>708</v>
      </c>
      <c r="S401" s="383" t="s">
        <v>708</v>
      </c>
      <c r="T401" s="722" t="s">
        <v>708</v>
      </c>
      <c r="U401" s="384">
        <v>501947.2</v>
      </c>
      <c r="V401" s="752">
        <v>510161.4</v>
      </c>
      <c r="W401" s="406">
        <v>1549.08</v>
      </c>
      <c r="X401" s="753">
        <v>1626.39</v>
      </c>
      <c r="Y401" s="383" t="s">
        <v>708</v>
      </c>
      <c r="Z401" s="290" t="s">
        <v>708</v>
      </c>
      <c r="AA401" s="499">
        <v>23707200.25</v>
      </c>
      <c r="AB401" s="440">
        <v>46.47</v>
      </c>
      <c r="AC401" s="619">
        <v>0.03</v>
      </c>
      <c r="AD401" s="699" t="s">
        <v>105</v>
      </c>
      <c r="AE401" s="290" t="s">
        <v>708</v>
      </c>
      <c r="AF401" s="289" t="s">
        <v>708</v>
      </c>
      <c r="AG401" s="290" t="s">
        <v>708</v>
      </c>
      <c r="AH401" s="290" t="s">
        <v>708</v>
      </c>
      <c r="AI401" s="290" t="s">
        <v>708</v>
      </c>
      <c r="AJ401" s="290" t="s">
        <v>708</v>
      </c>
      <c r="AK401" s="290" t="s">
        <v>708</v>
      </c>
      <c r="AL401" s="290" t="s">
        <v>708</v>
      </c>
      <c r="AM401" s="290" t="s">
        <v>708</v>
      </c>
      <c r="AN401" s="290" t="s">
        <v>708</v>
      </c>
      <c r="AO401" s="290" t="s">
        <v>708</v>
      </c>
      <c r="AP401" s="290" t="s">
        <v>708</v>
      </c>
      <c r="AQ401" s="380" t="s">
        <v>708</v>
      </c>
      <c r="AR401" s="380" t="s">
        <v>708</v>
      </c>
      <c r="AS401" s="380" t="s">
        <v>708</v>
      </c>
      <c r="AT401" s="380" t="s">
        <v>708</v>
      </c>
      <c r="AU401" s="380" t="s">
        <v>708</v>
      </c>
      <c r="AV401" s="380" t="s">
        <v>708</v>
      </c>
      <c r="AW401" s="380" t="s">
        <v>708</v>
      </c>
      <c r="AX401" s="380" t="s">
        <v>708</v>
      </c>
      <c r="AY401" s="380" t="s">
        <v>708</v>
      </c>
      <c r="AZ401" s="380" t="s">
        <v>708</v>
      </c>
      <c r="BA401" s="380" t="s">
        <v>708</v>
      </c>
      <c r="BB401" s="380" t="s">
        <v>708</v>
      </c>
      <c r="BC401" s="380" t="s">
        <v>708</v>
      </c>
      <c r="BD401" s="380" t="s">
        <v>708</v>
      </c>
      <c r="BE401" s="380" t="s">
        <v>708</v>
      </c>
      <c r="BF401" s="380" t="s">
        <v>708</v>
      </c>
      <c r="BG401" s="380" t="s">
        <v>708</v>
      </c>
      <c r="BH401" s="380" t="s">
        <v>708</v>
      </c>
      <c r="BI401" s="380" t="s">
        <v>708</v>
      </c>
      <c r="BJ401" s="380" t="s">
        <v>708</v>
      </c>
      <c r="BK401" s="380" t="s">
        <v>708</v>
      </c>
      <c r="BL401" s="380" t="s">
        <v>708</v>
      </c>
      <c r="BM401" s="380" t="s">
        <v>708</v>
      </c>
      <c r="BN401" s="380" t="s">
        <v>708</v>
      </c>
      <c r="BO401" s="380" t="s">
        <v>708</v>
      </c>
      <c r="BP401" s="380" t="s">
        <v>708</v>
      </c>
      <c r="BQ401" s="380" t="s">
        <v>708</v>
      </c>
      <c r="BR401" s="380" t="s">
        <v>708</v>
      </c>
      <c r="BS401" s="380" t="s">
        <v>708</v>
      </c>
      <c r="BT401" s="380" t="s">
        <v>708</v>
      </c>
      <c r="BU401" s="380" t="s">
        <v>708</v>
      </c>
      <c r="BV401" s="380" t="s">
        <v>708</v>
      </c>
      <c r="BW401" s="380" t="s">
        <v>708</v>
      </c>
      <c r="BX401" s="380" t="s">
        <v>708</v>
      </c>
      <c r="BY401" s="380" t="s">
        <v>708</v>
      </c>
      <c r="BZ401" s="380" t="s">
        <v>708</v>
      </c>
      <c r="CA401" s="380" t="s">
        <v>708</v>
      </c>
      <c r="CB401" s="380" t="s">
        <v>708</v>
      </c>
      <c r="CC401" s="380" t="s">
        <v>708</v>
      </c>
      <c r="CD401" s="380" t="s">
        <v>708</v>
      </c>
      <c r="CE401" s="380" t="s">
        <v>708</v>
      </c>
      <c r="CF401" s="380" t="s">
        <v>708</v>
      </c>
      <c r="CG401" s="380" t="s">
        <v>708</v>
      </c>
      <c r="CH401" s="508" t="s">
        <v>1364</v>
      </c>
      <c r="CI401" s="365"/>
      <c r="CJ401" s="365"/>
      <c r="CK401" s="365"/>
      <c r="CL401" s="365"/>
      <c r="CM401" s="365"/>
      <c r="CN401" s="365"/>
      <c r="CO401" s="365"/>
      <c r="CP401" s="365"/>
      <c r="CQ401" s="365"/>
      <c r="CR401" s="365"/>
      <c r="CS401" s="365"/>
      <c r="CT401" s="365"/>
      <c r="CU401" s="365"/>
      <c r="CV401" s="365"/>
      <c r="CW401" s="365"/>
      <c r="CX401" s="365"/>
      <c r="CY401" s="365"/>
      <c r="CZ401" s="365"/>
      <c r="DA401" s="365"/>
      <c r="DB401" s="365"/>
      <c r="DC401" s="365"/>
      <c r="DD401" s="365"/>
      <c r="DE401" s="365"/>
      <c r="DF401" s="365"/>
      <c r="DG401" s="365"/>
      <c r="DH401" s="365"/>
      <c r="DI401" s="365"/>
      <c r="DJ401" s="365"/>
      <c r="DK401" s="365"/>
      <c r="DL401" s="365"/>
      <c r="DM401" s="365"/>
      <c r="DN401" s="365"/>
      <c r="DO401" s="365"/>
      <c r="DP401" s="365"/>
      <c r="DQ401" s="365"/>
      <c r="DR401" s="365"/>
      <c r="DS401" s="365"/>
      <c r="DT401" s="365"/>
      <c r="DU401" s="365"/>
      <c r="DV401" s="365"/>
      <c r="DW401" s="365"/>
      <c r="DX401" s="365"/>
      <c r="DY401" s="365"/>
      <c r="DZ401" s="365"/>
      <c r="EA401" s="365"/>
      <c r="EB401" s="365"/>
      <c r="EC401" s="365"/>
      <c r="ED401" s="365"/>
      <c r="EE401" s="365"/>
      <c r="EF401" s="365"/>
      <c r="EG401" s="365"/>
      <c r="EH401" s="365"/>
      <c r="EI401" s="365"/>
      <c r="EJ401" s="365"/>
      <c r="EK401" s="365"/>
      <c r="EL401" s="365"/>
      <c r="EM401" s="365"/>
      <c r="EN401" s="365"/>
      <c r="EO401" s="365"/>
      <c r="EP401" s="365"/>
      <c r="EQ401" s="365"/>
      <c r="ER401" s="365"/>
      <c r="ES401" s="365"/>
      <c r="ET401" s="365"/>
      <c r="EU401" s="365"/>
      <c r="EV401" s="365"/>
      <c r="EW401" s="365"/>
      <c r="EX401" s="365"/>
      <c r="EY401" s="365"/>
    </row>
    <row r="402" spans="1:155" s="61" customFormat="1" ht="15.5" x14ac:dyDescent="0.35">
      <c r="A402" s="364" t="s">
        <v>664</v>
      </c>
      <c r="B402" s="396" t="s">
        <v>1365</v>
      </c>
      <c r="C402" s="293" t="s">
        <v>1225</v>
      </c>
      <c r="D402" s="365"/>
      <c r="E402" s="398">
        <v>143341059.27000001</v>
      </c>
      <c r="F402" s="289">
        <v>150788408</v>
      </c>
      <c r="G402" s="483" t="s">
        <v>708</v>
      </c>
      <c r="H402" s="237" t="s">
        <v>708</v>
      </c>
      <c r="I402" s="483" t="s">
        <v>708</v>
      </c>
      <c r="J402" s="783" t="s">
        <v>708</v>
      </c>
      <c r="K402" s="483" t="s">
        <v>708</v>
      </c>
      <c r="L402" s="783" t="s">
        <v>708</v>
      </c>
      <c r="M402" s="398">
        <v>0</v>
      </c>
      <c r="N402" s="699">
        <v>0</v>
      </c>
      <c r="O402" s="237" t="s">
        <v>708</v>
      </c>
      <c r="P402" s="237" t="s">
        <v>708</v>
      </c>
      <c r="Q402" s="383" t="s">
        <v>708</v>
      </c>
      <c r="R402" s="290" t="s">
        <v>708</v>
      </c>
      <c r="S402" s="383" t="s">
        <v>708</v>
      </c>
      <c r="T402" s="722" t="s">
        <v>708</v>
      </c>
      <c r="U402" s="384">
        <v>501946.7</v>
      </c>
      <c r="V402" s="752">
        <v>510161.41</v>
      </c>
      <c r="W402" s="406">
        <v>285.57</v>
      </c>
      <c r="X402" s="753">
        <v>295.57</v>
      </c>
      <c r="Y402" s="383" t="s">
        <v>708</v>
      </c>
      <c r="Z402" s="290" t="s">
        <v>708</v>
      </c>
      <c r="AA402" s="499">
        <v>0</v>
      </c>
      <c r="AB402" s="440">
        <v>0</v>
      </c>
      <c r="AC402" s="619">
        <v>0</v>
      </c>
      <c r="AD402" s="699" t="s">
        <v>105</v>
      </c>
      <c r="AE402" s="290" t="s">
        <v>708</v>
      </c>
      <c r="AF402" s="289" t="s">
        <v>708</v>
      </c>
      <c r="AG402" s="290" t="s">
        <v>708</v>
      </c>
      <c r="AH402" s="290" t="s">
        <v>708</v>
      </c>
      <c r="AI402" s="290" t="s">
        <v>708</v>
      </c>
      <c r="AJ402" s="290" t="s">
        <v>708</v>
      </c>
      <c r="AK402" s="290" t="s">
        <v>708</v>
      </c>
      <c r="AL402" s="290" t="s">
        <v>708</v>
      </c>
      <c r="AM402" s="290" t="s">
        <v>708</v>
      </c>
      <c r="AN402" s="290" t="s">
        <v>708</v>
      </c>
      <c r="AO402" s="290" t="s">
        <v>708</v>
      </c>
      <c r="AP402" s="290" t="s">
        <v>708</v>
      </c>
      <c r="AQ402" s="380" t="s">
        <v>708</v>
      </c>
      <c r="AR402" s="380" t="s">
        <v>708</v>
      </c>
      <c r="AS402" s="380" t="s">
        <v>708</v>
      </c>
      <c r="AT402" s="380" t="s">
        <v>708</v>
      </c>
      <c r="AU402" s="380" t="s">
        <v>708</v>
      </c>
      <c r="AV402" s="380" t="s">
        <v>708</v>
      </c>
      <c r="AW402" s="380" t="s">
        <v>708</v>
      </c>
      <c r="AX402" s="380" t="s">
        <v>708</v>
      </c>
      <c r="AY402" s="380" t="s">
        <v>708</v>
      </c>
      <c r="AZ402" s="380" t="s">
        <v>708</v>
      </c>
      <c r="BA402" s="380" t="s">
        <v>708</v>
      </c>
      <c r="BB402" s="380" t="s">
        <v>708</v>
      </c>
      <c r="BC402" s="380" t="s">
        <v>708</v>
      </c>
      <c r="BD402" s="380" t="s">
        <v>708</v>
      </c>
      <c r="BE402" s="380" t="s">
        <v>708</v>
      </c>
      <c r="BF402" s="380" t="s">
        <v>708</v>
      </c>
      <c r="BG402" s="380" t="s">
        <v>708</v>
      </c>
      <c r="BH402" s="380" t="s">
        <v>708</v>
      </c>
      <c r="BI402" s="380" t="s">
        <v>708</v>
      </c>
      <c r="BJ402" s="380" t="s">
        <v>708</v>
      </c>
      <c r="BK402" s="380" t="s">
        <v>708</v>
      </c>
      <c r="BL402" s="380" t="s">
        <v>708</v>
      </c>
      <c r="BM402" s="380" t="s">
        <v>708</v>
      </c>
      <c r="BN402" s="380" t="s">
        <v>708</v>
      </c>
      <c r="BO402" s="380" t="s">
        <v>708</v>
      </c>
      <c r="BP402" s="380" t="s">
        <v>708</v>
      </c>
      <c r="BQ402" s="380" t="s">
        <v>708</v>
      </c>
      <c r="BR402" s="380" t="s">
        <v>708</v>
      </c>
      <c r="BS402" s="380" t="s">
        <v>708</v>
      </c>
      <c r="BT402" s="380" t="s">
        <v>708</v>
      </c>
      <c r="BU402" s="380" t="s">
        <v>708</v>
      </c>
      <c r="BV402" s="380" t="s">
        <v>708</v>
      </c>
      <c r="BW402" s="380" t="s">
        <v>708</v>
      </c>
      <c r="BX402" s="380" t="s">
        <v>708</v>
      </c>
      <c r="BY402" s="380" t="s">
        <v>708</v>
      </c>
      <c r="BZ402" s="380" t="s">
        <v>708</v>
      </c>
      <c r="CA402" s="380" t="s">
        <v>708</v>
      </c>
      <c r="CB402" s="380" t="s">
        <v>708</v>
      </c>
      <c r="CC402" s="380" t="s">
        <v>708</v>
      </c>
      <c r="CD402" s="380" t="s">
        <v>708</v>
      </c>
      <c r="CE402" s="380" t="s">
        <v>708</v>
      </c>
      <c r="CF402" s="380" t="s">
        <v>708</v>
      </c>
      <c r="CG402" s="380" t="s">
        <v>708</v>
      </c>
      <c r="CH402" s="508" t="s">
        <v>1366</v>
      </c>
      <c r="CI402" s="365"/>
      <c r="CJ402" s="365"/>
      <c r="CK402" s="365"/>
      <c r="CL402" s="365"/>
      <c r="CM402" s="365"/>
      <c r="CN402" s="365"/>
      <c r="CO402" s="365"/>
      <c r="CP402" s="365"/>
      <c r="CQ402" s="365"/>
      <c r="CR402" s="365"/>
      <c r="CS402" s="365"/>
      <c r="CT402" s="365"/>
      <c r="CU402" s="365"/>
      <c r="CV402" s="365"/>
      <c r="CW402" s="365"/>
      <c r="CX402" s="365"/>
      <c r="CY402" s="365"/>
      <c r="CZ402" s="365"/>
      <c r="DA402" s="365"/>
      <c r="DB402" s="365"/>
      <c r="DC402" s="365"/>
      <c r="DD402" s="365"/>
      <c r="DE402" s="365"/>
      <c r="DF402" s="365"/>
      <c r="DG402" s="365"/>
      <c r="DH402" s="365"/>
      <c r="DI402" s="365"/>
      <c r="DJ402" s="365"/>
      <c r="DK402" s="365"/>
      <c r="DL402" s="365"/>
      <c r="DM402" s="365"/>
      <c r="DN402" s="365"/>
      <c r="DO402" s="365"/>
      <c r="DP402" s="365"/>
      <c r="DQ402" s="365"/>
      <c r="DR402" s="365"/>
      <c r="DS402" s="365"/>
      <c r="DT402" s="365"/>
      <c r="DU402" s="365"/>
      <c r="DV402" s="365"/>
      <c r="DW402" s="365"/>
      <c r="DX402" s="365"/>
      <c r="DY402" s="365"/>
      <c r="DZ402" s="365"/>
      <c r="EA402" s="365"/>
      <c r="EB402" s="365"/>
      <c r="EC402" s="365"/>
      <c r="ED402" s="365"/>
      <c r="EE402" s="365"/>
      <c r="EF402" s="365"/>
      <c r="EG402" s="365"/>
      <c r="EH402" s="365"/>
      <c r="EI402" s="365"/>
      <c r="EJ402" s="365"/>
      <c r="EK402" s="365"/>
      <c r="EL402" s="365"/>
      <c r="EM402" s="365"/>
      <c r="EN402" s="365"/>
      <c r="EO402" s="365"/>
      <c r="EP402" s="365"/>
      <c r="EQ402" s="365"/>
      <c r="ER402" s="365"/>
      <c r="ES402" s="365"/>
      <c r="ET402" s="365"/>
      <c r="EU402" s="365"/>
      <c r="EV402" s="365"/>
      <c r="EW402" s="365"/>
      <c r="EX402" s="365"/>
      <c r="EY402" s="365"/>
    </row>
    <row r="403" spans="1:155" s="61" customFormat="1" ht="15.5" x14ac:dyDescent="0.35">
      <c r="A403" s="364" t="s">
        <v>665</v>
      </c>
      <c r="B403" s="396" t="s">
        <v>1367</v>
      </c>
      <c r="C403" s="293" t="s">
        <v>1225</v>
      </c>
      <c r="D403" s="365"/>
      <c r="E403" s="398">
        <v>134914308.59</v>
      </c>
      <c r="F403" s="289">
        <v>143202783.5</v>
      </c>
      <c r="G403" s="483" t="s">
        <v>708</v>
      </c>
      <c r="H403" s="237" t="s">
        <v>708</v>
      </c>
      <c r="I403" s="483" t="s">
        <v>708</v>
      </c>
      <c r="J403" s="783" t="s">
        <v>708</v>
      </c>
      <c r="K403" s="483" t="s">
        <v>708</v>
      </c>
      <c r="L403" s="783" t="s">
        <v>708</v>
      </c>
      <c r="M403" s="398">
        <v>0</v>
      </c>
      <c r="N403" s="699">
        <v>0</v>
      </c>
      <c r="O403" s="237" t="s">
        <v>708</v>
      </c>
      <c r="P403" s="237" t="s">
        <v>708</v>
      </c>
      <c r="Q403" s="383" t="s">
        <v>708</v>
      </c>
      <c r="R403" s="290" t="s">
        <v>708</v>
      </c>
      <c r="S403" s="383" t="s">
        <v>708</v>
      </c>
      <c r="T403" s="722" t="s">
        <v>708</v>
      </c>
      <c r="U403" s="384">
        <v>627771.19999999995</v>
      </c>
      <c r="V403" s="752">
        <v>636711.5</v>
      </c>
      <c r="W403" s="406">
        <v>214.91</v>
      </c>
      <c r="X403" s="753">
        <v>224.91</v>
      </c>
      <c r="Y403" s="383" t="s">
        <v>708</v>
      </c>
      <c r="Z403" s="290" t="s">
        <v>708</v>
      </c>
      <c r="AA403" s="499">
        <v>0</v>
      </c>
      <c r="AB403" s="440">
        <v>0</v>
      </c>
      <c r="AC403" s="619">
        <v>0</v>
      </c>
      <c r="AD403" s="699" t="s">
        <v>105</v>
      </c>
      <c r="AE403" s="290" t="s">
        <v>708</v>
      </c>
      <c r="AF403" s="289" t="s">
        <v>708</v>
      </c>
      <c r="AG403" s="290" t="s">
        <v>708</v>
      </c>
      <c r="AH403" s="290" t="s">
        <v>708</v>
      </c>
      <c r="AI403" s="290" t="s">
        <v>708</v>
      </c>
      <c r="AJ403" s="290" t="s">
        <v>708</v>
      </c>
      <c r="AK403" s="290" t="s">
        <v>708</v>
      </c>
      <c r="AL403" s="290" t="s">
        <v>708</v>
      </c>
      <c r="AM403" s="290" t="s">
        <v>708</v>
      </c>
      <c r="AN403" s="290" t="s">
        <v>708</v>
      </c>
      <c r="AO403" s="290" t="s">
        <v>708</v>
      </c>
      <c r="AP403" s="290" t="s">
        <v>708</v>
      </c>
      <c r="AQ403" s="380" t="s">
        <v>708</v>
      </c>
      <c r="AR403" s="380" t="s">
        <v>708</v>
      </c>
      <c r="AS403" s="380" t="s">
        <v>708</v>
      </c>
      <c r="AT403" s="380" t="s">
        <v>708</v>
      </c>
      <c r="AU403" s="380" t="s">
        <v>708</v>
      </c>
      <c r="AV403" s="380" t="s">
        <v>708</v>
      </c>
      <c r="AW403" s="380" t="s">
        <v>708</v>
      </c>
      <c r="AX403" s="380" t="s">
        <v>708</v>
      </c>
      <c r="AY403" s="380" t="s">
        <v>708</v>
      </c>
      <c r="AZ403" s="380" t="s">
        <v>708</v>
      </c>
      <c r="BA403" s="380" t="s">
        <v>708</v>
      </c>
      <c r="BB403" s="380" t="s">
        <v>708</v>
      </c>
      <c r="BC403" s="380" t="s">
        <v>708</v>
      </c>
      <c r="BD403" s="380" t="s">
        <v>708</v>
      </c>
      <c r="BE403" s="380" t="s">
        <v>708</v>
      </c>
      <c r="BF403" s="380" t="s">
        <v>708</v>
      </c>
      <c r="BG403" s="380" t="s">
        <v>708</v>
      </c>
      <c r="BH403" s="380" t="s">
        <v>708</v>
      </c>
      <c r="BI403" s="380" t="s">
        <v>708</v>
      </c>
      <c r="BJ403" s="380" t="s">
        <v>708</v>
      </c>
      <c r="BK403" s="380" t="s">
        <v>708</v>
      </c>
      <c r="BL403" s="380" t="s">
        <v>708</v>
      </c>
      <c r="BM403" s="380" t="s">
        <v>708</v>
      </c>
      <c r="BN403" s="380" t="s">
        <v>708</v>
      </c>
      <c r="BO403" s="380" t="s">
        <v>708</v>
      </c>
      <c r="BP403" s="380" t="s">
        <v>708</v>
      </c>
      <c r="BQ403" s="380" t="s">
        <v>708</v>
      </c>
      <c r="BR403" s="380" t="s">
        <v>708</v>
      </c>
      <c r="BS403" s="380" t="s">
        <v>708</v>
      </c>
      <c r="BT403" s="380" t="s">
        <v>708</v>
      </c>
      <c r="BU403" s="380" t="s">
        <v>708</v>
      </c>
      <c r="BV403" s="380" t="s">
        <v>708</v>
      </c>
      <c r="BW403" s="380" t="s">
        <v>708</v>
      </c>
      <c r="BX403" s="380" t="s">
        <v>708</v>
      </c>
      <c r="BY403" s="380" t="s">
        <v>708</v>
      </c>
      <c r="BZ403" s="380" t="s">
        <v>708</v>
      </c>
      <c r="CA403" s="380" t="s">
        <v>708</v>
      </c>
      <c r="CB403" s="380" t="s">
        <v>708</v>
      </c>
      <c r="CC403" s="380" t="s">
        <v>708</v>
      </c>
      <c r="CD403" s="380" t="s">
        <v>708</v>
      </c>
      <c r="CE403" s="380" t="s">
        <v>708</v>
      </c>
      <c r="CF403" s="380" t="s">
        <v>708</v>
      </c>
      <c r="CG403" s="380" t="s">
        <v>708</v>
      </c>
      <c r="CH403" s="508" t="s">
        <v>1368</v>
      </c>
      <c r="CI403" s="365"/>
      <c r="CJ403" s="365"/>
      <c r="CK403" s="365"/>
      <c r="CL403" s="365"/>
      <c r="CM403" s="365"/>
      <c r="CN403" s="365"/>
      <c r="CO403" s="365"/>
      <c r="CP403" s="365"/>
      <c r="CQ403" s="365"/>
      <c r="CR403" s="365"/>
      <c r="CS403" s="365"/>
      <c r="CT403" s="365"/>
      <c r="CU403" s="365"/>
      <c r="CV403" s="365"/>
      <c r="CW403" s="365"/>
      <c r="CX403" s="365"/>
      <c r="CY403" s="365"/>
      <c r="CZ403" s="365"/>
      <c r="DA403" s="365"/>
      <c r="DB403" s="365"/>
      <c r="DC403" s="365"/>
      <c r="DD403" s="365"/>
      <c r="DE403" s="365"/>
      <c r="DF403" s="365"/>
      <c r="DG403" s="365"/>
      <c r="DH403" s="365"/>
      <c r="DI403" s="365"/>
      <c r="DJ403" s="365"/>
      <c r="DK403" s="365"/>
      <c r="DL403" s="365"/>
      <c r="DM403" s="365"/>
      <c r="DN403" s="365"/>
      <c r="DO403" s="365"/>
      <c r="DP403" s="365"/>
      <c r="DQ403" s="365"/>
      <c r="DR403" s="365"/>
      <c r="DS403" s="365"/>
      <c r="DT403" s="365"/>
      <c r="DU403" s="365"/>
      <c r="DV403" s="365"/>
      <c r="DW403" s="365"/>
      <c r="DX403" s="365"/>
      <c r="DY403" s="365"/>
      <c r="DZ403" s="365"/>
      <c r="EA403" s="365"/>
      <c r="EB403" s="365"/>
      <c r="EC403" s="365"/>
      <c r="ED403" s="365"/>
      <c r="EE403" s="365"/>
      <c r="EF403" s="365"/>
      <c r="EG403" s="365"/>
      <c r="EH403" s="365"/>
      <c r="EI403" s="365"/>
      <c r="EJ403" s="365"/>
      <c r="EK403" s="365"/>
      <c r="EL403" s="365"/>
      <c r="EM403" s="365"/>
      <c r="EN403" s="365"/>
      <c r="EO403" s="365"/>
      <c r="EP403" s="365"/>
      <c r="EQ403" s="365"/>
      <c r="ER403" s="365"/>
      <c r="ES403" s="365"/>
      <c r="ET403" s="365"/>
      <c r="EU403" s="365"/>
      <c r="EV403" s="365"/>
      <c r="EW403" s="365"/>
      <c r="EX403" s="365"/>
      <c r="EY403" s="365"/>
    </row>
    <row r="404" spans="1:155" s="61" customFormat="1" ht="15.5" x14ac:dyDescent="0.35">
      <c r="A404" s="364" t="s">
        <v>666</v>
      </c>
      <c r="B404" s="396" t="s">
        <v>1369</v>
      </c>
      <c r="C404" s="293" t="s">
        <v>1244</v>
      </c>
      <c r="D404" s="365"/>
      <c r="E404" s="398">
        <v>0</v>
      </c>
      <c r="F404" s="289">
        <v>0</v>
      </c>
      <c r="G404" s="483" t="s">
        <v>708</v>
      </c>
      <c r="H404" s="237" t="s">
        <v>708</v>
      </c>
      <c r="I404" s="483" t="s">
        <v>708</v>
      </c>
      <c r="J404" s="783" t="s">
        <v>708</v>
      </c>
      <c r="K404" s="483" t="s">
        <v>708</v>
      </c>
      <c r="L404" s="783" t="s">
        <v>708</v>
      </c>
      <c r="M404" s="398">
        <v>0</v>
      </c>
      <c r="N404" s="699">
        <v>0</v>
      </c>
      <c r="O404" s="237" t="s">
        <v>708</v>
      </c>
      <c r="P404" s="237" t="s">
        <v>708</v>
      </c>
      <c r="Q404" s="383" t="s">
        <v>708</v>
      </c>
      <c r="R404" s="290" t="s">
        <v>708</v>
      </c>
      <c r="S404" s="383" t="s">
        <v>708</v>
      </c>
      <c r="T404" s="722" t="s">
        <v>708</v>
      </c>
      <c r="U404" s="384">
        <v>0</v>
      </c>
      <c r="V404" s="752">
        <v>0</v>
      </c>
      <c r="W404" s="406">
        <v>0</v>
      </c>
      <c r="X404" s="753" t="s">
        <v>130</v>
      </c>
      <c r="Y404" s="383" t="s">
        <v>708</v>
      </c>
      <c r="Z404" s="290" t="s">
        <v>708</v>
      </c>
      <c r="AA404" s="499">
        <v>0</v>
      </c>
      <c r="AB404" s="440" t="s">
        <v>130</v>
      </c>
      <c r="AC404" s="619">
        <v>0</v>
      </c>
      <c r="AD404" s="699" t="s">
        <v>105</v>
      </c>
      <c r="AE404" s="290" t="s">
        <v>708</v>
      </c>
      <c r="AF404" s="289" t="s">
        <v>708</v>
      </c>
      <c r="AG404" s="290" t="s">
        <v>708</v>
      </c>
      <c r="AH404" s="290" t="s">
        <v>708</v>
      </c>
      <c r="AI404" s="290" t="s">
        <v>708</v>
      </c>
      <c r="AJ404" s="290" t="s">
        <v>708</v>
      </c>
      <c r="AK404" s="290" t="s">
        <v>708</v>
      </c>
      <c r="AL404" s="290" t="s">
        <v>708</v>
      </c>
      <c r="AM404" s="290" t="s">
        <v>708</v>
      </c>
      <c r="AN404" s="290" t="s">
        <v>708</v>
      </c>
      <c r="AO404" s="290" t="s">
        <v>708</v>
      </c>
      <c r="AP404" s="290" t="s">
        <v>708</v>
      </c>
      <c r="AQ404" s="380" t="s">
        <v>708</v>
      </c>
      <c r="AR404" s="380" t="s">
        <v>708</v>
      </c>
      <c r="AS404" s="380" t="s">
        <v>708</v>
      </c>
      <c r="AT404" s="380" t="s">
        <v>708</v>
      </c>
      <c r="AU404" s="380" t="s">
        <v>708</v>
      </c>
      <c r="AV404" s="380" t="s">
        <v>708</v>
      </c>
      <c r="AW404" s="380" t="s">
        <v>708</v>
      </c>
      <c r="AX404" s="380" t="s">
        <v>708</v>
      </c>
      <c r="AY404" s="380" t="s">
        <v>708</v>
      </c>
      <c r="AZ404" s="380" t="s">
        <v>708</v>
      </c>
      <c r="BA404" s="380" t="s">
        <v>708</v>
      </c>
      <c r="BB404" s="380" t="s">
        <v>708</v>
      </c>
      <c r="BC404" s="380" t="s">
        <v>708</v>
      </c>
      <c r="BD404" s="380" t="s">
        <v>708</v>
      </c>
      <c r="BE404" s="380" t="s">
        <v>708</v>
      </c>
      <c r="BF404" s="380" t="s">
        <v>708</v>
      </c>
      <c r="BG404" s="380" t="s">
        <v>708</v>
      </c>
      <c r="BH404" s="380" t="s">
        <v>708</v>
      </c>
      <c r="BI404" s="380" t="s">
        <v>708</v>
      </c>
      <c r="BJ404" s="380" t="s">
        <v>708</v>
      </c>
      <c r="BK404" s="380" t="s">
        <v>708</v>
      </c>
      <c r="BL404" s="380" t="s">
        <v>708</v>
      </c>
      <c r="BM404" s="380" t="s">
        <v>708</v>
      </c>
      <c r="BN404" s="380" t="s">
        <v>708</v>
      </c>
      <c r="BO404" s="380" t="s">
        <v>708</v>
      </c>
      <c r="BP404" s="380" t="s">
        <v>708</v>
      </c>
      <c r="BQ404" s="380" t="s">
        <v>708</v>
      </c>
      <c r="BR404" s="380" t="s">
        <v>708</v>
      </c>
      <c r="BS404" s="380" t="s">
        <v>708</v>
      </c>
      <c r="BT404" s="380" t="s">
        <v>708</v>
      </c>
      <c r="BU404" s="380" t="s">
        <v>708</v>
      </c>
      <c r="BV404" s="380" t="s">
        <v>708</v>
      </c>
      <c r="BW404" s="380" t="s">
        <v>708</v>
      </c>
      <c r="BX404" s="380" t="s">
        <v>708</v>
      </c>
      <c r="BY404" s="380" t="s">
        <v>708</v>
      </c>
      <c r="BZ404" s="380" t="s">
        <v>708</v>
      </c>
      <c r="CA404" s="380" t="s">
        <v>708</v>
      </c>
      <c r="CB404" s="380" t="s">
        <v>708</v>
      </c>
      <c r="CC404" s="380" t="s">
        <v>708</v>
      </c>
      <c r="CD404" s="380" t="s">
        <v>708</v>
      </c>
      <c r="CE404" s="380" t="s">
        <v>708</v>
      </c>
      <c r="CF404" s="380" t="s">
        <v>708</v>
      </c>
      <c r="CG404" s="380" t="s">
        <v>708</v>
      </c>
      <c r="CH404" s="508" t="s">
        <v>1370</v>
      </c>
      <c r="CI404" s="365"/>
      <c r="CJ404" s="365"/>
      <c r="CK404" s="365"/>
      <c r="CL404" s="365"/>
      <c r="CM404" s="365"/>
      <c r="CN404" s="365"/>
      <c r="CO404" s="365"/>
      <c r="CP404" s="365"/>
      <c r="CQ404" s="365"/>
      <c r="CR404" s="365"/>
      <c r="CS404" s="365"/>
      <c r="CT404" s="365"/>
      <c r="CU404" s="365"/>
      <c r="CV404" s="365"/>
      <c r="CW404" s="365"/>
      <c r="CX404" s="365"/>
      <c r="CY404" s="365"/>
      <c r="CZ404" s="365"/>
      <c r="DA404" s="365"/>
      <c r="DB404" s="365"/>
      <c r="DC404" s="365"/>
      <c r="DD404" s="365"/>
      <c r="DE404" s="365"/>
      <c r="DF404" s="365"/>
      <c r="DG404" s="365"/>
      <c r="DH404" s="365"/>
      <c r="DI404" s="365"/>
      <c r="DJ404" s="365"/>
      <c r="DK404" s="365"/>
      <c r="DL404" s="365"/>
      <c r="DM404" s="365"/>
      <c r="DN404" s="365"/>
      <c r="DO404" s="365"/>
      <c r="DP404" s="365"/>
      <c r="DQ404" s="365"/>
      <c r="DR404" s="365"/>
      <c r="DS404" s="365"/>
      <c r="DT404" s="365"/>
      <c r="DU404" s="365"/>
      <c r="DV404" s="365"/>
      <c r="DW404" s="365"/>
      <c r="DX404" s="365"/>
      <c r="DY404" s="365"/>
      <c r="DZ404" s="365"/>
      <c r="EA404" s="365"/>
      <c r="EB404" s="365"/>
      <c r="EC404" s="365"/>
      <c r="ED404" s="365"/>
      <c r="EE404" s="365"/>
      <c r="EF404" s="365"/>
      <c r="EG404" s="365"/>
      <c r="EH404" s="365"/>
      <c r="EI404" s="365"/>
      <c r="EJ404" s="365"/>
      <c r="EK404" s="365"/>
      <c r="EL404" s="365"/>
      <c r="EM404" s="365"/>
      <c r="EN404" s="365"/>
      <c r="EO404" s="365"/>
      <c r="EP404" s="365"/>
      <c r="EQ404" s="365"/>
      <c r="ER404" s="365"/>
      <c r="ES404" s="365"/>
      <c r="ET404" s="365"/>
      <c r="EU404" s="365"/>
      <c r="EV404" s="365"/>
      <c r="EW404" s="365"/>
      <c r="EX404" s="365"/>
      <c r="EY404" s="365"/>
    </row>
    <row r="405" spans="1:155" s="61" customFormat="1" ht="15.5" x14ac:dyDescent="0.35">
      <c r="A405" s="364" t="s">
        <v>667</v>
      </c>
      <c r="B405" s="391" t="s">
        <v>1371</v>
      </c>
      <c r="C405" s="293" t="s">
        <v>1225</v>
      </c>
      <c r="D405" s="365"/>
      <c r="E405" s="398">
        <v>212800075</v>
      </c>
      <c r="F405" s="289">
        <v>226286014</v>
      </c>
      <c r="G405" s="483" t="s">
        <v>708</v>
      </c>
      <c r="H405" s="237" t="s">
        <v>708</v>
      </c>
      <c r="I405" s="483" t="s">
        <v>708</v>
      </c>
      <c r="J405" s="783" t="s">
        <v>708</v>
      </c>
      <c r="K405" s="483" t="s">
        <v>708</v>
      </c>
      <c r="L405" s="783" t="s">
        <v>708</v>
      </c>
      <c r="M405" s="398">
        <v>0</v>
      </c>
      <c r="N405" s="699">
        <v>0</v>
      </c>
      <c r="O405" s="237" t="s">
        <v>708</v>
      </c>
      <c r="P405" s="237" t="s">
        <v>708</v>
      </c>
      <c r="Q405" s="383" t="s">
        <v>708</v>
      </c>
      <c r="R405" s="290" t="s">
        <v>708</v>
      </c>
      <c r="S405" s="383" t="s">
        <v>708</v>
      </c>
      <c r="T405" s="722" t="s">
        <v>708</v>
      </c>
      <c r="U405" s="384">
        <v>920097.2</v>
      </c>
      <c r="V405" s="752">
        <v>937856.5</v>
      </c>
      <c r="W405" s="406">
        <v>231.28</v>
      </c>
      <c r="X405" s="753">
        <v>241.28</v>
      </c>
      <c r="Y405" s="383" t="s">
        <v>708</v>
      </c>
      <c r="Z405" s="290" t="s">
        <v>708</v>
      </c>
      <c r="AA405" s="499">
        <v>0</v>
      </c>
      <c r="AB405" s="440">
        <v>0</v>
      </c>
      <c r="AC405" s="619">
        <v>0</v>
      </c>
      <c r="AD405" s="699" t="s">
        <v>105</v>
      </c>
      <c r="AE405" s="290" t="s">
        <v>708</v>
      </c>
      <c r="AF405" s="289" t="s">
        <v>708</v>
      </c>
      <c r="AG405" s="290" t="s">
        <v>708</v>
      </c>
      <c r="AH405" s="290" t="s">
        <v>708</v>
      </c>
      <c r="AI405" s="290" t="s">
        <v>708</v>
      </c>
      <c r="AJ405" s="290" t="s">
        <v>708</v>
      </c>
      <c r="AK405" s="290" t="s">
        <v>708</v>
      </c>
      <c r="AL405" s="290" t="s">
        <v>708</v>
      </c>
      <c r="AM405" s="290" t="s">
        <v>708</v>
      </c>
      <c r="AN405" s="290" t="s">
        <v>708</v>
      </c>
      <c r="AO405" s="290" t="s">
        <v>708</v>
      </c>
      <c r="AP405" s="290" t="s">
        <v>708</v>
      </c>
      <c r="AQ405" s="380" t="s">
        <v>708</v>
      </c>
      <c r="AR405" s="380" t="s">
        <v>708</v>
      </c>
      <c r="AS405" s="380" t="s">
        <v>708</v>
      </c>
      <c r="AT405" s="380" t="s">
        <v>708</v>
      </c>
      <c r="AU405" s="380" t="s">
        <v>708</v>
      </c>
      <c r="AV405" s="380" t="s">
        <v>708</v>
      </c>
      <c r="AW405" s="380" t="s">
        <v>708</v>
      </c>
      <c r="AX405" s="380" t="s">
        <v>708</v>
      </c>
      <c r="AY405" s="380" t="s">
        <v>708</v>
      </c>
      <c r="AZ405" s="380" t="s">
        <v>708</v>
      </c>
      <c r="BA405" s="380" t="s">
        <v>708</v>
      </c>
      <c r="BB405" s="380" t="s">
        <v>708</v>
      </c>
      <c r="BC405" s="380" t="s">
        <v>708</v>
      </c>
      <c r="BD405" s="380" t="s">
        <v>708</v>
      </c>
      <c r="BE405" s="380" t="s">
        <v>708</v>
      </c>
      <c r="BF405" s="380" t="s">
        <v>708</v>
      </c>
      <c r="BG405" s="380" t="s">
        <v>708</v>
      </c>
      <c r="BH405" s="380" t="s">
        <v>708</v>
      </c>
      <c r="BI405" s="380" t="s">
        <v>708</v>
      </c>
      <c r="BJ405" s="380" t="s">
        <v>708</v>
      </c>
      <c r="BK405" s="380" t="s">
        <v>708</v>
      </c>
      <c r="BL405" s="380" t="s">
        <v>708</v>
      </c>
      <c r="BM405" s="380" t="s">
        <v>708</v>
      </c>
      <c r="BN405" s="380" t="s">
        <v>708</v>
      </c>
      <c r="BO405" s="380" t="s">
        <v>708</v>
      </c>
      <c r="BP405" s="380" t="s">
        <v>708</v>
      </c>
      <c r="BQ405" s="380" t="s">
        <v>708</v>
      </c>
      <c r="BR405" s="380" t="s">
        <v>708</v>
      </c>
      <c r="BS405" s="380" t="s">
        <v>708</v>
      </c>
      <c r="BT405" s="380" t="s">
        <v>708</v>
      </c>
      <c r="BU405" s="380" t="s">
        <v>708</v>
      </c>
      <c r="BV405" s="380" t="s">
        <v>708</v>
      </c>
      <c r="BW405" s="380" t="s">
        <v>708</v>
      </c>
      <c r="BX405" s="380" t="s">
        <v>708</v>
      </c>
      <c r="BY405" s="380" t="s">
        <v>708</v>
      </c>
      <c r="BZ405" s="380" t="s">
        <v>708</v>
      </c>
      <c r="CA405" s="380" t="s">
        <v>708</v>
      </c>
      <c r="CB405" s="380" t="s">
        <v>708</v>
      </c>
      <c r="CC405" s="380" t="s">
        <v>708</v>
      </c>
      <c r="CD405" s="380" t="s">
        <v>708</v>
      </c>
      <c r="CE405" s="380" t="s">
        <v>708</v>
      </c>
      <c r="CF405" s="380" t="s">
        <v>708</v>
      </c>
      <c r="CG405" s="380" t="s">
        <v>708</v>
      </c>
      <c r="CH405" s="508" t="s">
        <v>1372</v>
      </c>
      <c r="CI405" s="365"/>
      <c r="CJ405" s="365"/>
      <c r="CK405" s="365"/>
      <c r="CL405" s="365"/>
      <c r="CM405" s="365"/>
      <c r="CN405" s="365"/>
      <c r="CO405" s="365"/>
      <c r="CP405" s="365"/>
      <c r="CQ405" s="365"/>
      <c r="CR405" s="365"/>
      <c r="CS405" s="365"/>
      <c r="CT405" s="365"/>
      <c r="CU405" s="365"/>
      <c r="CV405" s="365"/>
      <c r="CW405" s="365"/>
      <c r="CX405" s="365"/>
      <c r="CY405" s="365"/>
      <c r="CZ405" s="365"/>
      <c r="DA405" s="365"/>
      <c r="DB405" s="365"/>
      <c r="DC405" s="365"/>
      <c r="DD405" s="365"/>
      <c r="DE405" s="365"/>
      <c r="DF405" s="365"/>
      <c r="DG405" s="365"/>
      <c r="DH405" s="365"/>
      <c r="DI405" s="365"/>
      <c r="DJ405" s="365"/>
      <c r="DK405" s="365"/>
      <c r="DL405" s="365"/>
      <c r="DM405" s="365"/>
      <c r="DN405" s="365"/>
      <c r="DO405" s="365"/>
      <c r="DP405" s="365"/>
      <c r="DQ405" s="365"/>
      <c r="DR405" s="365"/>
      <c r="DS405" s="365"/>
      <c r="DT405" s="365"/>
      <c r="DU405" s="365"/>
      <c r="DV405" s="365"/>
      <c r="DW405" s="365"/>
      <c r="DX405" s="365"/>
      <c r="DY405" s="365"/>
      <c r="DZ405" s="365"/>
      <c r="EA405" s="365"/>
      <c r="EB405" s="365"/>
      <c r="EC405" s="365"/>
      <c r="ED405" s="365"/>
      <c r="EE405" s="365"/>
      <c r="EF405" s="365"/>
      <c r="EG405" s="365"/>
      <c r="EH405" s="365"/>
      <c r="EI405" s="365"/>
      <c r="EJ405" s="365"/>
      <c r="EK405" s="365"/>
      <c r="EL405" s="365"/>
      <c r="EM405" s="365"/>
      <c r="EN405" s="365"/>
      <c r="EO405" s="365"/>
      <c r="EP405" s="365"/>
      <c r="EQ405" s="365"/>
      <c r="ER405" s="365"/>
      <c r="ES405" s="365"/>
      <c r="ET405" s="365"/>
      <c r="EU405" s="365"/>
      <c r="EV405" s="365"/>
      <c r="EW405" s="365"/>
      <c r="EX405" s="365"/>
      <c r="EY405" s="365"/>
    </row>
    <row r="406" spans="1:155" s="61" customFormat="1" ht="15.5" x14ac:dyDescent="0.35">
      <c r="A406" s="364" t="s">
        <v>668</v>
      </c>
      <c r="B406" s="391" t="s">
        <v>1373</v>
      </c>
      <c r="C406" s="293" t="s">
        <v>1321</v>
      </c>
      <c r="D406" s="365"/>
      <c r="E406" s="398">
        <v>24751159</v>
      </c>
      <c r="F406" s="289">
        <v>25614426</v>
      </c>
      <c r="G406" s="483" t="s">
        <v>708</v>
      </c>
      <c r="H406" s="237" t="s">
        <v>708</v>
      </c>
      <c r="I406" s="483" t="s">
        <v>708</v>
      </c>
      <c r="J406" s="783" t="s">
        <v>708</v>
      </c>
      <c r="K406" s="483" t="s">
        <v>708</v>
      </c>
      <c r="L406" s="783" t="s">
        <v>708</v>
      </c>
      <c r="M406" s="398">
        <v>0</v>
      </c>
      <c r="N406" s="699">
        <v>0</v>
      </c>
      <c r="O406" s="237" t="s">
        <v>708</v>
      </c>
      <c r="P406" s="237" t="s">
        <v>708</v>
      </c>
      <c r="Q406" s="383" t="s">
        <v>708</v>
      </c>
      <c r="R406" s="290" t="s">
        <v>708</v>
      </c>
      <c r="S406" s="383" t="s">
        <v>708</v>
      </c>
      <c r="T406" s="722" t="s">
        <v>708</v>
      </c>
      <c r="U406" s="384">
        <v>289014</v>
      </c>
      <c r="V406" s="752">
        <v>293239</v>
      </c>
      <c r="W406" s="406">
        <v>85.64</v>
      </c>
      <c r="X406" s="753">
        <v>87.35</v>
      </c>
      <c r="Y406" s="383" t="s">
        <v>708</v>
      </c>
      <c r="Z406" s="290" t="s">
        <v>708</v>
      </c>
      <c r="AA406" s="499">
        <v>0</v>
      </c>
      <c r="AB406" s="440">
        <v>0</v>
      </c>
      <c r="AC406" s="619">
        <v>0</v>
      </c>
      <c r="AD406" s="699" t="s">
        <v>105</v>
      </c>
      <c r="AE406" s="290" t="s">
        <v>708</v>
      </c>
      <c r="AF406" s="289" t="s">
        <v>708</v>
      </c>
      <c r="AG406" s="290" t="s">
        <v>708</v>
      </c>
      <c r="AH406" s="290" t="s">
        <v>708</v>
      </c>
      <c r="AI406" s="290" t="s">
        <v>708</v>
      </c>
      <c r="AJ406" s="290" t="s">
        <v>708</v>
      </c>
      <c r="AK406" s="290" t="s">
        <v>708</v>
      </c>
      <c r="AL406" s="290" t="s">
        <v>708</v>
      </c>
      <c r="AM406" s="290" t="s">
        <v>708</v>
      </c>
      <c r="AN406" s="290" t="s">
        <v>708</v>
      </c>
      <c r="AO406" s="290" t="s">
        <v>708</v>
      </c>
      <c r="AP406" s="290" t="s">
        <v>708</v>
      </c>
      <c r="AQ406" s="380" t="s">
        <v>708</v>
      </c>
      <c r="AR406" s="380" t="s">
        <v>708</v>
      </c>
      <c r="AS406" s="380" t="s">
        <v>708</v>
      </c>
      <c r="AT406" s="380" t="s">
        <v>708</v>
      </c>
      <c r="AU406" s="380" t="s">
        <v>708</v>
      </c>
      <c r="AV406" s="380" t="s">
        <v>708</v>
      </c>
      <c r="AW406" s="380" t="s">
        <v>708</v>
      </c>
      <c r="AX406" s="380" t="s">
        <v>708</v>
      </c>
      <c r="AY406" s="380" t="s">
        <v>708</v>
      </c>
      <c r="AZ406" s="380" t="s">
        <v>708</v>
      </c>
      <c r="BA406" s="380" t="s">
        <v>708</v>
      </c>
      <c r="BB406" s="380" t="s">
        <v>708</v>
      </c>
      <c r="BC406" s="380" t="s">
        <v>708</v>
      </c>
      <c r="BD406" s="380" t="s">
        <v>708</v>
      </c>
      <c r="BE406" s="380" t="s">
        <v>708</v>
      </c>
      <c r="BF406" s="380" t="s">
        <v>708</v>
      </c>
      <c r="BG406" s="380" t="s">
        <v>708</v>
      </c>
      <c r="BH406" s="380" t="s">
        <v>708</v>
      </c>
      <c r="BI406" s="380" t="s">
        <v>708</v>
      </c>
      <c r="BJ406" s="380" t="s">
        <v>708</v>
      </c>
      <c r="BK406" s="380" t="s">
        <v>708</v>
      </c>
      <c r="BL406" s="380" t="s">
        <v>708</v>
      </c>
      <c r="BM406" s="380" t="s">
        <v>708</v>
      </c>
      <c r="BN406" s="380" t="s">
        <v>708</v>
      </c>
      <c r="BO406" s="380" t="s">
        <v>708</v>
      </c>
      <c r="BP406" s="380" t="s">
        <v>708</v>
      </c>
      <c r="BQ406" s="380" t="s">
        <v>708</v>
      </c>
      <c r="BR406" s="380" t="s">
        <v>708</v>
      </c>
      <c r="BS406" s="380" t="s">
        <v>708</v>
      </c>
      <c r="BT406" s="380" t="s">
        <v>708</v>
      </c>
      <c r="BU406" s="380" t="s">
        <v>708</v>
      </c>
      <c r="BV406" s="380" t="s">
        <v>708</v>
      </c>
      <c r="BW406" s="380" t="s">
        <v>708</v>
      </c>
      <c r="BX406" s="380" t="s">
        <v>708</v>
      </c>
      <c r="BY406" s="380" t="s">
        <v>708</v>
      </c>
      <c r="BZ406" s="380" t="s">
        <v>708</v>
      </c>
      <c r="CA406" s="380" t="s">
        <v>708</v>
      </c>
      <c r="CB406" s="380" t="s">
        <v>708</v>
      </c>
      <c r="CC406" s="380" t="s">
        <v>708</v>
      </c>
      <c r="CD406" s="380" t="s">
        <v>708</v>
      </c>
      <c r="CE406" s="380" t="s">
        <v>708</v>
      </c>
      <c r="CF406" s="380" t="s">
        <v>708</v>
      </c>
      <c r="CG406" s="380" t="s">
        <v>708</v>
      </c>
      <c r="CH406" s="508" t="s">
        <v>1374</v>
      </c>
      <c r="CI406" s="365"/>
      <c r="CJ406" s="365"/>
      <c r="CK406" s="365"/>
      <c r="CL406" s="365"/>
      <c r="CM406" s="365"/>
      <c r="CN406" s="365"/>
      <c r="CO406" s="365"/>
      <c r="CP406" s="365"/>
      <c r="CQ406" s="365"/>
      <c r="CR406" s="365"/>
      <c r="CS406" s="365"/>
      <c r="CT406" s="365"/>
      <c r="CU406" s="365"/>
      <c r="CV406" s="365"/>
      <c r="CW406" s="365"/>
      <c r="CX406" s="365"/>
      <c r="CY406" s="365"/>
      <c r="CZ406" s="365"/>
      <c r="DA406" s="365"/>
      <c r="DB406" s="365"/>
      <c r="DC406" s="365"/>
      <c r="DD406" s="365"/>
      <c r="DE406" s="365"/>
      <c r="DF406" s="365"/>
      <c r="DG406" s="365"/>
      <c r="DH406" s="365"/>
      <c r="DI406" s="365"/>
      <c r="DJ406" s="365"/>
      <c r="DK406" s="365"/>
      <c r="DL406" s="365"/>
      <c r="DM406" s="365"/>
      <c r="DN406" s="365"/>
      <c r="DO406" s="365"/>
      <c r="DP406" s="365"/>
      <c r="DQ406" s="365"/>
      <c r="DR406" s="365"/>
      <c r="DS406" s="365"/>
      <c r="DT406" s="365"/>
      <c r="DU406" s="365"/>
      <c r="DV406" s="365"/>
      <c r="DW406" s="365"/>
      <c r="DX406" s="365"/>
      <c r="DY406" s="365"/>
      <c r="DZ406" s="365"/>
      <c r="EA406" s="365"/>
      <c r="EB406" s="365"/>
      <c r="EC406" s="365"/>
      <c r="ED406" s="365"/>
      <c r="EE406" s="365"/>
      <c r="EF406" s="365"/>
      <c r="EG406" s="365"/>
      <c r="EH406" s="365"/>
      <c r="EI406" s="365"/>
      <c r="EJ406" s="365"/>
      <c r="EK406" s="365"/>
      <c r="EL406" s="365"/>
      <c r="EM406" s="365"/>
      <c r="EN406" s="365"/>
      <c r="EO406" s="365"/>
      <c r="EP406" s="365"/>
      <c r="EQ406" s="365"/>
      <c r="ER406" s="365"/>
      <c r="ES406" s="365"/>
      <c r="ET406" s="365"/>
      <c r="EU406" s="365"/>
      <c r="EV406" s="365"/>
      <c r="EW406" s="365"/>
      <c r="EX406" s="365"/>
      <c r="EY406" s="365"/>
    </row>
    <row r="407" spans="1:155" s="61" customFormat="1" ht="15.5" x14ac:dyDescent="0.35">
      <c r="A407" s="364" t="s">
        <v>483</v>
      </c>
      <c r="B407" s="391" t="s">
        <v>484</v>
      </c>
      <c r="C407" s="293" t="s">
        <v>173</v>
      </c>
      <c r="D407" s="365"/>
      <c r="E407" s="398">
        <v>323674612</v>
      </c>
      <c r="F407" s="289">
        <v>343146896.19999999</v>
      </c>
      <c r="G407" s="483" t="s">
        <v>708</v>
      </c>
      <c r="H407" s="237" t="s">
        <v>708</v>
      </c>
      <c r="I407" s="483" t="s">
        <v>708</v>
      </c>
      <c r="J407" s="783" t="s">
        <v>708</v>
      </c>
      <c r="K407" s="483" t="s">
        <v>708</v>
      </c>
      <c r="L407" s="783" t="s">
        <v>708</v>
      </c>
      <c r="M407" s="398">
        <v>0</v>
      </c>
      <c r="N407" s="699">
        <v>0</v>
      </c>
      <c r="O407" s="237" t="s">
        <v>708</v>
      </c>
      <c r="P407" s="237" t="s">
        <v>708</v>
      </c>
      <c r="Q407" s="383" t="s">
        <v>708</v>
      </c>
      <c r="R407" s="290" t="s">
        <v>708</v>
      </c>
      <c r="S407" s="383" t="s">
        <v>708</v>
      </c>
      <c r="T407" s="722" t="s">
        <v>708</v>
      </c>
      <c r="U407" s="384">
        <v>211067.8</v>
      </c>
      <c r="V407" s="752">
        <v>215689.5</v>
      </c>
      <c r="W407" s="406">
        <v>1533.51</v>
      </c>
      <c r="X407" s="753">
        <v>1590.93</v>
      </c>
      <c r="Y407" s="383" t="s">
        <v>708</v>
      </c>
      <c r="Z407" s="290" t="s">
        <v>708</v>
      </c>
      <c r="AA407" s="499">
        <v>6600024</v>
      </c>
      <c r="AB407" s="440">
        <v>30.6</v>
      </c>
      <c r="AC407" s="619">
        <v>0.02</v>
      </c>
      <c r="AD407" s="699" t="s">
        <v>105</v>
      </c>
      <c r="AE407" s="290" t="s">
        <v>708</v>
      </c>
      <c r="AF407" s="289" t="s">
        <v>708</v>
      </c>
      <c r="AG407" s="290" t="s">
        <v>708</v>
      </c>
      <c r="AH407" s="290" t="s">
        <v>708</v>
      </c>
      <c r="AI407" s="290" t="s">
        <v>708</v>
      </c>
      <c r="AJ407" s="290" t="s">
        <v>708</v>
      </c>
      <c r="AK407" s="290" t="s">
        <v>708</v>
      </c>
      <c r="AL407" s="290" t="s">
        <v>708</v>
      </c>
      <c r="AM407" s="290" t="s">
        <v>708</v>
      </c>
      <c r="AN407" s="290" t="s">
        <v>708</v>
      </c>
      <c r="AO407" s="290" t="s">
        <v>708</v>
      </c>
      <c r="AP407" s="290" t="s">
        <v>708</v>
      </c>
      <c r="AQ407" s="380" t="s">
        <v>708</v>
      </c>
      <c r="AR407" s="380" t="s">
        <v>708</v>
      </c>
      <c r="AS407" s="380" t="s">
        <v>708</v>
      </c>
      <c r="AT407" s="380" t="s">
        <v>708</v>
      </c>
      <c r="AU407" s="380" t="s">
        <v>708</v>
      </c>
      <c r="AV407" s="380" t="s">
        <v>708</v>
      </c>
      <c r="AW407" s="380" t="s">
        <v>708</v>
      </c>
      <c r="AX407" s="380" t="s">
        <v>708</v>
      </c>
      <c r="AY407" s="380" t="s">
        <v>708</v>
      </c>
      <c r="AZ407" s="380" t="s">
        <v>708</v>
      </c>
      <c r="BA407" s="380" t="s">
        <v>708</v>
      </c>
      <c r="BB407" s="380" t="s">
        <v>708</v>
      </c>
      <c r="BC407" s="380" t="s">
        <v>708</v>
      </c>
      <c r="BD407" s="380" t="s">
        <v>708</v>
      </c>
      <c r="BE407" s="380" t="s">
        <v>708</v>
      </c>
      <c r="BF407" s="380" t="s">
        <v>708</v>
      </c>
      <c r="BG407" s="380" t="s">
        <v>708</v>
      </c>
      <c r="BH407" s="380" t="s">
        <v>708</v>
      </c>
      <c r="BI407" s="380" t="s">
        <v>708</v>
      </c>
      <c r="BJ407" s="380" t="s">
        <v>708</v>
      </c>
      <c r="BK407" s="380" t="s">
        <v>708</v>
      </c>
      <c r="BL407" s="380" t="s">
        <v>708</v>
      </c>
      <c r="BM407" s="380" t="s">
        <v>708</v>
      </c>
      <c r="BN407" s="380" t="s">
        <v>708</v>
      </c>
      <c r="BO407" s="380" t="s">
        <v>708</v>
      </c>
      <c r="BP407" s="380" t="s">
        <v>708</v>
      </c>
      <c r="BQ407" s="380" t="s">
        <v>708</v>
      </c>
      <c r="BR407" s="380" t="s">
        <v>708</v>
      </c>
      <c r="BS407" s="380" t="s">
        <v>708</v>
      </c>
      <c r="BT407" s="380" t="s">
        <v>708</v>
      </c>
      <c r="BU407" s="380" t="s">
        <v>708</v>
      </c>
      <c r="BV407" s="380" t="s">
        <v>708</v>
      </c>
      <c r="BW407" s="380" t="s">
        <v>708</v>
      </c>
      <c r="BX407" s="380" t="s">
        <v>708</v>
      </c>
      <c r="BY407" s="380" t="s">
        <v>708</v>
      </c>
      <c r="BZ407" s="380" t="s">
        <v>708</v>
      </c>
      <c r="CA407" s="380" t="s">
        <v>708</v>
      </c>
      <c r="CB407" s="380" t="s">
        <v>708</v>
      </c>
      <c r="CC407" s="380" t="s">
        <v>708</v>
      </c>
      <c r="CD407" s="380" t="s">
        <v>708</v>
      </c>
      <c r="CE407" s="380" t="s">
        <v>708</v>
      </c>
      <c r="CF407" s="380" t="s">
        <v>708</v>
      </c>
      <c r="CG407" s="380" t="s">
        <v>708</v>
      </c>
      <c r="CH407" s="508" t="s">
        <v>1375</v>
      </c>
      <c r="CI407" s="365"/>
      <c r="CJ407" s="365"/>
      <c r="CK407" s="365"/>
      <c r="CL407" s="365"/>
      <c r="CM407" s="365"/>
      <c r="CN407" s="365"/>
      <c r="CO407" s="365"/>
      <c r="CP407" s="365"/>
      <c r="CQ407" s="365"/>
      <c r="CR407" s="365"/>
      <c r="CS407" s="365"/>
      <c r="CT407" s="365"/>
      <c r="CU407" s="365"/>
      <c r="CV407" s="365"/>
      <c r="CW407" s="365"/>
      <c r="CX407" s="365"/>
      <c r="CY407" s="365"/>
      <c r="CZ407" s="365"/>
      <c r="DA407" s="365"/>
      <c r="DB407" s="365"/>
      <c r="DC407" s="365"/>
      <c r="DD407" s="365"/>
      <c r="DE407" s="365"/>
      <c r="DF407" s="365"/>
      <c r="DG407" s="365"/>
      <c r="DH407" s="365"/>
      <c r="DI407" s="365"/>
      <c r="DJ407" s="365"/>
      <c r="DK407" s="365"/>
      <c r="DL407" s="365"/>
      <c r="DM407" s="365"/>
      <c r="DN407" s="365"/>
      <c r="DO407" s="365"/>
      <c r="DP407" s="365"/>
      <c r="DQ407" s="365"/>
      <c r="DR407" s="365"/>
      <c r="DS407" s="365"/>
      <c r="DT407" s="365"/>
      <c r="DU407" s="365"/>
      <c r="DV407" s="365"/>
      <c r="DW407" s="365"/>
      <c r="DX407" s="365"/>
      <c r="DY407" s="365"/>
      <c r="DZ407" s="365"/>
      <c r="EA407" s="365"/>
      <c r="EB407" s="365"/>
      <c r="EC407" s="365"/>
      <c r="ED407" s="365"/>
      <c r="EE407" s="365"/>
      <c r="EF407" s="365"/>
      <c r="EG407" s="365"/>
      <c r="EH407" s="365"/>
      <c r="EI407" s="365"/>
      <c r="EJ407" s="365"/>
      <c r="EK407" s="365"/>
      <c r="EL407" s="365"/>
      <c r="EM407" s="365"/>
      <c r="EN407" s="365"/>
      <c r="EO407" s="365"/>
      <c r="EP407" s="365"/>
      <c r="EQ407" s="365"/>
      <c r="ER407" s="365"/>
      <c r="ES407" s="365"/>
      <c r="ET407" s="365"/>
      <c r="EU407" s="365"/>
      <c r="EV407" s="365"/>
      <c r="EW407" s="365"/>
      <c r="EX407" s="365"/>
      <c r="EY407" s="365"/>
    </row>
    <row r="408" spans="1:155" s="61" customFormat="1" ht="15.5" x14ac:dyDescent="0.35">
      <c r="A408" s="364" t="s">
        <v>669</v>
      </c>
      <c r="B408" s="391" t="s">
        <v>1376</v>
      </c>
      <c r="C408" s="293" t="s">
        <v>1225</v>
      </c>
      <c r="D408" s="365"/>
      <c r="E408" s="398">
        <v>53391667</v>
      </c>
      <c r="F408" s="289">
        <v>56663738.939999998</v>
      </c>
      <c r="G408" s="483" t="s">
        <v>708</v>
      </c>
      <c r="H408" s="237" t="s">
        <v>708</v>
      </c>
      <c r="I408" s="483" t="s">
        <v>708</v>
      </c>
      <c r="J408" s="783" t="s">
        <v>708</v>
      </c>
      <c r="K408" s="483" t="s">
        <v>708</v>
      </c>
      <c r="L408" s="783" t="s">
        <v>708</v>
      </c>
      <c r="M408" s="398">
        <v>0</v>
      </c>
      <c r="N408" s="699">
        <v>0</v>
      </c>
      <c r="O408" s="237" t="s">
        <v>708</v>
      </c>
      <c r="P408" s="237" t="s">
        <v>708</v>
      </c>
      <c r="Q408" s="383" t="s">
        <v>708</v>
      </c>
      <c r="R408" s="290" t="s">
        <v>708</v>
      </c>
      <c r="S408" s="383" t="s">
        <v>708</v>
      </c>
      <c r="T408" s="722" t="s">
        <v>708</v>
      </c>
      <c r="U408" s="384">
        <v>211067.8</v>
      </c>
      <c r="V408" s="752">
        <v>215689.5</v>
      </c>
      <c r="W408" s="406">
        <v>252.96</v>
      </c>
      <c r="X408" s="753">
        <v>262.70999999999998</v>
      </c>
      <c r="Y408" s="383" t="s">
        <v>708</v>
      </c>
      <c r="Z408" s="290" t="s">
        <v>708</v>
      </c>
      <c r="AA408" s="499">
        <v>0</v>
      </c>
      <c r="AB408" s="440">
        <v>0</v>
      </c>
      <c r="AC408" s="619">
        <v>0</v>
      </c>
      <c r="AD408" s="699" t="s">
        <v>105</v>
      </c>
      <c r="AE408" s="290" t="s">
        <v>708</v>
      </c>
      <c r="AF408" s="289" t="s">
        <v>708</v>
      </c>
      <c r="AG408" s="290" t="s">
        <v>708</v>
      </c>
      <c r="AH408" s="290" t="s">
        <v>708</v>
      </c>
      <c r="AI408" s="290" t="s">
        <v>708</v>
      </c>
      <c r="AJ408" s="290" t="s">
        <v>708</v>
      </c>
      <c r="AK408" s="290" t="s">
        <v>708</v>
      </c>
      <c r="AL408" s="290" t="s">
        <v>708</v>
      </c>
      <c r="AM408" s="290" t="s">
        <v>708</v>
      </c>
      <c r="AN408" s="290" t="s">
        <v>708</v>
      </c>
      <c r="AO408" s="290" t="s">
        <v>708</v>
      </c>
      <c r="AP408" s="290" t="s">
        <v>708</v>
      </c>
      <c r="AQ408" s="380" t="s">
        <v>708</v>
      </c>
      <c r="AR408" s="380" t="s">
        <v>708</v>
      </c>
      <c r="AS408" s="380" t="s">
        <v>708</v>
      </c>
      <c r="AT408" s="380" t="s">
        <v>708</v>
      </c>
      <c r="AU408" s="380" t="s">
        <v>708</v>
      </c>
      <c r="AV408" s="380" t="s">
        <v>708</v>
      </c>
      <c r="AW408" s="380" t="s">
        <v>708</v>
      </c>
      <c r="AX408" s="380" t="s">
        <v>708</v>
      </c>
      <c r="AY408" s="380" t="s">
        <v>708</v>
      </c>
      <c r="AZ408" s="380" t="s">
        <v>708</v>
      </c>
      <c r="BA408" s="380" t="s">
        <v>708</v>
      </c>
      <c r="BB408" s="380" t="s">
        <v>708</v>
      </c>
      <c r="BC408" s="380" t="s">
        <v>708</v>
      </c>
      <c r="BD408" s="380" t="s">
        <v>708</v>
      </c>
      <c r="BE408" s="380" t="s">
        <v>708</v>
      </c>
      <c r="BF408" s="380" t="s">
        <v>708</v>
      </c>
      <c r="BG408" s="380" t="s">
        <v>708</v>
      </c>
      <c r="BH408" s="380" t="s">
        <v>708</v>
      </c>
      <c r="BI408" s="380" t="s">
        <v>708</v>
      </c>
      <c r="BJ408" s="380" t="s">
        <v>708</v>
      </c>
      <c r="BK408" s="380" t="s">
        <v>708</v>
      </c>
      <c r="BL408" s="380" t="s">
        <v>708</v>
      </c>
      <c r="BM408" s="380" t="s">
        <v>708</v>
      </c>
      <c r="BN408" s="380" t="s">
        <v>708</v>
      </c>
      <c r="BO408" s="380" t="s">
        <v>708</v>
      </c>
      <c r="BP408" s="380" t="s">
        <v>708</v>
      </c>
      <c r="BQ408" s="380" t="s">
        <v>708</v>
      </c>
      <c r="BR408" s="380" t="s">
        <v>708</v>
      </c>
      <c r="BS408" s="380" t="s">
        <v>708</v>
      </c>
      <c r="BT408" s="380" t="s">
        <v>708</v>
      </c>
      <c r="BU408" s="380" t="s">
        <v>708</v>
      </c>
      <c r="BV408" s="380" t="s">
        <v>708</v>
      </c>
      <c r="BW408" s="380" t="s">
        <v>708</v>
      </c>
      <c r="BX408" s="380" t="s">
        <v>708</v>
      </c>
      <c r="BY408" s="380" t="s">
        <v>708</v>
      </c>
      <c r="BZ408" s="380" t="s">
        <v>708</v>
      </c>
      <c r="CA408" s="380" t="s">
        <v>708</v>
      </c>
      <c r="CB408" s="380" t="s">
        <v>708</v>
      </c>
      <c r="CC408" s="380" t="s">
        <v>708</v>
      </c>
      <c r="CD408" s="380" t="s">
        <v>708</v>
      </c>
      <c r="CE408" s="380" t="s">
        <v>708</v>
      </c>
      <c r="CF408" s="380" t="s">
        <v>708</v>
      </c>
      <c r="CG408" s="380" t="s">
        <v>708</v>
      </c>
      <c r="CH408" s="508" t="s">
        <v>1377</v>
      </c>
      <c r="CI408" s="365"/>
      <c r="CJ408" s="365"/>
      <c r="CK408" s="365"/>
      <c r="CL408" s="365"/>
      <c r="CM408" s="365"/>
      <c r="CN408" s="365"/>
      <c r="CO408" s="365"/>
      <c r="CP408" s="365"/>
      <c r="CQ408" s="365"/>
      <c r="CR408" s="365"/>
      <c r="CS408" s="365"/>
      <c r="CT408" s="365"/>
      <c r="CU408" s="365"/>
      <c r="CV408" s="365"/>
      <c r="CW408" s="365"/>
      <c r="CX408" s="365"/>
      <c r="CY408" s="365"/>
      <c r="CZ408" s="365"/>
      <c r="DA408" s="365"/>
      <c r="DB408" s="365"/>
      <c r="DC408" s="365"/>
      <c r="DD408" s="365"/>
      <c r="DE408" s="365"/>
      <c r="DF408" s="365"/>
      <c r="DG408" s="365"/>
      <c r="DH408" s="365"/>
      <c r="DI408" s="365"/>
      <c r="DJ408" s="365"/>
      <c r="DK408" s="365"/>
      <c r="DL408" s="365"/>
      <c r="DM408" s="365"/>
      <c r="DN408" s="365"/>
      <c r="DO408" s="365"/>
      <c r="DP408" s="365"/>
      <c r="DQ408" s="365"/>
      <c r="DR408" s="365"/>
      <c r="DS408" s="365"/>
      <c r="DT408" s="365"/>
      <c r="DU408" s="365"/>
      <c r="DV408" s="365"/>
      <c r="DW408" s="365"/>
      <c r="DX408" s="365"/>
      <c r="DY408" s="365"/>
      <c r="DZ408" s="365"/>
      <c r="EA408" s="365"/>
      <c r="EB408" s="365"/>
      <c r="EC408" s="365"/>
      <c r="ED408" s="365"/>
      <c r="EE408" s="365"/>
      <c r="EF408" s="365"/>
      <c r="EG408" s="365"/>
      <c r="EH408" s="365"/>
      <c r="EI408" s="365"/>
      <c r="EJ408" s="365"/>
      <c r="EK408" s="365"/>
      <c r="EL408" s="365"/>
      <c r="EM408" s="365"/>
      <c r="EN408" s="365"/>
      <c r="EO408" s="365"/>
      <c r="EP408" s="365"/>
      <c r="EQ408" s="365"/>
      <c r="ER408" s="365"/>
      <c r="ES408" s="365"/>
      <c r="ET408" s="365"/>
      <c r="EU408" s="365"/>
      <c r="EV408" s="365"/>
      <c r="EW408" s="365"/>
      <c r="EX408" s="365"/>
      <c r="EY408" s="365"/>
    </row>
    <row r="409" spans="1:155" s="61" customFormat="1" ht="15.5" x14ac:dyDescent="0.35">
      <c r="A409" s="364" t="s">
        <v>670</v>
      </c>
      <c r="B409" s="391" t="s">
        <v>1378</v>
      </c>
      <c r="C409" s="293" t="s">
        <v>1225</v>
      </c>
      <c r="D409" s="365"/>
      <c r="E409" s="398">
        <v>107280640</v>
      </c>
      <c r="F409" s="289">
        <v>113717813</v>
      </c>
      <c r="G409" s="483" t="s">
        <v>708</v>
      </c>
      <c r="H409" s="237" t="s">
        <v>708</v>
      </c>
      <c r="I409" s="483" t="s">
        <v>708</v>
      </c>
      <c r="J409" s="783" t="s">
        <v>708</v>
      </c>
      <c r="K409" s="483" t="s">
        <v>708</v>
      </c>
      <c r="L409" s="783" t="s">
        <v>708</v>
      </c>
      <c r="M409" s="398">
        <v>0</v>
      </c>
      <c r="N409" s="699">
        <v>0</v>
      </c>
      <c r="O409" s="237" t="s">
        <v>708</v>
      </c>
      <c r="P409" s="237" t="s">
        <v>708</v>
      </c>
      <c r="Q409" s="383" t="s">
        <v>708</v>
      </c>
      <c r="R409" s="290" t="s">
        <v>708</v>
      </c>
      <c r="S409" s="383" t="s">
        <v>708</v>
      </c>
      <c r="T409" s="722" t="s">
        <v>708</v>
      </c>
      <c r="U409" s="384">
        <v>446649.1</v>
      </c>
      <c r="V409" s="752">
        <v>455490.7</v>
      </c>
      <c r="W409" s="406">
        <v>240.19</v>
      </c>
      <c r="X409" s="753">
        <v>249.66</v>
      </c>
      <c r="Y409" s="383" t="s">
        <v>708</v>
      </c>
      <c r="Z409" s="290" t="s">
        <v>708</v>
      </c>
      <c r="AA409" s="499">
        <v>0</v>
      </c>
      <c r="AB409" s="440">
        <v>0</v>
      </c>
      <c r="AC409" s="619">
        <v>0</v>
      </c>
      <c r="AD409" s="699" t="s">
        <v>105</v>
      </c>
      <c r="AE409" s="290" t="s">
        <v>708</v>
      </c>
      <c r="AF409" s="289" t="s">
        <v>708</v>
      </c>
      <c r="AG409" s="290" t="s">
        <v>708</v>
      </c>
      <c r="AH409" s="290" t="s">
        <v>708</v>
      </c>
      <c r="AI409" s="290" t="s">
        <v>708</v>
      </c>
      <c r="AJ409" s="290" t="s">
        <v>708</v>
      </c>
      <c r="AK409" s="290" t="s">
        <v>708</v>
      </c>
      <c r="AL409" s="290" t="s">
        <v>708</v>
      </c>
      <c r="AM409" s="290" t="s">
        <v>708</v>
      </c>
      <c r="AN409" s="290" t="s">
        <v>708</v>
      </c>
      <c r="AO409" s="290" t="s">
        <v>708</v>
      </c>
      <c r="AP409" s="290" t="s">
        <v>708</v>
      </c>
      <c r="AQ409" s="380" t="s">
        <v>708</v>
      </c>
      <c r="AR409" s="380" t="s">
        <v>708</v>
      </c>
      <c r="AS409" s="380" t="s">
        <v>708</v>
      </c>
      <c r="AT409" s="380" t="s">
        <v>708</v>
      </c>
      <c r="AU409" s="380" t="s">
        <v>708</v>
      </c>
      <c r="AV409" s="380" t="s">
        <v>708</v>
      </c>
      <c r="AW409" s="380" t="s">
        <v>708</v>
      </c>
      <c r="AX409" s="380" t="s">
        <v>708</v>
      </c>
      <c r="AY409" s="380" t="s">
        <v>708</v>
      </c>
      <c r="AZ409" s="380" t="s">
        <v>708</v>
      </c>
      <c r="BA409" s="380" t="s">
        <v>708</v>
      </c>
      <c r="BB409" s="380" t="s">
        <v>708</v>
      </c>
      <c r="BC409" s="380" t="s">
        <v>708</v>
      </c>
      <c r="BD409" s="380" t="s">
        <v>708</v>
      </c>
      <c r="BE409" s="380" t="s">
        <v>708</v>
      </c>
      <c r="BF409" s="380" t="s">
        <v>708</v>
      </c>
      <c r="BG409" s="380" t="s">
        <v>708</v>
      </c>
      <c r="BH409" s="380" t="s">
        <v>708</v>
      </c>
      <c r="BI409" s="380" t="s">
        <v>708</v>
      </c>
      <c r="BJ409" s="380" t="s">
        <v>708</v>
      </c>
      <c r="BK409" s="380" t="s">
        <v>708</v>
      </c>
      <c r="BL409" s="380" t="s">
        <v>708</v>
      </c>
      <c r="BM409" s="380" t="s">
        <v>708</v>
      </c>
      <c r="BN409" s="380" t="s">
        <v>708</v>
      </c>
      <c r="BO409" s="380" t="s">
        <v>708</v>
      </c>
      <c r="BP409" s="380" t="s">
        <v>708</v>
      </c>
      <c r="BQ409" s="380" t="s">
        <v>708</v>
      </c>
      <c r="BR409" s="380" t="s">
        <v>708</v>
      </c>
      <c r="BS409" s="380" t="s">
        <v>708</v>
      </c>
      <c r="BT409" s="380" t="s">
        <v>708</v>
      </c>
      <c r="BU409" s="380" t="s">
        <v>708</v>
      </c>
      <c r="BV409" s="380" t="s">
        <v>708</v>
      </c>
      <c r="BW409" s="380" t="s">
        <v>708</v>
      </c>
      <c r="BX409" s="380" t="s">
        <v>708</v>
      </c>
      <c r="BY409" s="380" t="s">
        <v>708</v>
      </c>
      <c r="BZ409" s="380" t="s">
        <v>708</v>
      </c>
      <c r="CA409" s="380" t="s">
        <v>708</v>
      </c>
      <c r="CB409" s="380" t="s">
        <v>708</v>
      </c>
      <c r="CC409" s="380" t="s">
        <v>708</v>
      </c>
      <c r="CD409" s="380" t="s">
        <v>708</v>
      </c>
      <c r="CE409" s="380" t="s">
        <v>708</v>
      </c>
      <c r="CF409" s="380" t="s">
        <v>708</v>
      </c>
      <c r="CG409" s="380" t="s">
        <v>708</v>
      </c>
      <c r="CH409" s="508" t="s">
        <v>1379</v>
      </c>
      <c r="CI409" s="365"/>
      <c r="CJ409" s="365"/>
      <c r="CK409" s="365"/>
      <c r="CL409" s="365"/>
      <c r="CM409" s="365"/>
      <c r="CN409" s="365"/>
      <c r="CO409" s="365"/>
      <c r="CP409" s="365"/>
      <c r="CQ409" s="365"/>
      <c r="CR409" s="365"/>
      <c r="CS409" s="365"/>
      <c r="CT409" s="365"/>
      <c r="CU409" s="365"/>
      <c r="CV409" s="365"/>
      <c r="CW409" s="365"/>
      <c r="CX409" s="365"/>
      <c r="CY409" s="365"/>
      <c r="CZ409" s="365"/>
      <c r="DA409" s="365"/>
      <c r="DB409" s="365"/>
      <c r="DC409" s="365"/>
      <c r="DD409" s="365"/>
      <c r="DE409" s="365"/>
      <c r="DF409" s="365"/>
      <c r="DG409" s="365"/>
      <c r="DH409" s="365"/>
      <c r="DI409" s="365"/>
      <c r="DJ409" s="365"/>
      <c r="DK409" s="365"/>
      <c r="DL409" s="365"/>
      <c r="DM409" s="365"/>
      <c r="DN409" s="365"/>
      <c r="DO409" s="365"/>
      <c r="DP409" s="365"/>
      <c r="DQ409" s="365"/>
      <c r="DR409" s="365"/>
      <c r="DS409" s="365"/>
      <c r="DT409" s="365"/>
      <c r="DU409" s="365"/>
      <c r="DV409" s="365"/>
      <c r="DW409" s="365"/>
      <c r="DX409" s="365"/>
      <c r="DY409" s="365"/>
      <c r="DZ409" s="365"/>
      <c r="EA409" s="365"/>
      <c r="EB409" s="365"/>
      <c r="EC409" s="365"/>
      <c r="ED409" s="365"/>
      <c r="EE409" s="365"/>
      <c r="EF409" s="365"/>
      <c r="EG409" s="365"/>
      <c r="EH409" s="365"/>
      <c r="EI409" s="365"/>
      <c r="EJ409" s="365"/>
      <c r="EK409" s="365"/>
      <c r="EL409" s="365"/>
      <c r="EM409" s="365"/>
      <c r="EN409" s="365"/>
      <c r="EO409" s="365"/>
      <c r="EP409" s="365"/>
      <c r="EQ409" s="365"/>
      <c r="ER409" s="365"/>
      <c r="ES409" s="365"/>
      <c r="ET409" s="365"/>
      <c r="EU409" s="365"/>
      <c r="EV409" s="365"/>
      <c r="EW409" s="365"/>
      <c r="EX409" s="365"/>
      <c r="EY409" s="365"/>
    </row>
    <row r="410" spans="1:155" s="61" customFormat="1" ht="15.5" x14ac:dyDescent="0.35">
      <c r="A410" s="364" t="s">
        <v>671</v>
      </c>
      <c r="B410" s="396" t="s">
        <v>1380</v>
      </c>
      <c r="C410" s="293" t="s">
        <v>1321</v>
      </c>
      <c r="D410" s="365"/>
      <c r="E410" s="398">
        <v>45037737</v>
      </c>
      <c r="F410" s="289">
        <v>49404872</v>
      </c>
      <c r="G410" s="483" t="s">
        <v>708</v>
      </c>
      <c r="H410" s="237" t="s">
        <v>708</v>
      </c>
      <c r="I410" s="483" t="s">
        <v>708</v>
      </c>
      <c r="J410" s="783" t="s">
        <v>708</v>
      </c>
      <c r="K410" s="483" t="s">
        <v>708</v>
      </c>
      <c r="L410" s="783" t="s">
        <v>708</v>
      </c>
      <c r="M410" s="398">
        <v>0</v>
      </c>
      <c r="N410" s="699">
        <v>0</v>
      </c>
      <c r="O410" s="237" t="s">
        <v>708</v>
      </c>
      <c r="P410" s="237" t="s">
        <v>708</v>
      </c>
      <c r="Q410" s="383" t="s">
        <v>708</v>
      </c>
      <c r="R410" s="290" t="s">
        <v>708</v>
      </c>
      <c r="S410" s="383" t="s">
        <v>708</v>
      </c>
      <c r="T410" s="722" t="s">
        <v>708</v>
      </c>
      <c r="U410" s="384">
        <v>714480.4</v>
      </c>
      <c r="V410" s="752">
        <v>726272</v>
      </c>
      <c r="W410" s="406">
        <v>63.04</v>
      </c>
      <c r="X410" s="753">
        <v>68.03</v>
      </c>
      <c r="Y410" s="383" t="s">
        <v>708</v>
      </c>
      <c r="Z410" s="290" t="s">
        <v>708</v>
      </c>
      <c r="AA410" s="499">
        <v>0</v>
      </c>
      <c r="AB410" s="440">
        <v>0</v>
      </c>
      <c r="AC410" s="619">
        <v>0</v>
      </c>
      <c r="AD410" s="699" t="s">
        <v>105</v>
      </c>
      <c r="AE410" s="290" t="s">
        <v>708</v>
      </c>
      <c r="AF410" s="289" t="s">
        <v>708</v>
      </c>
      <c r="AG410" s="290" t="s">
        <v>708</v>
      </c>
      <c r="AH410" s="290" t="s">
        <v>708</v>
      </c>
      <c r="AI410" s="290" t="s">
        <v>708</v>
      </c>
      <c r="AJ410" s="290" t="s">
        <v>708</v>
      </c>
      <c r="AK410" s="290" t="s">
        <v>708</v>
      </c>
      <c r="AL410" s="290" t="s">
        <v>708</v>
      </c>
      <c r="AM410" s="290" t="s">
        <v>708</v>
      </c>
      <c r="AN410" s="290" t="s">
        <v>708</v>
      </c>
      <c r="AO410" s="290" t="s">
        <v>708</v>
      </c>
      <c r="AP410" s="290" t="s">
        <v>708</v>
      </c>
      <c r="AQ410" s="380" t="s">
        <v>708</v>
      </c>
      <c r="AR410" s="380" t="s">
        <v>708</v>
      </c>
      <c r="AS410" s="380" t="s">
        <v>708</v>
      </c>
      <c r="AT410" s="380" t="s">
        <v>708</v>
      </c>
      <c r="AU410" s="380" t="s">
        <v>708</v>
      </c>
      <c r="AV410" s="380" t="s">
        <v>708</v>
      </c>
      <c r="AW410" s="380" t="s">
        <v>708</v>
      </c>
      <c r="AX410" s="380" t="s">
        <v>708</v>
      </c>
      <c r="AY410" s="380" t="s">
        <v>708</v>
      </c>
      <c r="AZ410" s="380" t="s">
        <v>708</v>
      </c>
      <c r="BA410" s="380" t="s">
        <v>708</v>
      </c>
      <c r="BB410" s="380" t="s">
        <v>708</v>
      </c>
      <c r="BC410" s="380" t="s">
        <v>708</v>
      </c>
      <c r="BD410" s="380" t="s">
        <v>708</v>
      </c>
      <c r="BE410" s="380" t="s">
        <v>708</v>
      </c>
      <c r="BF410" s="380" t="s">
        <v>708</v>
      </c>
      <c r="BG410" s="380" t="s">
        <v>708</v>
      </c>
      <c r="BH410" s="380" t="s">
        <v>708</v>
      </c>
      <c r="BI410" s="380" t="s">
        <v>708</v>
      </c>
      <c r="BJ410" s="380" t="s">
        <v>708</v>
      </c>
      <c r="BK410" s="380" t="s">
        <v>708</v>
      </c>
      <c r="BL410" s="380" t="s">
        <v>708</v>
      </c>
      <c r="BM410" s="380" t="s">
        <v>708</v>
      </c>
      <c r="BN410" s="380" t="s">
        <v>708</v>
      </c>
      <c r="BO410" s="380" t="s">
        <v>708</v>
      </c>
      <c r="BP410" s="380" t="s">
        <v>708</v>
      </c>
      <c r="BQ410" s="380" t="s">
        <v>708</v>
      </c>
      <c r="BR410" s="380" t="s">
        <v>708</v>
      </c>
      <c r="BS410" s="380" t="s">
        <v>708</v>
      </c>
      <c r="BT410" s="380" t="s">
        <v>708</v>
      </c>
      <c r="BU410" s="380" t="s">
        <v>708</v>
      </c>
      <c r="BV410" s="380" t="s">
        <v>708</v>
      </c>
      <c r="BW410" s="380" t="s">
        <v>708</v>
      </c>
      <c r="BX410" s="380" t="s">
        <v>708</v>
      </c>
      <c r="BY410" s="380" t="s">
        <v>708</v>
      </c>
      <c r="BZ410" s="380" t="s">
        <v>708</v>
      </c>
      <c r="CA410" s="380" t="s">
        <v>708</v>
      </c>
      <c r="CB410" s="380" t="s">
        <v>708</v>
      </c>
      <c r="CC410" s="380" t="s">
        <v>708</v>
      </c>
      <c r="CD410" s="380" t="s">
        <v>708</v>
      </c>
      <c r="CE410" s="380" t="s">
        <v>708</v>
      </c>
      <c r="CF410" s="380" t="s">
        <v>708</v>
      </c>
      <c r="CG410" s="380" t="s">
        <v>708</v>
      </c>
      <c r="CH410" s="508" t="s">
        <v>1381</v>
      </c>
      <c r="CI410" s="365"/>
      <c r="CJ410" s="365"/>
      <c r="CK410" s="365"/>
      <c r="CL410" s="365"/>
      <c r="CM410" s="365"/>
      <c r="CN410" s="365"/>
      <c r="CO410" s="365"/>
      <c r="CP410" s="365"/>
      <c r="CQ410" s="365"/>
      <c r="CR410" s="365"/>
      <c r="CS410" s="365"/>
      <c r="CT410" s="365"/>
      <c r="CU410" s="365"/>
      <c r="CV410" s="365"/>
      <c r="CW410" s="365"/>
      <c r="CX410" s="365"/>
      <c r="CY410" s="365"/>
      <c r="CZ410" s="365"/>
      <c r="DA410" s="365"/>
      <c r="DB410" s="365"/>
      <c r="DC410" s="365"/>
      <c r="DD410" s="365"/>
      <c r="DE410" s="365"/>
      <c r="DF410" s="365"/>
      <c r="DG410" s="365"/>
      <c r="DH410" s="365"/>
      <c r="DI410" s="365"/>
      <c r="DJ410" s="365"/>
      <c r="DK410" s="365"/>
      <c r="DL410" s="365"/>
      <c r="DM410" s="365"/>
      <c r="DN410" s="365"/>
      <c r="DO410" s="365"/>
      <c r="DP410" s="365"/>
      <c r="DQ410" s="365"/>
      <c r="DR410" s="365"/>
      <c r="DS410" s="365"/>
      <c r="DT410" s="365"/>
      <c r="DU410" s="365"/>
      <c r="DV410" s="365"/>
      <c r="DW410" s="365"/>
      <c r="DX410" s="365"/>
      <c r="DY410" s="365"/>
      <c r="DZ410" s="365"/>
      <c r="EA410" s="365"/>
      <c r="EB410" s="365"/>
      <c r="EC410" s="365"/>
      <c r="ED410" s="365"/>
      <c r="EE410" s="365"/>
      <c r="EF410" s="365"/>
      <c r="EG410" s="365"/>
      <c r="EH410" s="365"/>
      <c r="EI410" s="365"/>
      <c r="EJ410" s="365"/>
      <c r="EK410" s="365"/>
      <c r="EL410" s="365"/>
      <c r="EM410" s="365"/>
      <c r="EN410" s="365"/>
      <c r="EO410" s="365"/>
      <c r="EP410" s="365"/>
      <c r="EQ410" s="365"/>
      <c r="ER410" s="365"/>
      <c r="ES410" s="365"/>
      <c r="ET410" s="365"/>
      <c r="EU410" s="365"/>
      <c r="EV410" s="365"/>
      <c r="EW410" s="365"/>
      <c r="EX410" s="365"/>
      <c r="EY410" s="365"/>
    </row>
    <row r="411" spans="1:155" s="61" customFormat="1" ht="15.5" x14ac:dyDescent="0.35">
      <c r="A411" s="364" t="s">
        <v>672</v>
      </c>
      <c r="B411" s="396" t="s">
        <v>1382</v>
      </c>
      <c r="C411" s="293" t="s">
        <v>1225</v>
      </c>
      <c r="D411" s="365"/>
      <c r="E411" s="398">
        <v>126855991.47</v>
      </c>
      <c r="F411" s="289">
        <v>136212309</v>
      </c>
      <c r="G411" s="483" t="s">
        <v>708</v>
      </c>
      <c r="H411" s="237" t="s">
        <v>708</v>
      </c>
      <c r="I411" s="483" t="s">
        <v>708</v>
      </c>
      <c r="J411" s="783" t="s">
        <v>708</v>
      </c>
      <c r="K411" s="483" t="s">
        <v>708</v>
      </c>
      <c r="L411" s="783" t="s">
        <v>708</v>
      </c>
      <c r="M411" s="398">
        <v>0</v>
      </c>
      <c r="N411" s="699">
        <v>0</v>
      </c>
      <c r="O411" s="237" t="s">
        <v>708</v>
      </c>
      <c r="P411" s="237" t="s">
        <v>708</v>
      </c>
      <c r="Q411" s="383" t="s">
        <v>708</v>
      </c>
      <c r="R411" s="290" t="s">
        <v>708</v>
      </c>
      <c r="S411" s="383" t="s">
        <v>708</v>
      </c>
      <c r="T411" s="722" t="s">
        <v>708</v>
      </c>
      <c r="U411" s="384">
        <v>714480.4</v>
      </c>
      <c r="V411" s="752">
        <v>726271.98</v>
      </c>
      <c r="W411" s="406">
        <v>177.55</v>
      </c>
      <c r="X411" s="753">
        <v>187.55</v>
      </c>
      <c r="Y411" s="383" t="s">
        <v>708</v>
      </c>
      <c r="Z411" s="290" t="s">
        <v>708</v>
      </c>
      <c r="AA411" s="499">
        <v>0</v>
      </c>
      <c r="AB411" s="440">
        <v>0</v>
      </c>
      <c r="AC411" s="619">
        <v>0</v>
      </c>
      <c r="AD411" s="699" t="s">
        <v>105</v>
      </c>
      <c r="AE411" s="290" t="s">
        <v>708</v>
      </c>
      <c r="AF411" s="289" t="s">
        <v>708</v>
      </c>
      <c r="AG411" s="290" t="s">
        <v>708</v>
      </c>
      <c r="AH411" s="290" t="s">
        <v>708</v>
      </c>
      <c r="AI411" s="290" t="s">
        <v>708</v>
      </c>
      <c r="AJ411" s="290" t="s">
        <v>708</v>
      </c>
      <c r="AK411" s="290" t="s">
        <v>708</v>
      </c>
      <c r="AL411" s="290" t="s">
        <v>708</v>
      </c>
      <c r="AM411" s="290" t="s">
        <v>708</v>
      </c>
      <c r="AN411" s="290" t="s">
        <v>708</v>
      </c>
      <c r="AO411" s="290" t="s">
        <v>708</v>
      </c>
      <c r="AP411" s="290" t="s">
        <v>708</v>
      </c>
      <c r="AQ411" s="380" t="s">
        <v>708</v>
      </c>
      <c r="AR411" s="380" t="s">
        <v>708</v>
      </c>
      <c r="AS411" s="380" t="s">
        <v>708</v>
      </c>
      <c r="AT411" s="380" t="s">
        <v>708</v>
      </c>
      <c r="AU411" s="380" t="s">
        <v>708</v>
      </c>
      <c r="AV411" s="380" t="s">
        <v>708</v>
      </c>
      <c r="AW411" s="380" t="s">
        <v>708</v>
      </c>
      <c r="AX411" s="380" t="s">
        <v>708</v>
      </c>
      <c r="AY411" s="380" t="s">
        <v>708</v>
      </c>
      <c r="AZ411" s="380" t="s">
        <v>708</v>
      </c>
      <c r="BA411" s="380" t="s">
        <v>708</v>
      </c>
      <c r="BB411" s="380" t="s">
        <v>708</v>
      </c>
      <c r="BC411" s="380" t="s">
        <v>708</v>
      </c>
      <c r="BD411" s="380" t="s">
        <v>708</v>
      </c>
      <c r="BE411" s="380" t="s">
        <v>708</v>
      </c>
      <c r="BF411" s="380" t="s">
        <v>708</v>
      </c>
      <c r="BG411" s="380" t="s">
        <v>708</v>
      </c>
      <c r="BH411" s="380" t="s">
        <v>708</v>
      </c>
      <c r="BI411" s="380" t="s">
        <v>708</v>
      </c>
      <c r="BJ411" s="380" t="s">
        <v>708</v>
      </c>
      <c r="BK411" s="380" t="s">
        <v>708</v>
      </c>
      <c r="BL411" s="380" t="s">
        <v>708</v>
      </c>
      <c r="BM411" s="380" t="s">
        <v>708</v>
      </c>
      <c r="BN411" s="380" t="s">
        <v>708</v>
      </c>
      <c r="BO411" s="380" t="s">
        <v>708</v>
      </c>
      <c r="BP411" s="380" t="s">
        <v>708</v>
      </c>
      <c r="BQ411" s="380" t="s">
        <v>708</v>
      </c>
      <c r="BR411" s="380" t="s">
        <v>708</v>
      </c>
      <c r="BS411" s="380" t="s">
        <v>708</v>
      </c>
      <c r="BT411" s="380" t="s">
        <v>708</v>
      </c>
      <c r="BU411" s="380" t="s">
        <v>708</v>
      </c>
      <c r="BV411" s="380" t="s">
        <v>708</v>
      </c>
      <c r="BW411" s="380" t="s">
        <v>708</v>
      </c>
      <c r="BX411" s="380" t="s">
        <v>708</v>
      </c>
      <c r="BY411" s="380" t="s">
        <v>708</v>
      </c>
      <c r="BZ411" s="380" t="s">
        <v>708</v>
      </c>
      <c r="CA411" s="380" t="s">
        <v>708</v>
      </c>
      <c r="CB411" s="380" t="s">
        <v>708</v>
      </c>
      <c r="CC411" s="380" t="s">
        <v>708</v>
      </c>
      <c r="CD411" s="380" t="s">
        <v>708</v>
      </c>
      <c r="CE411" s="380" t="s">
        <v>708</v>
      </c>
      <c r="CF411" s="380" t="s">
        <v>708</v>
      </c>
      <c r="CG411" s="380" t="s">
        <v>708</v>
      </c>
      <c r="CH411" s="508" t="s">
        <v>1383</v>
      </c>
      <c r="CI411" s="365"/>
      <c r="CJ411" s="365"/>
      <c r="CK411" s="365"/>
      <c r="CL411" s="365"/>
      <c r="CM411" s="365"/>
      <c r="CN411" s="365"/>
      <c r="CO411" s="365"/>
      <c r="CP411" s="365"/>
      <c r="CQ411" s="365"/>
      <c r="CR411" s="365"/>
      <c r="CS411" s="365"/>
      <c r="CT411" s="365"/>
      <c r="CU411" s="365"/>
      <c r="CV411" s="365"/>
      <c r="CW411" s="365"/>
      <c r="CX411" s="365"/>
      <c r="CY411" s="365"/>
      <c r="CZ411" s="365"/>
      <c r="DA411" s="365"/>
      <c r="DB411" s="365"/>
      <c r="DC411" s="365"/>
      <c r="DD411" s="365"/>
      <c r="DE411" s="365"/>
      <c r="DF411" s="365"/>
      <c r="DG411" s="365"/>
      <c r="DH411" s="365"/>
      <c r="DI411" s="365"/>
      <c r="DJ411" s="365"/>
      <c r="DK411" s="365"/>
      <c r="DL411" s="365"/>
      <c r="DM411" s="365"/>
      <c r="DN411" s="365"/>
      <c r="DO411" s="365"/>
      <c r="DP411" s="365"/>
      <c r="DQ411" s="365"/>
      <c r="DR411" s="365"/>
      <c r="DS411" s="365"/>
      <c r="DT411" s="365"/>
      <c r="DU411" s="365"/>
      <c r="DV411" s="365"/>
      <c r="DW411" s="365"/>
      <c r="DX411" s="365"/>
      <c r="DY411" s="365"/>
      <c r="DZ411" s="365"/>
      <c r="EA411" s="365"/>
      <c r="EB411" s="365"/>
      <c r="EC411" s="365"/>
      <c r="ED411" s="365"/>
      <c r="EE411" s="365"/>
      <c r="EF411" s="365"/>
      <c r="EG411" s="365"/>
      <c r="EH411" s="365"/>
      <c r="EI411" s="365"/>
      <c r="EJ411" s="365"/>
      <c r="EK411" s="365"/>
      <c r="EL411" s="365"/>
      <c r="EM411" s="365"/>
      <c r="EN411" s="365"/>
      <c r="EO411" s="365"/>
      <c r="EP411" s="365"/>
      <c r="EQ411" s="365"/>
      <c r="ER411" s="365"/>
      <c r="ES411" s="365"/>
      <c r="ET411" s="365"/>
      <c r="EU411" s="365"/>
      <c r="EV411" s="365"/>
      <c r="EW411" s="365"/>
      <c r="EX411" s="365"/>
      <c r="EY411" s="365"/>
    </row>
    <row r="412" spans="1:155" s="61" customFormat="1" ht="15.5" x14ac:dyDescent="0.35">
      <c r="A412" s="364" t="s">
        <v>673</v>
      </c>
      <c r="B412" s="396" t="s">
        <v>1384</v>
      </c>
      <c r="C412" s="293" t="s">
        <v>1244</v>
      </c>
      <c r="D412" s="365"/>
      <c r="E412" s="398">
        <v>0</v>
      </c>
      <c r="F412" s="289">
        <v>0</v>
      </c>
      <c r="G412" s="483" t="s">
        <v>708</v>
      </c>
      <c r="H412" s="237" t="s">
        <v>708</v>
      </c>
      <c r="I412" s="483" t="s">
        <v>708</v>
      </c>
      <c r="J412" s="783" t="s">
        <v>708</v>
      </c>
      <c r="K412" s="483" t="s">
        <v>708</v>
      </c>
      <c r="L412" s="783" t="s">
        <v>708</v>
      </c>
      <c r="M412" s="398">
        <v>0</v>
      </c>
      <c r="N412" s="699">
        <v>0</v>
      </c>
      <c r="O412" s="237" t="s">
        <v>708</v>
      </c>
      <c r="P412" s="237" t="s">
        <v>708</v>
      </c>
      <c r="Q412" s="383" t="s">
        <v>708</v>
      </c>
      <c r="R412" s="290" t="s">
        <v>708</v>
      </c>
      <c r="S412" s="383" t="s">
        <v>708</v>
      </c>
      <c r="T412" s="722" t="s">
        <v>708</v>
      </c>
      <c r="U412" s="384">
        <v>0</v>
      </c>
      <c r="V412" s="752">
        <v>0</v>
      </c>
      <c r="W412" s="406">
        <v>0</v>
      </c>
      <c r="X412" s="753" t="s">
        <v>130</v>
      </c>
      <c r="Y412" s="383" t="s">
        <v>708</v>
      </c>
      <c r="Z412" s="290" t="s">
        <v>708</v>
      </c>
      <c r="AA412" s="499">
        <v>0</v>
      </c>
      <c r="AB412" s="440" t="s">
        <v>130</v>
      </c>
      <c r="AC412" s="619">
        <v>0</v>
      </c>
      <c r="AD412" s="699" t="s">
        <v>105</v>
      </c>
      <c r="AE412" s="290" t="s">
        <v>708</v>
      </c>
      <c r="AF412" s="289" t="s">
        <v>708</v>
      </c>
      <c r="AG412" s="290" t="s">
        <v>708</v>
      </c>
      <c r="AH412" s="290" t="s">
        <v>708</v>
      </c>
      <c r="AI412" s="290" t="s">
        <v>708</v>
      </c>
      <c r="AJ412" s="290" t="s">
        <v>708</v>
      </c>
      <c r="AK412" s="290" t="s">
        <v>708</v>
      </c>
      <c r="AL412" s="290" t="s">
        <v>708</v>
      </c>
      <c r="AM412" s="290" t="s">
        <v>708</v>
      </c>
      <c r="AN412" s="290" t="s">
        <v>708</v>
      </c>
      <c r="AO412" s="290" t="s">
        <v>708</v>
      </c>
      <c r="AP412" s="290" t="s">
        <v>708</v>
      </c>
      <c r="AQ412" s="380" t="s">
        <v>708</v>
      </c>
      <c r="AR412" s="380" t="s">
        <v>708</v>
      </c>
      <c r="AS412" s="380" t="s">
        <v>708</v>
      </c>
      <c r="AT412" s="380" t="s">
        <v>708</v>
      </c>
      <c r="AU412" s="380" t="s">
        <v>708</v>
      </c>
      <c r="AV412" s="380" t="s">
        <v>708</v>
      </c>
      <c r="AW412" s="380" t="s">
        <v>708</v>
      </c>
      <c r="AX412" s="380" t="s">
        <v>708</v>
      </c>
      <c r="AY412" s="380" t="s">
        <v>708</v>
      </c>
      <c r="AZ412" s="380" t="s">
        <v>708</v>
      </c>
      <c r="BA412" s="380" t="s">
        <v>708</v>
      </c>
      <c r="BB412" s="380" t="s">
        <v>708</v>
      </c>
      <c r="BC412" s="380" t="s">
        <v>708</v>
      </c>
      <c r="BD412" s="380" t="s">
        <v>708</v>
      </c>
      <c r="BE412" s="380" t="s">
        <v>708</v>
      </c>
      <c r="BF412" s="380" t="s">
        <v>708</v>
      </c>
      <c r="BG412" s="380" t="s">
        <v>708</v>
      </c>
      <c r="BH412" s="380" t="s">
        <v>708</v>
      </c>
      <c r="BI412" s="380" t="s">
        <v>708</v>
      </c>
      <c r="BJ412" s="380" t="s">
        <v>708</v>
      </c>
      <c r="BK412" s="380" t="s">
        <v>708</v>
      </c>
      <c r="BL412" s="380" t="s">
        <v>708</v>
      </c>
      <c r="BM412" s="380" t="s">
        <v>708</v>
      </c>
      <c r="BN412" s="380" t="s">
        <v>708</v>
      </c>
      <c r="BO412" s="380" t="s">
        <v>708</v>
      </c>
      <c r="BP412" s="380" t="s">
        <v>708</v>
      </c>
      <c r="BQ412" s="380" t="s">
        <v>708</v>
      </c>
      <c r="BR412" s="380" t="s">
        <v>708</v>
      </c>
      <c r="BS412" s="380" t="s">
        <v>708</v>
      </c>
      <c r="BT412" s="380" t="s">
        <v>708</v>
      </c>
      <c r="BU412" s="380" t="s">
        <v>708</v>
      </c>
      <c r="BV412" s="380" t="s">
        <v>708</v>
      </c>
      <c r="BW412" s="380" t="s">
        <v>708</v>
      </c>
      <c r="BX412" s="380" t="s">
        <v>708</v>
      </c>
      <c r="BY412" s="380" t="s">
        <v>708</v>
      </c>
      <c r="BZ412" s="380" t="s">
        <v>708</v>
      </c>
      <c r="CA412" s="380" t="s">
        <v>708</v>
      </c>
      <c r="CB412" s="380" t="s">
        <v>708</v>
      </c>
      <c r="CC412" s="380" t="s">
        <v>708</v>
      </c>
      <c r="CD412" s="380" t="s">
        <v>708</v>
      </c>
      <c r="CE412" s="380" t="s">
        <v>708</v>
      </c>
      <c r="CF412" s="380" t="s">
        <v>708</v>
      </c>
      <c r="CG412" s="380" t="s">
        <v>708</v>
      </c>
      <c r="CH412" s="508" t="s">
        <v>1385</v>
      </c>
      <c r="CI412" s="365"/>
      <c r="CJ412" s="365"/>
      <c r="CK412" s="365"/>
      <c r="CL412" s="365"/>
      <c r="CM412" s="365"/>
      <c r="CN412" s="365"/>
      <c r="CO412" s="365"/>
      <c r="CP412" s="365"/>
      <c r="CQ412" s="365"/>
      <c r="CR412" s="365"/>
      <c r="CS412" s="365"/>
      <c r="CT412" s="365"/>
      <c r="CU412" s="365"/>
      <c r="CV412" s="365"/>
      <c r="CW412" s="365"/>
      <c r="CX412" s="365"/>
      <c r="CY412" s="365"/>
      <c r="CZ412" s="365"/>
      <c r="DA412" s="365"/>
      <c r="DB412" s="365"/>
      <c r="DC412" s="365"/>
      <c r="DD412" s="365"/>
      <c r="DE412" s="365"/>
      <c r="DF412" s="365"/>
      <c r="DG412" s="365"/>
      <c r="DH412" s="365"/>
      <c r="DI412" s="365"/>
      <c r="DJ412" s="365"/>
      <c r="DK412" s="365"/>
      <c r="DL412" s="365"/>
      <c r="DM412" s="365"/>
      <c r="DN412" s="365"/>
      <c r="DO412" s="365"/>
      <c r="DP412" s="365"/>
      <c r="DQ412" s="365"/>
      <c r="DR412" s="365"/>
      <c r="DS412" s="365"/>
      <c r="DT412" s="365"/>
      <c r="DU412" s="365"/>
      <c r="DV412" s="365"/>
      <c r="DW412" s="365"/>
      <c r="DX412" s="365"/>
      <c r="DY412" s="365"/>
      <c r="DZ412" s="365"/>
      <c r="EA412" s="365"/>
      <c r="EB412" s="365"/>
      <c r="EC412" s="365"/>
      <c r="ED412" s="365"/>
      <c r="EE412" s="365"/>
      <c r="EF412" s="365"/>
      <c r="EG412" s="365"/>
      <c r="EH412" s="365"/>
      <c r="EI412" s="365"/>
      <c r="EJ412" s="365"/>
      <c r="EK412" s="365"/>
      <c r="EL412" s="365"/>
      <c r="EM412" s="365"/>
      <c r="EN412" s="365"/>
      <c r="EO412" s="365"/>
      <c r="EP412" s="365"/>
      <c r="EQ412" s="365"/>
      <c r="ER412" s="365"/>
      <c r="ES412" s="365"/>
      <c r="ET412" s="365"/>
      <c r="EU412" s="365"/>
      <c r="EV412" s="365"/>
      <c r="EW412" s="365"/>
      <c r="EX412" s="365"/>
      <c r="EY412" s="365"/>
    </row>
    <row r="413" spans="1:155" s="61" customFormat="1" ht="15.5" x14ac:dyDescent="0.35">
      <c r="A413" s="364" t="s">
        <v>489</v>
      </c>
      <c r="B413" s="396" t="s">
        <v>490</v>
      </c>
      <c r="C413" s="293" t="s">
        <v>173</v>
      </c>
      <c r="D413" s="365"/>
      <c r="E413" s="398">
        <v>509476238</v>
      </c>
      <c r="F413" s="289">
        <v>532646000</v>
      </c>
      <c r="G413" s="483" t="s">
        <v>708</v>
      </c>
      <c r="H413" s="237" t="s">
        <v>708</v>
      </c>
      <c r="I413" s="483" t="s">
        <v>708</v>
      </c>
      <c r="J413" s="783" t="s">
        <v>708</v>
      </c>
      <c r="K413" s="483" t="s">
        <v>708</v>
      </c>
      <c r="L413" s="783" t="s">
        <v>708</v>
      </c>
      <c r="M413" s="398">
        <v>1021000</v>
      </c>
      <c r="N413" s="699">
        <v>1087000</v>
      </c>
      <c r="O413" s="237" t="s">
        <v>708</v>
      </c>
      <c r="P413" s="237" t="s">
        <v>708</v>
      </c>
      <c r="Q413" s="383" t="s">
        <v>708</v>
      </c>
      <c r="R413" s="290" t="s">
        <v>708</v>
      </c>
      <c r="S413" s="383" t="s">
        <v>708</v>
      </c>
      <c r="T413" s="722" t="s">
        <v>708</v>
      </c>
      <c r="U413" s="384">
        <v>337276.4</v>
      </c>
      <c r="V413" s="752">
        <v>342375</v>
      </c>
      <c r="W413" s="406">
        <v>1510.56</v>
      </c>
      <c r="X413" s="753">
        <v>1555.74</v>
      </c>
      <c r="Y413" s="383" t="s">
        <v>708</v>
      </c>
      <c r="Z413" s="290" t="s">
        <v>708</v>
      </c>
      <c r="AA413" s="499">
        <v>5173286</v>
      </c>
      <c r="AB413" s="440">
        <v>15.11</v>
      </c>
      <c r="AC413" s="619">
        <v>0.01</v>
      </c>
      <c r="AD413" s="699" t="s">
        <v>105</v>
      </c>
      <c r="AE413" s="290" t="s">
        <v>708</v>
      </c>
      <c r="AF413" s="289" t="s">
        <v>708</v>
      </c>
      <c r="AG413" s="290" t="s">
        <v>708</v>
      </c>
      <c r="AH413" s="290" t="s">
        <v>708</v>
      </c>
      <c r="AI413" s="290" t="s">
        <v>708</v>
      </c>
      <c r="AJ413" s="290" t="s">
        <v>708</v>
      </c>
      <c r="AK413" s="290" t="s">
        <v>708</v>
      </c>
      <c r="AL413" s="290" t="s">
        <v>708</v>
      </c>
      <c r="AM413" s="290" t="s">
        <v>708</v>
      </c>
      <c r="AN413" s="290" t="s">
        <v>708</v>
      </c>
      <c r="AO413" s="290" t="s">
        <v>708</v>
      </c>
      <c r="AP413" s="290" t="s">
        <v>708</v>
      </c>
      <c r="AQ413" s="380" t="s">
        <v>708</v>
      </c>
      <c r="AR413" s="380" t="s">
        <v>708</v>
      </c>
      <c r="AS413" s="380" t="s">
        <v>708</v>
      </c>
      <c r="AT413" s="380" t="s">
        <v>708</v>
      </c>
      <c r="AU413" s="380" t="s">
        <v>708</v>
      </c>
      <c r="AV413" s="380" t="s">
        <v>708</v>
      </c>
      <c r="AW413" s="380" t="s">
        <v>708</v>
      </c>
      <c r="AX413" s="380" t="s">
        <v>708</v>
      </c>
      <c r="AY413" s="380" t="s">
        <v>708</v>
      </c>
      <c r="AZ413" s="380" t="s">
        <v>708</v>
      </c>
      <c r="BA413" s="380" t="s">
        <v>708</v>
      </c>
      <c r="BB413" s="380" t="s">
        <v>708</v>
      </c>
      <c r="BC413" s="380" t="s">
        <v>708</v>
      </c>
      <c r="BD413" s="380" t="s">
        <v>708</v>
      </c>
      <c r="BE413" s="380" t="s">
        <v>708</v>
      </c>
      <c r="BF413" s="380" t="s">
        <v>708</v>
      </c>
      <c r="BG413" s="380" t="s">
        <v>708</v>
      </c>
      <c r="BH413" s="380" t="s">
        <v>708</v>
      </c>
      <c r="BI413" s="380" t="s">
        <v>708</v>
      </c>
      <c r="BJ413" s="380" t="s">
        <v>708</v>
      </c>
      <c r="BK413" s="380" t="s">
        <v>708</v>
      </c>
      <c r="BL413" s="380" t="s">
        <v>708</v>
      </c>
      <c r="BM413" s="380" t="s">
        <v>708</v>
      </c>
      <c r="BN413" s="380" t="s">
        <v>708</v>
      </c>
      <c r="BO413" s="380" t="s">
        <v>708</v>
      </c>
      <c r="BP413" s="380" t="s">
        <v>708</v>
      </c>
      <c r="BQ413" s="380" t="s">
        <v>708</v>
      </c>
      <c r="BR413" s="380" t="s">
        <v>708</v>
      </c>
      <c r="BS413" s="380" t="s">
        <v>708</v>
      </c>
      <c r="BT413" s="380" t="s">
        <v>708</v>
      </c>
      <c r="BU413" s="380" t="s">
        <v>708</v>
      </c>
      <c r="BV413" s="380" t="s">
        <v>708</v>
      </c>
      <c r="BW413" s="380" t="s">
        <v>708</v>
      </c>
      <c r="BX413" s="380" t="s">
        <v>708</v>
      </c>
      <c r="BY413" s="380" t="s">
        <v>708</v>
      </c>
      <c r="BZ413" s="380" t="s">
        <v>708</v>
      </c>
      <c r="CA413" s="380" t="s">
        <v>708</v>
      </c>
      <c r="CB413" s="380" t="s">
        <v>708</v>
      </c>
      <c r="CC413" s="380" t="s">
        <v>708</v>
      </c>
      <c r="CD413" s="380" t="s">
        <v>708</v>
      </c>
      <c r="CE413" s="380" t="s">
        <v>708</v>
      </c>
      <c r="CF413" s="380" t="s">
        <v>708</v>
      </c>
      <c r="CG413" s="380" t="s">
        <v>708</v>
      </c>
      <c r="CH413" s="508" t="s">
        <v>1386</v>
      </c>
      <c r="CI413" s="365"/>
      <c r="CJ413" s="365"/>
      <c r="CK413" s="365"/>
      <c r="CL413" s="365"/>
      <c r="CM413" s="365"/>
      <c r="CN413" s="365"/>
      <c r="CO413" s="365"/>
      <c r="CP413" s="365"/>
      <c r="CQ413" s="365"/>
      <c r="CR413" s="365"/>
      <c r="CS413" s="365"/>
      <c r="CT413" s="365"/>
      <c r="CU413" s="365"/>
      <c r="CV413" s="365"/>
      <c r="CW413" s="365"/>
      <c r="CX413" s="365"/>
      <c r="CY413" s="365"/>
      <c r="CZ413" s="365"/>
      <c r="DA413" s="365"/>
      <c r="DB413" s="365"/>
      <c r="DC413" s="365"/>
      <c r="DD413" s="365"/>
      <c r="DE413" s="365"/>
      <c r="DF413" s="365"/>
      <c r="DG413" s="365"/>
      <c r="DH413" s="365"/>
      <c r="DI413" s="365"/>
      <c r="DJ413" s="365"/>
      <c r="DK413" s="365"/>
      <c r="DL413" s="365"/>
      <c r="DM413" s="365"/>
      <c r="DN413" s="365"/>
      <c r="DO413" s="365"/>
      <c r="DP413" s="365"/>
      <c r="DQ413" s="365"/>
      <c r="DR413" s="365"/>
      <c r="DS413" s="365"/>
      <c r="DT413" s="365"/>
      <c r="DU413" s="365"/>
      <c r="DV413" s="365"/>
      <c r="DW413" s="365"/>
      <c r="DX413" s="365"/>
      <c r="DY413" s="365"/>
      <c r="DZ413" s="365"/>
      <c r="EA413" s="365"/>
      <c r="EB413" s="365"/>
      <c r="EC413" s="365"/>
      <c r="ED413" s="365"/>
      <c r="EE413" s="365"/>
      <c r="EF413" s="365"/>
      <c r="EG413" s="365"/>
      <c r="EH413" s="365"/>
      <c r="EI413" s="365"/>
      <c r="EJ413" s="365"/>
      <c r="EK413" s="365"/>
      <c r="EL413" s="365"/>
      <c r="EM413" s="365"/>
      <c r="EN413" s="365"/>
      <c r="EO413" s="365"/>
      <c r="EP413" s="365"/>
      <c r="EQ413" s="365"/>
      <c r="ER413" s="365"/>
      <c r="ES413" s="365"/>
      <c r="ET413" s="365"/>
      <c r="EU413" s="365"/>
      <c r="EV413" s="365"/>
      <c r="EW413" s="365"/>
      <c r="EX413" s="365"/>
      <c r="EY413" s="365"/>
    </row>
    <row r="414" spans="1:155" s="61" customFormat="1" ht="15.5" x14ac:dyDescent="0.35">
      <c r="A414" s="364" t="s">
        <v>674</v>
      </c>
      <c r="B414" s="391" t="s">
        <v>1387</v>
      </c>
      <c r="C414" s="293" t="s">
        <v>1321</v>
      </c>
      <c r="D414" s="365"/>
      <c r="E414" s="398">
        <v>43952025</v>
      </c>
      <c r="F414" s="289">
        <v>48232410</v>
      </c>
      <c r="G414" s="483" t="s">
        <v>708</v>
      </c>
      <c r="H414" s="237" t="s">
        <v>708</v>
      </c>
      <c r="I414" s="483" t="s">
        <v>708</v>
      </c>
      <c r="J414" s="783" t="s">
        <v>708</v>
      </c>
      <c r="K414" s="483" t="s">
        <v>708</v>
      </c>
      <c r="L414" s="783" t="s">
        <v>708</v>
      </c>
      <c r="M414" s="398">
        <v>0</v>
      </c>
      <c r="N414" s="699">
        <v>0</v>
      </c>
      <c r="O414" s="237" t="s">
        <v>708</v>
      </c>
      <c r="P414" s="237" t="s">
        <v>708</v>
      </c>
      <c r="Q414" s="383" t="s">
        <v>708</v>
      </c>
      <c r="R414" s="290" t="s">
        <v>708</v>
      </c>
      <c r="S414" s="383" t="s">
        <v>708</v>
      </c>
      <c r="T414" s="722" t="s">
        <v>708</v>
      </c>
      <c r="U414" s="384">
        <v>654242.69999999995</v>
      </c>
      <c r="V414" s="752">
        <v>668224.1</v>
      </c>
      <c r="W414" s="406">
        <v>67.180000000000007</v>
      </c>
      <c r="X414" s="753">
        <v>72.180000000000007</v>
      </c>
      <c r="Y414" s="383" t="s">
        <v>708</v>
      </c>
      <c r="Z414" s="290" t="s">
        <v>708</v>
      </c>
      <c r="AA414" s="499">
        <v>0</v>
      </c>
      <c r="AB414" s="440">
        <v>0</v>
      </c>
      <c r="AC414" s="619">
        <v>0</v>
      </c>
      <c r="AD414" s="699" t="s">
        <v>105</v>
      </c>
      <c r="AE414" s="290" t="s">
        <v>708</v>
      </c>
      <c r="AF414" s="289" t="s">
        <v>708</v>
      </c>
      <c r="AG414" s="290" t="s">
        <v>708</v>
      </c>
      <c r="AH414" s="290" t="s">
        <v>708</v>
      </c>
      <c r="AI414" s="290" t="s">
        <v>708</v>
      </c>
      <c r="AJ414" s="290" t="s">
        <v>708</v>
      </c>
      <c r="AK414" s="290" t="s">
        <v>708</v>
      </c>
      <c r="AL414" s="290" t="s">
        <v>708</v>
      </c>
      <c r="AM414" s="290" t="s">
        <v>708</v>
      </c>
      <c r="AN414" s="290" t="s">
        <v>708</v>
      </c>
      <c r="AO414" s="290" t="s">
        <v>708</v>
      </c>
      <c r="AP414" s="290" t="s">
        <v>708</v>
      </c>
      <c r="AQ414" s="380" t="s">
        <v>708</v>
      </c>
      <c r="AR414" s="380" t="s">
        <v>708</v>
      </c>
      <c r="AS414" s="380" t="s">
        <v>708</v>
      </c>
      <c r="AT414" s="380" t="s">
        <v>708</v>
      </c>
      <c r="AU414" s="380" t="s">
        <v>708</v>
      </c>
      <c r="AV414" s="380" t="s">
        <v>708</v>
      </c>
      <c r="AW414" s="380" t="s">
        <v>708</v>
      </c>
      <c r="AX414" s="380" t="s">
        <v>708</v>
      </c>
      <c r="AY414" s="380" t="s">
        <v>708</v>
      </c>
      <c r="AZ414" s="380" t="s">
        <v>708</v>
      </c>
      <c r="BA414" s="380" t="s">
        <v>708</v>
      </c>
      <c r="BB414" s="380" t="s">
        <v>708</v>
      </c>
      <c r="BC414" s="380" t="s">
        <v>708</v>
      </c>
      <c r="BD414" s="380" t="s">
        <v>708</v>
      </c>
      <c r="BE414" s="380" t="s">
        <v>708</v>
      </c>
      <c r="BF414" s="380" t="s">
        <v>708</v>
      </c>
      <c r="BG414" s="380" t="s">
        <v>708</v>
      </c>
      <c r="BH414" s="380" t="s">
        <v>708</v>
      </c>
      <c r="BI414" s="380" t="s">
        <v>708</v>
      </c>
      <c r="BJ414" s="380" t="s">
        <v>708</v>
      </c>
      <c r="BK414" s="380" t="s">
        <v>708</v>
      </c>
      <c r="BL414" s="380" t="s">
        <v>708</v>
      </c>
      <c r="BM414" s="380" t="s">
        <v>708</v>
      </c>
      <c r="BN414" s="380" t="s">
        <v>708</v>
      </c>
      <c r="BO414" s="380" t="s">
        <v>708</v>
      </c>
      <c r="BP414" s="380" t="s">
        <v>708</v>
      </c>
      <c r="BQ414" s="380" t="s">
        <v>708</v>
      </c>
      <c r="BR414" s="380" t="s">
        <v>708</v>
      </c>
      <c r="BS414" s="380" t="s">
        <v>708</v>
      </c>
      <c r="BT414" s="380" t="s">
        <v>708</v>
      </c>
      <c r="BU414" s="380" t="s">
        <v>708</v>
      </c>
      <c r="BV414" s="380" t="s">
        <v>708</v>
      </c>
      <c r="BW414" s="380" t="s">
        <v>708</v>
      </c>
      <c r="BX414" s="380" t="s">
        <v>708</v>
      </c>
      <c r="BY414" s="380" t="s">
        <v>708</v>
      </c>
      <c r="BZ414" s="380" t="s">
        <v>708</v>
      </c>
      <c r="CA414" s="380" t="s">
        <v>708</v>
      </c>
      <c r="CB414" s="380" t="s">
        <v>708</v>
      </c>
      <c r="CC414" s="380" t="s">
        <v>708</v>
      </c>
      <c r="CD414" s="380" t="s">
        <v>708</v>
      </c>
      <c r="CE414" s="380" t="s">
        <v>708</v>
      </c>
      <c r="CF414" s="380" t="s">
        <v>708</v>
      </c>
      <c r="CG414" s="380" t="s">
        <v>708</v>
      </c>
      <c r="CH414" s="508" t="s">
        <v>1388</v>
      </c>
      <c r="CI414" s="365"/>
      <c r="CJ414" s="365"/>
      <c r="CK414" s="365"/>
      <c r="CL414" s="365"/>
      <c r="CM414" s="365"/>
      <c r="CN414" s="365"/>
      <c r="CO414" s="365"/>
      <c r="CP414" s="365"/>
      <c r="CQ414" s="365"/>
      <c r="CR414" s="365"/>
      <c r="CS414" s="365"/>
      <c r="CT414" s="365"/>
      <c r="CU414" s="365"/>
      <c r="CV414" s="365"/>
      <c r="CW414" s="365"/>
      <c r="CX414" s="365"/>
      <c r="CY414" s="365"/>
      <c r="CZ414" s="365"/>
      <c r="DA414" s="365"/>
      <c r="DB414" s="365"/>
      <c r="DC414" s="365"/>
      <c r="DD414" s="365"/>
      <c r="DE414" s="365"/>
      <c r="DF414" s="365"/>
      <c r="DG414" s="365"/>
      <c r="DH414" s="365"/>
      <c r="DI414" s="365"/>
      <c r="DJ414" s="365"/>
      <c r="DK414" s="365"/>
      <c r="DL414" s="365"/>
      <c r="DM414" s="365"/>
      <c r="DN414" s="365"/>
      <c r="DO414" s="365"/>
      <c r="DP414" s="365"/>
      <c r="DQ414" s="365"/>
      <c r="DR414" s="365"/>
      <c r="DS414" s="365"/>
      <c r="DT414" s="365"/>
      <c r="DU414" s="365"/>
      <c r="DV414" s="365"/>
      <c r="DW414" s="365"/>
      <c r="DX414" s="365"/>
      <c r="DY414" s="365"/>
      <c r="DZ414" s="365"/>
      <c r="EA414" s="365"/>
      <c r="EB414" s="365"/>
      <c r="EC414" s="365"/>
      <c r="ED414" s="365"/>
      <c r="EE414" s="365"/>
      <c r="EF414" s="365"/>
      <c r="EG414" s="365"/>
      <c r="EH414" s="365"/>
      <c r="EI414" s="365"/>
      <c r="EJ414" s="365"/>
      <c r="EK414" s="365"/>
      <c r="EL414" s="365"/>
      <c r="EM414" s="365"/>
      <c r="EN414" s="365"/>
      <c r="EO414" s="365"/>
      <c r="EP414" s="365"/>
      <c r="EQ414" s="365"/>
      <c r="ER414" s="365"/>
      <c r="ES414" s="365"/>
      <c r="ET414" s="365"/>
      <c r="EU414" s="365"/>
      <c r="EV414" s="365"/>
      <c r="EW414" s="365"/>
      <c r="EX414" s="365"/>
      <c r="EY414" s="365"/>
    </row>
    <row r="415" spans="1:155" s="61" customFormat="1" ht="15.5" x14ac:dyDescent="0.35">
      <c r="A415" s="364" t="s">
        <v>675</v>
      </c>
      <c r="B415" s="391" t="s">
        <v>1389</v>
      </c>
      <c r="C415" s="293" t="s">
        <v>1225</v>
      </c>
      <c r="D415" s="365"/>
      <c r="E415" s="398">
        <v>61003857</v>
      </c>
      <c r="F415" s="289">
        <v>64358380</v>
      </c>
      <c r="G415" s="483" t="s">
        <v>708</v>
      </c>
      <c r="H415" s="237" t="s">
        <v>708</v>
      </c>
      <c r="I415" s="483" t="s">
        <v>708</v>
      </c>
      <c r="J415" s="783" t="s">
        <v>708</v>
      </c>
      <c r="K415" s="483" t="s">
        <v>708</v>
      </c>
      <c r="L415" s="783" t="s">
        <v>708</v>
      </c>
      <c r="M415" s="398">
        <v>0</v>
      </c>
      <c r="N415" s="699">
        <v>0</v>
      </c>
      <c r="O415" s="237" t="s">
        <v>708</v>
      </c>
      <c r="P415" s="237" t="s">
        <v>708</v>
      </c>
      <c r="Q415" s="383" t="s">
        <v>708</v>
      </c>
      <c r="R415" s="290" t="s">
        <v>708</v>
      </c>
      <c r="S415" s="383" t="s">
        <v>708</v>
      </c>
      <c r="T415" s="722" t="s">
        <v>708</v>
      </c>
      <c r="U415" s="384">
        <v>263777.7</v>
      </c>
      <c r="V415" s="752">
        <v>266748.40000000002</v>
      </c>
      <c r="W415" s="406">
        <v>231.27</v>
      </c>
      <c r="X415" s="753">
        <v>241.27</v>
      </c>
      <c r="Y415" s="383" t="s">
        <v>708</v>
      </c>
      <c r="Z415" s="290" t="s">
        <v>708</v>
      </c>
      <c r="AA415" s="499">
        <v>0</v>
      </c>
      <c r="AB415" s="440">
        <v>0</v>
      </c>
      <c r="AC415" s="619">
        <v>0</v>
      </c>
      <c r="AD415" s="699" t="s">
        <v>105</v>
      </c>
      <c r="AE415" s="290" t="s">
        <v>708</v>
      </c>
      <c r="AF415" s="289" t="s">
        <v>708</v>
      </c>
      <c r="AG415" s="290" t="s">
        <v>708</v>
      </c>
      <c r="AH415" s="290" t="s">
        <v>708</v>
      </c>
      <c r="AI415" s="290" t="s">
        <v>708</v>
      </c>
      <c r="AJ415" s="290" t="s">
        <v>708</v>
      </c>
      <c r="AK415" s="290" t="s">
        <v>708</v>
      </c>
      <c r="AL415" s="290" t="s">
        <v>708</v>
      </c>
      <c r="AM415" s="290" t="s">
        <v>708</v>
      </c>
      <c r="AN415" s="290" t="s">
        <v>708</v>
      </c>
      <c r="AO415" s="290" t="s">
        <v>708</v>
      </c>
      <c r="AP415" s="290" t="s">
        <v>708</v>
      </c>
      <c r="AQ415" s="380" t="s">
        <v>708</v>
      </c>
      <c r="AR415" s="380" t="s">
        <v>708</v>
      </c>
      <c r="AS415" s="380" t="s">
        <v>708</v>
      </c>
      <c r="AT415" s="380" t="s">
        <v>708</v>
      </c>
      <c r="AU415" s="380" t="s">
        <v>708</v>
      </c>
      <c r="AV415" s="380" t="s">
        <v>708</v>
      </c>
      <c r="AW415" s="380" t="s">
        <v>708</v>
      </c>
      <c r="AX415" s="380" t="s">
        <v>708</v>
      </c>
      <c r="AY415" s="380" t="s">
        <v>708</v>
      </c>
      <c r="AZ415" s="380" t="s">
        <v>708</v>
      </c>
      <c r="BA415" s="380" t="s">
        <v>708</v>
      </c>
      <c r="BB415" s="380" t="s">
        <v>708</v>
      </c>
      <c r="BC415" s="380" t="s">
        <v>708</v>
      </c>
      <c r="BD415" s="380" t="s">
        <v>708</v>
      </c>
      <c r="BE415" s="380" t="s">
        <v>708</v>
      </c>
      <c r="BF415" s="380" t="s">
        <v>708</v>
      </c>
      <c r="BG415" s="380" t="s">
        <v>708</v>
      </c>
      <c r="BH415" s="380" t="s">
        <v>708</v>
      </c>
      <c r="BI415" s="380" t="s">
        <v>708</v>
      </c>
      <c r="BJ415" s="380" t="s">
        <v>708</v>
      </c>
      <c r="BK415" s="380" t="s">
        <v>708</v>
      </c>
      <c r="BL415" s="380" t="s">
        <v>708</v>
      </c>
      <c r="BM415" s="380" t="s">
        <v>708</v>
      </c>
      <c r="BN415" s="380" t="s">
        <v>708</v>
      </c>
      <c r="BO415" s="380" t="s">
        <v>708</v>
      </c>
      <c r="BP415" s="380" t="s">
        <v>708</v>
      </c>
      <c r="BQ415" s="380" t="s">
        <v>708</v>
      </c>
      <c r="BR415" s="380" t="s">
        <v>708</v>
      </c>
      <c r="BS415" s="380" t="s">
        <v>708</v>
      </c>
      <c r="BT415" s="380" t="s">
        <v>708</v>
      </c>
      <c r="BU415" s="380" t="s">
        <v>708</v>
      </c>
      <c r="BV415" s="380" t="s">
        <v>708</v>
      </c>
      <c r="BW415" s="380" t="s">
        <v>708</v>
      </c>
      <c r="BX415" s="380" t="s">
        <v>708</v>
      </c>
      <c r="BY415" s="380" t="s">
        <v>708</v>
      </c>
      <c r="BZ415" s="380" t="s">
        <v>708</v>
      </c>
      <c r="CA415" s="380" t="s">
        <v>708</v>
      </c>
      <c r="CB415" s="380" t="s">
        <v>708</v>
      </c>
      <c r="CC415" s="380" t="s">
        <v>708</v>
      </c>
      <c r="CD415" s="380" t="s">
        <v>708</v>
      </c>
      <c r="CE415" s="380" t="s">
        <v>708</v>
      </c>
      <c r="CF415" s="380" t="s">
        <v>708</v>
      </c>
      <c r="CG415" s="380" t="s">
        <v>708</v>
      </c>
      <c r="CH415" s="508" t="s">
        <v>1390</v>
      </c>
      <c r="CI415" s="365"/>
      <c r="CJ415" s="365"/>
      <c r="CK415" s="365"/>
      <c r="CL415" s="365"/>
      <c r="CM415" s="365"/>
      <c r="CN415" s="365"/>
      <c r="CO415" s="365"/>
      <c r="CP415" s="365"/>
      <c r="CQ415" s="365"/>
      <c r="CR415" s="365"/>
      <c r="CS415" s="365"/>
      <c r="CT415" s="365"/>
      <c r="CU415" s="365"/>
      <c r="CV415" s="365"/>
      <c r="CW415" s="365"/>
      <c r="CX415" s="365"/>
      <c r="CY415" s="365"/>
      <c r="CZ415" s="365"/>
      <c r="DA415" s="365"/>
      <c r="DB415" s="365"/>
      <c r="DC415" s="365"/>
      <c r="DD415" s="365"/>
      <c r="DE415" s="365"/>
      <c r="DF415" s="365"/>
      <c r="DG415" s="365"/>
      <c r="DH415" s="365"/>
      <c r="DI415" s="365"/>
      <c r="DJ415" s="365"/>
      <c r="DK415" s="365"/>
      <c r="DL415" s="365"/>
      <c r="DM415" s="365"/>
      <c r="DN415" s="365"/>
      <c r="DO415" s="365"/>
      <c r="DP415" s="365"/>
      <c r="DQ415" s="365"/>
      <c r="DR415" s="365"/>
      <c r="DS415" s="365"/>
      <c r="DT415" s="365"/>
      <c r="DU415" s="365"/>
      <c r="DV415" s="365"/>
      <c r="DW415" s="365"/>
      <c r="DX415" s="365"/>
      <c r="DY415" s="365"/>
      <c r="DZ415" s="365"/>
      <c r="EA415" s="365"/>
      <c r="EB415" s="365"/>
      <c r="EC415" s="365"/>
      <c r="ED415" s="365"/>
      <c r="EE415" s="365"/>
      <c r="EF415" s="365"/>
      <c r="EG415" s="365"/>
      <c r="EH415" s="365"/>
      <c r="EI415" s="365"/>
      <c r="EJ415" s="365"/>
      <c r="EK415" s="365"/>
      <c r="EL415" s="365"/>
      <c r="EM415" s="365"/>
      <c r="EN415" s="365"/>
      <c r="EO415" s="365"/>
      <c r="EP415" s="365"/>
      <c r="EQ415" s="365"/>
      <c r="ER415" s="365"/>
      <c r="ES415" s="365"/>
      <c r="ET415" s="365"/>
      <c r="EU415" s="365"/>
      <c r="EV415" s="365"/>
      <c r="EW415" s="365"/>
      <c r="EX415" s="365"/>
      <c r="EY415" s="365"/>
    </row>
    <row r="416" spans="1:155" s="61" customFormat="1" ht="15.5" x14ac:dyDescent="0.35">
      <c r="A416" s="392" t="s">
        <v>509</v>
      </c>
      <c r="B416" s="391" t="s">
        <v>510</v>
      </c>
      <c r="C416" s="293" t="s">
        <v>173</v>
      </c>
      <c r="D416" s="365"/>
      <c r="E416" s="398">
        <v>285196821</v>
      </c>
      <c r="F416" s="289">
        <v>301346304</v>
      </c>
      <c r="G416" s="483" t="s">
        <v>708</v>
      </c>
      <c r="H416" s="237" t="s">
        <v>708</v>
      </c>
      <c r="I416" s="483" t="s">
        <v>708</v>
      </c>
      <c r="J416" s="783" t="s">
        <v>708</v>
      </c>
      <c r="K416" s="483" t="s">
        <v>708</v>
      </c>
      <c r="L416" s="783" t="s">
        <v>708</v>
      </c>
      <c r="M416" s="398">
        <v>257733</v>
      </c>
      <c r="N416" s="699">
        <v>262413</v>
      </c>
      <c r="O416" s="237" t="s">
        <v>708</v>
      </c>
      <c r="P416" s="237" t="s">
        <v>708</v>
      </c>
      <c r="Q416" s="383" t="s">
        <v>708</v>
      </c>
      <c r="R416" s="290" t="s">
        <v>708</v>
      </c>
      <c r="S416" s="383" t="s">
        <v>708</v>
      </c>
      <c r="T416" s="722" t="s">
        <v>708</v>
      </c>
      <c r="U416" s="384">
        <v>212226.9</v>
      </c>
      <c r="V416" s="752">
        <v>215743.6</v>
      </c>
      <c r="W416" s="406">
        <v>1343.83</v>
      </c>
      <c r="X416" s="753">
        <v>1396.78</v>
      </c>
      <c r="Y416" s="383" t="s">
        <v>708</v>
      </c>
      <c r="Z416" s="290" t="s">
        <v>708</v>
      </c>
      <c r="AA416" s="499">
        <v>8696623</v>
      </c>
      <c r="AB416" s="440">
        <v>40.31</v>
      </c>
      <c r="AC416" s="619">
        <v>0.03</v>
      </c>
      <c r="AD416" s="699" t="s">
        <v>105</v>
      </c>
      <c r="AE416" s="290" t="s">
        <v>708</v>
      </c>
      <c r="AF416" s="289" t="s">
        <v>708</v>
      </c>
      <c r="AG416" s="290" t="s">
        <v>708</v>
      </c>
      <c r="AH416" s="290" t="s">
        <v>708</v>
      </c>
      <c r="AI416" s="290" t="s">
        <v>708</v>
      </c>
      <c r="AJ416" s="290" t="s">
        <v>708</v>
      </c>
      <c r="AK416" s="290" t="s">
        <v>708</v>
      </c>
      <c r="AL416" s="290" t="s">
        <v>708</v>
      </c>
      <c r="AM416" s="290" t="s">
        <v>708</v>
      </c>
      <c r="AN416" s="290" t="s">
        <v>708</v>
      </c>
      <c r="AO416" s="290" t="s">
        <v>708</v>
      </c>
      <c r="AP416" s="290" t="s">
        <v>708</v>
      </c>
      <c r="AQ416" s="380" t="s">
        <v>708</v>
      </c>
      <c r="AR416" s="380" t="s">
        <v>708</v>
      </c>
      <c r="AS416" s="380" t="s">
        <v>708</v>
      </c>
      <c r="AT416" s="380" t="s">
        <v>708</v>
      </c>
      <c r="AU416" s="380" t="s">
        <v>708</v>
      </c>
      <c r="AV416" s="380" t="s">
        <v>708</v>
      </c>
      <c r="AW416" s="380" t="s">
        <v>708</v>
      </c>
      <c r="AX416" s="380" t="s">
        <v>708</v>
      </c>
      <c r="AY416" s="380" t="s">
        <v>708</v>
      </c>
      <c r="AZ416" s="380" t="s">
        <v>708</v>
      </c>
      <c r="BA416" s="380" t="s">
        <v>708</v>
      </c>
      <c r="BB416" s="380" t="s">
        <v>708</v>
      </c>
      <c r="BC416" s="380" t="s">
        <v>708</v>
      </c>
      <c r="BD416" s="380" t="s">
        <v>708</v>
      </c>
      <c r="BE416" s="380" t="s">
        <v>708</v>
      </c>
      <c r="BF416" s="380" t="s">
        <v>708</v>
      </c>
      <c r="BG416" s="380" t="s">
        <v>708</v>
      </c>
      <c r="BH416" s="380" t="s">
        <v>708</v>
      </c>
      <c r="BI416" s="380" t="s">
        <v>708</v>
      </c>
      <c r="BJ416" s="380" t="s">
        <v>708</v>
      </c>
      <c r="BK416" s="380" t="s">
        <v>708</v>
      </c>
      <c r="BL416" s="380" t="s">
        <v>708</v>
      </c>
      <c r="BM416" s="380" t="s">
        <v>708</v>
      </c>
      <c r="BN416" s="380" t="s">
        <v>708</v>
      </c>
      <c r="BO416" s="380" t="s">
        <v>708</v>
      </c>
      <c r="BP416" s="380" t="s">
        <v>708</v>
      </c>
      <c r="BQ416" s="380" t="s">
        <v>708</v>
      </c>
      <c r="BR416" s="380" t="s">
        <v>708</v>
      </c>
      <c r="BS416" s="380" t="s">
        <v>708</v>
      </c>
      <c r="BT416" s="380" t="s">
        <v>708</v>
      </c>
      <c r="BU416" s="380" t="s">
        <v>708</v>
      </c>
      <c r="BV416" s="380" t="s">
        <v>708</v>
      </c>
      <c r="BW416" s="380" t="s">
        <v>708</v>
      </c>
      <c r="BX416" s="380" t="s">
        <v>708</v>
      </c>
      <c r="BY416" s="380" t="s">
        <v>708</v>
      </c>
      <c r="BZ416" s="380" t="s">
        <v>708</v>
      </c>
      <c r="CA416" s="380" t="s">
        <v>708</v>
      </c>
      <c r="CB416" s="380" t="s">
        <v>708</v>
      </c>
      <c r="CC416" s="380" t="s">
        <v>708</v>
      </c>
      <c r="CD416" s="380" t="s">
        <v>708</v>
      </c>
      <c r="CE416" s="380" t="s">
        <v>708</v>
      </c>
      <c r="CF416" s="380" t="s">
        <v>708</v>
      </c>
      <c r="CG416" s="380" t="s">
        <v>708</v>
      </c>
      <c r="CH416" s="508" t="s">
        <v>1391</v>
      </c>
      <c r="CI416" s="365"/>
      <c r="CJ416" s="365"/>
      <c r="CK416" s="365"/>
      <c r="CL416" s="365"/>
      <c r="CM416" s="365"/>
      <c r="CN416" s="365"/>
      <c r="CO416" s="365"/>
      <c r="CP416" s="365"/>
      <c r="CQ416" s="365"/>
      <c r="CR416" s="365"/>
      <c r="CS416" s="365"/>
      <c r="CT416" s="365"/>
      <c r="CU416" s="365"/>
      <c r="CV416" s="365"/>
      <c r="CW416" s="365"/>
      <c r="CX416" s="365"/>
      <c r="CY416" s="365"/>
      <c r="CZ416" s="365"/>
      <c r="DA416" s="365"/>
      <c r="DB416" s="365"/>
      <c r="DC416" s="365"/>
      <c r="DD416" s="365"/>
      <c r="DE416" s="365"/>
      <c r="DF416" s="365"/>
      <c r="DG416" s="365"/>
      <c r="DH416" s="365"/>
      <c r="DI416" s="365"/>
      <c r="DJ416" s="365"/>
      <c r="DK416" s="365"/>
      <c r="DL416" s="365"/>
      <c r="DM416" s="365"/>
      <c r="DN416" s="365"/>
      <c r="DO416" s="365"/>
      <c r="DP416" s="365"/>
      <c r="DQ416" s="365"/>
      <c r="DR416" s="365"/>
      <c r="DS416" s="365"/>
      <c r="DT416" s="365"/>
      <c r="DU416" s="365"/>
      <c r="DV416" s="365"/>
      <c r="DW416" s="365"/>
      <c r="DX416" s="365"/>
      <c r="DY416" s="365"/>
      <c r="DZ416" s="365"/>
      <c r="EA416" s="365"/>
      <c r="EB416" s="365"/>
      <c r="EC416" s="365"/>
      <c r="ED416" s="365"/>
      <c r="EE416" s="365"/>
      <c r="EF416" s="365"/>
      <c r="EG416" s="365"/>
      <c r="EH416" s="365"/>
      <c r="EI416" s="365"/>
      <c r="EJ416" s="365"/>
      <c r="EK416" s="365"/>
      <c r="EL416" s="365"/>
      <c r="EM416" s="365"/>
      <c r="EN416" s="365"/>
      <c r="EO416" s="365"/>
      <c r="EP416" s="365"/>
      <c r="EQ416" s="365"/>
      <c r="ER416" s="365"/>
      <c r="ES416" s="365"/>
      <c r="ET416" s="365"/>
      <c r="EU416" s="365"/>
      <c r="EV416" s="365"/>
      <c r="EW416" s="365"/>
      <c r="EX416" s="365"/>
      <c r="EY416" s="365"/>
    </row>
    <row r="417" spans="1:155" s="61" customFormat="1" ht="16" thickBot="1" x14ac:dyDescent="0.4">
      <c r="A417" s="391"/>
      <c r="B417" s="391"/>
      <c r="C417" s="293"/>
      <c r="D417" s="365"/>
      <c r="E417" s="716"/>
      <c r="F417" s="289"/>
      <c r="G417" s="483"/>
      <c r="H417" s="237"/>
      <c r="I417" s="483"/>
      <c r="J417" s="783"/>
      <c r="K417" s="483"/>
      <c r="L417" s="783"/>
      <c r="M417" s="289"/>
      <c r="N417" s="699"/>
      <c r="O417" s="237"/>
      <c r="P417" s="237"/>
      <c r="Q417" s="383"/>
      <c r="R417" s="290"/>
      <c r="S417" s="383"/>
      <c r="T417" s="722"/>
      <c r="U417" s="405"/>
      <c r="V417" s="752"/>
      <c r="W417" s="406"/>
      <c r="X417" s="340"/>
      <c r="Y417" s="383"/>
      <c r="Z417" s="290"/>
      <c r="AA417" s="499"/>
      <c r="AB417" s="753"/>
      <c r="AC417" s="440"/>
      <c r="AD417" s="699"/>
      <c r="AE417" s="290"/>
      <c r="AF417" s="289"/>
      <c r="AG417" s="290"/>
      <c r="AH417" s="290"/>
      <c r="AI417" s="290"/>
      <c r="AJ417" s="290"/>
      <c r="AK417" s="290"/>
      <c r="AL417" s="290"/>
      <c r="AM417" s="290"/>
      <c r="AN417" s="290"/>
      <c r="AO417" s="290"/>
      <c r="AP417" s="290"/>
      <c r="AQ417" s="380"/>
      <c r="AR417" s="380"/>
      <c r="AS417" s="380"/>
      <c r="AT417" s="380"/>
      <c r="AU417" s="380"/>
      <c r="AV417" s="380"/>
      <c r="AW417" s="380"/>
      <c r="AX417" s="380"/>
      <c r="AY417" s="380"/>
      <c r="AZ417" s="380"/>
      <c r="BA417" s="380"/>
      <c r="BB417" s="380"/>
      <c r="BC417" s="380"/>
      <c r="BD417" s="380"/>
      <c r="BE417" s="380"/>
      <c r="BF417" s="380"/>
      <c r="BG417" s="380"/>
      <c r="BH417" s="380"/>
      <c r="BI417" s="380"/>
      <c r="BJ417" s="380"/>
      <c r="BK417" s="380"/>
      <c r="BL417" s="380"/>
      <c r="BM417" s="380"/>
      <c r="BN417" s="380"/>
      <c r="BO417" s="380"/>
      <c r="BP417" s="380"/>
      <c r="BQ417" s="380"/>
      <c r="BR417" s="380"/>
      <c r="BS417" s="380"/>
      <c r="BT417" s="380"/>
      <c r="BU417" s="380"/>
      <c r="BV417" s="380"/>
      <c r="BW417" s="380"/>
      <c r="BX417" s="380"/>
      <c r="BY417" s="380"/>
      <c r="BZ417" s="380"/>
      <c r="CA417" s="380"/>
      <c r="CB417" s="380"/>
      <c r="CC417" s="380"/>
      <c r="CD417" s="380"/>
      <c r="CE417" s="380"/>
      <c r="CF417" s="380"/>
      <c r="CG417" s="380"/>
      <c r="CI417" s="365"/>
      <c r="CJ417" s="365"/>
      <c r="CK417" s="365"/>
      <c r="CL417" s="365"/>
      <c r="CM417" s="365"/>
      <c r="CN417" s="365"/>
      <c r="CO417" s="365"/>
      <c r="CP417" s="365"/>
      <c r="CQ417" s="365"/>
      <c r="CR417" s="365"/>
      <c r="CS417" s="365"/>
      <c r="CT417" s="365"/>
      <c r="CU417" s="365"/>
      <c r="CV417" s="365"/>
      <c r="CW417" s="365"/>
      <c r="CX417" s="365"/>
      <c r="CY417" s="365"/>
      <c r="CZ417" s="365"/>
      <c r="DA417" s="365"/>
      <c r="DB417" s="365"/>
      <c r="DC417" s="365"/>
      <c r="DD417" s="365"/>
      <c r="DE417" s="365"/>
      <c r="DF417" s="365"/>
      <c r="DG417" s="365"/>
      <c r="DH417" s="365"/>
      <c r="DI417" s="365"/>
      <c r="DJ417" s="365"/>
      <c r="DK417" s="365"/>
      <c r="DL417" s="365"/>
      <c r="DM417" s="365"/>
      <c r="DN417" s="365"/>
      <c r="DO417" s="365"/>
      <c r="DP417" s="365"/>
      <c r="DQ417" s="365"/>
      <c r="DR417" s="365"/>
      <c r="DS417" s="365"/>
      <c r="DT417" s="365"/>
      <c r="DU417" s="365"/>
      <c r="DV417" s="365"/>
      <c r="DW417" s="365"/>
      <c r="DX417" s="365"/>
      <c r="DY417" s="365"/>
      <c r="DZ417" s="365"/>
      <c r="EA417" s="365"/>
      <c r="EB417" s="365"/>
      <c r="EC417" s="365"/>
      <c r="ED417" s="365"/>
      <c r="EE417" s="365"/>
      <c r="EF417" s="365"/>
      <c r="EG417" s="365"/>
      <c r="EH417" s="365"/>
      <c r="EI417" s="365"/>
      <c r="EJ417" s="365"/>
      <c r="EK417" s="365"/>
      <c r="EL417" s="365"/>
      <c r="EM417" s="365"/>
      <c r="EN417" s="365"/>
      <c r="EO417" s="365"/>
      <c r="EP417" s="365"/>
      <c r="EQ417" s="365"/>
      <c r="ER417" s="365"/>
      <c r="ES417" s="365"/>
      <c r="ET417" s="365"/>
      <c r="EU417" s="365"/>
      <c r="EV417" s="365"/>
      <c r="EW417" s="365"/>
      <c r="EX417" s="365"/>
      <c r="EY417" s="365"/>
    </row>
    <row r="418" spans="1:155" s="297" customFormat="1" ht="16" thickBot="1" x14ac:dyDescent="0.4">
      <c r="A418" s="296" t="s">
        <v>1392</v>
      </c>
      <c r="B418" s="296" t="s">
        <v>1393</v>
      </c>
      <c r="C418" s="296" t="s">
        <v>1394</v>
      </c>
      <c r="D418" s="401"/>
      <c r="E418" s="717">
        <v>1096562029</v>
      </c>
      <c r="F418" s="584">
        <v>1213569920</v>
      </c>
      <c r="G418" s="483" t="s">
        <v>708</v>
      </c>
      <c r="H418" s="783" t="s">
        <v>708</v>
      </c>
      <c r="I418" s="483" t="s">
        <v>708</v>
      </c>
      <c r="J418" s="783" t="s">
        <v>708</v>
      </c>
      <c r="K418" s="483" t="s">
        <v>708</v>
      </c>
      <c r="L418" s="783" t="s">
        <v>708</v>
      </c>
      <c r="M418" s="551">
        <v>0</v>
      </c>
      <c r="N418" s="404">
        <v>0</v>
      </c>
      <c r="O418" s="237" t="s">
        <v>708</v>
      </c>
      <c r="P418" s="237" t="s">
        <v>708</v>
      </c>
      <c r="Q418" s="383" t="s">
        <v>708</v>
      </c>
      <c r="R418" s="290" t="s">
        <v>708</v>
      </c>
      <c r="S418" s="383" t="s">
        <v>708</v>
      </c>
      <c r="T418" s="722" t="s">
        <v>708</v>
      </c>
      <c r="U418" s="691" t="s">
        <v>708</v>
      </c>
      <c r="V418" s="588" t="s">
        <v>708</v>
      </c>
      <c r="W418" s="714">
        <v>363.66000000032744</v>
      </c>
      <c r="X418" s="713">
        <v>395.59</v>
      </c>
      <c r="Y418" s="290" t="s">
        <v>708</v>
      </c>
      <c r="Z418" s="290" t="s">
        <v>708</v>
      </c>
      <c r="AA418" s="587" t="s">
        <v>708</v>
      </c>
      <c r="AB418" s="509" t="s">
        <v>708</v>
      </c>
      <c r="AC418" s="544" t="s">
        <v>708</v>
      </c>
      <c r="AD418" s="545" t="s">
        <v>105</v>
      </c>
      <c r="AE418" s="784" t="s">
        <v>708</v>
      </c>
      <c r="AF418" s="345" t="s">
        <v>708</v>
      </c>
      <c r="AG418" s="345" t="s">
        <v>708</v>
      </c>
      <c r="AH418" s="345" t="s">
        <v>708</v>
      </c>
      <c r="AI418" s="345" t="s">
        <v>708</v>
      </c>
      <c r="AJ418" s="345" t="s">
        <v>708</v>
      </c>
      <c r="AK418" s="344" t="s">
        <v>708</v>
      </c>
      <c r="AL418" s="344" t="s">
        <v>708</v>
      </c>
      <c r="AM418" s="344" t="s">
        <v>708</v>
      </c>
      <c r="AN418" s="344" t="s">
        <v>708</v>
      </c>
      <c r="AO418" s="344" t="s">
        <v>708</v>
      </c>
      <c r="AP418" s="400" t="s">
        <v>708</v>
      </c>
      <c r="AQ418" s="380" t="s">
        <v>708</v>
      </c>
      <c r="AR418" s="380" t="s">
        <v>708</v>
      </c>
      <c r="AS418" s="380" t="s">
        <v>708</v>
      </c>
      <c r="AT418" s="380" t="s">
        <v>708</v>
      </c>
      <c r="AU418" s="380" t="s">
        <v>708</v>
      </c>
      <c r="AV418" s="380" t="s">
        <v>708</v>
      </c>
      <c r="AW418" s="380" t="s">
        <v>708</v>
      </c>
      <c r="AX418" s="380" t="s">
        <v>708</v>
      </c>
      <c r="AY418" s="380" t="s">
        <v>708</v>
      </c>
      <c r="AZ418" s="380" t="s">
        <v>708</v>
      </c>
      <c r="BA418" s="380" t="s">
        <v>708</v>
      </c>
      <c r="BB418" s="380" t="s">
        <v>708</v>
      </c>
      <c r="BC418" s="380" t="s">
        <v>708</v>
      </c>
      <c r="BD418" s="380" t="s">
        <v>708</v>
      </c>
      <c r="BE418" s="380" t="s">
        <v>708</v>
      </c>
      <c r="BF418" s="380" t="s">
        <v>708</v>
      </c>
      <c r="BG418" s="380" t="s">
        <v>708</v>
      </c>
      <c r="BH418" s="380" t="s">
        <v>708</v>
      </c>
      <c r="BI418" s="380" t="s">
        <v>708</v>
      </c>
      <c r="BJ418" s="380" t="s">
        <v>708</v>
      </c>
      <c r="BK418" s="380" t="s">
        <v>708</v>
      </c>
      <c r="BL418" s="380" t="s">
        <v>708</v>
      </c>
      <c r="BM418" s="380" t="s">
        <v>708</v>
      </c>
      <c r="BN418" s="380" t="s">
        <v>708</v>
      </c>
      <c r="BO418" s="380" t="s">
        <v>708</v>
      </c>
      <c r="BP418" s="380" t="s">
        <v>708</v>
      </c>
      <c r="BQ418" s="380" t="s">
        <v>708</v>
      </c>
      <c r="BR418" s="380" t="s">
        <v>708</v>
      </c>
      <c r="BS418" s="380" t="s">
        <v>708</v>
      </c>
      <c r="BT418" s="380" t="s">
        <v>708</v>
      </c>
      <c r="BU418" s="380" t="s">
        <v>708</v>
      </c>
      <c r="BV418" s="380" t="s">
        <v>708</v>
      </c>
      <c r="BW418" s="380" t="s">
        <v>708</v>
      </c>
      <c r="BX418" s="380" t="s">
        <v>708</v>
      </c>
      <c r="BY418" s="380" t="s">
        <v>708</v>
      </c>
      <c r="BZ418" s="380" t="s">
        <v>708</v>
      </c>
      <c r="CA418" s="380" t="s">
        <v>708</v>
      </c>
      <c r="CB418" s="380" t="s">
        <v>708</v>
      </c>
      <c r="CC418" s="380" t="s">
        <v>708</v>
      </c>
      <c r="CD418" s="380" t="s">
        <v>708</v>
      </c>
      <c r="CE418" s="380" t="s">
        <v>708</v>
      </c>
      <c r="CF418" s="380" t="s">
        <v>708</v>
      </c>
      <c r="CG418" s="380" t="s">
        <v>708</v>
      </c>
      <c r="CH418" s="597" t="s">
        <v>1395</v>
      </c>
      <c r="CI418" s="481"/>
    </row>
    <row r="419" spans="1:155" s="299" customFormat="1" ht="17.25" customHeight="1" thickBot="1" x14ac:dyDescent="0.4">
      <c r="A419" s="298" t="s">
        <v>1396</v>
      </c>
      <c r="B419" s="298" t="s">
        <v>1397</v>
      </c>
      <c r="C419" s="298"/>
      <c r="D419" s="403"/>
      <c r="E419" s="718">
        <v>291650980.18000001</v>
      </c>
      <c r="F419" s="585">
        <v>364095503</v>
      </c>
      <c r="G419" s="483" t="s">
        <v>708</v>
      </c>
      <c r="H419" s="783" t="s">
        <v>708</v>
      </c>
      <c r="I419" s="483" t="s">
        <v>708</v>
      </c>
      <c r="J419" s="783" t="s">
        <v>708</v>
      </c>
      <c r="K419" s="483" t="s">
        <v>708</v>
      </c>
      <c r="L419" s="783" t="s">
        <v>708</v>
      </c>
      <c r="M419" s="551">
        <v>0</v>
      </c>
      <c r="N419" s="404">
        <v>0</v>
      </c>
      <c r="O419" s="237" t="s">
        <v>708</v>
      </c>
      <c r="P419" s="237" t="s">
        <v>708</v>
      </c>
      <c r="Q419" s="383" t="s">
        <v>708</v>
      </c>
      <c r="R419" s="290" t="s">
        <v>708</v>
      </c>
      <c r="S419" s="383" t="s">
        <v>708</v>
      </c>
      <c r="T419" s="290" t="s">
        <v>708</v>
      </c>
      <c r="U419" s="689">
        <v>3021350.6700000004</v>
      </c>
      <c r="V419" s="711">
        <v>3073573.4</v>
      </c>
      <c r="W419" s="712">
        <v>96.530000001621787</v>
      </c>
      <c r="X419" s="713">
        <v>118.46</v>
      </c>
      <c r="Y419" s="290" t="s">
        <v>708</v>
      </c>
      <c r="Z419" s="290" t="s">
        <v>708</v>
      </c>
      <c r="AA419" s="587" t="s">
        <v>708</v>
      </c>
      <c r="AB419" s="510" t="s">
        <v>708</v>
      </c>
      <c r="AC419" s="540" t="s">
        <v>708</v>
      </c>
      <c r="AD419" s="545" t="s">
        <v>708</v>
      </c>
      <c r="AE419" s="784" t="s">
        <v>708</v>
      </c>
      <c r="AF419" s="345" t="s">
        <v>708</v>
      </c>
      <c r="AG419" s="345" t="s">
        <v>708</v>
      </c>
      <c r="AH419" s="345" t="s">
        <v>708</v>
      </c>
      <c r="AI419" s="345" t="s">
        <v>708</v>
      </c>
      <c r="AJ419" s="345" t="s">
        <v>708</v>
      </c>
      <c r="AK419" s="344" t="s">
        <v>708</v>
      </c>
      <c r="AL419" s="344" t="s">
        <v>708</v>
      </c>
      <c r="AM419" s="344" t="s">
        <v>708</v>
      </c>
      <c r="AN419" s="344" t="s">
        <v>708</v>
      </c>
      <c r="AO419" s="344" t="s">
        <v>708</v>
      </c>
      <c r="AP419" s="400" t="s">
        <v>708</v>
      </c>
      <c r="AQ419" s="380" t="s">
        <v>708</v>
      </c>
      <c r="AR419" s="380" t="s">
        <v>708</v>
      </c>
      <c r="AS419" s="380" t="s">
        <v>708</v>
      </c>
      <c r="AT419" s="380" t="s">
        <v>708</v>
      </c>
      <c r="AU419" s="380" t="s">
        <v>708</v>
      </c>
      <c r="AV419" s="380" t="s">
        <v>708</v>
      </c>
      <c r="AW419" s="380" t="s">
        <v>708</v>
      </c>
      <c r="AX419" s="380" t="s">
        <v>708</v>
      </c>
      <c r="AY419" s="380" t="s">
        <v>708</v>
      </c>
      <c r="AZ419" s="380" t="s">
        <v>708</v>
      </c>
      <c r="BA419" s="380" t="s">
        <v>708</v>
      </c>
      <c r="BB419" s="380" t="s">
        <v>708</v>
      </c>
      <c r="BC419" s="380" t="s">
        <v>708</v>
      </c>
      <c r="BD419" s="380" t="s">
        <v>708</v>
      </c>
      <c r="BE419" s="380" t="s">
        <v>708</v>
      </c>
      <c r="BF419" s="380" t="s">
        <v>708</v>
      </c>
      <c r="BG419" s="380" t="s">
        <v>708</v>
      </c>
      <c r="BH419" s="380" t="s">
        <v>708</v>
      </c>
      <c r="BI419" s="380" t="s">
        <v>708</v>
      </c>
      <c r="BJ419" s="380" t="s">
        <v>708</v>
      </c>
      <c r="BK419" s="380" t="s">
        <v>708</v>
      </c>
      <c r="BL419" s="380" t="s">
        <v>708</v>
      </c>
      <c r="BM419" s="380" t="s">
        <v>708</v>
      </c>
      <c r="BN419" s="380" t="s">
        <v>708</v>
      </c>
      <c r="BO419" s="380" t="s">
        <v>708</v>
      </c>
      <c r="BP419" s="380" t="s">
        <v>708</v>
      </c>
      <c r="BQ419" s="380" t="s">
        <v>708</v>
      </c>
      <c r="BR419" s="380" t="s">
        <v>708</v>
      </c>
      <c r="BS419" s="380" t="s">
        <v>708</v>
      </c>
      <c r="BT419" s="380" t="s">
        <v>708</v>
      </c>
      <c r="BU419" s="380" t="s">
        <v>708</v>
      </c>
      <c r="BV419" s="380" t="s">
        <v>708</v>
      </c>
      <c r="BW419" s="380" t="s">
        <v>708</v>
      </c>
      <c r="BX419" s="380" t="s">
        <v>708</v>
      </c>
      <c r="BY419" s="380" t="s">
        <v>708</v>
      </c>
      <c r="BZ419" s="380" t="s">
        <v>708</v>
      </c>
      <c r="CA419" s="380" t="s">
        <v>708</v>
      </c>
      <c r="CB419" s="380" t="s">
        <v>708</v>
      </c>
      <c r="CC419" s="380" t="s">
        <v>708</v>
      </c>
      <c r="CD419" s="380" t="s">
        <v>708</v>
      </c>
      <c r="CE419" s="380" t="s">
        <v>708</v>
      </c>
      <c r="CF419" s="380" t="s">
        <v>708</v>
      </c>
      <c r="CG419" s="380" t="s">
        <v>708</v>
      </c>
      <c r="CH419" s="508"/>
      <c r="CI419" s="555"/>
    </row>
    <row r="420" spans="1:155" s="299" customFormat="1" ht="18" customHeight="1" thickBot="1" x14ac:dyDescent="0.4">
      <c r="A420" s="298" t="s">
        <v>1398</v>
      </c>
      <c r="B420" s="298" t="s">
        <v>1399</v>
      </c>
      <c r="C420" s="298"/>
      <c r="D420" s="403"/>
      <c r="E420" s="719">
        <v>804911049</v>
      </c>
      <c r="F420" s="586">
        <v>849474417</v>
      </c>
      <c r="G420" s="483" t="s">
        <v>708</v>
      </c>
      <c r="H420" s="783" t="s">
        <v>708</v>
      </c>
      <c r="I420" s="483" t="s">
        <v>708</v>
      </c>
      <c r="J420" s="783" t="s">
        <v>708</v>
      </c>
      <c r="K420" s="483" t="s">
        <v>708</v>
      </c>
      <c r="L420" s="783" t="s">
        <v>708</v>
      </c>
      <c r="M420" s="551">
        <v>0</v>
      </c>
      <c r="N420" s="404">
        <v>0</v>
      </c>
      <c r="O420" s="237" t="s">
        <v>708</v>
      </c>
      <c r="P420" s="237" t="s">
        <v>708</v>
      </c>
      <c r="Q420" s="383" t="s">
        <v>708</v>
      </c>
      <c r="R420" s="290" t="s">
        <v>708</v>
      </c>
      <c r="S420" s="383" t="s">
        <v>708</v>
      </c>
      <c r="T420" s="290" t="s">
        <v>708</v>
      </c>
      <c r="U420" s="690">
        <v>3013181.03</v>
      </c>
      <c r="V420" s="711">
        <v>3065256.1</v>
      </c>
      <c r="W420" s="712">
        <v>267.12999999870567</v>
      </c>
      <c r="X420" s="713">
        <v>277.13</v>
      </c>
      <c r="Y420" s="290" t="s">
        <v>708</v>
      </c>
      <c r="Z420" s="290" t="s">
        <v>708</v>
      </c>
      <c r="AA420" s="587" t="s">
        <v>708</v>
      </c>
      <c r="AB420" s="510" t="s">
        <v>708</v>
      </c>
      <c r="AC420" s="540" t="s">
        <v>708</v>
      </c>
      <c r="AD420" s="545" t="s">
        <v>708</v>
      </c>
      <c r="AE420" s="784" t="s">
        <v>708</v>
      </c>
      <c r="AF420" s="345" t="s">
        <v>708</v>
      </c>
      <c r="AG420" s="345" t="s">
        <v>708</v>
      </c>
      <c r="AH420" s="345" t="s">
        <v>708</v>
      </c>
      <c r="AI420" s="345" t="s">
        <v>708</v>
      </c>
      <c r="AJ420" s="345" t="s">
        <v>708</v>
      </c>
      <c r="AK420" s="344" t="s">
        <v>708</v>
      </c>
      <c r="AL420" s="344" t="s">
        <v>708</v>
      </c>
      <c r="AM420" s="344" t="s">
        <v>708</v>
      </c>
      <c r="AN420" s="344" t="s">
        <v>708</v>
      </c>
      <c r="AO420" s="344" t="s">
        <v>708</v>
      </c>
      <c r="AP420" s="400" t="s">
        <v>708</v>
      </c>
      <c r="AQ420" s="380" t="s">
        <v>708</v>
      </c>
      <c r="AR420" s="380" t="s">
        <v>708</v>
      </c>
      <c r="AS420" s="380" t="s">
        <v>708</v>
      </c>
      <c r="AT420" s="380" t="s">
        <v>708</v>
      </c>
      <c r="AU420" s="380" t="s">
        <v>708</v>
      </c>
      <c r="AV420" s="380" t="s">
        <v>708</v>
      </c>
      <c r="AW420" s="380" t="s">
        <v>708</v>
      </c>
      <c r="AX420" s="380" t="s">
        <v>708</v>
      </c>
      <c r="AY420" s="380" t="s">
        <v>708</v>
      </c>
      <c r="AZ420" s="380" t="s">
        <v>708</v>
      </c>
      <c r="BA420" s="380" t="s">
        <v>708</v>
      </c>
      <c r="BB420" s="380" t="s">
        <v>708</v>
      </c>
      <c r="BC420" s="380" t="s">
        <v>708</v>
      </c>
      <c r="BD420" s="380" t="s">
        <v>708</v>
      </c>
      <c r="BE420" s="380" t="s">
        <v>708</v>
      </c>
      <c r="BF420" s="380" t="s">
        <v>708</v>
      </c>
      <c r="BG420" s="380" t="s">
        <v>708</v>
      </c>
      <c r="BH420" s="380" t="s">
        <v>708</v>
      </c>
      <c r="BI420" s="380" t="s">
        <v>708</v>
      </c>
      <c r="BJ420" s="380" t="s">
        <v>708</v>
      </c>
      <c r="BK420" s="380" t="s">
        <v>708</v>
      </c>
      <c r="BL420" s="380" t="s">
        <v>708</v>
      </c>
      <c r="BM420" s="380" t="s">
        <v>708</v>
      </c>
      <c r="BN420" s="380" t="s">
        <v>708</v>
      </c>
      <c r="BO420" s="380" t="s">
        <v>708</v>
      </c>
      <c r="BP420" s="380" t="s">
        <v>708</v>
      </c>
      <c r="BQ420" s="380" t="s">
        <v>708</v>
      </c>
      <c r="BR420" s="380" t="s">
        <v>708</v>
      </c>
      <c r="BS420" s="380" t="s">
        <v>708</v>
      </c>
      <c r="BT420" s="380" t="s">
        <v>708</v>
      </c>
      <c r="BU420" s="380" t="s">
        <v>708</v>
      </c>
      <c r="BV420" s="380" t="s">
        <v>708</v>
      </c>
      <c r="BW420" s="380" t="s">
        <v>708</v>
      </c>
      <c r="BX420" s="380" t="s">
        <v>708</v>
      </c>
      <c r="BY420" s="380" t="s">
        <v>708</v>
      </c>
      <c r="BZ420" s="380" t="s">
        <v>708</v>
      </c>
      <c r="CA420" s="380" t="s">
        <v>708</v>
      </c>
      <c r="CB420" s="380" t="s">
        <v>708</v>
      </c>
      <c r="CC420" s="380" t="s">
        <v>708</v>
      </c>
      <c r="CD420" s="380" t="s">
        <v>708</v>
      </c>
      <c r="CE420" s="380" t="s">
        <v>708</v>
      </c>
      <c r="CF420" s="380" t="s">
        <v>708</v>
      </c>
      <c r="CG420" s="380" t="s">
        <v>708</v>
      </c>
      <c r="CH420" s="508"/>
      <c r="CI420" s="555"/>
    </row>
    <row r="421" spans="1:155" s="337" customFormat="1" ht="12.75" customHeight="1" thickBot="1" x14ac:dyDescent="0.4">
      <c r="A421" s="336"/>
      <c r="B421" s="336"/>
      <c r="C421" s="336"/>
      <c r="E421" s="402"/>
      <c r="F421" s="338"/>
      <c r="G421" s="483"/>
      <c r="H421" s="783"/>
      <c r="I421" s="483"/>
      <c r="J421" s="783"/>
      <c r="K421" s="483"/>
      <c r="L421" s="783"/>
      <c r="M421" s="484"/>
      <c r="N421" s="484"/>
      <c r="O421" s="483"/>
      <c r="P421" s="237"/>
      <c r="Q421" s="383"/>
      <c r="R421" s="290"/>
      <c r="S421" s="383"/>
      <c r="T421" s="722"/>
      <c r="U421" s="402"/>
      <c r="V421" s="785"/>
      <c r="X421" s="786"/>
      <c r="Y421" s="383"/>
      <c r="Z421" s="290"/>
      <c r="AA421" s="500"/>
      <c r="AB421" s="495"/>
      <c r="AC421" s="339"/>
      <c r="AD421" s="490"/>
      <c r="AE421" s="341"/>
      <c r="AF421" s="341"/>
      <c r="AG421" s="341"/>
      <c r="AH421" s="341"/>
      <c r="AI421" s="341"/>
      <c r="AJ421" s="341"/>
      <c r="AQ421" s="380"/>
      <c r="AR421" s="380"/>
      <c r="AS421" s="380"/>
      <c r="AT421" s="380"/>
      <c r="AU421" s="380"/>
      <c r="AV421" s="380"/>
      <c r="AW421" s="380"/>
      <c r="AX421" s="380"/>
      <c r="AY421" s="380"/>
      <c r="AZ421" s="380"/>
      <c r="BA421" s="380"/>
      <c r="BB421" s="380"/>
      <c r="BC421" s="380"/>
      <c r="BD421" s="380"/>
      <c r="BE421" s="380"/>
      <c r="BF421" s="380"/>
      <c r="BG421" s="380"/>
      <c r="BH421" s="380"/>
      <c r="BI421" s="380"/>
      <c r="BJ421" s="380"/>
      <c r="BK421" s="380"/>
      <c r="BL421" s="380"/>
      <c r="BM421" s="380"/>
      <c r="BN421" s="380"/>
      <c r="BO421" s="380"/>
      <c r="BP421" s="380"/>
      <c r="BQ421" s="380"/>
      <c r="BR421" s="380"/>
      <c r="BS421" s="380"/>
      <c r="BT421" s="380"/>
      <c r="BU421" s="380"/>
      <c r="BV421" s="380"/>
      <c r="BW421" s="380"/>
      <c r="BX421" s="380"/>
      <c r="BY421" s="380"/>
      <c r="BZ421" s="380"/>
      <c r="CA421" s="380"/>
      <c r="CB421" s="380"/>
      <c r="CC421" s="380"/>
      <c r="CD421" s="380"/>
      <c r="CE421" s="380"/>
      <c r="CF421" s="380"/>
      <c r="CG421" s="380"/>
      <c r="CH421" s="508"/>
    </row>
    <row r="422" spans="1:155" s="337" customFormat="1" ht="16.5" customHeight="1" thickBot="1" x14ac:dyDescent="0.4">
      <c r="A422" s="787" t="s">
        <v>1400</v>
      </c>
      <c r="B422" s="787" t="s">
        <v>109</v>
      </c>
      <c r="C422" s="336"/>
      <c r="E422" s="720">
        <v>233764796</v>
      </c>
      <c r="F422" s="788">
        <v>257879153</v>
      </c>
      <c r="G422" s="237" t="s">
        <v>708</v>
      </c>
      <c r="H422" s="783" t="s">
        <v>708</v>
      </c>
      <c r="I422" s="483" t="s">
        <v>708</v>
      </c>
      <c r="J422" s="783" t="s">
        <v>708</v>
      </c>
      <c r="K422" s="483" t="s">
        <v>708</v>
      </c>
      <c r="L422" s="783" t="s">
        <v>708</v>
      </c>
      <c r="M422" s="485">
        <v>0</v>
      </c>
      <c r="N422" s="485">
        <v>0</v>
      </c>
      <c r="O422" s="483" t="s">
        <v>708</v>
      </c>
      <c r="P422" s="237" t="s">
        <v>708</v>
      </c>
      <c r="Q422" s="383" t="s">
        <v>708</v>
      </c>
      <c r="R422" s="290" t="s">
        <v>708</v>
      </c>
      <c r="S422" s="383" t="s">
        <v>708</v>
      </c>
      <c r="T422" s="722" t="s">
        <v>708</v>
      </c>
      <c r="U422" s="290" t="s">
        <v>708</v>
      </c>
      <c r="V422" s="722" t="s">
        <v>708</v>
      </c>
      <c r="W422" s="383" t="s">
        <v>708</v>
      </c>
      <c r="X422" s="722" t="s">
        <v>708</v>
      </c>
      <c r="Y422" s="383" t="s">
        <v>708</v>
      </c>
      <c r="Z422" s="290" t="s">
        <v>708</v>
      </c>
      <c r="AA422" s="501" t="s">
        <v>708</v>
      </c>
      <c r="AB422" s="496" t="s">
        <v>708</v>
      </c>
      <c r="AC422" s="291" t="s">
        <v>708</v>
      </c>
      <c r="AD422" s="491" t="s">
        <v>105</v>
      </c>
      <c r="AE422" s="295" t="s">
        <v>708</v>
      </c>
      <c r="AF422" s="295" t="s">
        <v>708</v>
      </c>
      <c r="AG422" s="295" t="s">
        <v>708</v>
      </c>
      <c r="AH422" s="295" t="s">
        <v>708</v>
      </c>
      <c r="AI422" s="295" t="s">
        <v>708</v>
      </c>
      <c r="AJ422" s="295" t="s">
        <v>708</v>
      </c>
      <c r="AK422" s="290" t="s">
        <v>708</v>
      </c>
      <c r="AL422" s="290" t="s">
        <v>708</v>
      </c>
      <c r="AM422" s="290" t="s">
        <v>708</v>
      </c>
      <c r="AN422" s="290" t="s">
        <v>708</v>
      </c>
      <c r="AO422" s="290" t="s">
        <v>708</v>
      </c>
      <c r="AP422" s="290" t="s">
        <v>708</v>
      </c>
      <c r="AQ422" s="380" t="s">
        <v>708</v>
      </c>
      <c r="AR422" s="380" t="s">
        <v>708</v>
      </c>
      <c r="AS422" s="380" t="s">
        <v>708</v>
      </c>
      <c r="AT422" s="380" t="s">
        <v>708</v>
      </c>
      <c r="AU422" s="380" t="s">
        <v>708</v>
      </c>
      <c r="AV422" s="380" t="s">
        <v>708</v>
      </c>
      <c r="AW422" s="380" t="s">
        <v>708</v>
      </c>
      <c r="AX422" s="380" t="s">
        <v>708</v>
      </c>
      <c r="AY422" s="380" t="s">
        <v>708</v>
      </c>
      <c r="AZ422" s="380" t="s">
        <v>708</v>
      </c>
      <c r="BA422" s="380" t="s">
        <v>708</v>
      </c>
      <c r="BB422" s="380" t="s">
        <v>708</v>
      </c>
      <c r="BC422" s="380" t="s">
        <v>708</v>
      </c>
      <c r="BD422" s="380" t="s">
        <v>708</v>
      </c>
      <c r="BE422" s="380" t="s">
        <v>708</v>
      </c>
      <c r="BF422" s="380" t="s">
        <v>708</v>
      </c>
      <c r="BG422" s="380" t="s">
        <v>708</v>
      </c>
      <c r="BH422" s="380" t="s">
        <v>708</v>
      </c>
      <c r="BI422" s="380" t="s">
        <v>708</v>
      </c>
      <c r="BJ422" s="380" t="s">
        <v>708</v>
      </c>
      <c r="BK422" s="380" t="s">
        <v>708</v>
      </c>
      <c r="BL422" s="380" t="s">
        <v>708</v>
      </c>
      <c r="BM422" s="380" t="s">
        <v>708</v>
      </c>
      <c r="BN422" s="380" t="s">
        <v>708</v>
      </c>
      <c r="BO422" s="380" t="s">
        <v>708</v>
      </c>
      <c r="BP422" s="380" t="s">
        <v>708</v>
      </c>
      <c r="BQ422" s="380" t="s">
        <v>708</v>
      </c>
      <c r="BR422" s="380" t="s">
        <v>708</v>
      </c>
      <c r="BS422" s="380" t="s">
        <v>708</v>
      </c>
      <c r="BT422" s="380" t="s">
        <v>708</v>
      </c>
      <c r="BU422" s="380" t="s">
        <v>708</v>
      </c>
      <c r="BV422" s="380" t="s">
        <v>708</v>
      </c>
      <c r="BW422" s="380" t="s">
        <v>708</v>
      </c>
      <c r="BX422" s="380" t="s">
        <v>708</v>
      </c>
      <c r="BY422" s="380" t="s">
        <v>708</v>
      </c>
      <c r="BZ422" s="380" t="s">
        <v>708</v>
      </c>
      <c r="CA422" s="380" t="s">
        <v>708</v>
      </c>
      <c r="CB422" s="380" t="s">
        <v>708</v>
      </c>
      <c r="CC422" s="380" t="s">
        <v>708</v>
      </c>
      <c r="CD422" s="380" t="s">
        <v>708</v>
      </c>
      <c r="CE422" s="380" t="s">
        <v>708</v>
      </c>
      <c r="CF422" s="380" t="s">
        <v>708</v>
      </c>
      <c r="CG422" s="380" t="s">
        <v>708</v>
      </c>
      <c r="CH422" s="508" t="s">
        <v>1401</v>
      </c>
    </row>
    <row r="423" spans="1:155" s="337" customFormat="1" ht="16.5" customHeight="1" thickBot="1" x14ac:dyDescent="0.4">
      <c r="A423" s="293" t="s">
        <v>1402</v>
      </c>
      <c r="B423" s="336" t="s">
        <v>1403</v>
      </c>
      <c r="C423" s="293" t="s">
        <v>1225</v>
      </c>
      <c r="E423" s="718">
        <v>165014890</v>
      </c>
      <c r="F423" s="789">
        <v>177732259</v>
      </c>
      <c r="G423" s="237" t="s">
        <v>708</v>
      </c>
      <c r="H423" s="783" t="s">
        <v>708</v>
      </c>
      <c r="I423" s="483" t="s">
        <v>708</v>
      </c>
      <c r="J423" s="783" t="s">
        <v>708</v>
      </c>
      <c r="K423" s="483" t="s">
        <v>708</v>
      </c>
      <c r="L423" s="783" t="s">
        <v>708</v>
      </c>
      <c r="M423" s="485">
        <v>0</v>
      </c>
      <c r="N423" s="485">
        <v>0</v>
      </c>
      <c r="O423" s="483" t="s">
        <v>708</v>
      </c>
      <c r="P423" s="237" t="s">
        <v>708</v>
      </c>
      <c r="Q423" s="383" t="s">
        <v>708</v>
      </c>
      <c r="R423" s="722" t="s">
        <v>708</v>
      </c>
      <c r="S423" s="290" t="s">
        <v>708</v>
      </c>
      <c r="T423" s="722" t="s">
        <v>708</v>
      </c>
      <c r="U423" s="694">
        <v>755908.8</v>
      </c>
      <c r="V423" s="790">
        <v>778503.1</v>
      </c>
      <c r="W423" s="290">
        <v>218.3</v>
      </c>
      <c r="X423" s="290">
        <v>228.3</v>
      </c>
      <c r="Y423" s="383" t="s">
        <v>708</v>
      </c>
      <c r="Z423" s="290" t="s">
        <v>708</v>
      </c>
      <c r="AA423" s="501" t="s">
        <v>708</v>
      </c>
      <c r="AB423" s="496" t="s">
        <v>708</v>
      </c>
      <c r="AC423" s="291" t="s">
        <v>708</v>
      </c>
      <c r="AD423" s="491" t="s">
        <v>708</v>
      </c>
      <c r="AE423" s="295" t="s">
        <v>708</v>
      </c>
      <c r="AF423" s="295" t="s">
        <v>708</v>
      </c>
      <c r="AG423" s="295" t="s">
        <v>708</v>
      </c>
      <c r="AH423" s="295" t="s">
        <v>708</v>
      </c>
      <c r="AI423" s="295" t="s">
        <v>708</v>
      </c>
      <c r="AJ423" s="295" t="s">
        <v>708</v>
      </c>
      <c r="AK423" s="290" t="s">
        <v>708</v>
      </c>
      <c r="AL423" s="290" t="s">
        <v>708</v>
      </c>
      <c r="AM423" s="290" t="s">
        <v>708</v>
      </c>
      <c r="AN423" s="290" t="s">
        <v>708</v>
      </c>
      <c r="AO423" s="290" t="s">
        <v>708</v>
      </c>
      <c r="AP423" s="290" t="s">
        <v>708</v>
      </c>
      <c r="AQ423" s="380" t="s">
        <v>708</v>
      </c>
      <c r="AR423" s="380" t="s">
        <v>708</v>
      </c>
      <c r="AS423" s="380" t="s">
        <v>708</v>
      </c>
      <c r="AT423" s="380" t="s">
        <v>708</v>
      </c>
      <c r="AU423" s="380" t="s">
        <v>708</v>
      </c>
      <c r="AV423" s="380" t="s">
        <v>708</v>
      </c>
      <c r="AW423" s="380" t="s">
        <v>708</v>
      </c>
      <c r="AX423" s="380" t="s">
        <v>708</v>
      </c>
      <c r="AY423" s="380" t="s">
        <v>708</v>
      </c>
      <c r="AZ423" s="380" t="s">
        <v>708</v>
      </c>
      <c r="BA423" s="380" t="s">
        <v>708</v>
      </c>
      <c r="BB423" s="380" t="s">
        <v>708</v>
      </c>
      <c r="BC423" s="380" t="s">
        <v>708</v>
      </c>
      <c r="BD423" s="380" t="s">
        <v>708</v>
      </c>
      <c r="BE423" s="380" t="s">
        <v>708</v>
      </c>
      <c r="BF423" s="380" t="s">
        <v>708</v>
      </c>
      <c r="BG423" s="380" t="s">
        <v>708</v>
      </c>
      <c r="BH423" s="380" t="s">
        <v>708</v>
      </c>
      <c r="BI423" s="380" t="s">
        <v>708</v>
      </c>
      <c r="BJ423" s="380" t="s">
        <v>708</v>
      </c>
      <c r="BK423" s="380" t="s">
        <v>708</v>
      </c>
      <c r="BL423" s="380" t="s">
        <v>708</v>
      </c>
      <c r="BM423" s="380" t="s">
        <v>708</v>
      </c>
      <c r="BN423" s="380" t="s">
        <v>708</v>
      </c>
      <c r="BO423" s="380" t="s">
        <v>708</v>
      </c>
      <c r="BP423" s="380" t="s">
        <v>708</v>
      </c>
      <c r="BQ423" s="380" t="s">
        <v>708</v>
      </c>
      <c r="BR423" s="380" t="s">
        <v>708</v>
      </c>
      <c r="BS423" s="380" t="s">
        <v>708</v>
      </c>
      <c r="BT423" s="380" t="s">
        <v>708</v>
      </c>
      <c r="BU423" s="380" t="s">
        <v>708</v>
      </c>
      <c r="BV423" s="380" t="s">
        <v>708</v>
      </c>
      <c r="BW423" s="380" t="s">
        <v>708</v>
      </c>
      <c r="BX423" s="380" t="s">
        <v>708</v>
      </c>
      <c r="BY423" s="380" t="s">
        <v>708</v>
      </c>
      <c r="BZ423" s="380" t="s">
        <v>708</v>
      </c>
      <c r="CA423" s="380" t="s">
        <v>708</v>
      </c>
      <c r="CB423" s="380" t="s">
        <v>708</v>
      </c>
      <c r="CC423" s="380" t="s">
        <v>708</v>
      </c>
      <c r="CD423" s="380" t="s">
        <v>708</v>
      </c>
      <c r="CE423" s="380" t="s">
        <v>708</v>
      </c>
      <c r="CF423" s="380" t="s">
        <v>708</v>
      </c>
      <c r="CG423" s="380" t="s">
        <v>708</v>
      </c>
      <c r="CH423" s="508" t="s">
        <v>1404</v>
      </c>
    </row>
    <row r="424" spans="1:155" s="290" customFormat="1" ht="16.5" customHeight="1" thickBot="1" x14ac:dyDescent="0.4">
      <c r="A424" s="292" t="s">
        <v>1405</v>
      </c>
      <c r="B424" s="336" t="s">
        <v>1406</v>
      </c>
      <c r="C424" s="293" t="s">
        <v>1244</v>
      </c>
      <c r="E424" s="718">
        <v>68749906</v>
      </c>
      <c r="F424" s="789">
        <v>80146894</v>
      </c>
      <c r="G424" s="237" t="s">
        <v>708</v>
      </c>
      <c r="H424" s="783" t="s">
        <v>708</v>
      </c>
      <c r="I424" s="483" t="s">
        <v>708</v>
      </c>
      <c r="J424" s="783" t="s">
        <v>708</v>
      </c>
      <c r="K424" s="483" t="s">
        <v>708</v>
      </c>
      <c r="L424" s="783" t="s">
        <v>708</v>
      </c>
      <c r="M424" s="486">
        <v>0</v>
      </c>
      <c r="N424" s="487">
        <v>0</v>
      </c>
      <c r="O424" s="483" t="s">
        <v>708</v>
      </c>
      <c r="P424" s="783" t="s">
        <v>708</v>
      </c>
      <c r="Q424" s="290" t="s">
        <v>708</v>
      </c>
      <c r="R424" s="722" t="s">
        <v>708</v>
      </c>
      <c r="S424" s="290" t="s">
        <v>708</v>
      </c>
      <c r="T424" s="722" t="s">
        <v>708</v>
      </c>
      <c r="U424" s="694">
        <v>755908.8</v>
      </c>
      <c r="V424" s="790">
        <v>778503.1</v>
      </c>
      <c r="W424" s="290">
        <v>90.95</v>
      </c>
      <c r="X424" s="488">
        <v>102.95</v>
      </c>
      <c r="Y424" s="383" t="s">
        <v>708</v>
      </c>
      <c r="Z424" s="290" t="s">
        <v>708</v>
      </c>
      <c r="AA424" s="502" t="s">
        <v>708</v>
      </c>
      <c r="AB424" s="497" t="s">
        <v>708</v>
      </c>
      <c r="AC424" s="294" t="s">
        <v>708</v>
      </c>
      <c r="AD424" s="491" t="s">
        <v>708</v>
      </c>
      <c r="AE424" s="295" t="s">
        <v>708</v>
      </c>
      <c r="AF424" s="295" t="s">
        <v>708</v>
      </c>
      <c r="AG424" s="295" t="s">
        <v>708</v>
      </c>
      <c r="AH424" s="295" t="s">
        <v>708</v>
      </c>
      <c r="AI424" s="295" t="s">
        <v>708</v>
      </c>
      <c r="AJ424" s="294" t="s">
        <v>708</v>
      </c>
      <c r="AK424" s="290" t="s">
        <v>708</v>
      </c>
      <c r="AL424" s="290" t="s">
        <v>708</v>
      </c>
      <c r="AM424" s="290" t="s">
        <v>708</v>
      </c>
      <c r="AN424" s="290" t="s">
        <v>708</v>
      </c>
      <c r="AO424" s="290" t="s">
        <v>708</v>
      </c>
      <c r="AP424" s="290" t="s">
        <v>708</v>
      </c>
      <c r="AQ424" s="380" t="s">
        <v>708</v>
      </c>
      <c r="AR424" s="380" t="s">
        <v>708</v>
      </c>
      <c r="AS424" s="380" t="s">
        <v>708</v>
      </c>
      <c r="AT424" s="380" t="s">
        <v>708</v>
      </c>
      <c r="AU424" s="380" t="s">
        <v>708</v>
      </c>
      <c r="AV424" s="380" t="s">
        <v>708</v>
      </c>
      <c r="AW424" s="380" t="s">
        <v>708</v>
      </c>
      <c r="AX424" s="380" t="s">
        <v>708</v>
      </c>
      <c r="AY424" s="380" t="s">
        <v>708</v>
      </c>
      <c r="AZ424" s="380" t="s">
        <v>708</v>
      </c>
      <c r="BA424" s="380" t="s">
        <v>708</v>
      </c>
      <c r="BB424" s="380" t="s">
        <v>708</v>
      </c>
      <c r="BC424" s="380" t="s">
        <v>708</v>
      </c>
      <c r="BD424" s="380" t="s">
        <v>708</v>
      </c>
      <c r="BE424" s="380" t="s">
        <v>708</v>
      </c>
      <c r="BF424" s="380" t="s">
        <v>708</v>
      </c>
      <c r="BG424" s="380" t="s">
        <v>708</v>
      </c>
      <c r="BH424" s="380" t="s">
        <v>708</v>
      </c>
      <c r="BI424" s="380" t="s">
        <v>708</v>
      </c>
      <c r="BJ424" s="380" t="s">
        <v>708</v>
      </c>
      <c r="BK424" s="380" t="s">
        <v>708</v>
      </c>
      <c r="BL424" s="380" t="s">
        <v>708</v>
      </c>
      <c r="BM424" s="380" t="s">
        <v>708</v>
      </c>
      <c r="BN424" s="380" t="s">
        <v>708</v>
      </c>
      <c r="BO424" s="380" t="s">
        <v>708</v>
      </c>
      <c r="BP424" s="380" t="s">
        <v>708</v>
      </c>
      <c r="BQ424" s="380" t="s">
        <v>708</v>
      </c>
      <c r="BR424" s="380" t="s">
        <v>708</v>
      </c>
      <c r="BS424" s="380" t="s">
        <v>708</v>
      </c>
      <c r="BT424" s="380" t="s">
        <v>708</v>
      </c>
      <c r="BU424" s="380" t="s">
        <v>708</v>
      </c>
      <c r="BV424" s="380" t="s">
        <v>708</v>
      </c>
      <c r="BW424" s="380" t="s">
        <v>708</v>
      </c>
      <c r="BX424" s="380" t="s">
        <v>708</v>
      </c>
      <c r="BY424" s="380" t="s">
        <v>708</v>
      </c>
      <c r="BZ424" s="380" t="s">
        <v>708</v>
      </c>
      <c r="CA424" s="380" t="s">
        <v>708</v>
      </c>
      <c r="CB424" s="380" t="s">
        <v>708</v>
      </c>
      <c r="CC424" s="380" t="s">
        <v>708</v>
      </c>
      <c r="CD424" s="380" t="s">
        <v>708</v>
      </c>
      <c r="CE424" s="380" t="s">
        <v>708</v>
      </c>
      <c r="CF424" s="380" t="s">
        <v>708</v>
      </c>
      <c r="CG424" s="380" t="s">
        <v>708</v>
      </c>
      <c r="CH424" s="508"/>
    </row>
    <row r="425" spans="1:155" s="290" customFormat="1" ht="16.5" customHeight="1" thickBot="1" x14ac:dyDescent="0.4">
      <c r="A425" s="293"/>
      <c r="B425" s="336"/>
      <c r="C425" s="293"/>
      <c r="E425" s="718"/>
      <c r="F425" s="789"/>
      <c r="G425" s="237"/>
      <c r="H425" s="783"/>
      <c r="I425" s="237"/>
      <c r="J425" s="783"/>
      <c r="K425" s="237"/>
      <c r="L425" s="783"/>
      <c r="M425" s="485"/>
      <c r="N425" s="485"/>
      <c r="O425" s="483"/>
      <c r="P425" s="783"/>
      <c r="R425" s="722"/>
      <c r="T425" s="722"/>
      <c r="U425" s="694"/>
      <c r="V425" s="790"/>
      <c r="Y425" s="383"/>
      <c r="AA425" s="502"/>
      <c r="AB425" s="497"/>
      <c r="AC425" s="294"/>
      <c r="AD425" s="491"/>
      <c r="AE425" s="295"/>
      <c r="AF425" s="295"/>
      <c r="AG425" s="295"/>
      <c r="AH425" s="295"/>
      <c r="AI425" s="295"/>
      <c r="AJ425" s="294"/>
      <c r="AQ425" s="380"/>
      <c r="AR425" s="380"/>
      <c r="AS425" s="380"/>
      <c r="AT425" s="380"/>
      <c r="AU425" s="380"/>
      <c r="AV425" s="380"/>
      <c r="AW425" s="380"/>
      <c r="AX425" s="380"/>
      <c r="AY425" s="380"/>
      <c r="AZ425" s="380"/>
      <c r="BA425" s="380"/>
      <c r="BB425" s="380"/>
      <c r="BC425" s="380"/>
      <c r="BD425" s="380"/>
      <c r="BE425" s="380"/>
      <c r="BF425" s="380"/>
      <c r="BG425" s="380"/>
      <c r="BH425" s="380"/>
      <c r="BI425" s="380"/>
      <c r="BJ425" s="380"/>
      <c r="BK425" s="380"/>
      <c r="BL425" s="380"/>
      <c r="BM425" s="380"/>
      <c r="BN425" s="380"/>
      <c r="BO425" s="380"/>
      <c r="BP425" s="380"/>
      <c r="BQ425" s="380"/>
      <c r="BR425" s="380"/>
      <c r="BS425" s="380"/>
      <c r="BT425" s="380"/>
      <c r="BU425" s="380"/>
      <c r="BV425" s="380"/>
      <c r="BW425" s="380"/>
      <c r="BX425" s="380"/>
      <c r="BY425" s="380"/>
      <c r="BZ425" s="380"/>
      <c r="CA425" s="380"/>
      <c r="CB425" s="380"/>
      <c r="CC425" s="380"/>
      <c r="CD425" s="380"/>
      <c r="CE425" s="380"/>
      <c r="CF425" s="380"/>
      <c r="CG425" s="380"/>
      <c r="CH425" s="508"/>
    </row>
    <row r="426" spans="1:155" s="290" customFormat="1" ht="16.5" customHeight="1" thickBot="1" x14ac:dyDescent="0.4">
      <c r="A426" s="293" t="s">
        <v>1407</v>
      </c>
      <c r="B426" s="293" t="s">
        <v>1408</v>
      </c>
      <c r="C426" s="293"/>
      <c r="E426" s="718"/>
      <c r="F426" s="789">
        <v>0</v>
      </c>
      <c r="G426" s="237" t="s">
        <v>708</v>
      </c>
      <c r="H426" s="783" t="s">
        <v>708</v>
      </c>
      <c r="I426" s="237" t="s">
        <v>708</v>
      </c>
      <c r="J426" s="783" t="s">
        <v>708</v>
      </c>
      <c r="K426" s="237" t="s">
        <v>708</v>
      </c>
      <c r="L426" s="783" t="s">
        <v>708</v>
      </c>
      <c r="M426" s="485">
        <v>0</v>
      </c>
      <c r="N426" s="485">
        <v>0</v>
      </c>
      <c r="O426" s="483" t="s">
        <v>708</v>
      </c>
      <c r="P426" s="783" t="s">
        <v>708</v>
      </c>
      <c r="Q426" s="290" t="s">
        <v>708</v>
      </c>
      <c r="R426" s="722" t="s">
        <v>708</v>
      </c>
      <c r="S426" s="290" t="s">
        <v>708</v>
      </c>
      <c r="T426" s="722" t="s">
        <v>708</v>
      </c>
      <c r="U426" s="696" t="s">
        <v>708</v>
      </c>
      <c r="V426" s="791" t="s">
        <v>708</v>
      </c>
      <c r="W426" s="290" t="s">
        <v>708</v>
      </c>
      <c r="X426" s="290" t="s">
        <v>708</v>
      </c>
      <c r="Y426" s="383" t="s">
        <v>708</v>
      </c>
      <c r="Z426" s="290" t="s">
        <v>708</v>
      </c>
      <c r="AA426" s="502" t="s">
        <v>708</v>
      </c>
      <c r="AB426" s="497" t="s">
        <v>708</v>
      </c>
      <c r="AC426" s="294" t="s">
        <v>708</v>
      </c>
      <c r="AD426" s="491" t="s">
        <v>105</v>
      </c>
      <c r="AE426" s="295" t="s">
        <v>708</v>
      </c>
      <c r="AF426" s="295" t="s">
        <v>708</v>
      </c>
      <c r="AG426" s="295" t="s">
        <v>708</v>
      </c>
      <c r="AH426" s="295" t="s">
        <v>708</v>
      </c>
      <c r="AI426" s="295" t="s">
        <v>708</v>
      </c>
      <c r="AJ426" s="295" t="s">
        <v>708</v>
      </c>
      <c r="AK426" s="295" t="s">
        <v>708</v>
      </c>
      <c r="AL426" s="295" t="s">
        <v>708</v>
      </c>
      <c r="AM426" s="295" t="s">
        <v>708</v>
      </c>
      <c r="AN426" s="295" t="s">
        <v>708</v>
      </c>
      <c r="AO426" s="295" t="s">
        <v>708</v>
      </c>
      <c r="AP426" s="295" t="s">
        <v>708</v>
      </c>
      <c r="AQ426" s="295" t="s">
        <v>708</v>
      </c>
      <c r="AR426" s="295" t="s">
        <v>708</v>
      </c>
      <c r="AS426" s="295" t="s">
        <v>708</v>
      </c>
      <c r="AT426" s="295" t="s">
        <v>708</v>
      </c>
      <c r="AU426" s="295" t="s">
        <v>708</v>
      </c>
      <c r="AV426" s="295" t="s">
        <v>708</v>
      </c>
      <c r="AW426" s="295" t="s">
        <v>708</v>
      </c>
      <c r="AX426" s="295" t="s">
        <v>708</v>
      </c>
      <c r="AY426" s="295" t="s">
        <v>708</v>
      </c>
      <c r="AZ426" s="295" t="s">
        <v>708</v>
      </c>
      <c r="BA426" s="295" t="s">
        <v>708</v>
      </c>
      <c r="BB426" s="295" t="s">
        <v>708</v>
      </c>
      <c r="BC426" s="295" t="s">
        <v>708</v>
      </c>
      <c r="BD426" s="295" t="s">
        <v>708</v>
      </c>
      <c r="BE426" s="295" t="s">
        <v>708</v>
      </c>
      <c r="BF426" s="295" t="s">
        <v>708</v>
      </c>
      <c r="BG426" s="295" t="s">
        <v>708</v>
      </c>
      <c r="BH426" s="295" t="s">
        <v>708</v>
      </c>
      <c r="BI426" s="295" t="s">
        <v>708</v>
      </c>
      <c r="BJ426" s="295" t="s">
        <v>708</v>
      </c>
      <c r="BK426" s="295" t="s">
        <v>708</v>
      </c>
      <c r="BL426" s="295" t="s">
        <v>708</v>
      </c>
      <c r="BM426" s="295" t="s">
        <v>708</v>
      </c>
      <c r="BN426" s="295" t="s">
        <v>708</v>
      </c>
      <c r="BO426" s="295" t="s">
        <v>708</v>
      </c>
      <c r="BP426" s="295" t="s">
        <v>708</v>
      </c>
      <c r="BQ426" s="295" t="s">
        <v>708</v>
      </c>
      <c r="BR426" s="295" t="s">
        <v>708</v>
      </c>
      <c r="BS426" s="295" t="s">
        <v>708</v>
      </c>
      <c r="BT426" s="295" t="s">
        <v>708</v>
      </c>
      <c r="BU426" s="295" t="s">
        <v>708</v>
      </c>
      <c r="BV426" s="295" t="s">
        <v>708</v>
      </c>
      <c r="BW426" s="295" t="s">
        <v>708</v>
      </c>
      <c r="BX426" s="295" t="s">
        <v>708</v>
      </c>
      <c r="BY426" s="295" t="s">
        <v>708</v>
      </c>
      <c r="BZ426" s="295" t="s">
        <v>708</v>
      </c>
      <c r="CA426" s="295" t="s">
        <v>708</v>
      </c>
      <c r="CB426" s="295" t="s">
        <v>708</v>
      </c>
      <c r="CC426" s="295" t="s">
        <v>708</v>
      </c>
      <c r="CD426" s="295" t="s">
        <v>708</v>
      </c>
      <c r="CE426" s="295" t="s">
        <v>708</v>
      </c>
      <c r="CF426" s="295" t="s">
        <v>708</v>
      </c>
      <c r="CG426" s="295" t="s">
        <v>708</v>
      </c>
      <c r="CH426" s="508" t="s">
        <v>1409</v>
      </c>
    </row>
    <row r="427" spans="1:155" s="290" customFormat="1" ht="16.5" customHeight="1" thickBot="1" x14ac:dyDescent="0.4">
      <c r="A427" s="293" t="s">
        <v>1410</v>
      </c>
      <c r="B427" s="336" t="s">
        <v>1411</v>
      </c>
      <c r="C427" s="293" t="s">
        <v>1225</v>
      </c>
      <c r="E427" s="398">
        <v>138227159</v>
      </c>
      <c r="F427" s="789">
        <v>147864606</v>
      </c>
      <c r="G427" s="237" t="s">
        <v>708</v>
      </c>
      <c r="H427" s="783" t="s">
        <v>708</v>
      </c>
      <c r="I427" s="237" t="s">
        <v>708</v>
      </c>
      <c r="J427" s="783" t="s">
        <v>708</v>
      </c>
      <c r="K427" s="237" t="s">
        <v>708</v>
      </c>
      <c r="L427" s="783" t="s">
        <v>708</v>
      </c>
      <c r="M427" s="485">
        <v>0</v>
      </c>
      <c r="N427" s="485">
        <v>0</v>
      </c>
      <c r="O427" s="483" t="s">
        <v>708</v>
      </c>
      <c r="P427" s="783" t="s">
        <v>708</v>
      </c>
      <c r="Q427" s="290" t="s">
        <v>708</v>
      </c>
      <c r="R427" s="722" t="s">
        <v>708</v>
      </c>
      <c r="S427" s="290" t="s">
        <v>708</v>
      </c>
      <c r="T427" s="722" t="s">
        <v>708</v>
      </c>
      <c r="U427" s="694">
        <v>654242.69999999995</v>
      </c>
      <c r="V427" s="790">
        <v>668224</v>
      </c>
      <c r="W427" s="290">
        <v>211.28</v>
      </c>
      <c r="X427" s="290">
        <v>221.28</v>
      </c>
      <c r="Y427" s="383" t="s">
        <v>708</v>
      </c>
      <c r="Z427" s="290" t="s">
        <v>708</v>
      </c>
      <c r="AA427" s="502" t="s">
        <v>708</v>
      </c>
      <c r="AB427" s="497" t="s">
        <v>708</v>
      </c>
      <c r="AC427" s="294" t="s">
        <v>708</v>
      </c>
      <c r="AD427" s="491" t="s">
        <v>708</v>
      </c>
      <c r="AE427" s="295" t="s">
        <v>708</v>
      </c>
      <c r="AF427" s="295" t="s">
        <v>708</v>
      </c>
      <c r="AG427" s="295" t="s">
        <v>708</v>
      </c>
      <c r="AH427" s="295" t="s">
        <v>708</v>
      </c>
      <c r="AI427" s="295" t="s">
        <v>708</v>
      </c>
      <c r="AJ427" s="295" t="s">
        <v>708</v>
      </c>
      <c r="AK427" s="295" t="s">
        <v>708</v>
      </c>
      <c r="AL427" s="295" t="s">
        <v>708</v>
      </c>
      <c r="AM427" s="295" t="s">
        <v>708</v>
      </c>
      <c r="AN427" s="295" t="s">
        <v>708</v>
      </c>
      <c r="AO427" s="295" t="s">
        <v>708</v>
      </c>
      <c r="AP427" s="295" t="s">
        <v>708</v>
      </c>
      <c r="AQ427" s="295" t="s">
        <v>708</v>
      </c>
      <c r="AR427" s="295" t="s">
        <v>708</v>
      </c>
      <c r="AS427" s="295" t="s">
        <v>708</v>
      </c>
      <c r="AT427" s="295" t="s">
        <v>708</v>
      </c>
      <c r="AU427" s="295" t="s">
        <v>708</v>
      </c>
      <c r="AV427" s="295" t="s">
        <v>708</v>
      </c>
      <c r="AW427" s="295" t="s">
        <v>708</v>
      </c>
      <c r="AX427" s="295" t="s">
        <v>708</v>
      </c>
      <c r="AY427" s="295" t="s">
        <v>708</v>
      </c>
      <c r="AZ427" s="295" t="s">
        <v>708</v>
      </c>
      <c r="BA427" s="295" t="s">
        <v>708</v>
      </c>
      <c r="BB427" s="295" t="s">
        <v>708</v>
      </c>
      <c r="BC427" s="295" t="s">
        <v>708</v>
      </c>
      <c r="BD427" s="295" t="s">
        <v>708</v>
      </c>
      <c r="BE427" s="295" t="s">
        <v>708</v>
      </c>
      <c r="BF427" s="295" t="s">
        <v>708</v>
      </c>
      <c r="BG427" s="295" t="s">
        <v>708</v>
      </c>
      <c r="BH427" s="295" t="s">
        <v>708</v>
      </c>
      <c r="BI427" s="295" t="s">
        <v>708</v>
      </c>
      <c r="BJ427" s="295" t="s">
        <v>708</v>
      </c>
      <c r="BK427" s="295" t="s">
        <v>708</v>
      </c>
      <c r="BL427" s="295" t="s">
        <v>708</v>
      </c>
      <c r="BM427" s="295" t="s">
        <v>708</v>
      </c>
      <c r="BN427" s="295" t="s">
        <v>708</v>
      </c>
      <c r="BO427" s="295" t="s">
        <v>708</v>
      </c>
      <c r="BP427" s="295" t="s">
        <v>708</v>
      </c>
      <c r="BQ427" s="295" t="s">
        <v>708</v>
      </c>
      <c r="BR427" s="295" t="s">
        <v>708</v>
      </c>
      <c r="BS427" s="295" t="s">
        <v>708</v>
      </c>
      <c r="BT427" s="295" t="s">
        <v>708</v>
      </c>
      <c r="BU427" s="295" t="s">
        <v>708</v>
      </c>
      <c r="BV427" s="295" t="s">
        <v>708</v>
      </c>
      <c r="BW427" s="295" t="s">
        <v>708</v>
      </c>
      <c r="BX427" s="295" t="s">
        <v>708</v>
      </c>
      <c r="BY427" s="295" t="s">
        <v>708</v>
      </c>
      <c r="BZ427" s="295" t="s">
        <v>708</v>
      </c>
      <c r="CA427" s="295" t="s">
        <v>708</v>
      </c>
      <c r="CB427" s="295" t="s">
        <v>708</v>
      </c>
      <c r="CC427" s="295" t="s">
        <v>708</v>
      </c>
      <c r="CD427" s="295" t="s">
        <v>708</v>
      </c>
      <c r="CE427" s="295" t="s">
        <v>708</v>
      </c>
      <c r="CF427" s="295" t="s">
        <v>708</v>
      </c>
      <c r="CG427" s="295" t="s">
        <v>708</v>
      </c>
      <c r="CH427" s="508"/>
    </row>
    <row r="428" spans="1:155" s="290" customFormat="1" ht="16.5" customHeight="1" thickBot="1" x14ac:dyDescent="0.4">
      <c r="A428" s="293" t="s">
        <v>1412</v>
      </c>
      <c r="B428" s="336" t="s">
        <v>1413</v>
      </c>
      <c r="C428" s="293" t="s">
        <v>1244</v>
      </c>
      <c r="E428" s="721" t="s">
        <v>708</v>
      </c>
      <c r="F428" s="792">
        <v>0</v>
      </c>
      <c r="G428" s="237" t="s">
        <v>708</v>
      </c>
      <c r="H428" s="783" t="s">
        <v>708</v>
      </c>
      <c r="I428" s="237" t="s">
        <v>708</v>
      </c>
      <c r="J428" s="783" t="s">
        <v>708</v>
      </c>
      <c r="K428" s="237" t="s">
        <v>708</v>
      </c>
      <c r="L428" s="783" t="s">
        <v>708</v>
      </c>
      <c r="M428" s="485">
        <v>0</v>
      </c>
      <c r="N428" s="485">
        <v>0</v>
      </c>
      <c r="O428" s="483" t="s">
        <v>708</v>
      </c>
      <c r="P428" s="783" t="s">
        <v>708</v>
      </c>
      <c r="Q428" s="290" t="s">
        <v>708</v>
      </c>
      <c r="R428" s="722" t="s">
        <v>708</v>
      </c>
      <c r="S428" s="290" t="s">
        <v>708</v>
      </c>
      <c r="T428" s="722" t="s">
        <v>708</v>
      </c>
      <c r="U428" s="696" t="s">
        <v>708</v>
      </c>
      <c r="V428" s="791" t="s">
        <v>708</v>
      </c>
      <c r="W428" s="290" t="s">
        <v>708</v>
      </c>
      <c r="X428" s="290">
        <v>0</v>
      </c>
      <c r="Y428" s="383" t="s">
        <v>708</v>
      </c>
      <c r="Z428" s="290" t="s">
        <v>708</v>
      </c>
      <c r="AA428" s="502" t="s">
        <v>708</v>
      </c>
      <c r="AB428" s="497" t="s">
        <v>708</v>
      </c>
      <c r="AC428" s="294" t="s">
        <v>708</v>
      </c>
      <c r="AD428" s="491" t="s">
        <v>708</v>
      </c>
      <c r="AE428" s="295" t="s">
        <v>708</v>
      </c>
      <c r="AF428" s="295" t="s">
        <v>708</v>
      </c>
      <c r="AG428" s="295" t="s">
        <v>708</v>
      </c>
      <c r="AH428" s="295" t="s">
        <v>708</v>
      </c>
      <c r="AI428" s="295" t="s">
        <v>708</v>
      </c>
      <c r="AJ428" s="295" t="s">
        <v>708</v>
      </c>
      <c r="AK428" s="295" t="s">
        <v>708</v>
      </c>
      <c r="AL428" s="295" t="s">
        <v>708</v>
      </c>
      <c r="AM428" s="295" t="s">
        <v>708</v>
      </c>
      <c r="AN428" s="295" t="s">
        <v>708</v>
      </c>
      <c r="AO428" s="295" t="s">
        <v>708</v>
      </c>
      <c r="AP428" s="295" t="s">
        <v>708</v>
      </c>
      <c r="AQ428" s="295" t="s">
        <v>708</v>
      </c>
      <c r="AR428" s="295" t="s">
        <v>708</v>
      </c>
      <c r="AS428" s="295" t="s">
        <v>708</v>
      </c>
      <c r="AT428" s="295" t="s">
        <v>708</v>
      </c>
      <c r="AU428" s="295" t="s">
        <v>708</v>
      </c>
      <c r="AV428" s="295" t="s">
        <v>708</v>
      </c>
      <c r="AW428" s="295" t="s">
        <v>708</v>
      </c>
      <c r="AX428" s="295" t="s">
        <v>708</v>
      </c>
      <c r="AY428" s="295" t="s">
        <v>708</v>
      </c>
      <c r="AZ428" s="295" t="s">
        <v>708</v>
      </c>
      <c r="BA428" s="295" t="s">
        <v>708</v>
      </c>
      <c r="BB428" s="295" t="s">
        <v>708</v>
      </c>
      <c r="BC428" s="295" t="s">
        <v>708</v>
      </c>
      <c r="BD428" s="295" t="s">
        <v>708</v>
      </c>
      <c r="BE428" s="295" t="s">
        <v>708</v>
      </c>
      <c r="BF428" s="295" t="s">
        <v>708</v>
      </c>
      <c r="BG428" s="295" t="s">
        <v>708</v>
      </c>
      <c r="BH428" s="295" t="s">
        <v>708</v>
      </c>
      <c r="BI428" s="295" t="s">
        <v>708</v>
      </c>
      <c r="BJ428" s="295" t="s">
        <v>708</v>
      </c>
      <c r="BK428" s="295" t="s">
        <v>708</v>
      </c>
      <c r="BL428" s="295" t="s">
        <v>708</v>
      </c>
      <c r="BM428" s="295" t="s">
        <v>708</v>
      </c>
      <c r="BN428" s="295" t="s">
        <v>708</v>
      </c>
      <c r="BO428" s="295" t="s">
        <v>708</v>
      </c>
      <c r="BP428" s="295" t="s">
        <v>708</v>
      </c>
      <c r="BQ428" s="295" t="s">
        <v>708</v>
      </c>
      <c r="BR428" s="295" t="s">
        <v>708</v>
      </c>
      <c r="BS428" s="295" t="s">
        <v>708</v>
      </c>
      <c r="BT428" s="295" t="s">
        <v>708</v>
      </c>
      <c r="BU428" s="295" t="s">
        <v>708</v>
      </c>
      <c r="BV428" s="295" t="s">
        <v>708</v>
      </c>
      <c r="BW428" s="295" t="s">
        <v>708</v>
      </c>
      <c r="BX428" s="295" t="s">
        <v>708</v>
      </c>
      <c r="BY428" s="295" t="s">
        <v>708</v>
      </c>
      <c r="BZ428" s="295" t="s">
        <v>708</v>
      </c>
      <c r="CA428" s="295" t="s">
        <v>708</v>
      </c>
      <c r="CB428" s="295" t="s">
        <v>708</v>
      </c>
      <c r="CC428" s="295" t="s">
        <v>708</v>
      </c>
      <c r="CD428" s="295" t="s">
        <v>708</v>
      </c>
      <c r="CE428" s="295" t="s">
        <v>708</v>
      </c>
      <c r="CF428" s="295" t="s">
        <v>708</v>
      </c>
      <c r="CG428" s="295" t="s">
        <v>708</v>
      </c>
      <c r="CH428" s="508"/>
    </row>
    <row r="429" spans="1:155" s="290" customFormat="1" ht="12.75" customHeight="1" thickBot="1" x14ac:dyDescent="0.4">
      <c r="A429" s="293"/>
      <c r="B429" s="336"/>
      <c r="C429" s="293"/>
      <c r="E429" s="398"/>
      <c r="F429" s="699"/>
      <c r="G429" s="237"/>
      <c r="H429" s="783"/>
      <c r="I429" s="237"/>
      <c r="J429" s="783"/>
      <c r="K429" s="237"/>
      <c r="L429" s="783"/>
      <c r="M429" s="343"/>
      <c r="N429" s="343"/>
      <c r="O429" s="483"/>
      <c r="P429" s="783"/>
      <c r="R429" s="722"/>
      <c r="T429" s="722"/>
      <c r="U429" s="398"/>
      <c r="V429" s="699"/>
      <c r="W429" s="383"/>
      <c r="Y429" s="383"/>
      <c r="AA429" s="489"/>
      <c r="AB429" s="497"/>
      <c r="AC429" s="294"/>
      <c r="AD429" s="491"/>
      <c r="AE429" s="295"/>
      <c r="AF429" s="295"/>
      <c r="AG429" s="295"/>
      <c r="AH429" s="295"/>
      <c r="AI429" s="295"/>
      <c r="AJ429" s="294"/>
      <c r="AQ429" s="380"/>
      <c r="AR429" s="380"/>
      <c r="AS429" s="380"/>
      <c r="AT429" s="380"/>
      <c r="AU429" s="380"/>
      <c r="AV429" s="380"/>
      <c r="AW429" s="380"/>
      <c r="AX429" s="380"/>
      <c r="AY429" s="380"/>
      <c r="AZ429" s="380"/>
      <c r="BA429" s="380"/>
      <c r="BB429" s="380"/>
      <c r="BC429" s="380"/>
      <c r="BD429" s="380"/>
      <c r="BE429" s="380"/>
      <c r="BF429" s="380"/>
      <c r="BG429" s="380"/>
      <c r="BH429" s="380"/>
      <c r="BI429" s="380"/>
      <c r="BJ429" s="380"/>
      <c r="BK429" s="380"/>
      <c r="BL429" s="380"/>
      <c r="BM429" s="380"/>
      <c r="BN429" s="380"/>
      <c r="BO429" s="380"/>
      <c r="BP429" s="380"/>
      <c r="BQ429" s="380"/>
      <c r="BR429" s="380"/>
      <c r="BS429" s="380"/>
      <c r="BT429" s="380"/>
      <c r="BU429" s="380"/>
      <c r="BV429" s="380"/>
      <c r="BW429" s="380"/>
      <c r="BX429" s="380"/>
      <c r="BY429" s="380"/>
      <c r="BZ429" s="380"/>
      <c r="CA429" s="380"/>
      <c r="CB429" s="380"/>
      <c r="CC429" s="380"/>
      <c r="CD429" s="380"/>
      <c r="CE429" s="380"/>
      <c r="CF429" s="380"/>
      <c r="CG429" s="380"/>
      <c r="CH429" s="439"/>
    </row>
    <row r="430" spans="1:155" s="635" customFormat="1" ht="18" customHeight="1" thickTop="1" thickBot="1" x14ac:dyDescent="0.4">
      <c r="A430" s="624" t="s">
        <v>176</v>
      </c>
      <c r="B430" s="624" t="s">
        <v>1414</v>
      </c>
      <c r="C430" s="624"/>
      <c r="D430" s="625"/>
      <c r="E430" s="793">
        <v>1206188808</v>
      </c>
      <c r="F430" s="794">
        <v>1254742034</v>
      </c>
      <c r="G430" s="634" t="s">
        <v>708</v>
      </c>
      <c r="H430" s="972">
        <v>76849</v>
      </c>
      <c r="I430" s="473">
        <v>546206</v>
      </c>
      <c r="J430" s="794">
        <v>504544</v>
      </c>
      <c r="K430" s="628">
        <v>1205642602</v>
      </c>
      <c r="L430" s="794">
        <v>1254237490</v>
      </c>
      <c r="M430" s="628">
        <v>76181509.780000001</v>
      </c>
      <c r="N430" s="473">
        <v>76016964.560000002</v>
      </c>
      <c r="O430" s="973">
        <v>1231568.42509</v>
      </c>
      <c r="P430" s="974">
        <v>1251195.3700000001</v>
      </c>
      <c r="Q430" s="629">
        <v>0.96100722127031568</v>
      </c>
      <c r="R430" s="630">
        <v>0.96199263928702039</v>
      </c>
      <c r="S430" s="473">
        <v>932.95</v>
      </c>
      <c r="T430" s="794">
        <v>923.40000000000009</v>
      </c>
      <c r="U430" s="795">
        <v>1184479.0999999999</v>
      </c>
      <c r="V430" s="796">
        <v>1204564.13625</v>
      </c>
      <c r="W430" s="797">
        <v>1018.3284854920615</v>
      </c>
      <c r="X430" s="798">
        <v>1041.6564765959345</v>
      </c>
      <c r="Y430" s="975">
        <v>1017.8673494534435</v>
      </c>
      <c r="Z430" s="976">
        <v>1041.2376163751987</v>
      </c>
      <c r="AA430" s="631">
        <v>11534217.85</v>
      </c>
      <c r="AB430" s="658">
        <v>9.5754285744450751</v>
      </c>
      <c r="AC430" s="632">
        <v>0.01</v>
      </c>
      <c r="AD430" s="799" t="s">
        <v>708</v>
      </c>
      <c r="AE430" s="800" t="s">
        <v>708</v>
      </c>
      <c r="AF430" s="801" t="s">
        <v>708</v>
      </c>
      <c r="AG430" s="801" t="s">
        <v>708</v>
      </c>
      <c r="AH430" s="801" t="s">
        <v>708</v>
      </c>
      <c r="AI430" s="802" t="s">
        <v>708</v>
      </c>
      <c r="AJ430" s="803">
        <v>1380.1459196848641</v>
      </c>
      <c r="AK430" s="473">
        <v>3</v>
      </c>
      <c r="AL430" s="473">
        <v>3670.5</v>
      </c>
      <c r="AM430" s="473">
        <v>0</v>
      </c>
      <c r="AN430" s="473">
        <v>0</v>
      </c>
      <c r="AO430" s="473">
        <v>3</v>
      </c>
      <c r="AP430" s="473">
        <v>3670.5</v>
      </c>
      <c r="AQ430" s="800" t="s">
        <v>708</v>
      </c>
      <c r="AR430" s="475" t="s">
        <v>708</v>
      </c>
      <c r="AS430" s="475" t="s">
        <v>708</v>
      </c>
      <c r="AT430" s="475" t="s">
        <v>708</v>
      </c>
      <c r="AU430" s="475" t="s">
        <v>708</v>
      </c>
      <c r="AV430" s="475" t="s">
        <v>708</v>
      </c>
      <c r="AW430" s="475" t="s">
        <v>708</v>
      </c>
      <c r="AX430" s="475" t="s">
        <v>708</v>
      </c>
      <c r="AY430" s="475" t="s">
        <v>708</v>
      </c>
      <c r="AZ430" s="475" t="s">
        <v>708</v>
      </c>
      <c r="BA430" s="475" t="s">
        <v>708</v>
      </c>
      <c r="BB430" s="475" t="s">
        <v>708</v>
      </c>
      <c r="BC430" s="475" t="s">
        <v>708</v>
      </c>
      <c r="BD430" s="475" t="s">
        <v>708</v>
      </c>
      <c r="BE430" s="475" t="s">
        <v>708</v>
      </c>
      <c r="BF430" s="475" t="s">
        <v>708</v>
      </c>
      <c r="BG430" s="475" t="s">
        <v>708</v>
      </c>
      <c r="BH430" s="475" t="s">
        <v>708</v>
      </c>
      <c r="BI430" s="475" t="s">
        <v>708</v>
      </c>
      <c r="BJ430" s="475" t="s">
        <v>708</v>
      </c>
      <c r="BK430" s="475" t="s">
        <v>708</v>
      </c>
      <c r="BL430" s="475" t="s">
        <v>708</v>
      </c>
      <c r="BM430" s="475" t="s">
        <v>708</v>
      </c>
      <c r="BN430" s="475" t="s">
        <v>708</v>
      </c>
      <c r="BO430" s="475" t="s">
        <v>708</v>
      </c>
      <c r="BP430" s="475" t="s">
        <v>708</v>
      </c>
      <c r="BQ430" s="475" t="s">
        <v>708</v>
      </c>
      <c r="BR430" s="475" t="s">
        <v>708</v>
      </c>
      <c r="BS430" s="475" t="s">
        <v>708</v>
      </c>
      <c r="BT430" s="475" t="s">
        <v>708</v>
      </c>
      <c r="BU430" s="475" t="s">
        <v>708</v>
      </c>
      <c r="BV430" s="475" t="s">
        <v>708</v>
      </c>
      <c r="BW430" s="475" t="s">
        <v>708</v>
      </c>
      <c r="BX430" s="475" t="s">
        <v>708</v>
      </c>
      <c r="BY430" s="475" t="s">
        <v>708</v>
      </c>
      <c r="BZ430" s="475" t="s">
        <v>708</v>
      </c>
      <c r="CA430" s="475" t="s">
        <v>708</v>
      </c>
      <c r="CB430" s="475" t="s">
        <v>708</v>
      </c>
      <c r="CC430" s="475" t="s">
        <v>708</v>
      </c>
      <c r="CD430" s="475" t="s">
        <v>708</v>
      </c>
      <c r="CE430" s="475" t="s">
        <v>708</v>
      </c>
      <c r="CF430" s="475" t="s">
        <v>708</v>
      </c>
      <c r="CG430" s="475" t="s">
        <v>708</v>
      </c>
      <c r="CH430" s="633"/>
      <c r="CI430" s="634"/>
    </row>
    <row r="431" spans="1:155" s="640" customFormat="1" ht="18.75" customHeight="1" thickTop="1" thickBot="1" x14ac:dyDescent="0.4">
      <c r="A431" s="636" t="s">
        <v>117</v>
      </c>
      <c r="B431" s="624" t="s">
        <v>1415</v>
      </c>
      <c r="C431" s="636"/>
      <c r="D431" s="637"/>
      <c r="E431" s="793">
        <v>2597233743.52598</v>
      </c>
      <c r="F431" s="804">
        <v>2707585586.1099997</v>
      </c>
      <c r="G431" s="626" t="s">
        <v>708</v>
      </c>
      <c r="H431" s="972">
        <v>0</v>
      </c>
      <c r="I431" s="473">
        <v>0</v>
      </c>
      <c r="J431" s="794">
        <v>0</v>
      </c>
      <c r="K431" s="628">
        <v>2597233743.52598</v>
      </c>
      <c r="L431" s="794">
        <v>2707585586.1099997</v>
      </c>
      <c r="M431" s="628">
        <v>149778341.45000002</v>
      </c>
      <c r="N431" s="473">
        <v>168241317.34</v>
      </c>
      <c r="O431" s="973">
        <v>1877992.8420000002</v>
      </c>
      <c r="P431" s="974">
        <v>1906450.3999999997</v>
      </c>
      <c r="Q431" s="629">
        <v>0.97739344844638121</v>
      </c>
      <c r="R431" s="630">
        <v>0.97965750800545359</v>
      </c>
      <c r="S431" s="473">
        <v>1333.5</v>
      </c>
      <c r="T431" s="794">
        <v>1340.5000000000002</v>
      </c>
      <c r="U431" s="795">
        <v>1836871.4000000001</v>
      </c>
      <c r="V431" s="796">
        <v>1869008.9479999999</v>
      </c>
      <c r="W431" s="797">
        <v>1413.9442442873137</v>
      </c>
      <c r="X431" s="798">
        <v>1448.674490835022</v>
      </c>
      <c r="Y431" s="975">
        <v>1413.9442442873137</v>
      </c>
      <c r="Z431" s="976">
        <v>1448.674490835022</v>
      </c>
      <c r="AA431" s="631">
        <v>26420086.796000004</v>
      </c>
      <c r="AB431" s="658">
        <v>14.135880314683225</v>
      </c>
      <c r="AC431" s="632">
        <v>0.01</v>
      </c>
      <c r="AD431" s="799" t="s">
        <v>708</v>
      </c>
      <c r="AE431" s="800" t="s">
        <v>708</v>
      </c>
      <c r="AF431" s="801" t="s">
        <v>708</v>
      </c>
      <c r="AG431" s="801" t="s">
        <v>708</v>
      </c>
      <c r="AH431" s="801" t="s">
        <v>708</v>
      </c>
      <c r="AI431" s="802" t="s">
        <v>708</v>
      </c>
      <c r="AJ431" s="803">
        <v>1777.604583069887</v>
      </c>
      <c r="AK431" s="473">
        <v>0</v>
      </c>
      <c r="AL431" s="473">
        <v>0</v>
      </c>
      <c r="AM431" s="473">
        <v>0</v>
      </c>
      <c r="AN431" s="473">
        <v>0</v>
      </c>
      <c r="AO431" s="473">
        <v>0</v>
      </c>
      <c r="AP431" s="473">
        <v>0</v>
      </c>
      <c r="AQ431" s="800" t="s">
        <v>708</v>
      </c>
      <c r="AR431" s="475" t="s">
        <v>708</v>
      </c>
      <c r="AS431" s="475" t="s">
        <v>708</v>
      </c>
      <c r="AT431" s="475" t="s">
        <v>708</v>
      </c>
      <c r="AU431" s="475" t="s">
        <v>708</v>
      </c>
      <c r="AV431" s="475" t="s">
        <v>708</v>
      </c>
      <c r="AW431" s="475" t="s">
        <v>708</v>
      </c>
      <c r="AX431" s="475" t="s">
        <v>708</v>
      </c>
      <c r="AY431" s="475" t="s">
        <v>708</v>
      </c>
      <c r="AZ431" s="475" t="s">
        <v>708</v>
      </c>
      <c r="BA431" s="475" t="s">
        <v>708</v>
      </c>
      <c r="BB431" s="475" t="s">
        <v>708</v>
      </c>
      <c r="BC431" s="475" t="s">
        <v>708</v>
      </c>
      <c r="BD431" s="475" t="s">
        <v>708</v>
      </c>
      <c r="BE431" s="475" t="s">
        <v>708</v>
      </c>
      <c r="BF431" s="475" t="s">
        <v>708</v>
      </c>
      <c r="BG431" s="475" t="s">
        <v>708</v>
      </c>
      <c r="BH431" s="475" t="s">
        <v>708</v>
      </c>
      <c r="BI431" s="475" t="s">
        <v>708</v>
      </c>
      <c r="BJ431" s="475" t="s">
        <v>708</v>
      </c>
      <c r="BK431" s="475" t="s">
        <v>708</v>
      </c>
      <c r="BL431" s="475" t="s">
        <v>708</v>
      </c>
      <c r="BM431" s="475" t="s">
        <v>708</v>
      </c>
      <c r="BN431" s="475" t="s">
        <v>708</v>
      </c>
      <c r="BO431" s="475" t="s">
        <v>708</v>
      </c>
      <c r="BP431" s="475" t="s">
        <v>708</v>
      </c>
      <c r="BQ431" s="475" t="s">
        <v>708</v>
      </c>
      <c r="BR431" s="475" t="s">
        <v>708</v>
      </c>
      <c r="BS431" s="475" t="s">
        <v>708</v>
      </c>
      <c r="BT431" s="475" t="s">
        <v>708</v>
      </c>
      <c r="BU431" s="475" t="s">
        <v>708</v>
      </c>
      <c r="BV431" s="475" t="s">
        <v>708</v>
      </c>
      <c r="BW431" s="475" t="s">
        <v>708</v>
      </c>
      <c r="BX431" s="475" t="s">
        <v>708</v>
      </c>
      <c r="BY431" s="475" t="s">
        <v>708</v>
      </c>
      <c r="BZ431" s="475" t="s">
        <v>708</v>
      </c>
      <c r="CA431" s="475" t="s">
        <v>708</v>
      </c>
      <c r="CB431" s="475" t="s">
        <v>708</v>
      </c>
      <c r="CC431" s="475" t="s">
        <v>708</v>
      </c>
      <c r="CD431" s="475" t="s">
        <v>708</v>
      </c>
      <c r="CE431" s="475" t="s">
        <v>708</v>
      </c>
      <c r="CF431" s="475" t="s">
        <v>708</v>
      </c>
      <c r="CG431" s="475" t="s">
        <v>708</v>
      </c>
      <c r="CH431" s="638"/>
      <c r="CI431" s="639"/>
    </row>
    <row r="432" spans="1:155" s="640" customFormat="1" ht="18" customHeight="1" thickTop="1" thickBot="1" x14ac:dyDescent="0.4">
      <c r="A432" s="636" t="s">
        <v>124</v>
      </c>
      <c r="B432" s="624" t="s">
        <v>1416</v>
      </c>
      <c r="C432" s="636"/>
      <c r="D432" s="637"/>
      <c r="E432" s="793">
        <v>5070798437.1300001</v>
      </c>
      <c r="F432" s="804">
        <v>5345660335.1999998</v>
      </c>
      <c r="G432" s="626" t="s">
        <v>708</v>
      </c>
      <c r="H432" s="972">
        <v>0</v>
      </c>
      <c r="I432" s="473">
        <v>23684468.130000003</v>
      </c>
      <c r="J432" s="794">
        <v>24771408</v>
      </c>
      <c r="K432" s="628">
        <v>5047113969</v>
      </c>
      <c r="L432" s="794">
        <v>5320888927.1999998</v>
      </c>
      <c r="M432" s="628">
        <v>874682749.38</v>
      </c>
      <c r="N432" s="473">
        <v>888104989</v>
      </c>
      <c r="O432" s="973">
        <v>3240398.5097699994</v>
      </c>
      <c r="P432" s="974">
        <v>3298134.2096999995</v>
      </c>
      <c r="Q432" s="629">
        <v>0.97008845996016735</v>
      </c>
      <c r="R432" s="630">
        <v>0.97360813307900007</v>
      </c>
      <c r="S432" s="473">
        <v>101.5</v>
      </c>
      <c r="T432" s="794">
        <v>101.96499999999999</v>
      </c>
      <c r="U432" s="795">
        <v>3143574.7</v>
      </c>
      <c r="V432" s="796">
        <v>3211192.2555499999</v>
      </c>
      <c r="W432" s="797">
        <v>1613.0675810344192</v>
      </c>
      <c r="X432" s="798">
        <v>1664.6964459885373</v>
      </c>
      <c r="Y432" s="975">
        <v>1605.5333340734674</v>
      </c>
      <c r="Z432" s="976">
        <v>1656.9823616146768</v>
      </c>
      <c r="AA432" s="631">
        <v>66484755.215999998</v>
      </c>
      <c r="AB432" s="658">
        <v>20.704071860254523</v>
      </c>
      <c r="AC432" s="632">
        <v>0.01</v>
      </c>
      <c r="AD432" s="799" t="s">
        <v>708</v>
      </c>
      <c r="AE432" s="800" t="s">
        <v>708</v>
      </c>
      <c r="AF432" s="801" t="s">
        <v>708</v>
      </c>
      <c r="AG432" s="801" t="s">
        <v>708</v>
      </c>
      <c r="AH432" s="801" t="s">
        <v>708</v>
      </c>
      <c r="AI432" s="802" t="s">
        <v>708</v>
      </c>
      <c r="AJ432" s="803">
        <v>1892.9062244106999</v>
      </c>
      <c r="AK432" s="473">
        <v>249</v>
      </c>
      <c r="AL432" s="473">
        <v>512756.73</v>
      </c>
      <c r="AM432" s="473">
        <v>0</v>
      </c>
      <c r="AN432" s="473">
        <v>0</v>
      </c>
      <c r="AO432" s="473">
        <v>237</v>
      </c>
      <c r="AP432" s="473">
        <v>511849.7</v>
      </c>
      <c r="AQ432" s="800" t="s">
        <v>708</v>
      </c>
      <c r="AR432" s="475" t="s">
        <v>708</v>
      </c>
      <c r="AS432" s="475" t="s">
        <v>708</v>
      </c>
      <c r="AT432" s="475" t="s">
        <v>708</v>
      </c>
      <c r="AU432" s="475" t="s">
        <v>708</v>
      </c>
      <c r="AV432" s="475" t="s">
        <v>708</v>
      </c>
      <c r="AW432" s="475" t="s">
        <v>708</v>
      </c>
      <c r="AX432" s="475" t="s">
        <v>708</v>
      </c>
      <c r="AY432" s="475" t="s">
        <v>708</v>
      </c>
      <c r="AZ432" s="475" t="s">
        <v>708</v>
      </c>
      <c r="BA432" s="475" t="s">
        <v>708</v>
      </c>
      <c r="BB432" s="475" t="s">
        <v>708</v>
      </c>
      <c r="BC432" s="475" t="s">
        <v>708</v>
      </c>
      <c r="BD432" s="475" t="s">
        <v>708</v>
      </c>
      <c r="BE432" s="475" t="s">
        <v>708</v>
      </c>
      <c r="BF432" s="475" t="s">
        <v>708</v>
      </c>
      <c r="BG432" s="475" t="s">
        <v>708</v>
      </c>
      <c r="BH432" s="475" t="s">
        <v>708</v>
      </c>
      <c r="BI432" s="475" t="s">
        <v>708</v>
      </c>
      <c r="BJ432" s="475" t="s">
        <v>708</v>
      </c>
      <c r="BK432" s="475" t="s">
        <v>708</v>
      </c>
      <c r="BL432" s="475" t="s">
        <v>708</v>
      </c>
      <c r="BM432" s="475" t="s">
        <v>708</v>
      </c>
      <c r="BN432" s="475" t="s">
        <v>708</v>
      </c>
      <c r="BO432" s="475" t="s">
        <v>708</v>
      </c>
      <c r="BP432" s="475" t="s">
        <v>708</v>
      </c>
      <c r="BQ432" s="475" t="s">
        <v>708</v>
      </c>
      <c r="BR432" s="475" t="s">
        <v>708</v>
      </c>
      <c r="BS432" s="475" t="s">
        <v>708</v>
      </c>
      <c r="BT432" s="475" t="s">
        <v>708</v>
      </c>
      <c r="BU432" s="475" t="s">
        <v>708</v>
      </c>
      <c r="BV432" s="475" t="s">
        <v>708</v>
      </c>
      <c r="BW432" s="475" t="s">
        <v>708</v>
      </c>
      <c r="BX432" s="475" t="s">
        <v>708</v>
      </c>
      <c r="BY432" s="475" t="s">
        <v>708</v>
      </c>
      <c r="BZ432" s="475" t="s">
        <v>708</v>
      </c>
      <c r="CA432" s="475" t="s">
        <v>708</v>
      </c>
      <c r="CB432" s="475" t="s">
        <v>708</v>
      </c>
      <c r="CC432" s="475" t="s">
        <v>708</v>
      </c>
      <c r="CD432" s="475" t="s">
        <v>708</v>
      </c>
      <c r="CE432" s="475" t="s">
        <v>708</v>
      </c>
      <c r="CF432" s="475" t="s">
        <v>708</v>
      </c>
      <c r="CG432" s="475" t="s">
        <v>708</v>
      </c>
      <c r="CH432" s="638"/>
      <c r="CI432" s="639"/>
    </row>
    <row r="433" spans="1:87" s="635" customFormat="1" ht="17.25" customHeight="1" thickTop="1" thickBot="1" x14ac:dyDescent="0.4">
      <c r="A433" s="624" t="s">
        <v>128</v>
      </c>
      <c r="B433" s="624" t="s">
        <v>1417</v>
      </c>
      <c r="C433" s="624"/>
      <c r="D433" s="641"/>
      <c r="E433" s="793">
        <v>7701277759.5030012</v>
      </c>
      <c r="F433" s="804">
        <v>8090756552.4700003</v>
      </c>
      <c r="G433" s="626" t="s">
        <v>708</v>
      </c>
      <c r="H433" s="972">
        <v>6886632.9900000002</v>
      </c>
      <c r="I433" s="473">
        <v>244990884.97999999</v>
      </c>
      <c r="J433" s="794">
        <v>260245102.94999996</v>
      </c>
      <c r="K433" s="628">
        <v>7456286874.5230007</v>
      </c>
      <c r="L433" s="794">
        <v>7830511449.5600004</v>
      </c>
      <c r="M433" s="628">
        <v>51714829.07</v>
      </c>
      <c r="N433" s="473">
        <v>52329824.5</v>
      </c>
      <c r="O433" s="973">
        <v>4710898.3016899982</v>
      </c>
      <c r="P433" s="974">
        <v>4792145.7899999991</v>
      </c>
      <c r="Q433" s="629">
        <v>0.98161061094039737</v>
      </c>
      <c r="R433" s="630">
        <v>0.98316991561310618</v>
      </c>
      <c r="S433" s="473">
        <v>16676.940000000002</v>
      </c>
      <c r="T433" s="794">
        <v>16589.059999999998</v>
      </c>
      <c r="U433" s="795">
        <v>4640944.7</v>
      </c>
      <c r="V433" s="796">
        <v>4728082.6319600008</v>
      </c>
      <c r="W433" s="797">
        <v>1659.4202812851877</v>
      </c>
      <c r="X433" s="798">
        <v>1711.2130185245983</v>
      </c>
      <c r="Y433" s="975">
        <v>1606.6312693885363</v>
      </c>
      <c r="Z433" s="976">
        <v>1656.1706000290237</v>
      </c>
      <c r="AA433" s="631">
        <v>105603462.28400001</v>
      </c>
      <c r="AB433" s="658">
        <v>22.335367315740562</v>
      </c>
      <c r="AC433" s="632">
        <v>0.01</v>
      </c>
      <c r="AD433" s="799" t="s">
        <v>708</v>
      </c>
      <c r="AE433" s="800" t="s">
        <v>708</v>
      </c>
      <c r="AF433" s="801" t="s">
        <v>708</v>
      </c>
      <c r="AG433" s="801" t="s">
        <v>708</v>
      </c>
      <c r="AH433" s="801" t="s">
        <v>708</v>
      </c>
      <c r="AI433" s="802" t="s">
        <v>708</v>
      </c>
      <c r="AJ433" s="803">
        <v>1970.1523810990459</v>
      </c>
      <c r="AK433" s="473">
        <v>3097</v>
      </c>
      <c r="AL433" s="473">
        <v>2965884.0691999998</v>
      </c>
      <c r="AM433" s="473">
        <v>10</v>
      </c>
      <c r="AN433" s="473">
        <v>294515.95999999996</v>
      </c>
      <c r="AO433" s="473">
        <v>2671</v>
      </c>
      <c r="AP433" s="473">
        <v>3170132.2000000011</v>
      </c>
      <c r="AQ433" s="800" t="s">
        <v>708</v>
      </c>
      <c r="AR433" s="475" t="s">
        <v>708</v>
      </c>
      <c r="AS433" s="475" t="s">
        <v>708</v>
      </c>
      <c r="AT433" s="475" t="s">
        <v>708</v>
      </c>
      <c r="AU433" s="475" t="s">
        <v>708</v>
      </c>
      <c r="AV433" s="475" t="s">
        <v>708</v>
      </c>
      <c r="AW433" s="475" t="s">
        <v>708</v>
      </c>
      <c r="AX433" s="475" t="s">
        <v>708</v>
      </c>
      <c r="AY433" s="475" t="s">
        <v>708</v>
      </c>
      <c r="AZ433" s="475" t="s">
        <v>708</v>
      </c>
      <c r="BA433" s="475" t="s">
        <v>708</v>
      </c>
      <c r="BB433" s="475" t="s">
        <v>708</v>
      </c>
      <c r="BC433" s="475" t="s">
        <v>708</v>
      </c>
      <c r="BD433" s="475" t="s">
        <v>708</v>
      </c>
      <c r="BE433" s="475" t="s">
        <v>708</v>
      </c>
      <c r="BF433" s="475" t="s">
        <v>708</v>
      </c>
      <c r="BG433" s="475" t="s">
        <v>708</v>
      </c>
      <c r="BH433" s="475" t="s">
        <v>708</v>
      </c>
      <c r="BI433" s="475" t="s">
        <v>708</v>
      </c>
      <c r="BJ433" s="475" t="s">
        <v>708</v>
      </c>
      <c r="BK433" s="475" t="s">
        <v>708</v>
      </c>
      <c r="BL433" s="475" t="s">
        <v>708</v>
      </c>
      <c r="BM433" s="475" t="s">
        <v>708</v>
      </c>
      <c r="BN433" s="475" t="s">
        <v>708</v>
      </c>
      <c r="BO433" s="475" t="s">
        <v>708</v>
      </c>
      <c r="BP433" s="475" t="s">
        <v>708</v>
      </c>
      <c r="BQ433" s="475" t="s">
        <v>708</v>
      </c>
      <c r="BR433" s="475" t="s">
        <v>708</v>
      </c>
      <c r="BS433" s="475" t="s">
        <v>708</v>
      </c>
      <c r="BT433" s="475" t="s">
        <v>708</v>
      </c>
      <c r="BU433" s="475" t="s">
        <v>708</v>
      </c>
      <c r="BV433" s="475" t="s">
        <v>708</v>
      </c>
      <c r="BW433" s="475" t="s">
        <v>708</v>
      </c>
      <c r="BX433" s="475" t="s">
        <v>708</v>
      </c>
      <c r="BY433" s="475" t="s">
        <v>708</v>
      </c>
      <c r="BZ433" s="475" t="s">
        <v>708</v>
      </c>
      <c r="CA433" s="475" t="s">
        <v>708</v>
      </c>
      <c r="CB433" s="475" t="s">
        <v>708</v>
      </c>
      <c r="CC433" s="475" t="s">
        <v>708</v>
      </c>
      <c r="CD433" s="475" t="s">
        <v>708</v>
      </c>
      <c r="CE433" s="475" t="s">
        <v>708</v>
      </c>
      <c r="CF433" s="475" t="s">
        <v>708</v>
      </c>
      <c r="CG433" s="475" t="s">
        <v>708</v>
      </c>
      <c r="CH433" s="633"/>
      <c r="CI433" s="634"/>
    </row>
    <row r="434" spans="1:87" s="635" customFormat="1" ht="17.25" customHeight="1" thickTop="1" thickBot="1" x14ac:dyDescent="0.4">
      <c r="A434" s="624" t="s">
        <v>710</v>
      </c>
      <c r="B434" s="624" t="s">
        <v>1418</v>
      </c>
      <c r="C434" s="624"/>
      <c r="D434" s="642"/>
      <c r="E434" s="793">
        <v>1775668111.3012605</v>
      </c>
      <c r="F434" s="804">
        <v>1854371327.6099999</v>
      </c>
      <c r="G434" s="626" t="s">
        <v>708</v>
      </c>
      <c r="H434" s="972">
        <v>23251103.870000001</v>
      </c>
      <c r="I434" s="473">
        <v>348838847.78999996</v>
      </c>
      <c r="J434" s="794">
        <v>369617071.38000005</v>
      </c>
      <c r="K434" s="628">
        <v>1426829263.5112603</v>
      </c>
      <c r="L434" s="794">
        <v>1484754256.23</v>
      </c>
      <c r="M434" s="628">
        <v>29167863.950000003</v>
      </c>
      <c r="N434" s="473">
        <v>30669311.309999999</v>
      </c>
      <c r="O434" s="973">
        <v>7441838.8389599975</v>
      </c>
      <c r="P434" s="974">
        <v>7561424.9079600042</v>
      </c>
      <c r="Q434" s="629">
        <v>0.98274084043750298</v>
      </c>
      <c r="R434" s="630">
        <v>0.98399442632927558</v>
      </c>
      <c r="S434" s="473">
        <v>19817.745000000006</v>
      </c>
      <c r="T434" s="794">
        <v>20110.91</v>
      </c>
      <c r="U434" s="795">
        <v>7333216.6999999993</v>
      </c>
      <c r="V434" s="796">
        <v>7460510.8745400002</v>
      </c>
      <c r="W434" s="797">
        <v>242.1404117651754</v>
      </c>
      <c r="X434" s="798">
        <v>248.55822326300631</v>
      </c>
      <c r="Y434" s="975">
        <v>194.57072140132726</v>
      </c>
      <c r="Z434" s="976">
        <v>199.01509175422882</v>
      </c>
      <c r="AA434" s="631">
        <v>0</v>
      </c>
      <c r="AB434" s="658">
        <v>0</v>
      </c>
      <c r="AC434" s="632">
        <v>0</v>
      </c>
      <c r="AD434" s="799" t="s">
        <v>708</v>
      </c>
      <c r="AE434" s="800" t="s">
        <v>708</v>
      </c>
      <c r="AF434" s="801" t="s">
        <v>708</v>
      </c>
      <c r="AG434" s="801" t="s">
        <v>708</v>
      </c>
      <c r="AH434" s="801" t="s">
        <v>708</v>
      </c>
      <c r="AI434" s="802" t="s">
        <v>708</v>
      </c>
      <c r="AJ434" s="803">
        <v>1969.5051759476719</v>
      </c>
      <c r="AK434" s="473">
        <v>6868</v>
      </c>
      <c r="AL434" s="473">
        <v>5051426.5507500013</v>
      </c>
      <c r="AM434" s="473">
        <v>6</v>
      </c>
      <c r="AN434" s="473">
        <v>77346.5</v>
      </c>
      <c r="AO434" s="473">
        <v>5967</v>
      </c>
      <c r="AP434" s="473">
        <v>5056995.8359800009</v>
      </c>
      <c r="AQ434" s="800" t="s">
        <v>708</v>
      </c>
      <c r="AR434" s="475" t="s">
        <v>708</v>
      </c>
      <c r="AS434" s="475" t="s">
        <v>708</v>
      </c>
      <c r="AT434" s="475" t="s">
        <v>708</v>
      </c>
      <c r="AU434" s="475" t="s">
        <v>708</v>
      </c>
      <c r="AV434" s="475" t="s">
        <v>708</v>
      </c>
      <c r="AW434" s="475" t="s">
        <v>708</v>
      </c>
      <c r="AX434" s="475" t="s">
        <v>708</v>
      </c>
      <c r="AY434" s="475" t="s">
        <v>708</v>
      </c>
      <c r="AZ434" s="475" t="s">
        <v>708</v>
      </c>
      <c r="BA434" s="475" t="s">
        <v>708</v>
      </c>
      <c r="BB434" s="475" t="s">
        <v>708</v>
      </c>
      <c r="BC434" s="475" t="s">
        <v>708</v>
      </c>
      <c r="BD434" s="475" t="s">
        <v>708</v>
      </c>
      <c r="BE434" s="475" t="s">
        <v>708</v>
      </c>
      <c r="BF434" s="475" t="s">
        <v>708</v>
      </c>
      <c r="BG434" s="475" t="s">
        <v>708</v>
      </c>
      <c r="BH434" s="475" t="s">
        <v>708</v>
      </c>
      <c r="BI434" s="475" t="s">
        <v>708</v>
      </c>
      <c r="BJ434" s="475" t="s">
        <v>708</v>
      </c>
      <c r="BK434" s="475" t="s">
        <v>708</v>
      </c>
      <c r="BL434" s="475" t="s">
        <v>708</v>
      </c>
      <c r="BM434" s="475" t="s">
        <v>708</v>
      </c>
      <c r="BN434" s="475" t="s">
        <v>708</v>
      </c>
      <c r="BO434" s="475" t="s">
        <v>708</v>
      </c>
      <c r="BP434" s="475" t="s">
        <v>708</v>
      </c>
      <c r="BQ434" s="475" t="s">
        <v>708</v>
      </c>
      <c r="BR434" s="475" t="s">
        <v>708</v>
      </c>
      <c r="BS434" s="475" t="s">
        <v>708</v>
      </c>
      <c r="BT434" s="475" t="s">
        <v>708</v>
      </c>
      <c r="BU434" s="475" t="s">
        <v>708</v>
      </c>
      <c r="BV434" s="475" t="s">
        <v>708</v>
      </c>
      <c r="BW434" s="475" t="s">
        <v>708</v>
      </c>
      <c r="BX434" s="475" t="s">
        <v>708</v>
      </c>
      <c r="BY434" s="475" t="s">
        <v>708</v>
      </c>
      <c r="BZ434" s="475" t="s">
        <v>708</v>
      </c>
      <c r="CA434" s="475" t="s">
        <v>708</v>
      </c>
      <c r="CB434" s="475" t="s">
        <v>708</v>
      </c>
      <c r="CC434" s="475" t="s">
        <v>708</v>
      </c>
      <c r="CD434" s="475" t="s">
        <v>708</v>
      </c>
      <c r="CE434" s="475" t="s">
        <v>708</v>
      </c>
      <c r="CF434" s="475" t="s">
        <v>708</v>
      </c>
      <c r="CG434" s="475" t="s">
        <v>708</v>
      </c>
      <c r="CH434" s="633"/>
      <c r="CI434" s="634"/>
    </row>
    <row r="435" spans="1:87" s="651" customFormat="1" ht="16" thickBot="1" x14ac:dyDescent="0.4">
      <c r="A435" s="643"/>
      <c r="B435" s="643"/>
      <c r="C435" s="643"/>
      <c r="D435" s="644"/>
      <c r="E435" s="793"/>
      <c r="F435" s="473"/>
      <c r="G435" s="645"/>
      <c r="H435" s="646"/>
      <c r="I435" s="237"/>
      <c r="J435" s="783"/>
      <c r="K435" s="628"/>
      <c r="L435" s="783"/>
      <c r="M435" s="483"/>
      <c r="N435" s="237"/>
      <c r="O435" s="647"/>
      <c r="P435" s="646"/>
      <c r="Q435" s="237"/>
      <c r="R435" s="783"/>
      <c r="S435" s="237"/>
      <c r="T435" s="783"/>
      <c r="U435" s="795"/>
      <c r="V435" s="796"/>
      <c r="W435" s="648"/>
      <c r="X435" s="798"/>
      <c r="Y435" s="483"/>
      <c r="Z435" s="237"/>
      <c r="AA435" s="657"/>
      <c r="AB435" s="658"/>
      <c r="AC435" s="632"/>
      <c r="AD435" s="649"/>
      <c r="AE435" s="650"/>
      <c r="AJ435" s="652"/>
      <c r="AK435" s="652"/>
      <c r="AL435" s="652"/>
      <c r="AM435" s="652"/>
      <c r="AN435" s="652"/>
      <c r="AO435" s="652"/>
      <c r="AP435" s="653"/>
      <c r="AQ435" s="475"/>
      <c r="AR435" s="475"/>
      <c r="AS435" s="475"/>
      <c r="AT435" s="475"/>
      <c r="AU435" s="475"/>
      <c r="AV435" s="475"/>
      <c r="AW435" s="475"/>
      <c r="AX435" s="475"/>
      <c r="AY435" s="475"/>
      <c r="AZ435" s="475"/>
      <c r="BA435" s="475"/>
      <c r="BB435" s="475"/>
      <c r="BC435" s="475"/>
      <c r="BD435" s="475"/>
      <c r="BE435" s="475"/>
      <c r="BF435" s="475"/>
      <c r="BG435" s="475"/>
      <c r="BH435" s="475"/>
      <c r="BI435" s="475"/>
      <c r="BJ435" s="475"/>
      <c r="BK435" s="475"/>
      <c r="BL435" s="475"/>
      <c r="BM435" s="475"/>
      <c r="BN435" s="475"/>
      <c r="BO435" s="475"/>
      <c r="BP435" s="475"/>
      <c r="BQ435" s="475"/>
      <c r="BR435" s="475"/>
      <c r="BS435" s="475"/>
      <c r="BT435" s="475"/>
      <c r="BU435" s="475"/>
      <c r="BV435" s="475"/>
      <c r="BW435" s="475"/>
      <c r="BX435" s="475"/>
      <c r="BY435" s="475"/>
      <c r="BZ435" s="475"/>
      <c r="CA435" s="475"/>
      <c r="CB435" s="475"/>
      <c r="CC435" s="475"/>
      <c r="CD435" s="475"/>
      <c r="CE435" s="475"/>
      <c r="CF435" s="475"/>
      <c r="CG435" s="475"/>
      <c r="CH435" s="654"/>
      <c r="CI435" s="650"/>
    </row>
    <row r="436" spans="1:87" s="651" customFormat="1" ht="16" thickBot="1" x14ac:dyDescent="0.4">
      <c r="A436" s="624" t="s">
        <v>1244</v>
      </c>
      <c r="B436" s="624" t="s">
        <v>1419</v>
      </c>
      <c r="C436" s="643"/>
      <c r="D436" s="644"/>
      <c r="E436" s="793">
        <v>76507251</v>
      </c>
      <c r="F436" s="804">
        <v>88028697</v>
      </c>
      <c r="G436" s="626" t="s">
        <v>708</v>
      </c>
      <c r="H436" s="627" t="s">
        <v>708</v>
      </c>
      <c r="I436" s="237" t="s">
        <v>708</v>
      </c>
      <c r="J436" s="783" t="s">
        <v>708</v>
      </c>
      <c r="K436" s="628">
        <v>76507251</v>
      </c>
      <c r="L436" s="794">
        <v>88028697</v>
      </c>
      <c r="M436" s="628">
        <v>0</v>
      </c>
      <c r="N436" s="655">
        <v>0</v>
      </c>
      <c r="O436" s="656" t="s">
        <v>708</v>
      </c>
      <c r="P436" s="627" t="s">
        <v>708</v>
      </c>
      <c r="Q436" s="473" t="s">
        <v>708</v>
      </c>
      <c r="R436" s="794" t="s">
        <v>708</v>
      </c>
      <c r="S436" s="237" t="s">
        <v>708</v>
      </c>
      <c r="T436" s="783" t="s">
        <v>708</v>
      </c>
      <c r="U436" s="795">
        <v>1164190.1000000001</v>
      </c>
      <c r="V436" s="796">
        <v>1193334.8999999999</v>
      </c>
      <c r="W436" s="979">
        <v>65.717146194594847</v>
      </c>
      <c r="X436" s="980">
        <v>73.766967680237968</v>
      </c>
      <c r="Y436" s="975">
        <v>65.717146194594847</v>
      </c>
      <c r="Z436" s="976">
        <v>73.766967680237968</v>
      </c>
      <c r="AA436" s="657">
        <v>0</v>
      </c>
      <c r="AB436" s="658">
        <v>0</v>
      </c>
      <c r="AC436" s="632">
        <v>0</v>
      </c>
      <c r="AD436" s="659" t="s">
        <v>708</v>
      </c>
      <c r="AE436" s="634" t="s">
        <v>708</v>
      </c>
      <c r="AF436" s="635" t="s">
        <v>708</v>
      </c>
      <c r="AG436" s="635" t="s">
        <v>708</v>
      </c>
      <c r="AH436" s="635" t="s">
        <v>708</v>
      </c>
      <c r="AI436" s="635" t="s">
        <v>708</v>
      </c>
      <c r="AJ436" s="635" t="s">
        <v>708</v>
      </c>
      <c r="AK436" s="635" t="s">
        <v>708</v>
      </c>
      <c r="AL436" s="635" t="s">
        <v>708</v>
      </c>
      <c r="AM436" s="635" t="s">
        <v>708</v>
      </c>
      <c r="AN436" s="635" t="s">
        <v>708</v>
      </c>
      <c r="AO436" s="635" t="s">
        <v>708</v>
      </c>
      <c r="AP436" s="635" t="s">
        <v>708</v>
      </c>
      <c r="AQ436" s="635" t="s">
        <v>708</v>
      </c>
      <c r="AR436" s="475" t="s">
        <v>708</v>
      </c>
      <c r="AS436" s="475" t="s">
        <v>708</v>
      </c>
      <c r="AT436" s="475" t="s">
        <v>708</v>
      </c>
      <c r="AU436" s="475" t="s">
        <v>708</v>
      </c>
      <c r="AV436" s="475" t="s">
        <v>708</v>
      </c>
      <c r="AW436" s="475" t="s">
        <v>708</v>
      </c>
      <c r="AX436" s="475" t="s">
        <v>708</v>
      </c>
      <c r="AY436" s="475" t="s">
        <v>708</v>
      </c>
      <c r="AZ436" s="475" t="s">
        <v>708</v>
      </c>
      <c r="BA436" s="475" t="s">
        <v>708</v>
      </c>
      <c r="BB436" s="475" t="s">
        <v>708</v>
      </c>
      <c r="BC436" s="475" t="s">
        <v>708</v>
      </c>
      <c r="BD436" s="475" t="s">
        <v>708</v>
      </c>
      <c r="BE436" s="475" t="s">
        <v>708</v>
      </c>
      <c r="BF436" s="475" t="s">
        <v>708</v>
      </c>
      <c r="BG436" s="475" t="s">
        <v>708</v>
      </c>
      <c r="BH436" s="475" t="s">
        <v>708</v>
      </c>
      <c r="BI436" s="475" t="s">
        <v>708</v>
      </c>
      <c r="BJ436" s="475" t="s">
        <v>708</v>
      </c>
      <c r="BK436" s="475" t="s">
        <v>708</v>
      </c>
      <c r="BL436" s="475" t="s">
        <v>708</v>
      </c>
      <c r="BM436" s="475" t="s">
        <v>708</v>
      </c>
      <c r="BN436" s="475" t="s">
        <v>708</v>
      </c>
      <c r="BO436" s="475" t="s">
        <v>708</v>
      </c>
      <c r="BP436" s="475" t="s">
        <v>708</v>
      </c>
      <c r="BQ436" s="475" t="s">
        <v>708</v>
      </c>
      <c r="BR436" s="475" t="s">
        <v>708</v>
      </c>
      <c r="BS436" s="475" t="s">
        <v>708</v>
      </c>
      <c r="BT436" s="475" t="s">
        <v>708</v>
      </c>
      <c r="BU436" s="475" t="s">
        <v>708</v>
      </c>
      <c r="BV436" s="475" t="s">
        <v>708</v>
      </c>
      <c r="BW436" s="475" t="s">
        <v>708</v>
      </c>
      <c r="BX436" s="475" t="s">
        <v>708</v>
      </c>
      <c r="BY436" s="475" t="s">
        <v>708</v>
      </c>
      <c r="BZ436" s="475" t="s">
        <v>708</v>
      </c>
      <c r="CA436" s="475" t="s">
        <v>708</v>
      </c>
      <c r="CB436" s="475" t="s">
        <v>708</v>
      </c>
      <c r="CC436" s="475" t="s">
        <v>708</v>
      </c>
      <c r="CD436" s="475" t="s">
        <v>708</v>
      </c>
      <c r="CE436" s="475" t="s">
        <v>708</v>
      </c>
      <c r="CF436" s="475" t="s">
        <v>708</v>
      </c>
      <c r="CG436" s="475" t="s">
        <v>708</v>
      </c>
      <c r="CH436" s="654"/>
      <c r="CI436" s="650"/>
    </row>
    <row r="437" spans="1:87" s="663" customFormat="1" ht="15" customHeight="1" thickBot="1" x14ac:dyDescent="0.4">
      <c r="A437" s="624" t="s">
        <v>1321</v>
      </c>
      <c r="B437" s="624" t="s">
        <v>1420</v>
      </c>
      <c r="C437" s="624"/>
      <c r="D437" s="660"/>
      <c r="E437" s="793">
        <v>171479115</v>
      </c>
      <c r="F437" s="804">
        <v>183330619</v>
      </c>
      <c r="G437" s="626" t="s">
        <v>708</v>
      </c>
      <c r="H437" s="627" t="s">
        <v>708</v>
      </c>
      <c r="I437" s="237" t="s">
        <v>708</v>
      </c>
      <c r="J437" s="783" t="s">
        <v>708</v>
      </c>
      <c r="K437" s="628">
        <v>171479115</v>
      </c>
      <c r="L437" s="794">
        <v>183330619</v>
      </c>
      <c r="M437" s="628">
        <v>0</v>
      </c>
      <c r="N437" s="655">
        <v>0</v>
      </c>
      <c r="O437" s="656" t="s">
        <v>708</v>
      </c>
      <c r="P437" s="627" t="s">
        <v>708</v>
      </c>
      <c r="Q437" s="473" t="s">
        <v>708</v>
      </c>
      <c r="R437" s="794" t="s">
        <v>708</v>
      </c>
      <c r="S437" s="237" t="s">
        <v>708</v>
      </c>
      <c r="T437" s="783" t="s">
        <v>708</v>
      </c>
      <c r="U437" s="795">
        <v>2387666.4000000004</v>
      </c>
      <c r="V437" s="796">
        <v>2432689.16</v>
      </c>
      <c r="W437" s="979">
        <v>71.818707588296249</v>
      </c>
      <c r="X437" s="980">
        <v>75.361300578163466</v>
      </c>
      <c r="Y437" s="975">
        <v>71.818707588296249</v>
      </c>
      <c r="Z437" s="976">
        <v>75.361300578163466</v>
      </c>
      <c r="AA437" s="657">
        <v>0</v>
      </c>
      <c r="AB437" s="658">
        <v>0</v>
      </c>
      <c r="AC437" s="632">
        <v>0</v>
      </c>
      <c r="AD437" s="659" t="s">
        <v>708</v>
      </c>
      <c r="AE437" s="634" t="s">
        <v>708</v>
      </c>
      <c r="AF437" s="635" t="s">
        <v>708</v>
      </c>
      <c r="AG437" s="635" t="s">
        <v>708</v>
      </c>
      <c r="AH437" s="635" t="s">
        <v>708</v>
      </c>
      <c r="AI437" s="635" t="s">
        <v>708</v>
      </c>
      <c r="AJ437" s="635" t="s">
        <v>708</v>
      </c>
      <c r="AK437" s="635" t="s">
        <v>708</v>
      </c>
      <c r="AL437" s="635" t="s">
        <v>708</v>
      </c>
      <c r="AM437" s="635" t="s">
        <v>708</v>
      </c>
      <c r="AN437" s="635" t="s">
        <v>708</v>
      </c>
      <c r="AO437" s="635" t="s">
        <v>708</v>
      </c>
      <c r="AP437" s="635" t="s">
        <v>708</v>
      </c>
      <c r="AQ437" s="635" t="s">
        <v>708</v>
      </c>
      <c r="AR437" s="475" t="s">
        <v>708</v>
      </c>
      <c r="AS437" s="475" t="s">
        <v>708</v>
      </c>
      <c r="AT437" s="475" t="s">
        <v>708</v>
      </c>
      <c r="AU437" s="475" t="s">
        <v>708</v>
      </c>
      <c r="AV437" s="475" t="s">
        <v>708</v>
      </c>
      <c r="AW437" s="475" t="s">
        <v>708</v>
      </c>
      <c r="AX437" s="475" t="s">
        <v>708</v>
      </c>
      <c r="AY437" s="475" t="s">
        <v>708</v>
      </c>
      <c r="AZ437" s="475" t="s">
        <v>708</v>
      </c>
      <c r="BA437" s="475" t="s">
        <v>708</v>
      </c>
      <c r="BB437" s="475" t="s">
        <v>708</v>
      </c>
      <c r="BC437" s="475" t="s">
        <v>708</v>
      </c>
      <c r="BD437" s="475" t="s">
        <v>708</v>
      </c>
      <c r="BE437" s="475" t="s">
        <v>708</v>
      </c>
      <c r="BF437" s="475" t="s">
        <v>708</v>
      </c>
      <c r="BG437" s="475" t="s">
        <v>708</v>
      </c>
      <c r="BH437" s="475" t="s">
        <v>708</v>
      </c>
      <c r="BI437" s="475" t="s">
        <v>708</v>
      </c>
      <c r="BJ437" s="475" t="s">
        <v>708</v>
      </c>
      <c r="BK437" s="475" t="s">
        <v>708</v>
      </c>
      <c r="BL437" s="475" t="s">
        <v>708</v>
      </c>
      <c r="BM437" s="475" t="s">
        <v>708</v>
      </c>
      <c r="BN437" s="475" t="s">
        <v>708</v>
      </c>
      <c r="BO437" s="475" t="s">
        <v>708</v>
      </c>
      <c r="BP437" s="475" t="s">
        <v>708</v>
      </c>
      <c r="BQ437" s="475" t="s">
        <v>708</v>
      </c>
      <c r="BR437" s="475" t="s">
        <v>708</v>
      </c>
      <c r="BS437" s="475" t="s">
        <v>708</v>
      </c>
      <c r="BT437" s="475" t="s">
        <v>708</v>
      </c>
      <c r="BU437" s="475" t="s">
        <v>708</v>
      </c>
      <c r="BV437" s="475" t="s">
        <v>708</v>
      </c>
      <c r="BW437" s="475" t="s">
        <v>708</v>
      </c>
      <c r="BX437" s="475" t="s">
        <v>708</v>
      </c>
      <c r="BY437" s="475" t="s">
        <v>708</v>
      </c>
      <c r="BZ437" s="475" t="s">
        <v>708</v>
      </c>
      <c r="CA437" s="475" t="s">
        <v>708</v>
      </c>
      <c r="CB437" s="475" t="s">
        <v>708</v>
      </c>
      <c r="CC437" s="475" t="s">
        <v>708</v>
      </c>
      <c r="CD437" s="475" t="s">
        <v>708</v>
      </c>
      <c r="CE437" s="475" t="s">
        <v>708</v>
      </c>
      <c r="CF437" s="475" t="s">
        <v>708</v>
      </c>
      <c r="CG437" s="475" t="s">
        <v>708</v>
      </c>
      <c r="CH437" s="661"/>
      <c r="CI437" s="662"/>
    </row>
    <row r="438" spans="1:87" s="663" customFormat="1" ht="16" thickBot="1" x14ac:dyDescent="0.4">
      <c r="A438" s="624" t="s">
        <v>173</v>
      </c>
      <c r="B438" s="624" t="s">
        <v>1421</v>
      </c>
      <c r="C438" s="624"/>
      <c r="D438" s="660"/>
      <c r="E438" s="793">
        <v>10564851395.2948</v>
      </c>
      <c r="F438" s="804">
        <v>11145599500.700001</v>
      </c>
      <c r="G438" s="626" t="s">
        <v>708</v>
      </c>
      <c r="H438" s="627" t="s">
        <v>708</v>
      </c>
      <c r="I438" s="237" t="s">
        <v>708</v>
      </c>
      <c r="J438" s="783" t="s">
        <v>708</v>
      </c>
      <c r="K438" s="628">
        <v>10564851395.2948</v>
      </c>
      <c r="L438" s="794">
        <v>11145599500.700001</v>
      </c>
      <c r="M438" s="628">
        <v>28890719</v>
      </c>
      <c r="N438" s="655">
        <v>29311664.199999999</v>
      </c>
      <c r="O438" s="656" t="s">
        <v>708</v>
      </c>
      <c r="P438" s="627" t="s">
        <v>708</v>
      </c>
      <c r="Q438" s="473" t="s">
        <v>708</v>
      </c>
      <c r="R438" s="794" t="s">
        <v>708</v>
      </c>
      <c r="S438" s="483" t="s">
        <v>708</v>
      </c>
      <c r="T438" s="783" t="s">
        <v>708</v>
      </c>
      <c r="U438" s="795">
        <v>7333216.0999999996</v>
      </c>
      <c r="V438" s="796">
        <v>7460901.1800000016</v>
      </c>
      <c r="W438" s="979">
        <v>1440.6845852115009</v>
      </c>
      <c r="X438" s="980">
        <v>1493.8677288177134</v>
      </c>
      <c r="Y438" s="975">
        <v>1440.6845852115009</v>
      </c>
      <c r="Z438" s="976">
        <v>1493.8677288177134</v>
      </c>
      <c r="AA438" s="657">
        <v>195751131.92000002</v>
      </c>
      <c r="AB438" s="658">
        <v>26.236928649415511</v>
      </c>
      <c r="AC438" s="632">
        <v>0.02</v>
      </c>
      <c r="AD438" s="659" t="s">
        <v>708</v>
      </c>
      <c r="AE438" s="634" t="s">
        <v>708</v>
      </c>
      <c r="AF438" s="635" t="s">
        <v>708</v>
      </c>
      <c r="AG438" s="635" t="s">
        <v>708</v>
      </c>
      <c r="AH438" s="635" t="s">
        <v>708</v>
      </c>
      <c r="AI438" s="635" t="s">
        <v>708</v>
      </c>
      <c r="AJ438" s="635" t="s">
        <v>708</v>
      </c>
      <c r="AK438" s="635" t="s">
        <v>708</v>
      </c>
      <c r="AL438" s="635" t="s">
        <v>708</v>
      </c>
      <c r="AM438" s="635" t="s">
        <v>708</v>
      </c>
      <c r="AN438" s="635" t="s">
        <v>708</v>
      </c>
      <c r="AO438" s="635" t="s">
        <v>708</v>
      </c>
      <c r="AP438" s="635" t="s">
        <v>708</v>
      </c>
      <c r="AQ438" s="635" t="s">
        <v>708</v>
      </c>
      <c r="AR438" s="475" t="s">
        <v>708</v>
      </c>
      <c r="AS438" s="475" t="s">
        <v>708</v>
      </c>
      <c r="AT438" s="475" t="s">
        <v>708</v>
      </c>
      <c r="AU438" s="475" t="s">
        <v>708</v>
      </c>
      <c r="AV438" s="475" t="s">
        <v>708</v>
      </c>
      <c r="AW438" s="475" t="s">
        <v>708</v>
      </c>
      <c r="AX438" s="475" t="s">
        <v>708</v>
      </c>
      <c r="AY438" s="475" t="s">
        <v>708</v>
      </c>
      <c r="AZ438" s="475" t="s">
        <v>708</v>
      </c>
      <c r="BA438" s="475" t="s">
        <v>708</v>
      </c>
      <c r="BB438" s="475" t="s">
        <v>708</v>
      </c>
      <c r="BC438" s="475" t="s">
        <v>708</v>
      </c>
      <c r="BD438" s="475" t="s">
        <v>708</v>
      </c>
      <c r="BE438" s="475" t="s">
        <v>708</v>
      </c>
      <c r="BF438" s="475" t="s">
        <v>708</v>
      </c>
      <c r="BG438" s="475" t="s">
        <v>708</v>
      </c>
      <c r="BH438" s="475" t="s">
        <v>708</v>
      </c>
      <c r="BI438" s="475" t="s">
        <v>708</v>
      </c>
      <c r="BJ438" s="475" t="s">
        <v>708</v>
      </c>
      <c r="BK438" s="475" t="s">
        <v>708</v>
      </c>
      <c r="BL438" s="475" t="s">
        <v>708</v>
      </c>
      <c r="BM438" s="475" t="s">
        <v>708</v>
      </c>
      <c r="BN438" s="475" t="s">
        <v>708</v>
      </c>
      <c r="BO438" s="475" t="s">
        <v>708</v>
      </c>
      <c r="BP438" s="475" t="s">
        <v>708</v>
      </c>
      <c r="BQ438" s="475" t="s">
        <v>708</v>
      </c>
      <c r="BR438" s="475" t="s">
        <v>708</v>
      </c>
      <c r="BS438" s="475" t="s">
        <v>708</v>
      </c>
      <c r="BT438" s="475" t="s">
        <v>708</v>
      </c>
      <c r="BU438" s="475" t="s">
        <v>708</v>
      </c>
      <c r="BV438" s="475" t="s">
        <v>708</v>
      </c>
      <c r="BW438" s="475" t="s">
        <v>708</v>
      </c>
      <c r="BX438" s="475" t="s">
        <v>708</v>
      </c>
      <c r="BY438" s="475" t="s">
        <v>708</v>
      </c>
      <c r="BZ438" s="475" t="s">
        <v>708</v>
      </c>
      <c r="CA438" s="475" t="s">
        <v>708</v>
      </c>
      <c r="CB438" s="475" t="s">
        <v>708</v>
      </c>
      <c r="CC438" s="475" t="s">
        <v>708</v>
      </c>
      <c r="CD438" s="475" t="s">
        <v>708</v>
      </c>
      <c r="CE438" s="475" t="s">
        <v>708</v>
      </c>
      <c r="CF438" s="475" t="s">
        <v>708</v>
      </c>
      <c r="CG438" s="475" t="s">
        <v>708</v>
      </c>
      <c r="CH438" s="661"/>
      <c r="CI438" s="662"/>
    </row>
    <row r="439" spans="1:87" s="663" customFormat="1" ht="16" thickBot="1" x14ac:dyDescent="0.4">
      <c r="A439" s="624" t="s">
        <v>1228</v>
      </c>
      <c r="B439" s="624" t="s">
        <v>1422</v>
      </c>
      <c r="C439" s="624"/>
      <c r="D439" s="660"/>
      <c r="E439" s="793">
        <v>692167432.36759996</v>
      </c>
      <c r="F439" s="804">
        <v>727251364.5</v>
      </c>
      <c r="G439" s="626" t="s">
        <v>708</v>
      </c>
      <c r="H439" s="627" t="s">
        <v>708</v>
      </c>
      <c r="I439" s="237" t="s">
        <v>708</v>
      </c>
      <c r="J439" s="783" t="s">
        <v>708</v>
      </c>
      <c r="K439" s="628">
        <v>692167432.36759996</v>
      </c>
      <c r="L439" s="794">
        <v>727251364.5</v>
      </c>
      <c r="M439" s="628">
        <v>0</v>
      </c>
      <c r="N439" s="655">
        <v>0</v>
      </c>
      <c r="O439" s="656" t="s">
        <v>708</v>
      </c>
      <c r="P439" s="627" t="s">
        <v>708</v>
      </c>
      <c r="Q439" s="473" t="s">
        <v>708</v>
      </c>
      <c r="R439" s="794" t="s">
        <v>708</v>
      </c>
      <c r="S439" s="483" t="s">
        <v>708</v>
      </c>
      <c r="T439" s="783" t="s">
        <v>708</v>
      </c>
      <c r="U439" s="795">
        <v>8718103.7999999989</v>
      </c>
      <c r="V439" s="796">
        <v>8872766.6199999992</v>
      </c>
      <c r="W439" s="979">
        <v>79.394263735148471</v>
      </c>
      <c r="X439" s="980">
        <v>81.9644419431377</v>
      </c>
      <c r="Y439" s="975">
        <v>79.394263735148471</v>
      </c>
      <c r="Z439" s="976">
        <v>81.9644419431377</v>
      </c>
      <c r="AA439" s="657">
        <v>0</v>
      </c>
      <c r="AB439" s="658">
        <v>0</v>
      </c>
      <c r="AC439" s="632">
        <v>0</v>
      </c>
      <c r="AD439" s="659" t="s">
        <v>708</v>
      </c>
      <c r="AE439" s="634" t="s">
        <v>708</v>
      </c>
      <c r="AF439" s="635" t="s">
        <v>708</v>
      </c>
      <c r="AG439" s="635" t="s">
        <v>708</v>
      </c>
      <c r="AH439" s="635" t="s">
        <v>708</v>
      </c>
      <c r="AI439" s="635" t="s">
        <v>708</v>
      </c>
      <c r="AJ439" s="635" t="s">
        <v>708</v>
      </c>
      <c r="AK439" s="635" t="s">
        <v>708</v>
      </c>
      <c r="AL439" s="635" t="s">
        <v>708</v>
      </c>
      <c r="AM439" s="635" t="s">
        <v>708</v>
      </c>
      <c r="AN439" s="635" t="s">
        <v>708</v>
      </c>
      <c r="AO439" s="635" t="s">
        <v>708</v>
      </c>
      <c r="AP439" s="635" t="s">
        <v>708</v>
      </c>
      <c r="AQ439" s="635" t="s">
        <v>708</v>
      </c>
      <c r="AR439" s="475" t="s">
        <v>708</v>
      </c>
      <c r="AS439" s="475" t="s">
        <v>708</v>
      </c>
      <c r="AT439" s="475" t="s">
        <v>708</v>
      </c>
      <c r="AU439" s="475" t="s">
        <v>708</v>
      </c>
      <c r="AV439" s="475" t="s">
        <v>708</v>
      </c>
      <c r="AW439" s="475" t="s">
        <v>708</v>
      </c>
      <c r="AX439" s="475" t="s">
        <v>708</v>
      </c>
      <c r="AY439" s="475" t="s">
        <v>708</v>
      </c>
      <c r="AZ439" s="475" t="s">
        <v>708</v>
      </c>
      <c r="BA439" s="475" t="s">
        <v>708</v>
      </c>
      <c r="BB439" s="475" t="s">
        <v>708</v>
      </c>
      <c r="BC439" s="475" t="s">
        <v>708</v>
      </c>
      <c r="BD439" s="475" t="s">
        <v>708</v>
      </c>
      <c r="BE439" s="475" t="s">
        <v>708</v>
      </c>
      <c r="BF439" s="475" t="s">
        <v>708</v>
      </c>
      <c r="BG439" s="475" t="s">
        <v>708</v>
      </c>
      <c r="BH439" s="475" t="s">
        <v>708</v>
      </c>
      <c r="BI439" s="475" t="s">
        <v>708</v>
      </c>
      <c r="BJ439" s="475" t="s">
        <v>708</v>
      </c>
      <c r="BK439" s="475" t="s">
        <v>708</v>
      </c>
      <c r="BL439" s="475" t="s">
        <v>708</v>
      </c>
      <c r="BM439" s="475" t="s">
        <v>708</v>
      </c>
      <c r="BN439" s="475" t="s">
        <v>708</v>
      </c>
      <c r="BO439" s="475" t="s">
        <v>708</v>
      </c>
      <c r="BP439" s="475" t="s">
        <v>708</v>
      </c>
      <c r="BQ439" s="475" t="s">
        <v>708</v>
      </c>
      <c r="BR439" s="475" t="s">
        <v>708</v>
      </c>
      <c r="BS439" s="475" t="s">
        <v>708</v>
      </c>
      <c r="BT439" s="475" t="s">
        <v>708</v>
      </c>
      <c r="BU439" s="475" t="s">
        <v>708</v>
      </c>
      <c r="BV439" s="475" t="s">
        <v>708</v>
      </c>
      <c r="BW439" s="475" t="s">
        <v>708</v>
      </c>
      <c r="BX439" s="475" t="s">
        <v>708</v>
      </c>
      <c r="BY439" s="475" t="s">
        <v>708</v>
      </c>
      <c r="BZ439" s="475" t="s">
        <v>708</v>
      </c>
      <c r="CA439" s="475" t="s">
        <v>708</v>
      </c>
      <c r="CB439" s="475" t="s">
        <v>708</v>
      </c>
      <c r="CC439" s="475" t="s">
        <v>708</v>
      </c>
      <c r="CD439" s="475" t="s">
        <v>708</v>
      </c>
      <c r="CE439" s="475" t="s">
        <v>708</v>
      </c>
      <c r="CF439" s="475" t="s">
        <v>708</v>
      </c>
      <c r="CG439" s="475" t="s">
        <v>708</v>
      </c>
      <c r="CH439" s="661"/>
      <c r="CI439" s="662"/>
    </row>
    <row r="440" spans="1:87" s="61" customFormat="1" ht="15.5" x14ac:dyDescent="0.35">
      <c r="A440" s="664" t="s">
        <v>1225</v>
      </c>
      <c r="B440" s="805" t="s">
        <v>1423</v>
      </c>
      <c r="C440" s="805"/>
      <c r="D440" s="805"/>
      <c r="E440" s="806">
        <v>3483911635.8298597</v>
      </c>
      <c r="F440" s="807">
        <v>3702319679.8099999</v>
      </c>
      <c r="G440" s="665" t="s">
        <v>708</v>
      </c>
      <c r="H440" s="808" t="s">
        <v>708</v>
      </c>
      <c r="I440" s="809" t="s">
        <v>708</v>
      </c>
      <c r="J440" s="808" t="s">
        <v>708</v>
      </c>
      <c r="K440" s="666">
        <v>3483911635.8298597</v>
      </c>
      <c r="L440" s="810">
        <v>3702319679.8099999</v>
      </c>
      <c r="M440" s="666">
        <v>0</v>
      </c>
      <c r="N440" s="667">
        <v>0</v>
      </c>
      <c r="O440" s="668" t="s">
        <v>708</v>
      </c>
      <c r="P440" s="695" t="s">
        <v>708</v>
      </c>
      <c r="Q440" s="811" t="s">
        <v>708</v>
      </c>
      <c r="R440" s="810" t="s">
        <v>708</v>
      </c>
      <c r="S440" s="665" t="s">
        <v>708</v>
      </c>
      <c r="T440" s="808" t="s">
        <v>708</v>
      </c>
      <c r="U440" s="812">
        <v>15117735.299999999</v>
      </c>
      <c r="V440" s="813">
        <v>15399775.690000001</v>
      </c>
      <c r="W440" s="981">
        <v>230.45195372813942</v>
      </c>
      <c r="X440" s="982">
        <v>240.41387058735785</v>
      </c>
      <c r="Y440" s="977">
        <v>230.45195372813942</v>
      </c>
      <c r="Z440" s="978">
        <v>240.41387058735785</v>
      </c>
      <c r="AA440" s="669">
        <v>0</v>
      </c>
      <c r="AB440" s="670">
        <v>0</v>
      </c>
      <c r="AC440" s="671">
        <v>0</v>
      </c>
      <c r="AD440" s="808" t="s">
        <v>708</v>
      </c>
      <c r="AE440" s="809" t="s">
        <v>708</v>
      </c>
      <c r="AF440" s="809" t="s">
        <v>708</v>
      </c>
      <c r="AG440" s="809" t="s">
        <v>708</v>
      </c>
      <c r="AH440" s="809" t="s">
        <v>708</v>
      </c>
      <c r="AI440" s="809" t="s">
        <v>708</v>
      </c>
      <c r="AJ440" s="809" t="s">
        <v>708</v>
      </c>
      <c r="AK440" s="809" t="s">
        <v>708</v>
      </c>
      <c r="AL440" s="809" t="s">
        <v>708</v>
      </c>
      <c r="AM440" s="809" t="s">
        <v>708</v>
      </c>
      <c r="AN440" s="809" t="s">
        <v>708</v>
      </c>
      <c r="AO440" s="809" t="s">
        <v>708</v>
      </c>
      <c r="AP440" s="809" t="s">
        <v>708</v>
      </c>
      <c r="AQ440" s="809" t="s">
        <v>708</v>
      </c>
      <c r="AR440" s="814" t="s">
        <v>708</v>
      </c>
      <c r="AS440" s="814" t="s">
        <v>708</v>
      </c>
      <c r="AT440" s="814" t="s">
        <v>708</v>
      </c>
      <c r="AU440" s="814" t="s">
        <v>708</v>
      </c>
      <c r="AV440" s="814" t="s">
        <v>708</v>
      </c>
      <c r="AW440" s="814" t="s">
        <v>708</v>
      </c>
      <c r="AX440" s="814" t="s">
        <v>708</v>
      </c>
      <c r="AY440" s="814" t="s">
        <v>708</v>
      </c>
      <c r="AZ440" s="814" t="s">
        <v>708</v>
      </c>
      <c r="BA440" s="814" t="s">
        <v>708</v>
      </c>
      <c r="BB440" s="814" t="s">
        <v>708</v>
      </c>
      <c r="BC440" s="814" t="s">
        <v>708</v>
      </c>
      <c r="BD440" s="814" t="s">
        <v>708</v>
      </c>
      <c r="BE440" s="814" t="s">
        <v>708</v>
      </c>
      <c r="BF440" s="814" t="s">
        <v>708</v>
      </c>
      <c r="BG440" s="814" t="s">
        <v>708</v>
      </c>
      <c r="BH440" s="814" t="s">
        <v>708</v>
      </c>
      <c r="BI440" s="814" t="s">
        <v>708</v>
      </c>
      <c r="BJ440" s="814" t="s">
        <v>708</v>
      </c>
      <c r="BK440" s="814" t="s">
        <v>708</v>
      </c>
      <c r="BL440" s="814" t="s">
        <v>708</v>
      </c>
      <c r="BM440" s="814" t="s">
        <v>708</v>
      </c>
      <c r="BN440" s="814" t="s">
        <v>708</v>
      </c>
      <c r="BO440" s="814" t="s">
        <v>708</v>
      </c>
      <c r="BP440" s="814" t="s">
        <v>708</v>
      </c>
      <c r="BQ440" s="814" t="s">
        <v>708</v>
      </c>
      <c r="BR440" s="814" t="s">
        <v>708</v>
      </c>
      <c r="BS440" s="814" t="s">
        <v>708</v>
      </c>
      <c r="BT440" s="814" t="s">
        <v>708</v>
      </c>
      <c r="BU440" s="814" t="s">
        <v>708</v>
      </c>
      <c r="BV440" s="814" t="s">
        <v>708</v>
      </c>
      <c r="BW440" s="814" t="s">
        <v>708</v>
      </c>
      <c r="BX440" s="814" t="s">
        <v>708</v>
      </c>
      <c r="BY440" s="814" t="s">
        <v>708</v>
      </c>
      <c r="BZ440" s="814" t="s">
        <v>708</v>
      </c>
      <c r="CA440" s="814" t="s">
        <v>708</v>
      </c>
      <c r="CB440" s="814" t="s">
        <v>708</v>
      </c>
      <c r="CC440" s="814" t="s">
        <v>708</v>
      </c>
      <c r="CD440" s="814" t="s">
        <v>708</v>
      </c>
      <c r="CE440" s="814" t="s">
        <v>708</v>
      </c>
      <c r="CF440" s="814" t="s">
        <v>708</v>
      </c>
      <c r="CG440" s="814" t="s">
        <v>708</v>
      </c>
      <c r="CH440" s="672"/>
    </row>
    <row r="441" spans="1:87" ht="16" thickBot="1" x14ac:dyDescent="0.3">
      <c r="B441" s="673"/>
      <c r="E441" s="593"/>
      <c r="F441" s="593"/>
      <c r="I441" s="593"/>
      <c r="J441" s="593"/>
      <c r="K441" s="593"/>
      <c r="L441" s="593"/>
      <c r="M441" s="593"/>
      <c r="N441" s="593"/>
      <c r="O441" s="674"/>
      <c r="P441" s="532"/>
      <c r="Q441" s="593"/>
      <c r="R441" s="593"/>
      <c r="S441" s="675"/>
      <c r="T441" s="676"/>
      <c r="U441" s="676"/>
      <c r="V441" s="676"/>
      <c r="W441" s="677"/>
      <c r="X441" s="677"/>
      <c r="Y441" s="677"/>
      <c r="AA441" s="593"/>
      <c r="AF441" s="678"/>
      <c r="AG441" s="593"/>
      <c r="AH441" s="593"/>
      <c r="AI441" s="593"/>
      <c r="AJ441" s="593"/>
      <c r="AK441" s="593"/>
      <c r="AL441" s="593"/>
      <c r="AM441" s="593"/>
    </row>
    <row r="442" spans="1:87" x14ac:dyDescent="0.25">
      <c r="B442" s="673"/>
      <c r="E442" s="593"/>
      <c r="F442" s="593"/>
      <c r="I442" s="593"/>
      <c r="J442" s="593"/>
      <c r="K442" s="593"/>
      <c r="L442" s="593"/>
      <c r="M442" s="593"/>
      <c r="N442" s="593"/>
      <c r="O442" s="593"/>
      <c r="P442" s="593"/>
      <c r="Q442" s="593"/>
      <c r="R442" s="593"/>
      <c r="S442" s="593"/>
      <c r="T442" s="593"/>
      <c r="U442" s="593"/>
      <c r="V442" s="593"/>
      <c r="W442" s="593"/>
      <c r="X442" s="593"/>
      <c r="Y442" s="593"/>
      <c r="Z442" s="593"/>
      <c r="AA442" s="593"/>
      <c r="AB442" s="593"/>
      <c r="AC442" s="593"/>
      <c r="AD442" s="593"/>
      <c r="AE442" s="593"/>
      <c r="AF442" s="593"/>
      <c r="AG442" s="593"/>
      <c r="AH442" s="593"/>
      <c r="AI442" s="593"/>
      <c r="AJ442" s="593"/>
      <c r="AK442" s="593"/>
      <c r="AL442" s="593"/>
      <c r="AM442" s="593"/>
    </row>
    <row r="443" spans="1:87" ht="19" x14ac:dyDescent="0.4">
      <c r="F443" s="593"/>
      <c r="I443" s="679"/>
      <c r="AA443" s="532"/>
      <c r="AG443" s="680"/>
      <c r="AH443" s="681"/>
    </row>
    <row r="444" spans="1:87" ht="15.5" x14ac:dyDescent="0.35">
      <c r="E444" s="473"/>
      <c r="G444" s="473"/>
      <c r="I444" s="593"/>
      <c r="W444" s="702"/>
      <c r="AG444" s="682"/>
      <c r="AJ444" s="688"/>
      <c r="AK444" s="688"/>
    </row>
    <row r="445" spans="1:87" ht="20.5" thickBot="1" x14ac:dyDescent="0.45">
      <c r="B445" s="683"/>
      <c r="E445" s="226"/>
      <c r="F445" s="558"/>
      <c r="G445" s="226"/>
      <c r="I445" s="593"/>
      <c r="U445" s="593"/>
      <c r="AA445" s="593"/>
      <c r="AG445" s="682"/>
      <c r="AJ445" s="688"/>
      <c r="AK445" s="688"/>
      <c r="AL445" s="228"/>
      <c r="AM445" s="228"/>
    </row>
    <row r="446" spans="1:87" ht="18" customHeight="1" thickBot="1" x14ac:dyDescent="0.4">
      <c r="B446" s="961"/>
      <c r="C446" s="961"/>
      <c r="D446" s="961"/>
      <c r="E446" s="961"/>
      <c r="F446" s="961"/>
      <c r="G446" s="961"/>
      <c r="H446" s="66"/>
      <c r="I446" s="362"/>
      <c r="J446"/>
      <c r="K446"/>
      <c r="L446"/>
      <c r="M446" s="362"/>
      <c r="AG446" s="605"/>
      <c r="AI446" s="296"/>
      <c r="AJ446" s="688"/>
      <c r="AK446" s="688"/>
    </row>
    <row r="447" spans="1:87" ht="13.5" customHeight="1" thickBot="1" x14ac:dyDescent="0.4">
      <c r="B447" s="961"/>
      <c r="C447" s="961"/>
      <c r="D447" s="961"/>
      <c r="E447" s="961"/>
      <c r="F447" s="961"/>
      <c r="G447" s="961"/>
      <c r="H447" s="66"/>
      <c r="I447" s="362"/>
      <c r="J447"/>
      <c r="K447"/>
      <c r="L447"/>
      <c r="M447"/>
      <c r="W447" s="228"/>
      <c r="AG447" s="606"/>
      <c r="AI447" s="296"/>
      <c r="AJ447" s="688"/>
      <c r="AK447" s="688"/>
    </row>
    <row r="448" spans="1:87" ht="16.5" customHeight="1" thickBot="1" x14ac:dyDescent="0.4">
      <c r="B448" s="600"/>
      <c r="E448" s="593"/>
      <c r="I448" s="362"/>
      <c r="AG448" s="605"/>
      <c r="AI448" s="296"/>
      <c r="AJ448" s="688"/>
      <c r="AK448" s="688"/>
      <c r="AL448" s="594"/>
    </row>
    <row r="449" spans="2:37" ht="16" thickBot="1" x14ac:dyDescent="0.4">
      <c r="B449" s="601"/>
      <c r="G449" s="593"/>
      <c r="AG449" s="605"/>
      <c r="AI449" s="296"/>
      <c r="AJ449" s="688"/>
      <c r="AK449" s="688"/>
    </row>
    <row r="450" spans="2:37" ht="16" thickBot="1" x14ac:dyDescent="0.4">
      <c r="AI450" s="296"/>
      <c r="AJ450" s="688"/>
      <c r="AK450" s="688"/>
    </row>
    <row r="451" spans="2:37" ht="16" thickBot="1" x14ac:dyDescent="0.4">
      <c r="E451" s="599"/>
      <c r="AI451" s="296"/>
    </row>
  </sheetData>
  <mergeCells count="20">
    <mergeCell ref="K4:L4"/>
    <mergeCell ref="E321:F321"/>
    <mergeCell ref="G4:H4"/>
    <mergeCell ref="B446:G447"/>
    <mergeCell ref="E4:F4"/>
    <mergeCell ref="I4:J4"/>
    <mergeCell ref="AM4:AN4"/>
    <mergeCell ref="AO4:AP4"/>
    <mergeCell ref="S4:T4"/>
    <mergeCell ref="U4:V4"/>
    <mergeCell ref="W4:X4"/>
    <mergeCell ref="Y4:Z4"/>
    <mergeCell ref="AF4:AI4"/>
    <mergeCell ref="U321:V321"/>
    <mergeCell ref="W321:X321"/>
    <mergeCell ref="M321:N321"/>
    <mergeCell ref="AK4:AL4"/>
    <mergeCell ref="Q4:R4"/>
    <mergeCell ref="M4:N4"/>
    <mergeCell ref="O4:P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7F2E3-E062-488A-B45C-EBD0627B8834}">
  <sheetPr codeName="Sheet11"/>
  <dimension ref="A1:CE312"/>
  <sheetViews>
    <sheetView zoomScale="80" zoomScaleNormal="80" workbookViewId="0">
      <selection activeCell="AI292" sqref="AI292"/>
    </sheetView>
  </sheetViews>
  <sheetFormatPr defaultRowHeight="12.5" x14ac:dyDescent="0.25"/>
  <sheetData>
    <row r="1" spans="1:83"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v>52</v>
      </c>
      <c r="BA1">
        <v>53</v>
      </c>
      <c r="BB1">
        <v>54</v>
      </c>
      <c r="BC1">
        <v>55</v>
      </c>
      <c r="BD1">
        <v>56</v>
      </c>
      <c r="BE1">
        <v>57</v>
      </c>
      <c r="BF1">
        <v>58</v>
      </c>
      <c r="BG1">
        <v>59</v>
      </c>
      <c r="BH1">
        <v>60</v>
      </c>
      <c r="BI1">
        <v>61</v>
      </c>
      <c r="BJ1">
        <v>62</v>
      </c>
      <c r="BK1">
        <v>63</v>
      </c>
      <c r="BL1">
        <v>64</v>
      </c>
      <c r="BM1">
        <v>65</v>
      </c>
      <c r="BN1">
        <v>66</v>
      </c>
      <c r="BO1">
        <v>67</v>
      </c>
      <c r="BP1">
        <v>68</v>
      </c>
      <c r="BQ1">
        <v>69</v>
      </c>
      <c r="BR1">
        <v>70</v>
      </c>
      <c r="BS1">
        <v>71</v>
      </c>
      <c r="BT1">
        <v>72</v>
      </c>
      <c r="BU1">
        <v>73</v>
      </c>
      <c r="BV1">
        <v>74</v>
      </c>
      <c r="BW1">
        <v>75</v>
      </c>
      <c r="BX1">
        <v>76</v>
      </c>
      <c r="BY1">
        <v>77</v>
      </c>
      <c r="BZ1">
        <v>78</v>
      </c>
      <c r="CA1">
        <v>79</v>
      </c>
      <c r="CB1">
        <v>80</v>
      </c>
      <c r="CC1">
        <v>81</v>
      </c>
      <c r="CD1">
        <v>82</v>
      </c>
      <c r="CE1">
        <v>83</v>
      </c>
    </row>
    <row r="3" spans="1:83" ht="12" customHeight="1" x14ac:dyDescent="0.25">
      <c r="A3" t="s">
        <v>1424</v>
      </c>
      <c r="B3" t="s">
        <v>678</v>
      </c>
      <c r="C3" t="s">
        <v>1425</v>
      </c>
      <c r="D3" t="s">
        <v>1426</v>
      </c>
      <c r="E3" t="s">
        <v>1427</v>
      </c>
      <c r="F3" t="s">
        <v>1428</v>
      </c>
      <c r="G3" t="s">
        <v>1429</v>
      </c>
      <c r="H3" t="s">
        <v>1430</v>
      </c>
      <c r="I3" t="s">
        <v>1431</v>
      </c>
      <c r="J3" t="s">
        <v>1432</v>
      </c>
      <c r="K3" t="s">
        <v>1433</v>
      </c>
      <c r="L3" t="s">
        <v>1434</v>
      </c>
      <c r="M3" t="s">
        <v>1435</v>
      </c>
      <c r="N3" t="s">
        <v>1436</v>
      </c>
      <c r="O3" t="s">
        <v>1437</v>
      </c>
      <c r="P3" t="s">
        <v>1438</v>
      </c>
      <c r="Q3" t="s">
        <v>1439</v>
      </c>
      <c r="R3" t="s">
        <v>1440</v>
      </c>
      <c r="S3" t="s">
        <v>1441</v>
      </c>
      <c r="T3" s="580" t="s">
        <v>1442</v>
      </c>
      <c r="U3" t="s">
        <v>1443</v>
      </c>
      <c r="V3" t="s">
        <v>1444</v>
      </c>
      <c r="W3" t="s">
        <v>1445</v>
      </c>
      <c r="X3" t="s">
        <v>1446</v>
      </c>
      <c r="Y3" t="s">
        <v>1447</v>
      </c>
      <c r="Z3" t="s">
        <v>1448</v>
      </c>
      <c r="AA3" t="s">
        <v>1449</v>
      </c>
      <c r="AB3" t="s">
        <v>1450</v>
      </c>
      <c r="AC3" t="s">
        <v>1451</v>
      </c>
      <c r="AD3" t="s">
        <v>1452</v>
      </c>
      <c r="AE3" t="s">
        <v>1453</v>
      </c>
      <c r="AF3" t="s">
        <v>1454</v>
      </c>
      <c r="AG3" t="s">
        <v>1455</v>
      </c>
      <c r="AH3" s="580" t="s">
        <v>1456</v>
      </c>
      <c r="AI3" t="s">
        <v>1457</v>
      </c>
      <c r="AJ3" t="s">
        <v>1458</v>
      </c>
      <c r="AK3" t="s">
        <v>1459</v>
      </c>
      <c r="AL3" t="s">
        <v>1460</v>
      </c>
      <c r="AM3" t="s">
        <v>1461</v>
      </c>
      <c r="AN3" t="s">
        <v>1462</v>
      </c>
      <c r="AO3" t="s">
        <v>1463</v>
      </c>
      <c r="AP3" t="s">
        <v>1464</v>
      </c>
      <c r="AQ3" t="s">
        <v>1465</v>
      </c>
      <c r="AR3" t="s">
        <v>1466</v>
      </c>
      <c r="AS3" t="s">
        <v>1467</v>
      </c>
      <c r="AT3" t="s">
        <v>1468</v>
      </c>
      <c r="AU3" t="s">
        <v>1469</v>
      </c>
      <c r="AV3" t="s">
        <v>1470</v>
      </c>
      <c r="AW3" t="s">
        <v>1471</v>
      </c>
      <c r="AX3" t="s">
        <v>1472</v>
      </c>
      <c r="AY3" t="s">
        <v>1473</v>
      </c>
      <c r="AZ3" t="s">
        <v>1474</v>
      </c>
      <c r="BA3" t="s">
        <v>1475</v>
      </c>
      <c r="BB3" t="s">
        <v>1476</v>
      </c>
      <c r="BC3" t="s">
        <v>1477</v>
      </c>
      <c r="BD3" t="s">
        <v>1478</v>
      </c>
      <c r="BE3" t="s">
        <v>1479</v>
      </c>
      <c r="BF3" t="s">
        <v>1480</v>
      </c>
      <c r="BG3" t="s">
        <v>1481</v>
      </c>
      <c r="BH3" t="s">
        <v>1482</v>
      </c>
      <c r="BI3" t="s">
        <v>1483</v>
      </c>
      <c r="BJ3" t="s">
        <v>1484</v>
      </c>
      <c r="BK3" t="s">
        <v>1485</v>
      </c>
      <c r="BL3" t="s">
        <v>1486</v>
      </c>
      <c r="BM3" t="s">
        <v>1487</v>
      </c>
      <c r="BN3" t="s">
        <v>1488</v>
      </c>
      <c r="BO3" t="s">
        <v>1489</v>
      </c>
      <c r="BP3" t="s">
        <v>1490</v>
      </c>
      <c r="BQ3" t="s">
        <v>1491</v>
      </c>
      <c r="BR3" t="s">
        <v>1492</v>
      </c>
      <c r="BS3" t="s">
        <v>1493</v>
      </c>
      <c r="BT3" t="s">
        <v>1494</v>
      </c>
      <c r="BU3" t="s">
        <v>1495</v>
      </c>
      <c r="BV3" t="s">
        <v>1496</v>
      </c>
      <c r="BW3" t="s">
        <v>1497</v>
      </c>
      <c r="BX3" t="s">
        <v>1498</v>
      </c>
      <c r="BY3" t="s">
        <v>1499</v>
      </c>
      <c r="BZ3" t="s">
        <v>1500</v>
      </c>
      <c r="CA3" t="s">
        <v>1501</v>
      </c>
      <c r="CB3" t="s">
        <v>1502</v>
      </c>
      <c r="CC3" t="s">
        <v>1503</v>
      </c>
      <c r="CD3" t="s">
        <v>1504</v>
      </c>
      <c r="CE3" t="s">
        <v>1505</v>
      </c>
    </row>
    <row r="4" spans="1:83" x14ac:dyDescent="0.25">
      <c r="A4" t="s">
        <v>711</v>
      </c>
      <c r="B4" t="s">
        <v>1506</v>
      </c>
      <c r="C4">
        <v>7046456</v>
      </c>
      <c r="D4">
        <v>7332377</v>
      </c>
      <c r="E4">
        <v>0</v>
      </c>
      <c r="F4">
        <v>0</v>
      </c>
      <c r="G4">
        <v>434566</v>
      </c>
      <c r="H4">
        <v>440337</v>
      </c>
      <c r="I4">
        <v>6611890</v>
      </c>
      <c r="J4">
        <v>6892040</v>
      </c>
      <c r="K4">
        <v>364260</v>
      </c>
      <c r="L4">
        <v>386140</v>
      </c>
      <c r="M4">
        <v>21889.5</v>
      </c>
      <c r="N4">
        <v>22370.799999999999</v>
      </c>
      <c r="O4">
        <v>97</v>
      </c>
      <c r="P4">
        <v>97</v>
      </c>
      <c r="Q4">
        <v>0</v>
      </c>
      <c r="R4">
        <v>0</v>
      </c>
      <c r="S4">
        <v>21232.799999999999</v>
      </c>
      <c r="T4">
        <v>21699.7</v>
      </c>
      <c r="U4">
        <v>331.87</v>
      </c>
      <c r="V4">
        <v>337.9</v>
      </c>
      <c r="W4">
        <v>311.39999999999998</v>
      </c>
      <c r="X4">
        <v>317.61</v>
      </c>
      <c r="Y4">
        <v>0</v>
      </c>
      <c r="Z4">
        <v>0</v>
      </c>
      <c r="AA4">
        <v>0</v>
      </c>
      <c r="AB4">
        <v>4</v>
      </c>
      <c r="AC4">
        <v>4</v>
      </c>
      <c r="AD4">
        <v>1555.74</v>
      </c>
      <c r="AE4">
        <v>224.91</v>
      </c>
      <c r="AF4">
        <v>0</v>
      </c>
      <c r="AG4">
        <v>0</v>
      </c>
      <c r="AH4">
        <v>2118.5500000000002</v>
      </c>
      <c r="AI4">
        <v>3</v>
      </c>
      <c r="AJ4">
        <v>9196.6</v>
      </c>
      <c r="AK4">
        <v>0</v>
      </c>
      <c r="AL4">
        <v>0</v>
      </c>
      <c r="AM4">
        <v>2</v>
      </c>
      <c r="AN4">
        <v>9175.2000000000007</v>
      </c>
      <c r="AO4" t="s">
        <v>1192</v>
      </c>
      <c r="AP4" t="s">
        <v>1192</v>
      </c>
      <c r="AQ4" t="s">
        <v>1192</v>
      </c>
      <c r="AR4" t="s">
        <v>1192</v>
      </c>
      <c r="AS4" t="s">
        <v>1192</v>
      </c>
      <c r="AT4" t="s">
        <v>1192</v>
      </c>
      <c r="AU4" t="s">
        <v>1192</v>
      </c>
      <c r="AV4" t="s">
        <v>1192</v>
      </c>
      <c r="AW4" t="s">
        <v>1192</v>
      </c>
      <c r="AX4" t="s">
        <v>1192</v>
      </c>
      <c r="AY4" t="s">
        <v>1192</v>
      </c>
      <c r="AZ4" t="s">
        <v>1192</v>
      </c>
      <c r="BA4" t="s">
        <v>1192</v>
      </c>
      <c r="BB4" t="s">
        <v>1192</v>
      </c>
      <c r="BC4" t="s">
        <v>1192</v>
      </c>
      <c r="BD4" t="s">
        <v>1192</v>
      </c>
      <c r="BE4" t="s">
        <v>1192</v>
      </c>
      <c r="BF4" t="s">
        <v>1192</v>
      </c>
      <c r="BG4" t="s">
        <v>1192</v>
      </c>
      <c r="BH4" t="s">
        <v>1192</v>
      </c>
      <c r="BI4" t="s">
        <v>1192</v>
      </c>
      <c r="BJ4" t="s">
        <v>1192</v>
      </c>
      <c r="BK4" t="s">
        <v>1192</v>
      </c>
      <c r="BL4" t="s">
        <v>1192</v>
      </c>
      <c r="BM4" t="s">
        <v>1192</v>
      </c>
      <c r="BN4" t="s">
        <v>1192</v>
      </c>
      <c r="BO4" t="s">
        <v>1192</v>
      </c>
      <c r="BP4" t="s">
        <v>1192</v>
      </c>
      <c r="BQ4" t="s">
        <v>1192</v>
      </c>
      <c r="BR4" t="s">
        <v>1192</v>
      </c>
      <c r="BS4" t="s">
        <v>1192</v>
      </c>
      <c r="BT4" t="s">
        <v>1192</v>
      </c>
      <c r="BU4" t="s">
        <v>1192</v>
      </c>
      <c r="BV4" t="s">
        <v>1192</v>
      </c>
      <c r="BW4" t="s">
        <v>1192</v>
      </c>
      <c r="BX4" t="s">
        <v>1192</v>
      </c>
      <c r="BY4" t="s">
        <v>1192</v>
      </c>
      <c r="BZ4" t="s">
        <v>1192</v>
      </c>
      <c r="CA4" t="s">
        <v>1192</v>
      </c>
      <c r="CB4" t="s">
        <v>1192</v>
      </c>
      <c r="CC4" t="s">
        <v>1192</v>
      </c>
      <c r="CD4" t="s">
        <v>1192</v>
      </c>
      <c r="CE4" t="s">
        <v>1192</v>
      </c>
    </row>
    <row r="5" spans="1:83" x14ac:dyDescent="0.25">
      <c r="A5" t="s">
        <v>713</v>
      </c>
      <c r="B5" t="s">
        <v>1507</v>
      </c>
      <c r="C5">
        <v>8118670</v>
      </c>
      <c r="D5">
        <v>8350733</v>
      </c>
      <c r="E5">
        <v>0</v>
      </c>
      <c r="F5">
        <v>0</v>
      </c>
      <c r="G5">
        <v>2567162</v>
      </c>
      <c r="H5">
        <v>2773694</v>
      </c>
      <c r="I5">
        <v>5551508</v>
      </c>
      <c r="J5">
        <v>5577039</v>
      </c>
      <c r="K5">
        <v>0</v>
      </c>
      <c r="L5">
        <v>0</v>
      </c>
      <c r="M5">
        <v>31360.2</v>
      </c>
      <c r="N5">
        <v>31504.400000000001</v>
      </c>
      <c r="O5">
        <v>98.5</v>
      </c>
      <c r="P5">
        <v>98.5</v>
      </c>
      <c r="Q5">
        <v>0</v>
      </c>
      <c r="R5">
        <v>0</v>
      </c>
      <c r="S5">
        <v>30889.8</v>
      </c>
      <c r="T5">
        <v>31031.8</v>
      </c>
      <c r="U5">
        <v>262.83</v>
      </c>
      <c r="V5">
        <v>269.10000000000002</v>
      </c>
      <c r="W5">
        <v>179.72</v>
      </c>
      <c r="X5">
        <v>179.72</v>
      </c>
      <c r="Y5">
        <v>0</v>
      </c>
      <c r="Z5">
        <v>0</v>
      </c>
      <c r="AA5">
        <v>0</v>
      </c>
      <c r="AB5">
        <v>4</v>
      </c>
      <c r="AC5">
        <v>4</v>
      </c>
      <c r="AD5">
        <v>1528</v>
      </c>
      <c r="AE5">
        <v>282.14999999999998</v>
      </c>
      <c r="AF5">
        <v>0</v>
      </c>
      <c r="AG5">
        <v>0</v>
      </c>
      <c r="AH5">
        <v>2079.25</v>
      </c>
      <c r="AI5">
        <v>60</v>
      </c>
      <c r="AJ5">
        <v>31031.8</v>
      </c>
      <c r="AK5">
        <v>0</v>
      </c>
      <c r="AL5">
        <v>0</v>
      </c>
      <c r="AM5">
        <v>60</v>
      </c>
      <c r="AN5">
        <v>31031.8</v>
      </c>
      <c r="AO5" t="s">
        <v>1192</v>
      </c>
      <c r="AP5" t="s">
        <v>1192</v>
      </c>
      <c r="AQ5" t="s">
        <v>1192</v>
      </c>
      <c r="AR5" t="s">
        <v>1192</v>
      </c>
      <c r="AS5" t="s">
        <v>1192</v>
      </c>
      <c r="AT5" t="s">
        <v>1192</v>
      </c>
      <c r="AU5" t="s">
        <v>1192</v>
      </c>
      <c r="AV5" t="s">
        <v>1192</v>
      </c>
      <c r="AW5" t="s">
        <v>1192</v>
      </c>
      <c r="AX5" t="s">
        <v>1192</v>
      </c>
      <c r="AY5" t="s">
        <v>1192</v>
      </c>
      <c r="AZ5" t="s">
        <v>1192</v>
      </c>
      <c r="BA5" t="s">
        <v>1192</v>
      </c>
      <c r="BB5" t="s">
        <v>1192</v>
      </c>
      <c r="BC5" t="s">
        <v>1192</v>
      </c>
      <c r="BD5" t="s">
        <v>1192</v>
      </c>
      <c r="BE5" t="s">
        <v>1192</v>
      </c>
      <c r="BF5" t="s">
        <v>1192</v>
      </c>
      <c r="BG5" t="s">
        <v>1192</v>
      </c>
      <c r="BH5" t="s">
        <v>1192</v>
      </c>
      <c r="BI5" t="s">
        <v>1192</v>
      </c>
      <c r="BJ5" t="s">
        <v>1192</v>
      </c>
      <c r="BK5" t="s">
        <v>1192</v>
      </c>
      <c r="BL5" t="s">
        <v>1192</v>
      </c>
      <c r="BM5" t="s">
        <v>1192</v>
      </c>
      <c r="BN5" t="s">
        <v>1192</v>
      </c>
      <c r="BO5" t="s">
        <v>1192</v>
      </c>
      <c r="BP5" t="s">
        <v>1192</v>
      </c>
      <c r="BQ5" t="s">
        <v>1192</v>
      </c>
      <c r="BR5" t="s">
        <v>1192</v>
      </c>
      <c r="BS5" t="s">
        <v>1192</v>
      </c>
      <c r="BT5" t="s">
        <v>1192</v>
      </c>
      <c r="BU5" t="s">
        <v>1192</v>
      </c>
      <c r="BV5" t="s">
        <v>1192</v>
      </c>
      <c r="BW5" t="s">
        <v>1192</v>
      </c>
      <c r="BX5" t="s">
        <v>1192</v>
      </c>
      <c r="BY5" t="s">
        <v>1192</v>
      </c>
      <c r="BZ5" t="s">
        <v>1192</v>
      </c>
      <c r="CA5" t="s">
        <v>1192</v>
      </c>
      <c r="CB5" t="s">
        <v>1192</v>
      </c>
      <c r="CC5" t="s">
        <v>1192</v>
      </c>
      <c r="CD5" t="s">
        <v>1192</v>
      </c>
      <c r="CE5" t="s">
        <v>1192</v>
      </c>
    </row>
    <row r="6" spans="1:83" x14ac:dyDescent="0.25">
      <c r="A6" t="s">
        <v>715</v>
      </c>
      <c r="B6" t="s">
        <v>1508</v>
      </c>
      <c r="C6">
        <v>9542432.5199999996</v>
      </c>
      <c r="D6">
        <v>9929155</v>
      </c>
      <c r="E6">
        <v>0</v>
      </c>
      <c r="F6">
        <v>0</v>
      </c>
      <c r="G6">
        <v>2544174.52</v>
      </c>
      <c r="H6">
        <v>2612209</v>
      </c>
      <c r="I6">
        <v>6998258</v>
      </c>
      <c r="J6">
        <v>7316946</v>
      </c>
      <c r="K6">
        <v>0</v>
      </c>
      <c r="L6">
        <v>0</v>
      </c>
      <c r="M6">
        <v>40042.699999999997</v>
      </c>
      <c r="N6">
        <v>40713</v>
      </c>
      <c r="O6">
        <v>99</v>
      </c>
      <c r="P6">
        <v>99</v>
      </c>
      <c r="Q6">
        <v>1.2</v>
      </c>
      <c r="R6">
        <v>1.2</v>
      </c>
      <c r="S6">
        <v>39643.5</v>
      </c>
      <c r="T6">
        <v>40307.1</v>
      </c>
      <c r="U6">
        <v>240.71</v>
      </c>
      <c r="V6">
        <v>246.34</v>
      </c>
      <c r="W6">
        <v>176.53</v>
      </c>
      <c r="X6">
        <v>181.53</v>
      </c>
      <c r="Y6">
        <v>0</v>
      </c>
      <c r="Z6">
        <v>0</v>
      </c>
      <c r="AA6">
        <v>0</v>
      </c>
      <c r="AB6">
        <v>4</v>
      </c>
      <c r="AC6">
        <v>4</v>
      </c>
      <c r="AD6">
        <v>1424.56</v>
      </c>
      <c r="AE6">
        <v>251.6</v>
      </c>
      <c r="AF6">
        <v>80.84</v>
      </c>
      <c r="AG6">
        <v>0</v>
      </c>
      <c r="AH6">
        <v>2003.34</v>
      </c>
      <c r="AI6">
        <v>34</v>
      </c>
      <c r="AJ6">
        <v>40307.1</v>
      </c>
      <c r="AK6">
        <v>0</v>
      </c>
      <c r="AL6">
        <v>0</v>
      </c>
      <c r="AM6">
        <v>31</v>
      </c>
      <c r="AN6">
        <v>38782.400000000001</v>
      </c>
      <c r="AO6" t="s">
        <v>1192</v>
      </c>
      <c r="AP6" t="s">
        <v>1192</v>
      </c>
      <c r="AQ6" t="s">
        <v>1192</v>
      </c>
      <c r="AR6" t="s">
        <v>1192</v>
      </c>
      <c r="AS6" t="s">
        <v>1192</v>
      </c>
      <c r="AT6" t="s">
        <v>1192</v>
      </c>
      <c r="AU6" t="s">
        <v>1192</v>
      </c>
      <c r="AV6" t="s">
        <v>1192</v>
      </c>
      <c r="AW6" t="s">
        <v>1192</v>
      </c>
      <c r="AX6" t="s">
        <v>1192</v>
      </c>
      <c r="AY6" t="s">
        <v>1192</v>
      </c>
      <c r="AZ6" t="s">
        <v>1192</v>
      </c>
      <c r="BA6" t="s">
        <v>1192</v>
      </c>
      <c r="BB6" t="s">
        <v>1192</v>
      </c>
      <c r="BC6" t="s">
        <v>1192</v>
      </c>
      <c r="BD6" t="s">
        <v>1192</v>
      </c>
      <c r="BE6" t="s">
        <v>1192</v>
      </c>
      <c r="BF6" t="s">
        <v>1192</v>
      </c>
      <c r="BG6" t="s">
        <v>1192</v>
      </c>
      <c r="BH6" t="s">
        <v>1192</v>
      </c>
      <c r="BI6" t="s">
        <v>1192</v>
      </c>
      <c r="BJ6" t="s">
        <v>1192</v>
      </c>
      <c r="BK6" t="s">
        <v>1192</v>
      </c>
      <c r="BL6" t="s">
        <v>1192</v>
      </c>
      <c r="BM6" t="s">
        <v>1192</v>
      </c>
      <c r="BN6" t="s">
        <v>1192</v>
      </c>
      <c r="BO6" t="s">
        <v>1192</v>
      </c>
      <c r="BP6" t="s">
        <v>1192</v>
      </c>
      <c r="BQ6" t="s">
        <v>1192</v>
      </c>
      <c r="BR6" t="s">
        <v>1192</v>
      </c>
      <c r="BS6" t="s">
        <v>1192</v>
      </c>
      <c r="BT6" t="s">
        <v>1192</v>
      </c>
      <c r="BU6" t="s">
        <v>1192</v>
      </c>
      <c r="BV6" t="s">
        <v>1192</v>
      </c>
      <c r="BW6" t="s">
        <v>1192</v>
      </c>
      <c r="BX6" t="s">
        <v>1192</v>
      </c>
      <c r="BY6" t="s">
        <v>1192</v>
      </c>
      <c r="BZ6" t="s">
        <v>1192</v>
      </c>
      <c r="CA6" t="s">
        <v>1192</v>
      </c>
      <c r="CB6" t="s">
        <v>1192</v>
      </c>
      <c r="CC6" t="s">
        <v>1192</v>
      </c>
      <c r="CD6" t="s">
        <v>1192</v>
      </c>
      <c r="CE6" t="s">
        <v>1192</v>
      </c>
    </row>
    <row r="7" spans="1:83" x14ac:dyDescent="0.25">
      <c r="A7" t="s">
        <v>717</v>
      </c>
      <c r="B7" t="s">
        <v>1509</v>
      </c>
      <c r="C7">
        <v>16871269.149999999</v>
      </c>
      <c r="D7">
        <v>17403883</v>
      </c>
      <c r="E7">
        <v>0</v>
      </c>
      <c r="F7" t="s">
        <v>1192</v>
      </c>
      <c r="G7">
        <v>4876754.59</v>
      </c>
      <c r="H7">
        <v>5024112</v>
      </c>
      <c r="I7">
        <v>11994514.560000001</v>
      </c>
      <c r="J7">
        <v>12379771</v>
      </c>
      <c r="K7">
        <v>278000</v>
      </c>
      <c r="L7">
        <v>247000</v>
      </c>
      <c r="M7">
        <v>63006</v>
      </c>
      <c r="N7">
        <v>63391.3</v>
      </c>
      <c r="O7">
        <v>99.4</v>
      </c>
      <c r="P7">
        <v>99.4</v>
      </c>
      <c r="Q7">
        <v>0</v>
      </c>
      <c r="R7">
        <v>0</v>
      </c>
      <c r="S7">
        <v>62628</v>
      </c>
      <c r="T7">
        <v>63011</v>
      </c>
      <c r="U7">
        <v>269.39</v>
      </c>
      <c r="V7">
        <v>276.2</v>
      </c>
      <c r="W7">
        <v>191.52</v>
      </c>
      <c r="X7">
        <v>196.47</v>
      </c>
      <c r="Y7" t="s">
        <v>1192</v>
      </c>
      <c r="Z7" t="s">
        <v>1192</v>
      </c>
      <c r="AA7" t="s">
        <v>1192</v>
      </c>
      <c r="AB7">
        <v>4</v>
      </c>
      <c r="AC7">
        <v>4</v>
      </c>
      <c r="AD7">
        <v>1555.74</v>
      </c>
      <c r="AE7">
        <v>224.91</v>
      </c>
      <c r="AF7">
        <v>0</v>
      </c>
      <c r="AG7">
        <v>0</v>
      </c>
      <c r="AH7">
        <v>2056.85</v>
      </c>
      <c r="AI7">
        <v>30</v>
      </c>
      <c r="AJ7">
        <v>63011</v>
      </c>
      <c r="AK7">
        <v>0</v>
      </c>
      <c r="AL7">
        <v>0</v>
      </c>
      <c r="AM7">
        <v>25</v>
      </c>
      <c r="AN7">
        <v>62681</v>
      </c>
      <c r="AO7">
        <v>3</v>
      </c>
      <c r="AP7" t="s">
        <v>1192</v>
      </c>
      <c r="AQ7" t="s">
        <v>1192</v>
      </c>
      <c r="AR7" t="s">
        <v>1192</v>
      </c>
      <c r="AS7" t="s">
        <v>1192</v>
      </c>
      <c r="AT7" t="s">
        <v>1192</v>
      </c>
      <c r="AU7" t="s">
        <v>1192</v>
      </c>
      <c r="AV7" t="s">
        <v>1192</v>
      </c>
      <c r="AW7" t="s">
        <v>1192</v>
      </c>
      <c r="AX7" t="s">
        <v>1192</v>
      </c>
      <c r="AY7" t="s">
        <v>1192</v>
      </c>
      <c r="AZ7" t="s">
        <v>1192</v>
      </c>
      <c r="BA7" t="s">
        <v>1192</v>
      </c>
      <c r="BB7" t="s">
        <v>1192</v>
      </c>
      <c r="BC7" t="s">
        <v>1192</v>
      </c>
      <c r="BD7" t="s">
        <v>1192</v>
      </c>
      <c r="BE7" t="s">
        <v>1192</v>
      </c>
      <c r="BF7" t="s">
        <v>1192</v>
      </c>
      <c r="BG7" t="s">
        <v>1192</v>
      </c>
      <c r="BH7" t="s">
        <v>1192</v>
      </c>
      <c r="BI7" t="s">
        <v>1192</v>
      </c>
      <c r="BJ7" t="s">
        <v>1192</v>
      </c>
      <c r="BK7" t="s">
        <v>1192</v>
      </c>
      <c r="BL7" t="s">
        <v>1192</v>
      </c>
      <c r="BM7" t="s">
        <v>1192</v>
      </c>
      <c r="BN7" t="s">
        <v>1192</v>
      </c>
      <c r="BO7" t="s">
        <v>1192</v>
      </c>
      <c r="BP7" t="s">
        <v>1192</v>
      </c>
      <c r="BQ7" t="s">
        <v>1192</v>
      </c>
      <c r="BR7" t="s">
        <v>1192</v>
      </c>
      <c r="BS7" t="s">
        <v>1192</v>
      </c>
      <c r="BT7" t="s">
        <v>1192</v>
      </c>
      <c r="BU7" t="s">
        <v>1192</v>
      </c>
      <c r="BV7" t="s">
        <v>1192</v>
      </c>
      <c r="BW7" t="s">
        <v>1192</v>
      </c>
      <c r="BX7" t="s">
        <v>1192</v>
      </c>
      <c r="BY7" t="s">
        <v>1192</v>
      </c>
      <c r="BZ7">
        <v>0</v>
      </c>
      <c r="CA7" t="s">
        <v>1192</v>
      </c>
      <c r="CB7" t="s">
        <v>1192</v>
      </c>
      <c r="CC7">
        <v>0</v>
      </c>
      <c r="CD7" t="s">
        <v>1192</v>
      </c>
      <c r="CE7" t="s">
        <v>1192</v>
      </c>
    </row>
    <row r="8" spans="1:83" x14ac:dyDescent="0.25">
      <c r="A8" t="s">
        <v>719</v>
      </c>
      <c r="B8" t="s">
        <v>1510</v>
      </c>
      <c r="C8">
        <v>6713524</v>
      </c>
      <c r="D8">
        <v>6968776</v>
      </c>
      <c r="E8">
        <v>0</v>
      </c>
      <c r="F8">
        <v>0</v>
      </c>
      <c r="G8">
        <v>288984</v>
      </c>
      <c r="H8">
        <v>312835</v>
      </c>
      <c r="I8">
        <v>6424540</v>
      </c>
      <c r="J8">
        <v>6655941</v>
      </c>
      <c r="K8">
        <v>0</v>
      </c>
      <c r="L8">
        <v>0</v>
      </c>
      <c r="M8">
        <v>34062.9</v>
      </c>
      <c r="N8">
        <v>34387.26</v>
      </c>
      <c r="O8">
        <v>98.9</v>
      </c>
      <c r="P8">
        <v>98.9</v>
      </c>
      <c r="Q8">
        <v>43.5</v>
      </c>
      <c r="R8">
        <v>43.7</v>
      </c>
      <c r="S8">
        <v>33731.699999999997</v>
      </c>
      <c r="T8">
        <v>34052.699999999997</v>
      </c>
      <c r="U8">
        <v>199.03</v>
      </c>
      <c r="V8">
        <v>204.65</v>
      </c>
      <c r="W8">
        <v>190.46</v>
      </c>
      <c r="X8">
        <v>195.46</v>
      </c>
      <c r="Y8">
        <v>0</v>
      </c>
      <c r="Z8">
        <v>0</v>
      </c>
      <c r="AA8">
        <v>0</v>
      </c>
      <c r="AB8">
        <v>4</v>
      </c>
      <c r="AC8">
        <v>4</v>
      </c>
      <c r="AD8">
        <v>1644.09</v>
      </c>
      <c r="AE8">
        <v>254.25</v>
      </c>
      <c r="AF8">
        <v>84.57</v>
      </c>
      <c r="AG8">
        <v>0</v>
      </c>
      <c r="AH8">
        <v>2187.56</v>
      </c>
      <c r="AI8">
        <v>2</v>
      </c>
      <c r="AJ8">
        <v>4260.6000000000004</v>
      </c>
      <c r="AK8">
        <v>0</v>
      </c>
      <c r="AL8">
        <v>0</v>
      </c>
      <c r="AM8">
        <v>2</v>
      </c>
      <c r="AN8">
        <v>4260.6000000000004</v>
      </c>
      <c r="AO8" t="s">
        <v>1192</v>
      </c>
      <c r="AP8" t="s">
        <v>1192</v>
      </c>
      <c r="AQ8" t="s">
        <v>1192</v>
      </c>
      <c r="AR8" t="s">
        <v>1192</v>
      </c>
      <c r="AS8" t="s">
        <v>1192</v>
      </c>
      <c r="AT8" t="s">
        <v>1192</v>
      </c>
      <c r="AU8" t="s">
        <v>1192</v>
      </c>
      <c r="AV8" t="s">
        <v>1192</v>
      </c>
      <c r="AW8" t="s">
        <v>1192</v>
      </c>
      <c r="AX8" t="s">
        <v>1192</v>
      </c>
      <c r="AY8" t="s">
        <v>1192</v>
      </c>
      <c r="AZ8" t="s">
        <v>1192</v>
      </c>
      <c r="BA8" t="s">
        <v>1192</v>
      </c>
      <c r="BB8" t="s">
        <v>1192</v>
      </c>
      <c r="BC8" t="s">
        <v>1192</v>
      </c>
      <c r="BD8" t="s">
        <v>1192</v>
      </c>
      <c r="BE8" t="s">
        <v>1192</v>
      </c>
      <c r="BF8" t="s">
        <v>1192</v>
      </c>
      <c r="BG8" t="s">
        <v>1192</v>
      </c>
      <c r="BH8" t="s">
        <v>1192</v>
      </c>
      <c r="BI8" t="s">
        <v>1192</v>
      </c>
      <c r="BJ8" t="s">
        <v>1192</v>
      </c>
      <c r="BK8" t="s">
        <v>1192</v>
      </c>
      <c r="BL8" t="s">
        <v>1192</v>
      </c>
      <c r="BM8" t="s">
        <v>1192</v>
      </c>
      <c r="BN8" t="s">
        <v>1192</v>
      </c>
      <c r="BO8" t="s">
        <v>1192</v>
      </c>
      <c r="BP8" t="s">
        <v>1192</v>
      </c>
      <c r="BQ8" t="s">
        <v>1192</v>
      </c>
      <c r="BR8" t="s">
        <v>1192</v>
      </c>
      <c r="BS8" t="s">
        <v>1192</v>
      </c>
      <c r="BT8" t="s">
        <v>1192</v>
      </c>
      <c r="BU8" t="s">
        <v>1192</v>
      </c>
      <c r="BV8" t="s">
        <v>1192</v>
      </c>
      <c r="BW8" t="s">
        <v>1192</v>
      </c>
      <c r="BX8" t="s">
        <v>1192</v>
      </c>
      <c r="BY8" t="s">
        <v>1192</v>
      </c>
      <c r="BZ8" t="s">
        <v>1192</v>
      </c>
      <c r="CA8" t="s">
        <v>1192</v>
      </c>
      <c r="CB8" t="s">
        <v>1192</v>
      </c>
      <c r="CC8" t="s">
        <v>1192</v>
      </c>
      <c r="CD8" t="s">
        <v>1192</v>
      </c>
      <c r="CE8" t="s">
        <v>1192</v>
      </c>
    </row>
    <row r="9" spans="1:83" x14ac:dyDescent="0.25">
      <c r="A9" t="s">
        <v>721</v>
      </c>
      <c r="B9" t="s">
        <v>1511</v>
      </c>
      <c r="C9">
        <v>10075106</v>
      </c>
      <c r="D9">
        <v>11127389</v>
      </c>
      <c r="E9">
        <v>0</v>
      </c>
      <c r="F9">
        <v>0</v>
      </c>
      <c r="G9">
        <v>2282764</v>
      </c>
      <c r="H9">
        <v>2489539</v>
      </c>
      <c r="I9">
        <v>7792342</v>
      </c>
      <c r="J9">
        <v>8637850</v>
      </c>
      <c r="K9">
        <v>276000</v>
      </c>
      <c r="L9">
        <v>282000</v>
      </c>
      <c r="M9">
        <v>45818.6</v>
      </c>
      <c r="N9">
        <v>49120.5</v>
      </c>
      <c r="O9">
        <v>98.5</v>
      </c>
      <c r="P9">
        <v>99</v>
      </c>
      <c r="Q9">
        <v>41.7</v>
      </c>
      <c r="R9">
        <v>34.700000000000003</v>
      </c>
      <c r="S9">
        <v>45173</v>
      </c>
      <c r="T9">
        <v>48663.995000000003</v>
      </c>
      <c r="U9">
        <v>223.03</v>
      </c>
      <c r="V9">
        <v>228.65753000000001</v>
      </c>
      <c r="W9">
        <v>172.5</v>
      </c>
      <c r="X9">
        <v>177.49981</v>
      </c>
      <c r="Y9">
        <v>0</v>
      </c>
      <c r="Z9">
        <v>0</v>
      </c>
      <c r="AA9">
        <v>0</v>
      </c>
      <c r="AB9">
        <v>4</v>
      </c>
      <c r="AC9">
        <v>4</v>
      </c>
      <c r="AD9">
        <v>1461.2386799999999</v>
      </c>
      <c r="AE9">
        <v>228.14979</v>
      </c>
      <c r="AF9">
        <v>82.349919999999997</v>
      </c>
      <c r="AG9">
        <v>0</v>
      </c>
      <c r="AH9">
        <v>2000.3959199999999</v>
      </c>
      <c r="AI9">
        <v>42</v>
      </c>
      <c r="AJ9">
        <v>35749</v>
      </c>
      <c r="AK9">
        <v>0</v>
      </c>
      <c r="AL9">
        <v>0</v>
      </c>
      <c r="AM9">
        <v>42</v>
      </c>
      <c r="AN9">
        <v>35749</v>
      </c>
      <c r="AO9" t="s">
        <v>1192</v>
      </c>
      <c r="AP9" t="s">
        <v>1192</v>
      </c>
      <c r="AQ9" t="s">
        <v>1192</v>
      </c>
      <c r="AR9" t="s">
        <v>1192</v>
      </c>
      <c r="AS9" t="s">
        <v>1192</v>
      </c>
      <c r="AT9" t="s">
        <v>1192</v>
      </c>
      <c r="AU9" t="s">
        <v>1192</v>
      </c>
      <c r="AV9" t="s">
        <v>1192</v>
      </c>
      <c r="AW9" t="s">
        <v>1192</v>
      </c>
      <c r="AX9" t="s">
        <v>1192</v>
      </c>
      <c r="AY9" t="s">
        <v>1192</v>
      </c>
      <c r="AZ9" t="s">
        <v>1192</v>
      </c>
      <c r="BA9" t="s">
        <v>1192</v>
      </c>
      <c r="BB9" t="s">
        <v>1192</v>
      </c>
      <c r="BC9" t="s">
        <v>1192</v>
      </c>
      <c r="BD9" t="s">
        <v>1192</v>
      </c>
      <c r="BE9" t="s">
        <v>1192</v>
      </c>
      <c r="BF9" t="s">
        <v>1192</v>
      </c>
      <c r="BG9" t="s">
        <v>1192</v>
      </c>
      <c r="BH9" t="s">
        <v>1192</v>
      </c>
      <c r="BI9" t="s">
        <v>1192</v>
      </c>
      <c r="BJ9" t="s">
        <v>1192</v>
      </c>
      <c r="BK9" t="s">
        <v>1192</v>
      </c>
      <c r="BL9" t="s">
        <v>1192</v>
      </c>
      <c r="BM9" t="s">
        <v>1192</v>
      </c>
      <c r="BN9" t="s">
        <v>1192</v>
      </c>
      <c r="BO9" t="s">
        <v>1192</v>
      </c>
      <c r="BP9" t="s">
        <v>1192</v>
      </c>
      <c r="BQ9" t="s">
        <v>1192</v>
      </c>
      <c r="BR9" t="s">
        <v>1192</v>
      </c>
      <c r="BS9" t="s">
        <v>1192</v>
      </c>
      <c r="BT9" t="s">
        <v>1192</v>
      </c>
      <c r="BU9" t="s">
        <v>1192</v>
      </c>
      <c r="BV9" t="s">
        <v>1192</v>
      </c>
      <c r="BW9" t="s">
        <v>1192</v>
      </c>
      <c r="BX9" t="s">
        <v>1192</v>
      </c>
      <c r="BY9" t="s">
        <v>1192</v>
      </c>
      <c r="BZ9" t="s">
        <v>1192</v>
      </c>
      <c r="CA9" t="s">
        <v>1192</v>
      </c>
      <c r="CB9" t="s">
        <v>1192</v>
      </c>
      <c r="CC9" t="s">
        <v>1192</v>
      </c>
      <c r="CD9" t="s">
        <v>1192</v>
      </c>
      <c r="CE9" t="s">
        <v>1192</v>
      </c>
    </row>
    <row r="10" spans="1:83" x14ac:dyDescent="0.25">
      <c r="A10" t="s">
        <v>723</v>
      </c>
      <c r="B10" t="s">
        <v>1512</v>
      </c>
      <c r="C10">
        <v>8756275</v>
      </c>
      <c r="D10">
        <v>9310045</v>
      </c>
      <c r="E10">
        <v>0</v>
      </c>
      <c r="F10">
        <v>0</v>
      </c>
      <c r="G10">
        <v>2942895</v>
      </c>
      <c r="H10">
        <v>3124740</v>
      </c>
      <c r="I10">
        <v>5813380</v>
      </c>
      <c r="J10">
        <v>6185305</v>
      </c>
      <c r="K10">
        <v>0</v>
      </c>
      <c r="L10">
        <v>0</v>
      </c>
      <c r="M10">
        <v>33586</v>
      </c>
      <c r="N10">
        <v>34875.769999999997</v>
      </c>
      <c r="O10">
        <v>99</v>
      </c>
      <c r="P10">
        <v>99.5</v>
      </c>
      <c r="Q10">
        <v>187</v>
      </c>
      <c r="R10">
        <v>176.8</v>
      </c>
      <c r="S10">
        <v>33437.1</v>
      </c>
      <c r="T10">
        <v>34878.191149999999</v>
      </c>
      <c r="U10">
        <v>261.87</v>
      </c>
      <c r="V10">
        <v>266.93027000000001</v>
      </c>
      <c r="W10">
        <v>173.86</v>
      </c>
      <c r="X10">
        <v>177.34019000000001</v>
      </c>
      <c r="Y10" t="s">
        <v>1192</v>
      </c>
      <c r="Z10" t="s">
        <v>1192</v>
      </c>
      <c r="AA10" t="s">
        <v>1192</v>
      </c>
      <c r="AB10">
        <v>4</v>
      </c>
      <c r="AC10">
        <v>4</v>
      </c>
      <c r="AD10">
        <v>1438.9216100000001</v>
      </c>
      <c r="AE10">
        <v>247.68028000000001</v>
      </c>
      <c r="AF10">
        <v>0</v>
      </c>
      <c r="AG10">
        <v>0</v>
      </c>
      <c r="AH10">
        <v>1953.53216</v>
      </c>
      <c r="AI10">
        <v>76</v>
      </c>
      <c r="AJ10">
        <v>34878.19</v>
      </c>
      <c r="AK10">
        <v>0</v>
      </c>
      <c r="AL10">
        <v>0</v>
      </c>
      <c r="AM10">
        <v>70</v>
      </c>
      <c r="AN10">
        <v>34630.1</v>
      </c>
      <c r="AO10">
        <v>3</v>
      </c>
      <c r="AP10" t="s">
        <v>1192</v>
      </c>
      <c r="AQ10" t="s">
        <v>1192</v>
      </c>
      <c r="AR10" t="s">
        <v>1192</v>
      </c>
      <c r="AS10" t="s">
        <v>1192</v>
      </c>
      <c r="AT10" t="s">
        <v>1192</v>
      </c>
      <c r="AU10" t="s">
        <v>1192</v>
      </c>
      <c r="AV10" t="s">
        <v>1192</v>
      </c>
      <c r="AW10" t="s">
        <v>1192</v>
      </c>
      <c r="AX10" t="s">
        <v>1192</v>
      </c>
      <c r="AY10" t="s">
        <v>1192</v>
      </c>
      <c r="AZ10" t="s">
        <v>1192</v>
      </c>
      <c r="BA10" t="s">
        <v>1192</v>
      </c>
      <c r="BB10" t="s">
        <v>1192</v>
      </c>
      <c r="BC10" t="s">
        <v>1192</v>
      </c>
      <c r="BD10" t="s">
        <v>1192</v>
      </c>
      <c r="BE10" t="s">
        <v>1192</v>
      </c>
      <c r="BF10" t="s">
        <v>1192</v>
      </c>
      <c r="BG10" t="s">
        <v>1192</v>
      </c>
      <c r="BH10" t="s">
        <v>1192</v>
      </c>
      <c r="BI10" t="s">
        <v>1192</v>
      </c>
      <c r="BJ10" t="s">
        <v>1192</v>
      </c>
      <c r="BK10" t="s">
        <v>1192</v>
      </c>
      <c r="BL10" t="s">
        <v>1192</v>
      </c>
      <c r="BM10" t="s">
        <v>1192</v>
      </c>
      <c r="BN10" t="s">
        <v>1192</v>
      </c>
      <c r="BO10" t="s">
        <v>1192</v>
      </c>
      <c r="BP10" t="s">
        <v>1192</v>
      </c>
      <c r="BQ10" t="s">
        <v>1192</v>
      </c>
      <c r="BR10" t="s">
        <v>1192</v>
      </c>
      <c r="BS10" t="s">
        <v>1192</v>
      </c>
      <c r="BT10" t="s">
        <v>1192</v>
      </c>
      <c r="BU10" t="s">
        <v>1192</v>
      </c>
      <c r="BV10" t="s">
        <v>1192</v>
      </c>
      <c r="BW10" t="s">
        <v>1192</v>
      </c>
      <c r="BX10" t="s">
        <v>1192</v>
      </c>
      <c r="BY10" t="s">
        <v>1192</v>
      </c>
      <c r="BZ10">
        <v>0</v>
      </c>
      <c r="CA10" t="s">
        <v>1192</v>
      </c>
      <c r="CB10" t="s">
        <v>1192</v>
      </c>
      <c r="CC10">
        <v>0</v>
      </c>
      <c r="CD10" t="s">
        <v>1192</v>
      </c>
      <c r="CE10" t="s">
        <v>1192</v>
      </c>
    </row>
    <row r="11" spans="1:83" x14ac:dyDescent="0.25">
      <c r="A11" t="s">
        <v>724</v>
      </c>
      <c r="B11" t="s">
        <v>1513</v>
      </c>
      <c r="C11">
        <v>68788623.180000007</v>
      </c>
      <c r="D11">
        <v>72350452</v>
      </c>
      <c r="E11">
        <v>0</v>
      </c>
      <c r="F11">
        <v>0</v>
      </c>
      <c r="G11">
        <v>0</v>
      </c>
      <c r="H11">
        <v>0</v>
      </c>
      <c r="I11">
        <v>68788623.180000007</v>
      </c>
      <c r="J11">
        <v>72350452</v>
      </c>
      <c r="K11">
        <v>9277685</v>
      </c>
      <c r="L11">
        <v>14081745</v>
      </c>
      <c r="M11">
        <v>52572.9</v>
      </c>
      <c r="N11">
        <v>53142</v>
      </c>
      <c r="O11">
        <v>97</v>
      </c>
      <c r="P11">
        <v>98</v>
      </c>
      <c r="Q11">
        <v>0</v>
      </c>
      <c r="R11">
        <v>0</v>
      </c>
      <c r="S11">
        <v>50995.7</v>
      </c>
      <c r="T11">
        <v>52079.199999999997</v>
      </c>
      <c r="U11">
        <v>1348.91</v>
      </c>
      <c r="V11">
        <v>1389.24</v>
      </c>
      <c r="W11">
        <v>1348.91</v>
      </c>
      <c r="X11">
        <v>1389.24</v>
      </c>
      <c r="Y11">
        <v>702548</v>
      </c>
      <c r="Z11">
        <v>13.49</v>
      </c>
      <c r="AA11">
        <v>1.00007</v>
      </c>
      <c r="AB11">
        <v>4</v>
      </c>
      <c r="AC11">
        <v>4</v>
      </c>
      <c r="AD11">
        <v>395.59</v>
      </c>
      <c r="AE11">
        <v>0</v>
      </c>
      <c r="AF11">
        <v>0</v>
      </c>
      <c r="AG11">
        <v>0</v>
      </c>
      <c r="AH11">
        <v>1784.83</v>
      </c>
      <c r="AI11">
        <v>0</v>
      </c>
      <c r="AJ11">
        <v>0</v>
      </c>
      <c r="AK11">
        <v>0</v>
      </c>
      <c r="AL11">
        <v>0</v>
      </c>
      <c r="AM11">
        <v>0</v>
      </c>
      <c r="AN11">
        <v>0</v>
      </c>
      <c r="AO11" t="s">
        <v>1192</v>
      </c>
      <c r="AP11" t="s">
        <v>1192</v>
      </c>
      <c r="AQ11" t="s">
        <v>1192</v>
      </c>
      <c r="AR11" t="s">
        <v>1192</v>
      </c>
      <c r="AS11" t="s">
        <v>1192</v>
      </c>
      <c r="AT11" t="s">
        <v>1192</v>
      </c>
      <c r="AU11" t="s">
        <v>1192</v>
      </c>
      <c r="AV11" t="s">
        <v>1192</v>
      </c>
      <c r="AW11" t="s">
        <v>1192</v>
      </c>
      <c r="AX11" t="s">
        <v>1192</v>
      </c>
      <c r="AY11" t="s">
        <v>1192</v>
      </c>
      <c r="AZ11" t="s">
        <v>1192</v>
      </c>
      <c r="BA11" t="s">
        <v>1192</v>
      </c>
      <c r="BB11" t="s">
        <v>1192</v>
      </c>
      <c r="BC11" t="s">
        <v>1192</v>
      </c>
      <c r="BD11" t="s">
        <v>1192</v>
      </c>
      <c r="BE11" t="s">
        <v>1192</v>
      </c>
      <c r="BF11" t="s">
        <v>1192</v>
      </c>
      <c r="BG11" t="s">
        <v>1192</v>
      </c>
      <c r="BH11" t="s">
        <v>1192</v>
      </c>
      <c r="BI11" t="s">
        <v>1192</v>
      </c>
      <c r="BJ11" t="s">
        <v>1192</v>
      </c>
      <c r="BK11" t="s">
        <v>1192</v>
      </c>
      <c r="BL11" t="s">
        <v>1192</v>
      </c>
      <c r="BM11" t="s">
        <v>1192</v>
      </c>
      <c r="BN11" t="s">
        <v>1192</v>
      </c>
      <c r="BO11" t="s">
        <v>1192</v>
      </c>
      <c r="BP11" t="s">
        <v>1192</v>
      </c>
      <c r="BQ11" t="s">
        <v>1192</v>
      </c>
      <c r="BR11" t="s">
        <v>1192</v>
      </c>
      <c r="BS11" t="s">
        <v>1192</v>
      </c>
      <c r="BT11" t="s">
        <v>1192</v>
      </c>
      <c r="BU11" t="s">
        <v>1192</v>
      </c>
      <c r="BV11" t="s">
        <v>1192</v>
      </c>
      <c r="BW11" t="s">
        <v>1192</v>
      </c>
      <c r="BX11" t="s">
        <v>1192</v>
      </c>
      <c r="BY11" t="s">
        <v>1192</v>
      </c>
      <c r="BZ11" t="s">
        <v>1192</v>
      </c>
      <c r="CA11" t="s">
        <v>1192</v>
      </c>
      <c r="CB11" t="s">
        <v>1192</v>
      </c>
      <c r="CC11" t="s">
        <v>1192</v>
      </c>
      <c r="CD11" t="s">
        <v>1192</v>
      </c>
      <c r="CE11" t="s">
        <v>1192</v>
      </c>
    </row>
    <row r="12" spans="1:83" x14ac:dyDescent="0.25">
      <c r="A12" t="s">
        <v>725</v>
      </c>
      <c r="B12" t="s">
        <v>1514</v>
      </c>
      <c r="C12">
        <v>198050148</v>
      </c>
      <c r="D12">
        <v>203731781</v>
      </c>
      <c r="E12">
        <v>0</v>
      </c>
      <c r="F12">
        <v>0</v>
      </c>
      <c r="G12">
        <v>0</v>
      </c>
      <c r="H12">
        <v>0</v>
      </c>
      <c r="I12">
        <v>198050148</v>
      </c>
      <c r="J12">
        <v>203731781</v>
      </c>
      <c r="K12">
        <v>15921944</v>
      </c>
      <c r="L12">
        <v>14261880</v>
      </c>
      <c r="M12">
        <v>150345.29999999999</v>
      </c>
      <c r="N12">
        <v>153126.6</v>
      </c>
      <c r="O12">
        <v>98.5</v>
      </c>
      <c r="P12">
        <v>98.5</v>
      </c>
      <c r="Q12">
        <v>3.7</v>
      </c>
      <c r="R12">
        <v>4</v>
      </c>
      <c r="S12">
        <v>148093.79999999999</v>
      </c>
      <c r="T12">
        <v>150833.70000000001</v>
      </c>
      <c r="U12">
        <v>1337.33</v>
      </c>
      <c r="V12">
        <v>1350.7</v>
      </c>
      <c r="W12">
        <v>1337.33</v>
      </c>
      <c r="X12">
        <v>1350.7</v>
      </c>
      <c r="Y12">
        <v>2017146</v>
      </c>
      <c r="Z12">
        <v>13.37</v>
      </c>
      <c r="AA12">
        <v>0.99975000000000003</v>
      </c>
      <c r="AB12">
        <v>4</v>
      </c>
      <c r="AC12">
        <v>4</v>
      </c>
      <c r="AD12">
        <v>395.59</v>
      </c>
      <c r="AE12">
        <v>0</v>
      </c>
      <c r="AF12">
        <v>0</v>
      </c>
      <c r="AG12">
        <v>0</v>
      </c>
      <c r="AH12">
        <v>1746.29</v>
      </c>
      <c r="AI12">
        <v>0</v>
      </c>
      <c r="AJ12">
        <v>0</v>
      </c>
      <c r="AK12">
        <v>0</v>
      </c>
      <c r="AL12">
        <v>0</v>
      </c>
      <c r="AM12">
        <v>0</v>
      </c>
      <c r="AN12">
        <v>0</v>
      </c>
      <c r="AO12" t="s">
        <v>1192</v>
      </c>
      <c r="AP12" t="s">
        <v>1192</v>
      </c>
      <c r="AQ12" t="s">
        <v>1192</v>
      </c>
      <c r="AR12" t="s">
        <v>1192</v>
      </c>
      <c r="AS12" t="s">
        <v>1192</v>
      </c>
      <c r="AT12" t="s">
        <v>1192</v>
      </c>
      <c r="AU12" t="s">
        <v>1192</v>
      </c>
      <c r="AV12" t="s">
        <v>1192</v>
      </c>
      <c r="AW12" t="s">
        <v>1192</v>
      </c>
      <c r="AX12" t="s">
        <v>1192</v>
      </c>
      <c r="AY12" t="s">
        <v>1192</v>
      </c>
      <c r="AZ12" t="s">
        <v>1192</v>
      </c>
      <c r="BA12" t="s">
        <v>1192</v>
      </c>
      <c r="BB12" t="s">
        <v>1192</v>
      </c>
      <c r="BC12" t="s">
        <v>1192</v>
      </c>
      <c r="BD12" t="s">
        <v>1192</v>
      </c>
      <c r="BE12" t="s">
        <v>1192</v>
      </c>
      <c r="BF12" t="s">
        <v>1192</v>
      </c>
      <c r="BG12" t="s">
        <v>1192</v>
      </c>
      <c r="BH12" t="s">
        <v>1192</v>
      </c>
      <c r="BI12" t="s">
        <v>1192</v>
      </c>
      <c r="BJ12" t="s">
        <v>1192</v>
      </c>
      <c r="BK12" t="s">
        <v>1192</v>
      </c>
      <c r="BL12" t="s">
        <v>1192</v>
      </c>
      <c r="BM12" t="s">
        <v>1192</v>
      </c>
      <c r="BN12" t="s">
        <v>1192</v>
      </c>
      <c r="BO12" t="s">
        <v>1192</v>
      </c>
      <c r="BP12" t="s">
        <v>1192</v>
      </c>
      <c r="BQ12" t="s">
        <v>1192</v>
      </c>
      <c r="BR12" t="s">
        <v>1192</v>
      </c>
      <c r="BS12" t="s">
        <v>1192</v>
      </c>
      <c r="BT12" t="s">
        <v>1192</v>
      </c>
      <c r="BU12" t="s">
        <v>1192</v>
      </c>
      <c r="BV12" t="s">
        <v>1192</v>
      </c>
      <c r="BW12" t="s">
        <v>1192</v>
      </c>
      <c r="BX12" t="s">
        <v>1192</v>
      </c>
      <c r="BY12" t="s">
        <v>1192</v>
      </c>
      <c r="BZ12" t="s">
        <v>1192</v>
      </c>
      <c r="CA12" t="s">
        <v>1192</v>
      </c>
      <c r="CB12" t="s">
        <v>1192</v>
      </c>
      <c r="CC12" t="s">
        <v>1192</v>
      </c>
      <c r="CD12" t="s">
        <v>1192</v>
      </c>
      <c r="CE12" t="s">
        <v>1192</v>
      </c>
    </row>
    <row r="13" spans="1:83" x14ac:dyDescent="0.25">
      <c r="A13" t="s">
        <v>726</v>
      </c>
      <c r="B13" t="s">
        <v>1515</v>
      </c>
      <c r="C13">
        <v>103888351</v>
      </c>
      <c r="D13">
        <v>109750272</v>
      </c>
      <c r="E13">
        <v>0</v>
      </c>
      <c r="F13">
        <v>0</v>
      </c>
      <c r="G13">
        <v>436975</v>
      </c>
      <c r="H13">
        <v>448240</v>
      </c>
      <c r="I13">
        <v>103451376</v>
      </c>
      <c r="J13">
        <v>109302032</v>
      </c>
      <c r="K13">
        <v>10310173</v>
      </c>
      <c r="L13">
        <v>10826208</v>
      </c>
      <c r="M13">
        <v>68659.199999999997</v>
      </c>
      <c r="N13">
        <v>70089.100000000006</v>
      </c>
      <c r="O13">
        <v>95</v>
      </c>
      <c r="P13">
        <v>95</v>
      </c>
      <c r="Q13">
        <v>0</v>
      </c>
      <c r="R13">
        <v>0</v>
      </c>
      <c r="S13">
        <v>65226.2</v>
      </c>
      <c r="T13">
        <v>66584.600000000006</v>
      </c>
      <c r="U13">
        <v>1592.74</v>
      </c>
      <c r="V13">
        <v>1648.28</v>
      </c>
      <c r="W13">
        <v>1586.04</v>
      </c>
      <c r="X13">
        <v>1641.55</v>
      </c>
      <c r="Y13">
        <v>2112065</v>
      </c>
      <c r="Z13">
        <v>31.72</v>
      </c>
      <c r="AA13">
        <v>1.9999499999999999</v>
      </c>
      <c r="AB13">
        <v>4</v>
      </c>
      <c r="AC13">
        <v>4</v>
      </c>
      <c r="AD13">
        <v>0</v>
      </c>
      <c r="AE13">
        <v>223.04</v>
      </c>
      <c r="AF13">
        <v>77.58</v>
      </c>
      <c r="AG13">
        <v>0</v>
      </c>
      <c r="AH13">
        <v>1948.9</v>
      </c>
      <c r="AI13">
        <v>17</v>
      </c>
      <c r="AJ13">
        <v>10930.5</v>
      </c>
      <c r="AK13">
        <v>0</v>
      </c>
      <c r="AL13">
        <v>0</v>
      </c>
      <c r="AM13">
        <v>16</v>
      </c>
      <c r="AN13">
        <v>10863.2</v>
      </c>
      <c r="AO13" t="s">
        <v>1192</v>
      </c>
      <c r="AP13" t="s">
        <v>1192</v>
      </c>
      <c r="AQ13" t="s">
        <v>1192</v>
      </c>
      <c r="AR13" t="s">
        <v>1192</v>
      </c>
      <c r="AS13" t="s">
        <v>1192</v>
      </c>
      <c r="AT13" t="s">
        <v>1192</v>
      </c>
      <c r="AU13" t="s">
        <v>1192</v>
      </c>
      <c r="AV13" t="s">
        <v>1192</v>
      </c>
      <c r="AW13" t="s">
        <v>1192</v>
      </c>
      <c r="AX13" t="s">
        <v>1192</v>
      </c>
      <c r="AY13" t="s">
        <v>1192</v>
      </c>
      <c r="AZ13" t="s">
        <v>1192</v>
      </c>
      <c r="BA13" t="s">
        <v>1192</v>
      </c>
      <c r="BB13" t="s">
        <v>1192</v>
      </c>
      <c r="BC13" t="s">
        <v>1192</v>
      </c>
      <c r="BD13" t="s">
        <v>1192</v>
      </c>
      <c r="BE13" t="s">
        <v>1192</v>
      </c>
      <c r="BF13" t="s">
        <v>1192</v>
      </c>
      <c r="BG13" t="s">
        <v>1192</v>
      </c>
      <c r="BH13" t="s">
        <v>1192</v>
      </c>
      <c r="BI13" t="s">
        <v>1192</v>
      </c>
      <c r="BJ13" t="s">
        <v>1192</v>
      </c>
      <c r="BK13" t="s">
        <v>1192</v>
      </c>
      <c r="BL13" t="s">
        <v>1192</v>
      </c>
      <c r="BM13" t="s">
        <v>1192</v>
      </c>
      <c r="BN13" t="s">
        <v>1192</v>
      </c>
      <c r="BO13" t="s">
        <v>1192</v>
      </c>
      <c r="BP13" t="s">
        <v>1192</v>
      </c>
      <c r="BQ13" t="s">
        <v>1192</v>
      </c>
      <c r="BR13" t="s">
        <v>1192</v>
      </c>
      <c r="BS13" t="s">
        <v>1192</v>
      </c>
      <c r="BT13" t="s">
        <v>1192</v>
      </c>
      <c r="BU13" t="s">
        <v>1192</v>
      </c>
      <c r="BV13" t="s">
        <v>1192</v>
      </c>
      <c r="BW13" t="s">
        <v>1192</v>
      </c>
      <c r="BX13" t="s">
        <v>1192</v>
      </c>
      <c r="BY13" t="s">
        <v>1192</v>
      </c>
      <c r="BZ13" t="s">
        <v>1192</v>
      </c>
      <c r="CA13" t="s">
        <v>1192</v>
      </c>
      <c r="CB13" t="s">
        <v>1192</v>
      </c>
      <c r="CC13" t="s">
        <v>1192</v>
      </c>
      <c r="CD13" t="s">
        <v>1192</v>
      </c>
      <c r="CE13" t="s">
        <v>1192</v>
      </c>
    </row>
    <row r="14" spans="1:83" x14ac:dyDescent="0.25">
      <c r="A14" t="s">
        <v>728</v>
      </c>
      <c r="B14" t="s">
        <v>1516</v>
      </c>
      <c r="C14">
        <v>4975092</v>
      </c>
      <c r="D14">
        <v>5131725</v>
      </c>
      <c r="E14">
        <v>0</v>
      </c>
      <c r="F14">
        <v>0</v>
      </c>
      <c r="G14">
        <v>141634</v>
      </c>
      <c r="H14">
        <v>148754</v>
      </c>
      <c r="I14">
        <v>4833458</v>
      </c>
      <c r="J14">
        <v>4982971</v>
      </c>
      <c r="K14">
        <v>0</v>
      </c>
      <c r="L14">
        <v>0</v>
      </c>
      <c r="M14">
        <v>19894.400000000001</v>
      </c>
      <c r="N14">
        <v>20100.3</v>
      </c>
      <c r="O14">
        <v>99</v>
      </c>
      <c r="P14">
        <v>99</v>
      </c>
      <c r="Q14">
        <v>0</v>
      </c>
      <c r="R14">
        <v>0</v>
      </c>
      <c r="S14">
        <v>19695.5</v>
      </c>
      <c r="T14">
        <v>19899.296999999999</v>
      </c>
      <c r="U14">
        <v>252.6</v>
      </c>
      <c r="V14">
        <v>257.88474000000002</v>
      </c>
      <c r="W14">
        <v>245.41</v>
      </c>
      <c r="X14">
        <v>250.40940000000001</v>
      </c>
      <c r="Y14">
        <v>0</v>
      </c>
      <c r="Z14">
        <v>0</v>
      </c>
      <c r="AA14">
        <v>0</v>
      </c>
      <c r="AB14">
        <v>4</v>
      </c>
      <c r="AC14">
        <v>4</v>
      </c>
      <c r="AD14">
        <v>1527.99639</v>
      </c>
      <c r="AE14">
        <v>282.14931000000001</v>
      </c>
      <c r="AF14">
        <v>0</v>
      </c>
      <c r="AG14">
        <v>0</v>
      </c>
      <c r="AH14">
        <v>2068.03044</v>
      </c>
      <c r="AI14">
        <v>3</v>
      </c>
      <c r="AJ14">
        <v>3741</v>
      </c>
      <c r="AK14">
        <v>0</v>
      </c>
      <c r="AL14">
        <v>0</v>
      </c>
      <c r="AM14">
        <v>3</v>
      </c>
      <c r="AN14">
        <v>3741</v>
      </c>
      <c r="AO14" t="s">
        <v>1192</v>
      </c>
      <c r="AP14" t="s">
        <v>1192</v>
      </c>
      <c r="AQ14" t="s">
        <v>1192</v>
      </c>
      <c r="AR14" t="s">
        <v>1192</v>
      </c>
      <c r="AS14" t="s">
        <v>1192</v>
      </c>
      <c r="AT14" t="s">
        <v>1192</v>
      </c>
      <c r="AU14" t="s">
        <v>1192</v>
      </c>
      <c r="AV14" t="s">
        <v>1192</v>
      </c>
      <c r="AW14" t="s">
        <v>1192</v>
      </c>
      <c r="AX14" t="s">
        <v>1192</v>
      </c>
      <c r="AY14" t="s">
        <v>1192</v>
      </c>
      <c r="AZ14" t="s">
        <v>1192</v>
      </c>
      <c r="BA14" t="s">
        <v>1192</v>
      </c>
      <c r="BB14" t="s">
        <v>1192</v>
      </c>
      <c r="BC14" t="s">
        <v>1192</v>
      </c>
      <c r="BD14" t="s">
        <v>1192</v>
      </c>
      <c r="BE14" t="s">
        <v>1192</v>
      </c>
      <c r="BF14" t="s">
        <v>1192</v>
      </c>
      <c r="BG14" t="s">
        <v>1192</v>
      </c>
      <c r="BH14" t="s">
        <v>1192</v>
      </c>
      <c r="BI14" t="s">
        <v>1192</v>
      </c>
      <c r="BJ14" t="s">
        <v>1192</v>
      </c>
      <c r="BK14" t="s">
        <v>1192</v>
      </c>
      <c r="BL14" t="s">
        <v>1192</v>
      </c>
      <c r="BM14" t="s">
        <v>1192</v>
      </c>
      <c r="BN14" t="s">
        <v>1192</v>
      </c>
      <c r="BO14" t="s">
        <v>1192</v>
      </c>
      <c r="BP14" t="s">
        <v>1192</v>
      </c>
      <c r="BQ14" t="s">
        <v>1192</v>
      </c>
      <c r="BR14" t="s">
        <v>1192</v>
      </c>
      <c r="BS14" t="s">
        <v>1192</v>
      </c>
      <c r="BT14" t="s">
        <v>1192</v>
      </c>
      <c r="BU14" t="s">
        <v>1192</v>
      </c>
      <c r="BV14" t="s">
        <v>1192</v>
      </c>
      <c r="BW14" t="s">
        <v>1192</v>
      </c>
      <c r="BX14" t="s">
        <v>1192</v>
      </c>
      <c r="BY14" t="s">
        <v>1192</v>
      </c>
      <c r="BZ14" t="s">
        <v>1192</v>
      </c>
      <c r="CA14" t="s">
        <v>1192</v>
      </c>
      <c r="CB14" t="s">
        <v>1192</v>
      </c>
      <c r="CC14" t="s">
        <v>1192</v>
      </c>
      <c r="CD14" t="s">
        <v>1192</v>
      </c>
      <c r="CE14" t="s">
        <v>1192</v>
      </c>
    </row>
    <row r="15" spans="1:83" x14ac:dyDescent="0.25">
      <c r="A15" t="s">
        <v>730</v>
      </c>
      <c r="B15" t="s">
        <v>1517</v>
      </c>
      <c r="C15">
        <v>17446008</v>
      </c>
      <c r="D15">
        <v>17845734</v>
      </c>
      <c r="E15">
        <v>0</v>
      </c>
      <c r="F15">
        <v>0</v>
      </c>
      <c r="G15">
        <v>477124</v>
      </c>
      <c r="H15">
        <v>727298</v>
      </c>
      <c r="I15">
        <v>16968884</v>
      </c>
      <c r="J15">
        <v>17118436</v>
      </c>
      <c r="K15">
        <v>0</v>
      </c>
      <c r="L15">
        <v>0</v>
      </c>
      <c r="M15">
        <v>62040</v>
      </c>
      <c r="N15">
        <v>62628.800000000003</v>
      </c>
      <c r="O15">
        <v>98.065799999999996</v>
      </c>
      <c r="P15">
        <v>98</v>
      </c>
      <c r="Q15">
        <v>0</v>
      </c>
      <c r="R15">
        <v>0</v>
      </c>
      <c r="S15">
        <v>60840</v>
      </c>
      <c r="T15">
        <v>61376.224000000002</v>
      </c>
      <c r="U15">
        <v>286.75</v>
      </c>
      <c r="V15">
        <v>290.75972000000002</v>
      </c>
      <c r="W15">
        <v>278.91000000000003</v>
      </c>
      <c r="X15">
        <v>278.90989000000002</v>
      </c>
      <c r="Y15">
        <v>0</v>
      </c>
      <c r="Z15">
        <v>0</v>
      </c>
      <c r="AA15">
        <v>0</v>
      </c>
      <c r="AB15">
        <v>4</v>
      </c>
      <c r="AC15">
        <v>4</v>
      </c>
      <c r="AD15">
        <v>1401.11922</v>
      </c>
      <c r="AE15">
        <v>218.51988</v>
      </c>
      <c r="AF15">
        <v>75.329949999999997</v>
      </c>
      <c r="AG15">
        <v>0</v>
      </c>
      <c r="AH15">
        <v>1985.7287699999999</v>
      </c>
      <c r="AI15">
        <v>9</v>
      </c>
      <c r="AJ15">
        <v>28670</v>
      </c>
      <c r="AK15">
        <v>0</v>
      </c>
      <c r="AL15">
        <v>0</v>
      </c>
      <c r="AM15">
        <v>9</v>
      </c>
      <c r="AN15">
        <v>28670</v>
      </c>
      <c r="AO15" t="s">
        <v>1192</v>
      </c>
      <c r="AP15" t="s">
        <v>1192</v>
      </c>
      <c r="AQ15" t="s">
        <v>1192</v>
      </c>
      <c r="AR15" t="s">
        <v>1192</v>
      </c>
      <c r="AS15" t="s">
        <v>1192</v>
      </c>
      <c r="AT15" t="s">
        <v>1192</v>
      </c>
      <c r="AU15" t="s">
        <v>1192</v>
      </c>
      <c r="AV15" t="s">
        <v>1192</v>
      </c>
      <c r="AW15" t="s">
        <v>1192</v>
      </c>
      <c r="AX15" t="s">
        <v>1192</v>
      </c>
      <c r="AY15" t="s">
        <v>1192</v>
      </c>
      <c r="AZ15" t="s">
        <v>1192</v>
      </c>
      <c r="BA15" t="s">
        <v>1192</v>
      </c>
      <c r="BB15" t="s">
        <v>1192</v>
      </c>
      <c r="BC15" t="s">
        <v>1192</v>
      </c>
      <c r="BD15" t="s">
        <v>1192</v>
      </c>
      <c r="BE15" t="s">
        <v>1192</v>
      </c>
      <c r="BF15" t="s">
        <v>1192</v>
      </c>
      <c r="BG15" t="s">
        <v>1192</v>
      </c>
      <c r="BH15" t="s">
        <v>1192</v>
      </c>
      <c r="BI15" t="s">
        <v>1192</v>
      </c>
      <c r="BJ15" t="s">
        <v>1192</v>
      </c>
      <c r="BK15" t="s">
        <v>1192</v>
      </c>
      <c r="BL15" t="s">
        <v>1192</v>
      </c>
      <c r="BM15" t="s">
        <v>1192</v>
      </c>
      <c r="BN15" t="s">
        <v>1192</v>
      </c>
      <c r="BO15" t="s">
        <v>1192</v>
      </c>
      <c r="BP15" t="s">
        <v>1192</v>
      </c>
      <c r="BQ15" t="s">
        <v>1192</v>
      </c>
      <c r="BR15" t="s">
        <v>1192</v>
      </c>
      <c r="BS15" t="s">
        <v>1192</v>
      </c>
      <c r="BT15" t="s">
        <v>1192</v>
      </c>
      <c r="BU15" t="s">
        <v>1192</v>
      </c>
      <c r="BV15" t="s">
        <v>1192</v>
      </c>
      <c r="BW15" t="s">
        <v>1192</v>
      </c>
      <c r="BX15" t="s">
        <v>1192</v>
      </c>
      <c r="BY15" t="s">
        <v>1192</v>
      </c>
      <c r="BZ15" t="s">
        <v>1192</v>
      </c>
      <c r="CA15" t="s">
        <v>1192</v>
      </c>
      <c r="CB15" t="s">
        <v>1192</v>
      </c>
      <c r="CC15" t="s">
        <v>1192</v>
      </c>
      <c r="CD15" t="s">
        <v>1192</v>
      </c>
      <c r="CE15" t="s">
        <v>1192</v>
      </c>
    </row>
    <row r="16" spans="1:83" x14ac:dyDescent="0.25">
      <c r="A16" t="s">
        <v>732</v>
      </c>
      <c r="B16" t="s">
        <v>1518</v>
      </c>
      <c r="C16">
        <v>10304448</v>
      </c>
      <c r="D16">
        <v>10847440</v>
      </c>
      <c r="E16">
        <v>0</v>
      </c>
      <c r="F16">
        <v>0</v>
      </c>
      <c r="G16">
        <v>1548301</v>
      </c>
      <c r="H16">
        <v>1594972</v>
      </c>
      <c r="I16">
        <v>8756147</v>
      </c>
      <c r="J16">
        <v>9252468</v>
      </c>
      <c r="K16">
        <v>0</v>
      </c>
      <c r="L16">
        <v>0</v>
      </c>
      <c r="M16">
        <v>68335.600000000006</v>
      </c>
      <c r="N16">
        <v>69562.5</v>
      </c>
      <c r="O16">
        <v>97.5</v>
      </c>
      <c r="P16">
        <v>97.5</v>
      </c>
      <c r="Q16">
        <v>0</v>
      </c>
      <c r="R16">
        <v>0</v>
      </c>
      <c r="S16">
        <v>66627.199999999997</v>
      </c>
      <c r="T16">
        <v>67823.4375</v>
      </c>
      <c r="U16">
        <v>154.66</v>
      </c>
      <c r="V16">
        <v>159.93645000000001</v>
      </c>
      <c r="W16">
        <v>131.41999999999999</v>
      </c>
      <c r="X16">
        <v>136.41991999999999</v>
      </c>
      <c r="Y16" t="s">
        <v>1192</v>
      </c>
      <c r="Z16" t="s">
        <v>1192</v>
      </c>
      <c r="AA16" t="s">
        <v>1192</v>
      </c>
      <c r="AB16">
        <v>4</v>
      </c>
      <c r="AC16">
        <v>4</v>
      </c>
      <c r="AD16">
        <v>1390.85923</v>
      </c>
      <c r="AE16">
        <v>236.45987</v>
      </c>
      <c r="AF16">
        <v>75.429959999999994</v>
      </c>
      <c r="AG16">
        <v>0</v>
      </c>
      <c r="AH16">
        <v>1862.68551</v>
      </c>
      <c r="AI16">
        <v>53</v>
      </c>
      <c r="AJ16">
        <v>37558.300000000003</v>
      </c>
      <c r="AK16">
        <v>0</v>
      </c>
      <c r="AL16">
        <v>0</v>
      </c>
      <c r="AM16">
        <v>42</v>
      </c>
      <c r="AN16">
        <v>37097.599999999999</v>
      </c>
      <c r="AO16">
        <v>3</v>
      </c>
      <c r="AP16" t="s">
        <v>1192</v>
      </c>
      <c r="AQ16" t="s">
        <v>1192</v>
      </c>
      <c r="AR16" t="s">
        <v>1192</v>
      </c>
      <c r="AS16" t="s">
        <v>1192</v>
      </c>
      <c r="AT16" t="s">
        <v>1192</v>
      </c>
      <c r="AU16" t="s">
        <v>1192</v>
      </c>
      <c r="AV16" t="s">
        <v>1192</v>
      </c>
      <c r="AW16" t="s">
        <v>1192</v>
      </c>
      <c r="AX16" t="s">
        <v>1192</v>
      </c>
      <c r="AY16" t="s">
        <v>1192</v>
      </c>
      <c r="AZ16" t="s">
        <v>1192</v>
      </c>
      <c r="BA16" t="s">
        <v>1192</v>
      </c>
      <c r="BB16" t="s">
        <v>1192</v>
      </c>
      <c r="BC16" t="s">
        <v>1192</v>
      </c>
      <c r="BD16" t="s">
        <v>1192</v>
      </c>
      <c r="BE16" t="s">
        <v>1192</v>
      </c>
      <c r="BF16" t="s">
        <v>1192</v>
      </c>
      <c r="BG16" t="s">
        <v>1192</v>
      </c>
      <c r="BH16" t="s">
        <v>1192</v>
      </c>
      <c r="BI16" t="s">
        <v>1192</v>
      </c>
      <c r="BJ16" t="s">
        <v>1192</v>
      </c>
      <c r="BK16" t="s">
        <v>1192</v>
      </c>
      <c r="BL16" t="s">
        <v>1192</v>
      </c>
      <c r="BM16" t="s">
        <v>1192</v>
      </c>
      <c r="BN16" t="s">
        <v>1192</v>
      </c>
      <c r="BO16" t="s">
        <v>1192</v>
      </c>
      <c r="BP16" t="s">
        <v>1192</v>
      </c>
      <c r="BQ16" t="s">
        <v>1192</v>
      </c>
      <c r="BR16" t="s">
        <v>1192</v>
      </c>
      <c r="BS16" t="s">
        <v>1192</v>
      </c>
      <c r="BT16" t="s">
        <v>1192</v>
      </c>
      <c r="BU16" t="s">
        <v>1192</v>
      </c>
      <c r="BV16" t="s">
        <v>1192</v>
      </c>
      <c r="BW16" t="s">
        <v>1192</v>
      </c>
      <c r="BX16" t="s">
        <v>1192</v>
      </c>
      <c r="BY16" t="s">
        <v>1192</v>
      </c>
      <c r="BZ16">
        <v>0</v>
      </c>
      <c r="CA16" t="s">
        <v>1192</v>
      </c>
      <c r="CB16" t="s">
        <v>1192</v>
      </c>
      <c r="CC16">
        <v>0</v>
      </c>
      <c r="CD16" t="s">
        <v>1192</v>
      </c>
      <c r="CE16" t="s">
        <v>1192</v>
      </c>
    </row>
    <row r="17" spans="1:83" x14ac:dyDescent="0.25">
      <c r="A17" t="s">
        <v>734</v>
      </c>
      <c r="B17" t="s">
        <v>1519</v>
      </c>
      <c r="C17">
        <v>7898198</v>
      </c>
      <c r="D17">
        <v>8268500</v>
      </c>
      <c r="E17">
        <v>0</v>
      </c>
      <c r="F17">
        <v>0</v>
      </c>
      <c r="G17">
        <v>1334798</v>
      </c>
      <c r="H17">
        <v>1408433</v>
      </c>
      <c r="I17">
        <v>6563400</v>
      </c>
      <c r="J17">
        <v>6860067</v>
      </c>
      <c r="K17">
        <v>587000</v>
      </c>
      <c r="L17">
        <v>635800</v>
      </c>
      <c r="M17">
        <v>36501.5</v>
      </c>
      <c r="N17">
        <v>37139.599999999999</v>
      </c>
      <c r="O17">
        <v>98</v>
      </c>
      <c r="P17">
        <v>98</v>
      </c>
      <c r="Q17">
        <v>0</v>
      </c>
      <c r="R17">
        <v>0</v>
      </c>
      <c r="S17">
        <v>35771.5</v>
      </c>
      <c r="T17">
        <v>36396.800000000003</v>
      </c>
      <c r="U17">
        <v>220.8</v>
      </c>
      <c r="V17">
        <v>227.18</v>
      </c>
      <c r="W17">
        <v>183.48</v>
      </c>
      <c r="X17">
        <v>188.48</v>
      </c>
      <c r="Y17">
        <v>0</v>
      </c>
      <c r="Z17">
        <v>0</v>
      </c>
      <c r="AA17">
        <v>0</v>
      </c>
      <c r="AB17">
        <v>4</v>
      </c>
      <c r="AC17">
        <v>4</v>
      </c>
      <c r="AD17">
        <v>1644.09</v>
      </c>
      <c r="AE17">
        <v>254.25</v>
      </c>
      <c r="AF17">
        <v>84.57</v>
      </c>
      <c r="AG17">
        <v>0</v>
      </c>
      <c r="AH17">
        <v>2210.09</v>
      </c>
      <c r="AI17">
        <v>54</v>
      </c>
      <c r="AJ17">
        <v>16820</v>
      </c>
      <c r="AK17">
        <v>2</v>
      </c>
      <c r="AL17">
        <v>19576.900000000001</v>
      </c>
      <c r="AM17">
        <v>49</v>
      </c>
      <c r="AN17">
        <v>36223.199999999997</v>
      </c>
      <c r="AO17" t="s">
        <v>1192</v>
      </c>
      <c r="AP17" t="s">
        <v>1192</v>
      </c>
      <c r="AQ17" t="s">
        <v>1192</v>
      </c>
      <c r="AR17" t="s">
        <v>1192</v>
      </c>
      <c r="AS17" t="s">
        <v>1192</v>
      </c>
      <c r="AT17" t="s">
        <v>1192</v>
      </c>
      <c r="AU17" t="s">
        <v>1192</v>
      </c>
      <c r="AV17" t="s">
        <v>1192</v>
      </c>
      <c r="AW17" t="s">
        <v>1192</v>
      </c>
      <c r="AX17" t="s">
        <v>1192</v>
      </c>
      <c r="AY17" t="s">
        <v>1192</v>
      </c>
      <c r="AZ17" t="s">
        <v>1192</v>
      </c>
      <c r="BA17" t="s">
        <v>1192</v>
      </c>
      <c r="BB17" t="s">
        <v>1192</v>
      </c>
      <c r="BC17" t="s">
        <v>1192</v>
      </c>
      <c r="BD17" t="s">
        <v>1192</v>
      </c>
      <c r="BE17" t="s">
        <v>1192</v>
      </c>
      <c r="BF17" t="s">
        <v>1192</v>
      </c>
      <c r="BG17" t="s">
        <v>1192</v>
      </c>
      <c r="BH17" t="s">
        <v>1192</v>
      </c>
      <c r="BI17" t="s">
        <v>1192</v>
      </c>
      <c r="BJ17" t="s">
        <v>1192</v>
      </c>
      <c r="BK17" t="s">
        <v>1192</v>
      </c>
      <c r="BL17" t="s">
        <v>1192</v>
      </c>
      <c r="BM17" t="s">
        <v>1192</v>
      </c>
      <c r="BN17" t="s">
        <v>1192</v>
      </c>
      <c r="BO17" t="s">
        <v>1192</v>
      </c>
      <c r="BP17" t="s">
        <v>1192</v>
      </c>
      <c r="BQ17" t="s">
        <v>1192</v>
      </c>
      <c r="BR17" t="s">
        <v>1192</v>
      </c>
      <c r="BS17" t="s">
        <v>1192</v>
      </c>
      <c r="BT17" t="s">
        <v>1192</v>
      </c>
      <c r="BU17" t="s">
        <v>1192</v>
      </c>
      <c r="BV17" t="s">
        <v>1192</v>
      </c>
      <c r="BW17" t="s">
        <v>1192</v>
      </c>
      <c r="BX17" t="s">
        <v>1192</v>
      </c>
      <c r="BY17" t="s">
        <v>1192</v>
      </c>
      <c r="BZ17" t="s">
        <v>1192</v>
      </c>
      <c r="CA17" t="s">
        <v>1192</v>
      </c>
      <c r="CB17" t="s">
        <v>1192</v>
      </c>
      <c r="CC17" t="s">
        <v>1192</v>
      </c>
      <c r="CD17" t="s">
        <v>1192</v>
      </c>
      <c r="CE17" t="s">
        <v>1192</v>
      </c>
    </row>
    <row r="18" spans="1:83" x14ac:dyDescent="0.25">
      <c r="A18" t="s">
        <v>735</v>
      </c>
      <c r="B18" t="s">
        <v>1520</v>
      </c>
      <c r="C18">
        <v>104986420</v>
      </c>
      <c r="D18">
        <v>109963792</v>
      </c>
      <c r="E18">
        <v>0</v>
      </c>
      <c r="F18">
        <v>0</v>
      </c>
      <c r="G18">
        <v>2945976</v>
      </c>
      <c r="H18">
        <v>3073795</v>
      </c>
      <c r="I18">
        <v>102040444</v>
      </c>
      <c r="J18">
        <v>106889997</v>
      </c>
      <c r="K18">
        <v>5442472</v>
      </c>
      <c r="L18">
        <v>5448310</v>
      </c>
      <c r="M18">
        <v>67542.100000000006</v>
      </c>
      <c r="N18">
        <v>68698.47</v>
      </c>
      <c r="O18">
        <v>98.75</v>
      </c>
      <c r="P18">
        <v>98.75</v>
      </c>
      <c r="Q18">
        <v>14</v>
      </c>
      <c r="R18">
        <v>14</v>
      </c>
      <c r="S18">
        <v>66711.899999999994</v>
      </c>
      <c r="T18">
        <v>67853.7</v>
      </c>
      <c r="U18">
        <v>1573.73</v>
      </c>
      <c r="V18">
        <v>1620.6</v>
      </c>
      <c r="W18">
        <v>1529.57</v>
      </c>
      <c r="X18">
        <v>1575.3</v>
      </c>
      <c r="Y18">
        <v>1037483.68</v>
      </c>
      <c r="Z18">
        <v>15.29</v>
      </c>
      <c r="AA18">
        <v>0.99963000000000002</v>
      </c>
      <c r="AB18">
        <v>4</v>
      </c>
      <c r="AC18">
        <v>4</v>
      </c>
      <c r="AD18">
        <v>0</v>
      </c>
      <c r="AE18">
        <v>251.2</v>
      </c>
      <c r="AF18">
        <v>77.95</v>
      </c>
      <c r="AG18">
        <v>0</v>
      </c>
      <c r="AH18">
        <v>1949.75</v>
      </c>
      <c r="AI18">
        <v>51</v>
      </c>
      <c r="AJ18">
        <v>35433.9</v>
      </c>
      <c r="AK18">
        <v>1</v>
      </c>
      <c r="AL18">
        <v>32419.8</v>
      </c>
      <c r="AM18">
        <v>51</v>
      </c>
      <c r="AN18">
        <v>67803.899999999994</v>
      </c>
      <c r="AO18">
        <v>3</v>
      </c>
      <c r="AP18" t="s">
        <v>1192</v>
      </c>
      <c r="AQ18" t="s">
        <v>1192</v>
      </c>
      <c r="AR18" t="s">
        <v>1192</v>
      </c>
      <c r="AS18" t="s">
        <v>1192</v>
      </c>
      <c r="AT18" t="s">
        <v>1192</v>
      </c>
      <c r="AU18" t="s">
        <v>1192</v>
      </c>
      <c r="AV18" t="s">
        <v>1192</v>
      </c>
      <c r="AW18" t="s">
        <v>1192</v>
      </c>
      <c r="AX18" t="s">
        <v>1192</v>
      </c>
      <c r="AY18" t="s">
        <v>1192</v>
      </c>
      <c r="AZ18" t="s">
        <v>1192</v>
      </c>
      <c r="BA18" t="s">
        <v>1192</v>
      </c>
      <c r="BB18" t="s">
        <v>1192</v>
      </c>
      <c r="BC18" t="s">
        <v>1192</v>
      </c>
      <c r="BD18" t="s">
        <v>1192</v>
      </c>
      <c r="BE18" t="s">
        <v>1192</v>
      </c>
      <c r="BF18" t="s">
        <v>1192</v>
      </c>
      <c r="BG18" t="s">
        <v>1192</v>
      </c>
      <c r="BH18" t="s">
        <v>1192</v>
      </c>
      <c r="BI18" t="s">
        <v>1192</v>
      </c>
      <c r="BJ18" t="s">
        <v>1192</v>
      </c>
      <c r="BK18" t="s">
        <v>1192</v>
      </c>
      <c r="BL18" t="s">
        <v>1192</v>
      </c>
      <c r="BM18" t="s">
        <v>1192</v>
      </c>
      <c r="BN18" t="s">
        <v>1192</v>
      </c>
      <c r="BO18" t="s">
        <v>1192</v>
      </c>
      <c r="BP18" t="s">
        <v>1192</v>
      </c>
      <c r="BQ18" t="s">
        <v>1192</v>
      </c>
      <c r="BR18" t="s">
        <v>1192</v>
      </c>
      <c r="BS18" t="s">
        <v>1192</v>
      </c>
      <c r="BT18" t="s">
        <v>1192</v>
      </c>
      <c r="BU18" t="s">
        <v>1192</v>
      </c>
      <c r="BV18" t="s">
        <v>1192</v>
      </c>
      <c r="BW18" t="s">
        <v>1192</v>
      </c>
      <c r="BX18" t="s">
        <v>1192</v>
      </c>
      <c r="BY18" t="s">
        <v>1192</v>
      </c>
      <c r="BZ18">
        <v>0</v>
      </c>
      <c r="CA18" t="s">
        <v>1192</v>
      </c>
      <c r="CB18" t="s">
        <v>1192</v>
      </c>
      <c r="CC18">
        <v>0</v>
      </c>
      <c r="CD18" t="s">
        <v>1192</v>
      </c>
      <c r="CE18" t="s">
        <v>1192</v>
      </c>
    </row>
    <row r="19" spans="1:83" x14ac:dyDescent="0.25">
      <c r="A19" t="s">
        <v>736</v>
      </c>
      <c r="B19" t="s">
        <v>1521</v>
      </c>
      <c r="C19">
        <v>97559581.129999995</v>
      </c>
      <c r="D19">
        <v>106613653</v>
      </c>
      <c r="E19">
        <v>0</v>
      </c>
      <c r="F19">
        <v>0</v>
      </c>
      <c r="G19">
        <v>1866881</v>
      </c>
      <c r="H19">
        <v>1997332.01</v>
      </c>
      <c r="I19">
        <v>95692700.129999995</v>
      </c>
      <c r="J19">
        <v>104616321</v>
      </c>
      <c r="K19">
        <v>702860</v>
      </c>
      <c r="L19">
        <v>708860</v>
      </c>
      <c r="M19">
        <v>59816.3</v>
      </c>
      <c r="N19">
        <v>62885.27</v>
      </c>
      <c r="O19">
        <v>98.5</v>
      </c>
      <c r="P19">
        <v>98.5</v>
      </c>
      <c r="Q19">
        <v>0</v>
      </c>
      <c r="R19">
        <v>0</v>
      </c>
      <c r="S19">
        <v>58919</v>
      </c>
      <c r="T19">
        <v>61941.990949999999</v>
      </c>
      <c r="U19">
        <v>1655.83</v>
      </c>
      <c r="V19">
        <v>1721.18544</v>
      </c>
      <c r="W19">
        <v>1624.14</v>
      </c>
      <c r="X19">
        <v>1688.9402399999999</v>
      </c>
      <c r="Y19">
        <v>2011876.16</v>
      </c>
      <c r="Z19">
        <v>32.479999999999997</v>
      </c>
      <c r="AA19">
        <v>1.99983</v>
      </c>
      <c r="AB19">
        <v>4</v>
      </c>
      <c r="AC19">
        <v>4</v>
      </c>
      <c r="AD19">
        <v>0</v>
      </c>
      <c r="AE19">
        <v>237.09003000000001</v>
      </c>
      <c r="AF19">
        <v>104.45001999999999</v>
      </c>
      <c r="AG19">
        <v>0</v>
      </c>
      <c r="AH19">
        <v>2062.7254899999998</v>
      </c>
      <c r="AI19">
        <v>48</v>
      </c>
      <c r="AJ19">
        <v>38996.080000000002</v>
      </c>
      <c r="AK19">
        <v>0</v>
      </c>
      <c r="AL19">
        <v>0</v>
      </c>
      <c r="AM19">
        <v>47</v>
      </c>
      <c r="AN19">
        <v>38975.120000000003</v>
      </c>
      <c r="AO19" t="s">
        <v>1192</v>
      </c>
      <c r="AP19" t="s">
        <v>1192</v>
      </c>
      <c r="AQ19" t="s">
        <v>1192</v>
      </c>
      <c r="AR19" t="s">
        <v>1192</v>
      </c>
      <c r="AS19" t="s">
        <v>1192</v>
      </c>
      <c r="AT19" t="s">
        <v>1192</v>
      </c>
      <c r="AU19" t="s">
        <v>1192</v>
      </c>
      <c r="AV19" t="s">
        <v>1192</v>
      </c>
      <c r="AW19" t="s">
        <v>1192</v>
      </c>
      <c r="AX19" t="s">
        <v>1192</v>
      </c>
      <c r="AY19" t="s">
        <v>1192</v>
      </c>
      <c r="AZ19" t="s">
        <v>1192</v>
      </c>
      <c r="BA19" t="s">
        <v>1192</v>
      </c>
      <c r="BB19" t="s">
        <v>1192</v>
      </c>
      <c r="BC19" t="s">
        <v>1192</v>
      </c>
      <c r="BD19" t="s">
        <v>1192</v>
      </c>
      <c r="BE19" t="s">
        <v>1192</v>
      </c>
      <c r="BF19" t="s">
        <v>1192</v>
      </c>
      <c r="BG19" t="s">
        <v>1192</v>
      </c>
      <c r="BH19" t="s">
        <v>1192</v>
      </c>
      <c r="BI19" t="s">
        <v>1192</v>
      </c>
      <c r="BJ19" t="s">
        <v>1192</v>
      </c>
      <c r="BK19" t="s">
        <v>1192</v>
      </c>
      <c r="BL19" t="s">
        <v>1192</v>
      </c>
      <c r="BM19" t="s">
        <v>1192</v>
      </c>
      <c r="BN19" t="s">
        <v>1192</v>
      </c>
      <c r="BO19" t="s">
        <v>1192</v>
      </c>
      <c r="BP19" t="s">
        <v>1192</v>
      </c>
      <c r="BQ19" t="s">
        <v>1192</v>
      </c>
      <c r="BR19" t="s">
        <v>1192</v>
      </c>
      <c r="BS19" t="s">
        <v>1192</v>
      </c>
      <c r="BT19" t="s">
        <v>1192</v>
      </c>
      <c r="BU19" t="s">
        <v>1192</v>
      </c>
      <c r="BV19" t="s">
        <v>1192</v>
      </c>
      <c r="BW19" t="s">
        <v>1192</v>
      </c>
      <c r="BX19" t="s">
        <v>1192</v>
      </c>
      <c r="BY19" t="s">
        <v>1192</v>
      </c>
      <c r="BZ19" t="s">
        <v>1192</v>
      </c>
      <c r="CA19" t="s">
        <v>1192</v>
      </c>
      <c r="CB19" t="s">
        <v>1192</v>
      </c>
      <c r="CC19" t="s">
        <v>1192</v>
      </c>
      <c r="CD19" t="s">
        <v>1192</v>
      </c>
      <c r="CE19" t="s">
        <v>1192</v>
      </c>
    </row>
    <row r="20" spans="1:83" x14ac:dyDescent="0.25">
      <c r="A20" t="s">
        <v>737</v>
      </c>
      <c r="B20" t="s">
        <v>1522</v>
      </c>
      <c r="C20">
        <v>121228000</v>
      </c>
      <c r="D20">
        <v>125346000</v>
      </c>
      <c r="E20">
        <v>0</v>
      </c>
      <c r="F20">
        <v>0</v>
      </c>
      <c r="G20">
        <v>0</v>
      </c>
      <c r="H20">
        <v>0</v>
      </c>
      <c r="I20">
        <v>121228000</v>
      </c>
      <c r="J20">
        <v>125346000</v>
      </c>
      <c r="K20">
        <v>596284</v>
      </c>
      <c r="L20">
        <v>609000</v>
      </c>
      <c r="M20">
        <v>82986.7</v>
      </c>
      <c r="N20">
        <v>83314.5</v>
      </c>
      <c r="O20">
        <v>98.5</v>
      </c>
      <c r="P20">
        <v>98.5</v>
      </c>
      <c r="Q20">
        <v>0</v>
      </c>
      <c r="R20">
        <v>0</v>
      </c>
      <c r="S20">
        <v>81741.899999999994</v>
      </c>
      <c r="T20">
        <v>82064.800000000003</v>
      </c>
      <c r="U20">
        <v>1483.06</v>
      </c>
      <c r="V20">
        <v>1527.4</v>
      </c>
      <c r="W20">
        <v>1483.06</v>
      </c>
      <c r="X20">
        <v>1527.4</v>
      </c>
      <c r="Y20">
        <v>1217000</v>
      </c>
      <c r="Z20">
        <v>14.83</v>
      </c>
      <c r="AA20">
        <v>0.99995999999999996</v>
      </c>
      <c r="AB20">
        <v>4</v>
      </c>
      <c r="AC20">
        <v>4</v>
      </c>
      <c r="AD20">
        <v>395.59</v>
      </c>
      <c r="AE20">
        <v>0</v>
      </c>
      <c r="AF20">
        <v>0</v>
      </c>
      <c r="AG20">
        <v>0</v>
      </c>
      <c r="AH20">
        <v>1922.99</v>
      </c>
      <c r="AI20">
        <v>0</v>
      </c>
      <c r="AJ20">
        <v>0</v>
      </c>
      <c r="AK20">
        <v>0</v>
      </c>
      <c r="AL20">
        <v>0</v>
      </c>
      <c r="AM20">
        <v>0</v>
      </c>
      <c r="AN20">
        <v>0</v>
      </c>
      <c r="AO20" t="s">
        <v>1192</v>
      </c>
      <c r="AP20" t="s">
        <v>1192</v>
      </c>
      <c r="AQ20" t="s">
        <v>1192</v>
      </c>
      <c r="AR20" t="s">
        <v>1192</v>
      </c>
      <c r="AS20" t="s">
        <v>1192</v>
      </c>
      <c r="AT20" t="s">
        <v>1192</v>
      </c>
      <c r="AU20" t="s">
        <v>1192</v>
      </c>
      <c r="AV20" t="s">
        <v>1192</v>
      </c>
      <c r="AW20" t="s">
        <v>1192</v>
      </c>
      <c r="AX20" t="s">
        <v>1192</v>
      </c>
      <c r="AY20" t="s">
        <v>1192</v>
      </c>
      <c r="AZ20" t="s">
        <v>1192</v>
      </c>
      <c r="BA20" t="s">
        <v>1192</v>
      </c>
      <c r="BB20" t="s">
        <v>1192</v>
      </c>
      <c r="BC20" t="s">
        <v>1192</v>
      </c>
      <c r="BD20" t="s">
        <v>1192</v>
      </c>
      <c r="BE20" t="s">
        <v>1192</v>
      </c>
      <c r="BF20" t="s">
        <v>1192</v>
      </c>
      <c r="BG20" t="s">
        <v>1192</v>
      </c>
      <c r="BH20" t="s">
        <v>1192</v>
      </c>
      <c r="BI20" t="s">
        <v>1192</v>
      </c>
      <c r="BJ20" t="s">
        <v>1192</v>
      </c>
      <c r="BK20" t="s">
        <v>1192</v>
      </c>
      <c r="BL20" t="s">
        <v>1192</v>
      </c>
      <c r="BM20" t="s">
        <v>1192</v>
      </c>
      <c r="BN20" t="s">
        <v>1192</v>
      </c>
      <c r="BO20" t="s">
        <v>1192</v>
      </c>
      <c r="BP20" t="s">
        <v>1192</v>
      </c>
      <c r="BQ20" t="s">
        <v>1192</v>
      </c>
      <c r="BR20" t="s">
        <v>1192</v>
      </c>
      <c r="BS20" t="s">
        <v>1192</v>
      </c>
      <c r="BT20" t="s">
        <v>1192</v>
      </c>
      <c r="BU20" t="s">
        <v>1192</v>
      </c>
      <c r="BV20" t="s">
        <v>1192</v>
      </c>
      <c r="BW20" t="s">
        <v>1192</v>
      </c>
      <c r="BX20" t="s">
        <v>1192</v>
      </c>
      <c r="BY20" t="s">
        <v>1192</v>
      </c>
      <c r="BZ20" t="s">
        <v>1192</v>
      </c>
      <c r="CA20" t="s">
        <v>1192</v>
      </c>
      <c r="CB20" t="s">
        <v>1192</v>
      </c>
      <c r="CC20" t="s">
        <v>1192</v>
      </c>
      <c r="CD20" t="s">
        <v>1192</v>
      </c>
      <c r="CE20" t="s">
        <v>1192</v>
      </c>
    </row>
    <row r="21" spans="1:83" x14ac:dyDescent="0.25">
      <c r="A21" t="s">
        <v>738</v>
      </c>
      <c r="B21" t="s">
        <v>1523</v>
      </c>
      <c r="C21">
        <v>384788592</v>
      </c>
      <c r="D21">
        <v>403038820</v>
      </c>
      <c r="E21">
        <v>0</v>
      </c>
      <c r="F21">
        <v>0</v>
      </c>
      <c r="G21">
        <v>1866316</v>
      </c>
      <c r="H21">
        <v>1886544</v>
      </c>
      <c r="I21">
        <v>382922276</v>
      </c>
      <c r="J21">
        <v>401152276</v>
      </c>
      <c r="K21">
        <v>45028364.780000001</v>
      </c>
      <c r="L21">
        <v>45701598</v>
      </c>
      <c r="M21">
        <v>262934.8</v>
      </c>
      <c r="N21">
        <v>266765.09999999998</v>
      </c>
      <c r="O21">
        <v>96.6</v>
      </c>
      <c r="P21">
        <v>96.85</v>
      </c>
      <c r="Q21">
        <v>0</v>
      </c>
      <c r="R21">
        <v>0</v>
      </c>
      <c r="S21">
        <v>253995</v>
      </c>
      <c r="T21">
        <v>258361.9994</v>
      </c>
      <c r="U21">
        <v>1514.95</v>
      </c>
      <c r="V21">
        <v>1559.9771699999999</v>
      </c>
      <c r="W21">
        <v>1507.6</v>
      </c>
      <c r="X21">
        <v>1552.6752300000001</v>
      </c>
      <c r="Y21">
        <v>3896359</v>
      </c>
      <c r="Z21">
        <v>15.08</v>
      </c>
      <c r="AA21">
        <v>1.00027</v>
      </c>
      <c r="AB21">
        <v>4</v>
      </c>
      <c r="AC21">
        <v>4</v>
      </c>
      <c r="AD21">
        <v>0</v>
      </c>
      <c r="AE21">
        <v>187.55</v>
      </c>
      <c r="AF21">
        <v>68.025300000000001</v>
      </c>
      <c r="AG21">
        <v>0</v>
      </c>
      <c r="AH21">
        <v>1815.5524700000001</v>
      </c>
      <c r="AI21">
        <v>2</v>
      </c>
      <c r="AJ21">
        <v>38180</v>
      </c>
      <c r="AK21">
        <v>0</v>
      </c>
      <c r="AL21">
        <v>0</v>
      </c>
      <c r="AM21">
        <v>2</v>
      </c>
      <c r="AN21">
        <v>38180</v>
      </c>
      <c r="AO21" t="s">
        <v>1192</v>
      </c>
      <c r="AP21" t="s">
        <v>1192</v>
      </c>
      <c r="AQ21" t="s">
        <v>1192</v>
      </c>
      <c r="AR21" t="s">
        <v>1192</v>
      </c>
      <c r="AS21" t="s">
        <v>1192</v>
      </c>
      <c r="AT21" t="s">
        <v>1192</v>
      </c>
      <c r="AU21" t="s">
        <v>1192</v>
      </c>
      <c r="AV21" t="s">
        <v>1192</v>
      </c>
      <c r="AW21" t="s">
        <v>1192</v>
      </c>
      <c r="AX21" t="s">
        <v>1192</v>
      </c>
      <c r="AY21" t="s">
        <v>1192</v>
      </c>
      <c r="AZ21" t="s">
        <v>1192</v>
      </c>
      <c r="BA21" t="s">
        <v>1192</v>
      </c>
      <c r="BB21" t="s">
        <v>1192</v>
      </c>
      <c r="BC21" t="s">
        <v>1192</v>
      </c>
      <c r="BD21" t="s">
        <v>1192</v>
      </c>
      <c r="BE21" t="s">
        <v>1192</v>
      </c>
      <c r="BF21" t="s">
        <v>1192</v>
      </c>
      <c r="BG21" t="s">
        <v>1192</v>
      </c>
      <c r="BH21" t="s">
        <v>1192</v>
      </c>
      <c r="BI21" t="s">
        <v>1192</v>
      </c>
      <c r="BJ21" t="s">
        <v>1192</v>
      </c>
      <c r="BK21" t="s">
        <v>1192</v>
      </c>
      <c r="BL21" t="s">
        <v>1192</v>
      </c>
      <c r="BM21" t="s">
        <v>1192</v>
      </c>
      <c r="BN21" t="s">
        <v>1192</v>
      </c>
      <c r="BO21" t="s">
        <v>1192</v>
      </c>
      <c r="BP21" t="s">
        <v>1192</v>
      </c>
      <c r="BQ21" t="s">
        <v>1192</v>
      </c>
      <c r="BR21" t="s">
        <v>1192</v>
      </c>
      <c r="BS21" t="s">
        <v>1192</v>
      </c>
      <c r="BT21" t="s">
        <v>1192</v>
      </c>
      <c r="BU21" t="s">
        <v>1192</v>
      </c>
      <c r="BV21" t="s">
        <v>1192</v>
      </c>
      <c r="BW21" t="s">
        <v>1192</v>
      </c>
      <c r="BX21" t="s">
        <v>1192</v>
      </c>
      <c r="BY21" t="s">
        <v>1192</v>
      </c>
      <c r="BZ21" t="s">
        <v>1192</v>
      </c>
      <c r="CA21" t="s">
        <v>1192</v>
      </c>
      <c r="CB21" t="s">
        <v>1192</v>
      </c>
      <c r="CC21" t="s">
        <v>1192</v>
      </c>
      <c r="CD21" t="s">
        <v>1192</v>
      </c>
      <c r="CE21" t="s">
        <v>1192</v>
      </c>
    </row>
    <row r="22" spans="1:83" x14ac:dyDescent="0.25">
      <c r="A22" t="s">
        <v>740</v>
      </c>
      <c r="B22" t="s">
        <v>1524</v>
      </c>
      <c r="C22">
        <v>9691642</v>
      </c>
      <c r="D22">
        <v>10064631</v>
      </c>
      <c r="E22">
        <v>0</v>
      </c>
      <c r="F22">
        <v>0</v>
      </c>
      <c r="G22">
        <v>3802855</v>
      </c>
      <c r="H22">
        <v>3957970</v>
      </c>
      <c r="I22">
        <v>5888787</v>
      </c>
      <c r="J22">
        <v>6106661</v>
      </c>
      <c r="K22">
        <v>0</v>
      </c>
      <c r="L22">
        <v>0</v>
      </c>
      <c r="M22">
        <v>34320.300000000003</v>
      </c>
      <c r="N22">
        <v>34592.1</v>
      </c>
      <c r="O22">
        <v>99</v>
      </c>
      <c r="P22">
        <v>99</v>
      </c>
      <c r="Q22">
        <v>0</v>
      </c>
      <c r="R22">
        <v>0</v>
      </c>
      <c r="S22">
        <v>33977.1</v>
      </c>
      <c r="T22">
        <v>34246.199999999997</v>
      </c>
      <c r="U22">
        <v>285.24</v>
      </c>
      <c r="V22">
        <v>293.89</v>
      </c>
      <c r="W22">
        <v>173.32</v>
      </c>
      <c r="X22">
        <v>178.32</v>
      </c>
      <c r="Y22">
        <v>0</v>
      </c>
      <c r="Z22">
        <v>0</v>
      </c>
      <c r="AA22">
        <v>0</v>
      </c>
      <c r="AB22">
        <v>4</v>
      </c>
      <c r="AC22">
        <v>4</v>
      </c>
      <c r="AD22">
        <v>1452.96</v>
      </c>
      <c r="AE22">
        <v>258.23</v>
      </c>
      <c r="AF22">
        <v>74.290000000000006</v>
      </c>
      <c r="AG22">
        <v>0</v>
      </c>
      <c r="AH22">
        <v>2079.37</v>
      </c>
      <c r="AI22">
        <v>24</v>
      </c>
      <c r="AJ22">
        <v>34246.199999999997</v>
      </c>
      <c r="AK22">
        <v>0</v>
      </c>
      <c r="AL22">
        <v>0</v>
      </c>
      <c r="AM22">
        <v>20</v>
      </c>
      <c r="AN22">
        <v>34063.800000000003</v>
      </c>
      <c r="AO22" t="s">
        <v>1192</v>
      </c>
      <c r="AP22" t="s">
        <v>1192</v>
      </c>
      <c r="AQ22" t="s">
        <v>1192</v>
      </c>
      <c r="AR22" t="s">
        <v>1192</v>
      </c>
      <c r="AS22" t="s">
        <v>1192</v>
      </c>
      <c r="AT22" t="s">
        <v>1192</v>
      </c>
      <c r="AU22" t="s">
        <v>1192</v>
      </c>
      <c r="AV22" t="s">
        <v>1192</v>
      </c>
      <c r="AW22" t="s">
        <v>1192</v>
      </c>
      <c r="AX22" t="s">
        <v>1192</v>
      </c>
      <c r="AY22" t="s">
        <v>1192</v>
      </c>
      <c r="AZ22" t="s">
        <v>1192</v>
      </c>
      <c r="BA22" t="s">
        <v>1192</v>
      </c>
      <c r="BB22" t="s">
        <v>1192</v>
      </c>
      <c r="BC22" t="s">
        <v>1192</v>
      </c>
      <c r="BD22" t="s">
        <v>1192</v>
      </c>
      <c r="BE22" t="s">
        <v>1192</v>
      </c>
      <c r="BF22" t="s">
        <v>1192</v>
      </c>
      <c r="BG22" t="s">
        <v>1192</v>
      </c>
      <c r="BH22" t="s">
        <v>1192</v>
      </c>
      <c r="BI22" t="s">
        <v>1192</v>
      </c>
      <c r="BJ22" t="s">
        <v>1192</v>
      </c>
      <c r="BK22" t="s">
        <v>1192</v>
      </c>
      <c r="BL22" t="s">
        <v>1192</v>
      </c>
      <c r="BM22" t="s">
        <v>1192</v>
      </c>
      <c r="BN22" t="s">
        <v>1192</v>
      </c>
      <c r="BO22" t="s">
        <v>1192</v>
      </c>
      <c r="BP22" t="s">
        <v>1192</v>
      </c>
      <c r="BQ22" t="s">
        <v>1192</v>
      </c>
      <c r="BR22" t="s">
        <v>1192</v>
      </c>
      <c r="BS22" t="s">
        <v>1192</v>
      </c>
      <c r="BT22" t="s">
        <v>1192</v>
      </c>
      <c r="BU22" t="s">
        <v>1192</v>
      </c>
      <c r="BV22" t="s">
        <v>1192</v>
      </c>
      <c r="BW22" t="s">
        <v>1192</v>
      </c>
      <c r="BX22" t="s">
        <v>1192</v>
      </c>
      <c r="BY22" t="s">
        <v>1192</v>
      </c>
      <c r="BZ22" t="s">
        <v>1192</v>
      </c>
      <c r="CA22" t="s">
        <v>1192</v>
      </c>
      <c r="CB22" t="s">
        <v>1192</v>
      </c>
      <c r="CC22" t="s">
        <v>1192</v>
      </c>
      <c r="CD22" t="s">
        <v>1192</v>
      </c>
      <c r="CE22" t="s">
        <v>1192</v>
      </c>
    </row>
    <row r="23" spans="1:83" x14ac:dyDescent="0.25">
      <c r="A23" t="s">
        <v>741</v>
      </c>
      <c r="B23" t="s">
        <v>1525</v>
      </c>
      <c r="C23">
        <v>57206862</v>
      </c>
      <c r="D23">
        <v>60335186</v>
      </c>
      <c r="E23">
        <v>0</v>
      </c>
      <c r="F23">
        <v>0</v>
      </c>
      <c r="G23">
        <v>162659</v>
      </c>
      <c r="H23">
        <v>164384</v>
      </c>
      <c r="I23">
        <v>57044203</v>
      </c>
      <c r="J23">
        <v>60170802</v>
      </c>
      <c r="K23">
        <v>0</v>
      </c>
      <c r="L23">
        <v>0</v>
      </c>
      <c r="M23">
        <v>36205.4</v>
      </c>
      <c r="N23">
        <v>36724.699999999997</v>
      </c>
      <c r="O23">
        <v>96.5</v>
      </c>
      <c r="P23">
        <v>96.5</v>
      </c>
      <c r="Q23">
        <v>0</v>
      </c>
      <c r="R23">
        <v>0</v>
      </c>
      <c r="S23">
        <v>34938.199999999997</v>
      </c>
      <c r="T23">
        <v>35439.335500000001</v>
      </c>
      <c r="U23">
        <v>1637.37</v>
      </c>
      <c r="V23">
        <v>1702.4920199999999</v>
      </c>
      <c r="W23">
        <v>1632.72</v>
      </c>
      <c r="X23">
        <v>1697.85356</v>
      </c>
      <c r="Y23">
        <v>1157093</v>
      </c>
      <c r="Z23">
        <v>32.65</v>
      </c>
      <c r="AA23">
        <v>1.99973</v>
      </c>
      <c r="AB23">
        <v>4</v>
      </c>
      <c r="AC23">
        <v>4</v>
      </c>
      <c r="AD23">
        <v>0</v>
      </c>
      <c r="AE23">
        <v>236.44974999999999</v>
      </c>
      <c r="AF23">
        <v>77.269930000000002</v>
      </c>
      <c r="AG23">
        <v>0</v>
      </c>
      <c r="AH23">
        <v>2016.2117000000001</v>
      </c>
      <c r="AI23">
        <v>7</v>
      </c>
      <c r="AJ23">
        <v>12271.9</v>
      </c>
      <c r="AK23">
        <v>0</v>
      </c>
      <c r="AL23">
        <v>0</v>
      </c>
      <c r="AM23">
        <v>7</v>
      </c>
      <c r="AN23">
        <v>12271.9</v>
      </c>
      <c r="AO23" t="s">
        <v>1192</v>
      </c>
      <c r="AP23" t="s">
        <v>1192</v>
      </c>
      <c r="AQ23" t="s">
        <v>1192</v>
      </c>
      <c r="AR23" t="s">
        <v>1192</v>
      </c>
      <c r="AS23" t="s">
        <v>1192</v>
      </c>
      <c r="AT23" t="s">
        <v>1192</v>
      </c>
      <c r="AU23" t="s">
        <v>1192</v>
      </c>
      <c r="AV23" t="s">
        <v>1192</v>
      </c>
      <c r="AW23" t="s">
        <v>1192</v>
      </c>
      <c r="AX23" t="s">
        <v>1192</v>
      </c>
      <c r="AY23" t="s">
        <v>1192</v>
      </c>
      <c r="AZ23" t="s">
        <v>1192</v>
      </c>
      <c r="BA23" t="s">
        <v>1192</v>
      </c>
      <c r="BB23" t="s">
        <v>1192</v>
      </c>
      <c r="BC23" t="s">
        <v>1192</v>
      </c>
      <c r="BD23" t="s">
        <v>1192</v>
      </c>
      <c r="BE23" t="s">
        <v>1192</v>
      </c>
      <c r="BF23" t="s">
        <v>1192</v>
      </c>
      <c r="BG23" t="s">
        <v>1192</v>
      </c>
      <c r="BH23" t="s">
        <v>1192</v>
      </c>
      <c r="BI23" t="s">
        <v>1192</v>
      </c>
      <c r="BJ23" t="s">
        <v>1192</v>
      </c>
      <c r="BK23" t="s">
        <v>1192</v>
      </c>
      <c r="BL23" t="s">
        <v>1192</v>
      </c>
      <c r="BM23" t="s">
        <v>1192</v>
      </c>
      <c r="BN23" t="s">
        <v>1192</v>
      </c>
      <c r="BO23" t="s">
        <v>1192</v>
      </c>
      <c r="BP23" t="s">
        <v>1192</v>
      </c>
      <c r="BQ23" t="s">
        <v>1192</v>
      </c>
      <c r="BR23" t="s">
        <v>1192</v>
      </c>
      <c r="BS23" t="s">
        <v>1192</v>
      </c>
      <c r="BT23" t="s">
        <v>1192</v>
      </c>
      <c r="BU23" t="s">
        <v>1192</v>
      </c>
      <c r="BV23" t="s">
        <v>1192</v>
      </c>
      <c r="BW23" t="s">
        <v>1192</v>
      </c>
      <c r="BX23" t="s">
        <v>1192</v>
      </c>
      <c r="BY23" t="s">
        <v>1192</v>
      </c>
      <c r="BZ23" t="s">
        <v>1192</v>
      </c>
      <c r="CA23" t="s">
        <v>1192</v>
      </c>
      <c r="CB23" t="s">
        <v>1192</v>
      </c>
      <c r="CC23" t="s">
        <v>1192</v>
      </c>
      <c r="CD23" t="s">
        <v>1192</v>
      </c>
      <c r="CE23" t="s">
        <v>1192</v>
      </c>
    </row>
    <row r="24" spans="1:83" x14ac:dyDescent="0.25">
      <c r="A24" t="s">
        <v>742</v>
      </c>
      <c r="B24" t="s">
        <v>1526</v>
      </c>
      <c r="C24">
        <v>62618040</v>
      </c>
      <c r="D24">
        <v>64992029</v>
      </c>
      <c r="E24">
        <v>0</v>
      </c>
      <c r="F24">
        <v>0</v>
      </c>
      <c r="G24">
        <v>0</v>
      </c>
      <c r="H24">
        <v>0</v>
      </c>
      <c r="I24">
        <v>62618040</v>
      </c>
      <c r="J24">
        <v>64992029</v>
      </c>
      <c r="K24">
        <v>71072</v>
      </c>
      <c r="L24">
        <v>72041</v>
      </c>
      <c r="M24">
        <v>37797.9</v>
      </c>
      <c r="N24">
        <v>38092.300000000003</v>
      </c>
      <c r="O24">
        <v>97.5</v>
      </c>
      <c r="P24">
        <v>97.5</v>
      </c>
      <c r="Q24">
        <v>0</v>
      </c>
      <c r="R24">
        <v>0</v>
      </c>
      <c r="S24">
        <v>36853</v>
      </c>
      <c r="T24">
        <v>37140</v>
      </c>
      <c r="U24">
        <v>1699.13</v>
      </c>
      <c r="V24">
        <v>1749.92</v>
      </c>
      <c r="W24">
        <v>1699.13</v>
      </c>
      <c r="X24">
        <v>1749.92</v>
      </c>
      <c r="Y24">
        <v>631009</v>
      </c>
      <c r="Z24">
        <v>16.989999999999998</v>
      </c>
      <c r="AA24">
        <v>0.99992000000000003</v>
      </c>
      <c r="AB24">
        <v>4</v>
      </c>
      <c r="AC24">
        <v>4</v>
      </c>
      <c r="AD24">
        <v>0</v>
      </c>
      <c r="AE24">
        <v>236.45</v>
      </c>
      <c r="AF24">
        <v>77.27</v>
      </c>
      <c r="AG24">
        <v>0</v>
      </c>
      <c r="AH24">
        <v>2063.64</v>
      </c>
      <c r="AI24">
        <v>0</v>
      </c>
      <c r="AJ24">
        <v>0</v>
      </c>
      <c r="AK24">
        <v>0</v>
      </c>
      <c r="AL24">
        <v>0</v>
      </c>
      <c r="AM24">
        <v>0</v>
      </c>
      <c r="AN24">
        <v>0</v>
      </c>
      <c r="AO24" t="s">
        <v>1192</v>
      </c>
      <c r="AP24" t="s">
        <v>1192</v>
      </c>
      <c r="AQ24" t="s">
        <v>1192</v>
      </c>
      <c r="AR24" t="s">
        <v>1192</v>
      </c>
      <c r="AS24" t="s">
        <v>1192</v>
      </c>
      <c r="AT24" t="s">
        <v>1192</v>
      </c>
      <c r="AU24" t="s">
        <v>1192</v>
      </c>
      <c r="AV24" t="s">
        <v>1192</v>
      </c>
      <c r="AW24" t="s">
        <v>1192</v>
      </c>
      <c r="AX24" t="s">
        <v>1192</v>
      </c>
      <c r="AY24" t="s">
        <v>1192</v>
      </c>
      <c r="AZ24" t="s">
        <v>1192</v>
      </c>
      <c r="BA24" t="s">
        <v>1192</v>
      </c>
      <c r="BB24" t="s">
        <v>1192</v>
      </c>
      <c r="BC24" t="s">
        <v>1192</v>
      </c>
      <c r="BD24" t="s">
        <v>1192</v>
      </c>
      <c r="BE24" t="s">
        <v>1192</v>
      </c>
      <c r="BF24" t="s">
        <v>1192</v>
      </c>
      <c r="BG24" t="s">
        <v>1192</v>
      </c>
      <c r="BH24" t="s">
        <v>1192</v>
      </c>
      <c r="BI24" t="s">
        <v>1192</v>
      </c>
      <c r="BJ24" t="s">
        <v>1192</v>
      </c>
      <c r="BK24" t="s">
        <v>1192</v>
      </c>
      <c r="BL24" t="s">
        <v>1192</v>
      </c>
      <c r="BM24" t="s">
        <v>1192</v>
      </c>
      <c r="BN24" t="s">
        <v>1192</v>
      </c>
      <c r="BO24" t="s">
        <v>1192</v>
      </c>
      <c r="BP24" t="s">
        <v>1192</v>
      </c>
      <c r="BQ24" t="s">
        <v>1192</v>
      </c>
      <c r="BR24" t="s">
        <v>1192</v>
      </c>
      <c r="BS24" t="s">
        <v>1192</v>
      </c>
      <c r="BT24" t="s">
        <v>1192</v>
      </c>
      <c r="BU24" t="s">
        <v>1192</v>
      </c>
      <c r="BV24" t="s">
        <v>1192</v>
      </c>
      <c r="BW24" t="s">
        <v>1192</v>
      </c>
      <c r="BX24" t="s">
        <v>1192</v>
      </c>
      <c r="BY24" t="s">
        <v>1192</v>
      </c>
      <c r="BZ24" t="s">
        <v>1192</v>
      </c>
      <c r="CA24" t="s">
        <v>1192</v>
      </c>
      <c r="CB24" t="s">
        <v>1192</v>
      </c>
      <c r="CC24" t="s">
        <v>1192</v>
      </c>
      <c r="CD24" t="s">
        <v>1192</v>
      </c>
      <c r="CE24" t="s">
        <v>1192</v>
      </c>
    </row>
    <row r="25" spans="1:83" x14ac:dyDescent="0.25">
      <c r="A25" t="s">
        <v>744</v>
      </c>
      <c r="B25" t="s">
        <v>1527</v>
      </c>
      <c r="C25">
        <v>7397350</v>
      </c>
      <c r="D25">
        <v>7938883</v>
      </c>
      <c r="E25">
        <v>0</v>
      </c>
      <c r="F25">
        <v>0</v>
      </c>
      <c r="G25">
        <v>3294344</v>
      </c>
      <c r="H25">
        <v>3645990</v>
      </c>
      <c r="I25">
        <v>4103006</v>
      </c>
      <c r="J25">
        <v>4292893</v>
      </c>
      <c r="K25">
        <v>0</v>
      </c>
      <c r="L25">
        <v>0</v>
      </c>
      <c r="M25">
        <v>22430.1</v>
      </c>
      <c r="N25">
        <v>22854.7</v>
      </c>
      <c r="O25">
        <v>98.2</v>
      </c>
      <c r="P25">
        <v>98.2</v>
      </c>
      <c r="Q25">
        <v>0</v>
      </c>
      <c r="R25">
        <v>0</v>
      </c>
      <c r="S25">
        <v>22026.3</v>
      </c>
      <c r="T25">
        <v>22443.3</v>
      </c>
      <c r="U25">
        <v>335.84</v>
      </c>
      <c r="V25">
        <v>353.73</v>
      </c>
      <c r="W25">
        <v>186.28</v>
      </c>
      <c r="X25">
        <v>191.28</v>
      </c>
      <c r="Y25">
        <v>0</v>
      </c>
      <c r="Z25">
        <v>0</v>
      </c>
      <c r="AA25">
        <v>0</v>
      </c>
      <c r="AB25">
        <v>4</v>
      </c>
      <c r="AC25">
        <v>4</v>
      </c>
      <c r="AD25">
        <v>1424.56</v>
      </c>
      <c r="AE25">
        <v>251.6</v>
      </c>
      <c r="AF25">
        <v>80.84</v>
      </c>
      <c r="AG25">
        <v>0</v>
      </c>
      <c r="AH25">
        <v>2110.73</v>
      </c>
      <c r="AI25">
        <v>16</v>
      </c>
      <c r="AJ25">
        <v>22443.3</v>
      </c>
      <c r="AK25">
        <v>0</v>
      </c>
      <c r="AL25">
        <v>0</v>
      </c>
      <c r="AM25">
        <v>16</v>
      </c>
      <c r="AN25">
        <v>22443.3</v>
      </c>
      <c r="AO25" t="s">
        <v>1192</v>
      </c>
      <c r="AP25" t="s">
        <v>1192</v>
      </c>
      <c r="AQ25" t="s">
        <v>1192</v>
      </c>
      <c r="AR25" t="s">
        <v>1192</v>
      </c>
      <c r="AS25" t="s">
        <v>1192</v>
      </c>
      <c r="AT25" t="s">
        <v>1192</v>
      </c>
      <c r="AU25" t="s">
        <v>1192</v>
      </c>
      <c r="AV25" t="s">
        <v>1192</v>
      </c>
      <c r="AW25" t="s">
        <v>1192</v>
      </c>
      <c r="AX25" t="s">
        <v>1192</v>
      </c>
      <c r="AY25" t="s">
        <v>1192</v>
      </c>
      <c r="AZ25" t="s">
        <v>1192</v>
      </c>
      <c r="BA25" t="s">
        <v>1192</v>
      </c>
      <c r="BB25" t="s">
        <v>1192</v>
      </c>
      <c r="BC25" t="s">
        <v>1192</v>
      </c>
      <c r="BD25" t="s">
        <v>1192</v>
      </c>
      <c r="BE25" t="s">
        <v>1192</v>
      </c>
      <c r="BF25" t="s">
        <v>1192</v>
      </c>
      <c r="BG25" t="s">
        <v>1192</v>
      </c>
      <c r="BH25" t="s">
        <v>1192</v>
      </c>
      <c r="BI25" t="s">
        <v>1192</v>
      </c>
      <c r="BJ25" t="s">
        <v>1192</v>
      </c>
      <c r="BK25" t="s">
        <v>1192</v>
      </c>
      <c r="BL25" t="s">
        <v>1192</v>
      </c>
      <c r="BM25" t="s">
        <v>1192</v>
      </c>
      <c r="BN25" t="s">
        <v>1192</v>
      </c>
      <c r="BO25" t="s">
        <v>1192</v>
      </c>
      <c r="BP25" t="s">
        <v>1192</v>
      </c>
      <c r="BQ25" t="s">
        <v>1192</v>
      </c>
      <c r="BR25" t="s">
        <v>1192</v>
      </c>
      <c r="BS25" t="s">
        <v>1192</v>
      </c>
      <c r="BT25" t="s">
        <v>1192</v>
      </c>
      <c r="BU25" t="s">
        <v>1192</v>
      </c>
      <c r="BV25" t="s">
        <v>1192</v>
      </c>
      <c r="BW25" t="s">
        <v>1192</v>
      </c>
      <c r="BX25" t="s">
        <v>1192</v>
      </c>
      <c r="BY25" t="s">
        <v>1192</v>
      </c>
      <c r="BZ25" t="s">
        <v>1192</v>
      </c>
      <c r="CA25" t="s">
        <v>1192</v>
      </c>
      <c r="CB25" t="s">
        <v>1192</v>
      </c>
      <c r="CC25" t="s">
        <v>1192</v>
      </c>
      <c r="CD25" t="s">
        <v>1192</v>
      </c>
      <c r="CE25" t="s">
        <v>1192</v>
      </c>
    </row>
    <row r="26" spans="1:83" x14ac:dyDescent="0.25">
      <c r="A26" t="s">
        <v>745</v>
      </c>
      <c r="B26" t="s">
        <v>1528</v>
      </c>
      <c r="C26">
        <v>120476561</v>
      </c>
      <c r="D26">
        <v>126682727</v>
      </c>
      <c r="E26">
        <v>0</v>
      </c>
      <c r="F26">
        <v>0</v>
      </c>
      <c r="G26">
        <v>426001</v>
      </c>
      <c r="H26">
        <v>429584</v>
      </c>
      <c r="I26">
        <v>120050560</v>
      </c>
      <c r="J26">
        <v>126253143</v>
      </c>
      <c r="K26">
        <v>38689886.170000002</v>
      </c>
      <c r="L26">
        <v>39001900</v>
      </c>
      <c r="M26">
        <v>77838</v>
      </c>
      <c r="N26">
        <v>79383</v>
      </c>
      <c r="O26">
        <v>98</v>
      </c>
      <c r="P26">
        <v>98</v>
      </c>
      <c r="Q26">
        <v>0</v>
      </c>
      <c r="R26">
        <v>0</v>
      </c>
      <c r="S26">
        <v>76281.2</v>
      </c>
      <c r="T26">
        <v>77795.34</v>
      </c>
      <c r="U26">
        <v>1579.37</v>
      </c>
      <c r="V26">
        <v>1628.41022</v>
      </c>
      <c r="W26">
        <v>1573.79</v>
      </c>
      <c r="X26">
        <v>1622.88825</v>
      </c>
      <c r="Y26">
        <v>1383195</v>
      </c>
      <c r="Z26">
        <v>17.78</v>
      </c>
      <c r="AA26">
        <v>1.1297600000000001</v>
      </c>
      <c r="AB26">
        <v>4</v>
      </c>
      <c r="AC26">
        <v>4</v>
      </c>
      <c r="AD26">
        <v>0</v>
      </c>
      <c r="AE26">
        <v>228.29901000000001</v>
      </c>
      <c r="AF26">
        <v>0</v>
      </c>
      <c r="AG26">
        <v>102.94955</v>
      </c>
      <c r="AH26">
        <v>1959.65878</v>
      </c>
      <c r="AI26">
        <v>3</v>
      </c>
      <c r="AJ26">
        <v>18300</v>
      </c>
      <c r="AK26">
        <v>0</v>
      </c>
      <c r="AL26">
        <v>0</v>
      </c>
      <c r="AM26">
        <v>3</v>
      </c>
      <c r="AN26">
        <v>18300</v>
      </c>
      <c r="AO26" t="s">
        <v>1192</v>
      </c>
      <c r="AP26" t="s">
        <v>1192</v>
      </c>
      <c r="AQ26" t="s">
        <v>1192</v>
      </c>
      <c r="AR26" t="s">
        <v>1192</v>
      </c>
      <c r="AS26" t="s">
        <v>1192</v>
      </c>
      <c r="AT26" t="s">
        <v>1192</v>
      </c>
      <c r="AU26" t="s">
        <v>1192</v>
      </c>
      <c r="AV26" t="s">
        <v>1192</v>
      </c>
      <c r="AW26" t="s">
        <v>1192</v>
      </c>
      <c r="AX26" t="s">
        <v>1192</v>
      </c>
      <c r="AY26" t="s">
        <v>1192</v>
      </c>
      <c r="AZ26" t="s">
        <v>1192</v>
      </c>
      <c r="BA26" t="s">
        <v>1192</v>
      </c>
      <c r="BB26" t="s">
        <v>1192</v>
      </c>
      <c r="BC26" t="s">
        <v>1192</v>
      </c>
      <c r="BD26" t="s">
        <v>1192</v>
      </c>
      <c r="BE26" t="s">
        <v>1192</v>
      </c>
      <c r="BF26" t="s">
        <v>1192</v>
      </c>
      <c r="BG26" t="s">
        <v>1192</v>
      </c>
      <c r="BH26" t="s">
        <v>1192</v>
      </c>
      <c r="BI26" t="s">
        <v>1192</v>
      </c>
      <c r="BJ26" t="s">
        <v>1192</v>
      </c>
      <c r="BK26" t="s">
        <v>1192</v>
      </c>
      <c r="BL26" t="s">
        <v>1192</v>
      </c>
      <c r="BM26" t="s">
        <v>1192</v>
      </c>
      <c r="BN26" t="s">
        <v>1192</v>
      </c>
      <c r="BO26" t="s">
        <v>1192</v>
      </c>
      <c r="BP26" t="s">
        <v>1192</v>
      </c>
      <c r="BQ26" t="s">
        <v>1192</v>
      </c>
      <c r="BR26" t="s">
        <v>1192</v>
      </c>
      <c r="BS26" t="s">
        <v>1192</v>
      </c>
      <c r="BT26" t="s">
        <v>1192</v>
      </c>
      <c r="BU26" t="s">
        <v>1192</v>
      </c>
      <c r="BV26" t="s">
        <v>1192</v>
      </c>
      <c r="BW26" t="s">
        <v>1192</v>
      </c>
      <c r="BX26" t="s">
        <v>1192</v>
      </c>
      <c r="BY26" t="s">
        <v>1192</v>
      </c>
      <c r="BZ26" t="s">
        <v>1192</v>
      </c>
      <c r="CA26" t="s">
        <v>1192</v>
      </c>
      <c r="CB26" t="s">
        <v>1192</v>
      </c>
      <c r="CC26" t="s">
        <v>1192</v>
      </c>
      <c r="CD26" t="s">
        <v>1192</v>
      </c>
      <c r="CE26" t="s">
        <v>1192</v>
      </c>
    </row>
    <row r="27" spans="1:83" x14ac:dyDescent="0.25">
      <c r="A27" t="s">
        <v>747</v>
      </c>
      <c r="B27" t="s">
        <v>1529</v>
      </c>
      <c r="C27">
        <v>5067583</v>
      </c>
      <c r="D27">
        <v>5309854.5</v>
      </c>
      <c r="E27">
        <v>716192</v>
      </c>
      <c r="F27">
        <v>732864</v>
      </c>
      <c r="G27">
        <v>468060</v>
      </c>
      <c r="H27">
        <v>509444</v>
      </c>
      <c r="I27">
        <v>4599523</v>
      </c>
      <c r="J27">
        <v>4800410.5</v>
      </c>
      <c r="K27">
        <v>2008500</v>
      </c>
      <c r="L27">
        <v>2150300</v>
      </c>
      <c r="M27">
        <v>19819.900000000001</v>
      </c>
      <c r="N27">
        <v>20449.8</v>
      </c>
      <c r="O27">
        <v>99</v>
      </c>
      <c r="P27">
        <v>98.05</v>
      </c>
      <c r="Q27">
        <v>0</v>
      </c>
      <c r="R27">
        <v>0</v>
      </c>
      <c r="S27">
        <v>19621.7</v>
      </c>
      <c r="T27">
        <v>20051</v>
      </c>
      <c r="U27">
        <v>258.26</v>
      </c>
      <c r="V27">
        <v>264.82</v>
      </c>
      <c r="W27">
        <v>234.41</v>
      </c>
      <c r="X27">
        <v>239.41</v>
      </c>
      <c r="Y27" t="s">
        <v>1192</v>
      </c>
      <c r="Z27" t="s">
        <v>1192</v>
      </c>
      <c r="AA27" t="s">
        <v>1192</v>
      </c>
      <c r="AB27">
        <v>4</v>
      </c>
      <c r="AC27">
        <v>4</v>
      </c>
      <c r="AD27">
        <v>1432.17</v>
      </c>
      <c r="AE27">
        <v>276.3</v>
      </c>
      <c r="AF27">
        <v>0</v>
      </c>
      <c r="AG27">
        <v>0</v>
      </c>
      <c r="AH27">
        <v>1973.29</v>
      </c>
      <c r="AI27">
        <v>18</v>
      </c>
      <c r="AJ27">
        <v>10454</v>
      </c>
      <c r="AK27" t="s">
        <v>1192</v>
      </c>
      <c r="AL27" t="s">
        <v>1192</v>
      </c>
      <c r="AM27">
        <v>18</v>
      </c>
      <c r="AN27">
        <v>10454</v>
      </c>
      <c r="AO27" t="s">
        <v>1192</v>
      </c>
      <c r="AP27" t="s">
        <v>1192</v>
      </c>
      <c r="AQ27" t="s">
        <v>1192</v>
      </c>
      <c r="AR27" t="s">
        <v>1192</v>
      </c>
      <c r="AS27" t="s">
        <v>1192</v>
      </c>
      <c r="AT27" t="s">
        <v>1192</v>
      </c>
      <c r="AU27" t="s">
        <v>1192</v>
      </c>
      <c r="AV27" t="s">
        <v>1192</v>
      </c>
      <c r="AW27" t="s">
        <v>1192</v>
      </c>
      <c r="AX27" t="s">
        <v>1192</v>
      </c>
      <c r="AY27" t="s">
        <v>1192</v>
      </c>
      <c r="AZ27" t="s">
        <v>1192</v>
      </c>
      <c r="BA27" t="s">
        <v>1192</v>
      </c>
      <c r="BB27" t="s">
        <v>1192</v>
      </c>
      <c r="BC27" t="s">
        <v>1192</v>
      </c>
      <c r="BD27" t="s">
        <v>1192</v>
      </c>
      <c r="BE27" t="s">
        <v>1192</v>
      </c>
      <c r="BF27" t="s">
        <v>1192</v>
      </c>
      <c r="BG27" t="s">
        <v>1192</v>
      </c>
      <c r="BH27" t="s">
        <v>1192</v>
      </c>
      <c r="BI27" t="s">
        <v>1192</v>
      </c>
      <c r="BJ27" t="s">
        <v>1192</v>
      </c>
      <c r="BK27" t="s">
        <v>1192</v>
      </c>
      <c r="BL27" t="s">
        <v>1192</v>
      </c>
      <c r="BM27" t="s">
        <v>1192</v>
      </c>
      <c r="BN27" t="s">
        <v>1192</v>
      </c>
      <c r="BO27" t="s">
        <v>1192</v>
      </c>
      <c r="BP27" t="s">
        <v>1192</v>
      </c>
      <c r="BQ27" t="s">
        <v>1192</v>
      </c>
      <c r="BR27" t="s">
        <v>1192</v>
      </c>
      <c r="BS27" t="s">
        <v>1192</v>
      </c>
      <c r="BT27" t="s">
        <v>1192</v>
      </c>
      <c r="BU27" t="s">
        <v>1192</v>
      </c>
      <c r="BV27" t="s">
        <v>1192</v>
      </c>
      <c r="BW27" t="s">
        <v>1192</v>
      </c>
      <c r="BX27" t="s">
        <v>1192</v>
      </c>
      <c r="BY27" t="s">
        <v>1192</v>
      </c>
      <c r="BZ27" t="s">
        <v>1192</v>
      </c>
      <c r="CA27" t="s">
        <v>1192</v>
      </c>
      <c r="CB27" t="s">
        <v>1192</v>
      </c>
      <c r="CC27" t="s">
        <v>1192</v>
      </c>
      <c r="CD27" t="s">
        <v>1192</v>
      </c>
      <c r="CE27" t="s">
        <v>1192</v>
      </c>
    </row>
    <row r="28" spans="1:83" x14ac:dyDescent="0.25">
      <c r="A28" t="s">
        <v>749</v>
      </c>
      <c r="B28" t="s">
        <v>1530</v>
      </c>
      <c r="C28">
        <v>215526612</v>
      </c>
      <c r="D28">
        <v>229962723.69999999</v>
      </c>
      <c r="E28">
        <v>0</v>
      </c>
      <c r="F28">
        <v>0</v>
      </c>
      <c r="G28">
        <v>985544</v>
      </c>
      <c r="H28">
        <v>999035</v>
      </c>
      <c r="I28">
        <v>214541068</v>
      </c>
      <c r="J28">
        <v>228963688.69999999</v>
      </c>
      <c r="K28">
        <v>605968</v>
      </c>
      <c r="L28">
        <v>625861</v>
      </c>
      <c r="M28">
        <v>142980.6</v>
      </c>
      <c r="N28">
        <v>146170.4</v>
      </c>
      <c r="O28">
        <v>97.228089999999995</v>
      </c>
      <c r="P28">
        <v>97.597430000000003</v>
      </c>
      <c r="Q28">
        <v>153.19999999999999</v>
      </c>
      <c r="R28">
        <v>155.4</v>
      </c>
      <c r="S28">
        <v>139170.5</v>
      </c>
      <c r="T28">
        <v>142813.95379999999</v>
      </c>
      <c r="U28">
        <v>1548.65</v>
      </c>
      <c r="V28">
        <v>1610.22588</v>
      </c>
      <c r="W28">
        <v>1541.57</v>
      </c>
      <c r="X28">
        <v>1603.2305200000001</v>
      </c>
      <c r="Y28">
        <v>8805911</v>
      </c>
      <c r="Z28">
        <v>61.66</v>
      </c>
      <c r="AA28">
        <v>3.9998200000000002</v>
      </c>
      <c r="AB28">
        <v>4</v>
      </c>
      <c r="AC28">
        <v>4</v>
      </c>
      <c r="AD28">
        <v>0</v>
      </c>
      <c r="AE28">
        <v>265.58008999999998</v>
      </c>
      <c r="AF28">
        <v>79.430030000000002</v>
      </c>
      <c r="AG28">
        <v>0</v>
      </c>
      <c r="AH28">
        <v>1955.2359899999999</v>
      </c>
      <c r="AI28">
        <v>5</v>
      </c>
      <c r="AJ28">
        <v>20726.599999999999</v>
      </c>
      <c r="AK28">
        <v>2</v>
      </c>
      <c r="AL28">
        <v>122067.5</v>
      </c>
      <c r="AM28">
        <v>7</v>
      </c>
      <c r="AN28">
        <v>142794.1</v>
      </c>
      <c r="AO28" t="s">
        <v>1192</v>
      </c>
      <c r="AP28" t="s">
        <v>1192</v>
      </c>
      <c r="AQ28" t="s">
        <v>1192</v>
      </c>
      <c r="AR28" t="s">
        <v>1192</v>
      </c>
      <c r="AS28" t="s">
        <v>1192</v>
      </c>
      <c r="AT28" t="s">
        <v>1192</v>
      </c>
      <c r="AU28" t="s">
        <v>1192</v>
      </c>
      <c r="AV28" t="s">
        <v>1192</v>
      </c>
      <c r="AW28" t="s">
        <v>1192</v>
      </c>
      <c r="AX28" t="s">
        <v>1192</v>
      </c>
      <c r="AY28" t="s">
        <v>1192</v>
      </c>
      <c r="AZ28" t="s">
        <v>1192</v>
      </c>
      <c r="BA28" t="s">
        <v>1192</v>
      </c>
      <c r="BB28" t="s">
        <v>1192</v>
      </c>
      <c r="BC28" t="s">
        <v>1192</v>
      </c>
      <c r="BD28" t="s">
        <v>1192</v>
      </c>
      <c r="BE28" t="s">
        <v>1192</v>
      </c>
      <c r="BF28" t="s">
        <v>1192</v>
      </c>
      <c r="BG28" t="s">
        <v>1192</v>
      </c>
      <c r="BH28" t="s">
        <v>1192</v>
      </c>
      <c r="BI28" t="s">
        <v>1192</v>
      </c>
      <c r="BJ28" t="s">
        <v>1192</v>
      </c>
      <c r="BK28" t="s">
        <v>1192</v>
      </c>
      <c r="BL28" t="s">
        <v>1192</v>
      </c>
      <c r="BM28" t="s">
        <v>1192</v>
      </c>
      <c r="BN28" t="s">
        <v>1192</v>
      </c>
      <c r="BO28" t="s">
        <v>1192</v>
      </c>
      <c r="BP28" t="s">
        <v>1192</v>
      </c>
      <c r="BQ28" t="s">
        <v>1192</v>
      </c>
      <c r="BR28" t="s">
        <v>1192</v>
      </c>
      <c r="BS28" t="s">
        <v>1192</v>
      </c>
      <c r="BT28" t="s">
        <v>1192</v>
      </c>
      <c r="BU28" t="s">
        <v>1192</v>
      </c>
      <c r="BV28" t="s">
        <v>1192</v>
      </c>
      <c r="BW28" t="s">
        <v>1192</v>
      </c>
      <c r="BX28" t="s">
        <v>1192</v>
      </c>
      <c r="BY28" t="s">
        <v>1192</v>
      </c>
      <c r="BZ28" t="s">
        <v>1192</v>
      </c>
      <c r="CA28" t="s">
        <v>1192</v>
      </c>
      <c r="CB28" t="s">
        <v>1192</v>
      </c>
      <c r="CC28" t="s">
        <v>1192</v>
      </c>
      <c r="CD28" t="s">
        <v>1192</v>
      </c>
      <c r="CE28" t="s">
        <v>1192</v>
      </c>
    </row>
    <row r="29" spans="1:83" x14ac:dyDescent="0.25">
      <c r="A29" t="s">
        <v>750</v>
      </c>
      <c r="B29" t="s">
        <v>1531</v>
      </c>
      <c r="C29">
        <v>70547376.560000002</v>
      </c>
      <c r="D29">
        <v>74577389</v>
      </c>
      <c r="E29">
        <v>0</v>
      </c>
      <c r="F29">
        <v>0</v>
      </c>
      <c r="G29">
        <v>3721856</v>
      </c>
      <c r="H29">
        <v>3835188</v>
      </c>
      <c r="I29">
        <v>66825520.560000002</v>
      </c>
      <c r="J29">
        <v>70742201</v>
      </c>
      <c r="K29">
        <v>111863</v>
      </c>
      <c r="L29">
        <v>113664</v>
      </c>
      <c r="M29">
        <v>47578.6</v>
      </c>
      <c r="N29">
        <v>48207.1</v>
      </c>
      <c r="O29">
        <v>99.532139999999998</v>
      </c>
      <c r="P29">
        <v>99.53098</v>
      </c>
      <c r="Q29">
        <v>268</v>
      </c>
      <c r="R29">
        <v>268</v>
      </c>
      <c r="S29">
        <v>47624</v>
      </c>
      <c r="T29">
        <v>48249</v>
      </c>
      <c r="U29">
        <v>1481.34</v>
      </c>
      <c r="V29">
        <v>1545.6774</v>
      </c>
      <c r="W29">
        <v>1403.19</v>
      </c>
      <c r="X29">
        <v>1466.1899900000001</v>
      </c>
      <c r="Y29">
        <v>1692563</v>
      </c>
      <c r="Z29">
        <v>35.08</v>
      </c>
      <c r="AA29">
        <v>2.5000200000000001</v>
      </c>
      <c r="AB29">
        <v>4</v>
      </c>
      <c r="AC29">
        <v>4</v>
      </c>
      <c r="AD29">
        <v>0</v>
      </c>
      <c r="AE29">
        <v>241.28001</v>
      </c>
      <c r="AF29">
        <v>73.95</v>
      </c>
      <c r="AG29">
        <v>0</v>
      </c>
      <c r="AH29">
        <v>1860.90741</v>
      </c>
      <c r="AI29">
        <v>6</v>
      </c>
      <c r="AJ29">
        <v>48249</v>
      </c>
      <c r="AK29">
        <v>0</v>
      </c>
      <c r="AL29">
        <v>0</v>
      </c>
      <c r="AM29">
        <v>6</v>
      </c>
      <c r="AN29">
        <v>48249</v>
      </c>
      <c r="AO29">
        <v>3</v>
      </c>
      <c r="AP29" t="s">
        <v>1192</v>
      </c>
      <c r="AQ29" t="s">
        <v>1192</v>
      </c>
      <c r="AR29" t="s">
        <v>1192</v>
      </c>
      <c r="AS29" t="s">
        <v>1192</v>
      </c>
      <c r="AT29" t="s">
        <v>1192</v>
      </c>
      <c r="AU29" t="s">
        <v>1192</v>
      </c>
      <c r="AV29" t="s">
        <v>1192</v>
      </c>
      <c r="AW29" t="s">
        <v>1192</v>
      </c>
      <c r="AX29" t="s">
        <v>1192</v>
      </c>
      <c r="AY29" t="s">
        <v>1192</v>
      </c>
      <c r="AZ29" t="s">
        <v>1192</v>
      </c>
      <c r="BA29" t="s">
        <v>1192</v>
      </c>
      <c r="BB29" t="s">
        <v>1192</v>
      </c>
      <c r="BC29" t="s">
        <v>1192</v>
      </c>
      <c r="BD29" t="s">
        <v>1192</v>
      </c>
      <c r="BE29" t="s">
        <v>1192</v>
      </c>
      <c r="BF29" t="s">
        <v>1192</v>
      </c>
      <c r="BG29" t="s">
        <v>1192</v>
      </c>
      <c r="BH29" t="s">
        <v>1192</v>
      </c>
      <c r="BI29" t="s">
        <v>1192</v>
      </c>
      <c r="BJ29" t="s">
        <v>1192</v>
      </c>
      <c r="BK29" t="s">
        <v>1192</v>
      </c>
      <c r="BL29" t="s">
        <v>1192</v>
      </c>
      <c r="BM29" t="s">
        <v>1192</v>
      </c>
      <c r="BN29" t="s">
        <v>1192</v>
      </c>
      <c r="BO29" t="s">
        <v>1192</v>
      </c>
      <c r="BP29" t="s">
        <v>1192</v>
      </c>
      <c r="BQ29" t="s">
        <v>1192</v>
      </c>
      <c r="BR29" t="s">
        <v>1192</v>
      </c>
      <c r="BS29" t="s">
        <v>1192</v>
      </c>
      <c r="BT29" t="s">
        <v>1192</v>
      </c>
      <c r="BU29" t="s">
        <v>1192</v>
      </c>
      <c r="BV29" t="s">
        <v>1192</v>
      </c>
      <c r="BW29" t="s">
        <v>1192</v>
      </c>
      <c r="BX29" t="s">
        <v>1192</v>
      </c>
      <c r="BY29" t="s">
        <v>1192</v>
      </c>
      <c r="BZ29">
        <v>0</v>
      </c>
      <c r="CA29" t="s">
        <v>1192</v>
      </c>
      <c r="CB29" t="s">
        <v>1192</v>
      </c>
      <c r="CC29">
        <v>0</v>
      </c>
      <c r="CD29" t="s">
        <v>1192</v>
      </c>
      <c r="CE29" t="s">
        <v>1192</v>
      </c>
    </row>
    <row r="30" spans="1:83" x14ac:dyDescent="0.25">
      <c r="A30" t="s">
        <v>753</v>
      </c>
      <c r="B30" t="s">
        <v>1532</v>
      </c>
      <c r="C30">
        <v>12440168</v>
      </c>
      <c r="D30">
        <v>13083998</v>
      </c>
      <c r="E30">
        <v>0</v>
      </c>
      <c r="F30">
        <v>0</v>
      </c>
      <c r="G30">
        <v>2518974</v>
      </c>
      <c r="H30">
        <v>2662502</v>
      </c>
      <c r="I30">
        <v>9921194</v>
      </c>
      <c r="J30">
        <v>10421496</v>
      </c>
      <c r="K30">
        <v>0</v>
      </c>
      <c r="L30">
        <v>0</v>
      </c>
      <c r="M30">
        <v>54228.3</v>
      </c>
      <c r="N30">
        <v>55477.8</v>
      </c>
      <c r="O30">
        <v>99</v>
      </c>
      <c r="P30">
        <v>99</v>
      </c>
      <c r="Q30">
        <v>35</v>
      </c>
      <c r="R30">
        <v>34</v>
      </c>
      <c r="S30">
        <v>53721</v>
      </c>
      <c r="T30">
        <v>54957.021999999997</v>
      </c>
      <c r="U30">
        <v>231.57</v>
      </c>
      <c r="V30">
        <v>238.07691</v>
      </c>
      <c r="W30">
        <v>184.68</v>
      </c>
      <c r="X30">
        <v>189.62993</v>
      </c>
      <c r="Y30">
        <v>0</v>
      </c>
      <c r="Z30">
        <v>0</v>
      </c>
      <c r="AA30">
        <v>0</v>
      </c>
      <c r="AB30">
        <v>4</v>
      </c>
      <c r="AC30">
        <v>4</v>
      </c>
      <c r="AD30">
        <v>1401.1194399999999</v>
      </c>
      <c r="AE30">
        <v>218.51992000000001</v>
      </c>
      <c r="AF30">
        <v>75.329970000000003</v>
      </c>
      <c r="AG30">
        <v>0</v>
      </c>
      <c r="AH30">
        <v>1933.0462500000001</v>
      </c>
      <c r="AI30">
        <v>63</v>
      </c>
      <c r="AJ30">
        <v>40179.019999999997</v>
      </c>
      <c r="AK30">
        <v>0</v>
      </c>
      <c r="AL30">
        <v>0</v>
      </c>
      <c r="AM30">
        <v>54</v>
      </c>
      <c r="AN30">
        <v>40179.019999999997</v>
      </c>
      <c r="AO30" t="s">
        <v>1192</v>
      </c>
      <c r="AP30" t="s">
        <v>1192</v>
      </c>
      <c r="AQ30" t="s">
        <v>1192</v>
      </c>
      <c r="AR30" t="s">
        <v>1192</v>
      </c>
      <c r="AS30" t="s">
        <v>1192</v>
      </c>
      <c r="AT30" t="s">
        <v>1192</v>
      </c>
      <c r="AU30" t="s">
        <v>1192</v>
      </c>
      <c r="AV30" t="s">
        <v>1192</v>
      </c>
      <c r="AW30" t="s">
        <v>1192</v>
      </c>
      <c r="AX30" t="s">
        <v>1192</v>
      </c>
      <c r="AY30" t="s">
        <v>1192</v>
      </c>
      <c r="AZ30" t="s">
        <v>1192</v>
      </c>
      <c r="BA30" t="s">
        <v>1192</v>
      </c>
      <c r="BB30" t="s">
        <v>1192</v>
      </c>
      <c r="BC30" t="s">
        <v>1192</v>
      </c>
      <c r="BD30" t="s">
        <v>1192</v>
      </c>
      <c r="BE30" t="s">
        <v>1192</v>
      </c>
      <c r="BF30" t="s">
        <v>1192</v>
      </c>
      <c r="BG30" t="s">
        <v>1192</v>
      </c>
      <c r="BH30" t="s">
        <v>1192</v>
      </c>
      <c r="BI30" t="s">
        <v>1192</v>
      </c>
      <c r="BJ30" t="s">
        <v>1192</v>
      </c>
      <c r="BK30" t="s">
        <v>1192</v>
      </c>
      <c r="BL30" t="s">
        <v>1192</v>
      </c>
      <c r="BM30" t="s">
        <v>1192</v>
      </c>
      <c r="BN30" t="s">
        <v>1192</v>
      </c>
      <c r="BO30" t="s">
        <v>1192</v>
      </c>
      <c r="BP30" t="s">
        <v>1192</v>
      </c>
      <c r="BQ30" t="s">
        <v>1192</v>
      </c>
      <c r="BR30" t="s">
        <v>1192</v>
      </c>
      <c r="BS30" t="s">
        <v>1192</v>
      </c>
      <c r="BT30" t="s">
        <v>1192</v>
      </c>
      <c r="BU30" t="s">
        <v>1192</v>
      </c>
      <c r="BV30" t="s">
        <v>1192</v>
      </c>
      <c r="BW30" t="s">
        <v>1192</v>
      </c>
      <c r="BX30" t="s">
        <v>1192</v>
      </c>
      <c r="BY30" t="s">
        <v>1192</v>
      </c>
      <c r="BZ30" t="s">
        <v>1192</v>
      </c>
      <c r="CA30" t="s">
        <v>1192</v>
      </c>
      <c r="CB30" t="s">
        <v>1192</v>
      </c>
      <c r="CC30" t="s">
        <v>1192</v>
      </c>
      <c r="CD30" t="s">
        <v>1192</v>
      </c>
      <c r="CE30" t="s">
        <v>1192</v>
      </c>
    </row>
    <row r="31" spans="1:83" x14ac:dyDescent="0.25">
      <c r="A31" t="s">
        <v>755</v>
      </c>
      <c r="B31" t="s">
        <v>1533</v>
      </c>
      <c r="C31">
        <v>8784652.2200000007</v>
      </c>
      <c r="D31">
        <v>9262225</v>
      </c>
      <c r="E31">
        <v>76892</v>
      </c>
      <c r="F31">
        <v>80156</v>
      </c>
      <c r="G31">
        <v>4319577</v>
      </c>
      <c r="H31">
        <v>4513213</v>
      </c>
      <c r="I31">
        <v>4465075.22</v>
      </c>
      <c r="J31">
        <v>4749012</v>
      </c>
      <c r="K31">
        <v>77050</v>
      </c>
      <c r="L31">
        <v>79100</v>
      </c>
      <c r="M31">
        <v>44200.3</v>
      </c>
      <c r="N31">
        <v>44811.4</v>
      </c>
      <c r="O31">
        <v>100</v>
      </c>
      <c r="P31">
        <v>100</v>
      </c>
      <c r="Q31">
        <v>246</v>
      </c>
      <c r="R31">
        <v>220</v>
      </c>
      <c r="S31">
        <v>44446.3</v>
      </c>
      <c r="T31">
        <v>45031.4</v>
      </c>
      <c r="U31">
        <v>197.65</v>
      </c>
      <c r="V31">
        <v>205.68</v>
      </c>
      <c r="W31">
        <v>100.46</v>
      </c>
      <c r="X31">
        <v>105.46</v>
      </c>
      <c r="Y31">
        <v>0</v>
      </c>
      <c r="Z31">
        <v>0</v>
      </c>
      <c r="AA31">
        <v>0</v>
      </c>
      <c r="AB31">
        <v>4</v>
      </c>
      <c r="AC31">
        <v>4</v>
      </c>
      <c r="AD31">
        <v>1516.95</v>
      </c>
      <c r="AE31">
        <v>288</v>
      </c>
      <c r="AF31">
        <v>0</v>
      </c>
      <c r="AG31">
        <v>0</v>
      </c>
      <c r="AH31">
        <v>2010.63</v>
      </c>
      <c r="AI31">
        <v>110</v>
      </c>
      <c r="AJ31">
        <v>45031.4</v>
      </c>
      <c r="AK31">
        <v>0</v>
      </c>
      <c r="AL31">
        <v>0</v>
      </c>
      <c r="AM31">
        <v>92</v>
      </c>
      <c r="AN31">
        <v>44289.599999999999</v>
      </c>
      <c r="AO31" t="s">
        <v>1192</v>
      </c>
      <c r="AP31" t="s">
        <v>1192</v>
      </c>
      <c r="AQ31" t="s">
        <v>1192</v>
      </c>
      <c r="AR31" t="s">
        <v>1192</v>
      </c>
      <c r="AS31" t="s">
        <v>1192</v>
      </c>
      <c r="AT31" t="s">
        <v>1192</v>
      </c>
      <c r="AU31" t="s">
        <v>1192</v>
      </c>
      <c r="AV31" t="s">
        <v>1192</v>
      </c>
      <c r="AW31" t="s">
        <v>1192</v>
      </c>
      <c r="AX31" t="s">
        <v>1192</v>
      </c>
      <c r="AY31" t="s">
        <v>1192</v>
      </c>
      <c r="AZ31" t="s">
        <v>1192</v>
      </c>
      <c r="BA31" t="s">
        <v>1192</v>
      </c>
      <c r="BB31" t="s">
        <v>1192</v>
      </c>
      <c r="BC31" t="s">
        <v>1192</v>
      </c>
      <c r="BD31" t="s">
        <v>1192</v>
      </c>
      <c r="BE31" t="s">
        <v>1192</v>
      </c>
      <c r="BF31" t="s">
        <v>1192</v>
      </c>
      <c r="BG31" t="s">
        <v>1192</v>
      </c>
      <c r="BH31" t="s">
        <v>1192</v>
      </c>
      <c r="BI31" t="s">
        <v>1192</v>
      </c>
      <c r="BJ31" t="s">
        <v>1192</v>
      </c>
      <c r="BK31" t="s">
        <v>1192</v>
      </c>
      <c r="BL31" t="s">
        <v>1192</v>
      </c>
      <c r="BM31" t="s">
        <v>1192</v>
      </c>
      <c r="BN31" t="s">
        <v>1192</v>
      </c>
      <c r="BO31" t="s">
        <v>1192</v>
      </c>
      <c r="BP31" t="s">
        <v>1192</v>
      </c>
      <c r="BQ31" t="s">
        <v>1192</v>
      </c>
      <c r="BR31" t="s">
        <v>1192</v>
      </c>
      <c r="BS31" t="s">
        <v>1192</v>
      </c>
      <c r="BT31" t="s">
        <v>1192</v>
      </c>
      <c r="BU31" t="s">
        <v>1192</v>
      </c>
      <c r="BV31" t="s">
        <v>1192</v>
      </c>
      <c r="BW31" t="s">
        <v>1192</v>
      </c>
      <c r="BX31" t="s">
        <v>1192</v>
      </c>
      <c r="BY31" t="s">
        <v>1192</v>
      </c>
      <c r="BZ31" t="s">
        <v>1192</v>
      </c>
      <c r="CA31" t="s">
        <v>1192</v>
      </c>
      <c r="CB31" t="s">
        <v>1192</v>
      </c>
      <c r="CC31" t="s">
        <v>1192</v>
      </c>
      <c r="CD31" t="s">
        <v>1192</v>
      </c>
      <c r="CE31" t="s">
        <v>1192</v>
      </c>
    </row>
    <row r="32" spans="1:83" x14ac:dyDescent="0.25">
      <c r="A32" t="s">
        <v>756</v>
      </c>
      <c r="B32" t="s">
        <v>1534</v>
      </c>
      <c r="C32">
        <v>135689697</v>
      </c>
      <c r="D32">
        <v>140145260</v>
      </c>
      <c r="E32">
        <v>0</v>
      </c>
      <c r="F32">
        <v>0</v>
      </c>
      <c r="G32">
        <v>0</v>
      </c>
      <c r="H32">
        <v>0</v>
      </c>
      <c r="I32">
        <v>135689697</v>
      </c>
      <c r="J32">
        <v>140145260</v>
      </c>
      <c r="K32">
        <v>2974977</v>
      </c>
      <c r="L32">
        <v>3196600</v>
      </c>
      <c r="M32">
        <v>100975</v>
      </c>
      <c r="N32">
        <v>101783.5</v>
      </c>
      <c r="O32">
        <v>97.499399999999994</v>
      </c>
      <c r="P32">
        <v>97</v>
      </c>
      <c r="Q32">
        <v>0</v>
      </c>
      <c r="R32">
        <v>0</v>
      </c>
      <c r="S32">
        <v>98450</v>
      </c>
      <c r="T32">
        <v>98730</v>
      </c>
      <c r="U32">
        <v>1378.26</v>
      </c>
      <c r="V32">
        <v>1419.48</v>
      </c>
      <c r="W32">
        <v>1378.26</v>
      </c>
      <c r="X32">
        <v>1419.48</v>
      </c>
      <c r="Y32">
        <v>1360499</v>
      </c>
      <c r="Z32">
        <v>13.78</v>
      </c>
      <c r="AA32">
        <v>0.99980999999999998</v>
      </c>
      <c r="AB32">
        <v>4</v>
      </c>
      <c r="AC32">
        <v>4</v>
      </c>
      <c r="AD32">
        <v>395.59</v>
      </c>
      <c r="AE32">
        <v>0</v>
      </c>
      <c r="AF32">
        <v>0</v>
      </c>
      <c r="AG32">
        <v>0</v>
      </c>
      <c r="AH32">
        <v>1815.07</v>
      </c>
      <c r="AI32">
        <v>0</v>
      </c>
      <c r="AJ32">
        <v>0</v>
      </c>
      <c r="AK32">
        <v>0</v>
      </c>
      <c r="AL32">
        <v>0</v>
      </c>
      <c r="AM32">
        <v>0</v>
      </c>
      <c r="AN32">
        <v>0</v>
      </c>
      <c r="AO32" t="s">
        <v>1192</v>
      </c>
      <c r="AP32" t="s">
        <v>1192</v>
      </c>
      <c r="AQ32" t="s">
        <v>1192</v>
      </c>
      <c r="AR32" t="s">
        <v>1192</v>
      </c>
      <c r="AS32" t="s">
        <v>1192</v>
      </c>
      <c r="AT32" t="s">
        <v>1192</v>
      </c>
      <c r="AU32" t="s">
        <v>1192</v>
      </c>
      <c r="AV32" t="s">
        <v>1192</v>
      </c>
      <c r="AW32" t="s">
        <v>1192</v>
      </c>
      <c r="AX32" t="s">
        <v>1192</v>
      </c>
      <c r="AY32" t="s">
        <v>1192</v>
      </c>
      <c r="AZ32" t="s">
        <v>1192</v>
      </c>
      <c r="BA32" t="s">
        <v>1192</v>
      </c>
      <c r="BB32" t="s">
        <v>1192</v>
      </c>
      <c r="BC32" t="s">
        <v>1192</v>
      </c>
      <c r="BD32" t="s">
        <v>1192</v>
      </c>
      <c r="BE32" t="s">
        <v>1192</v>
      </c>
      <c r="BF32" t="s">
        <v>1192</v>
      </c>
      <c r="BG32" t="s">
        <v>1192</v>
      </c>
      <c r="BH32" t="s">
        <v>1192</v>
      </c>
      <c r="BI32" t="s">
        <v>1192</v>
      </c>
      <c r="BJ32" t="s">
        <v>1192</v>
      </c>
      <c r="BK32" t="s">
        <v>1192</v>
      </c>
      <c r="BL32" t="s">
        <v>1192</v>
      </c>
      <c r="BM32" t="s">
        <v>1192</v>
      </c>
      <c r="BN32" t="s">
        <v>1192</v>
      </c>
      <c r="BO32" t="s">
        <v>1192</v>
      </c>
      <c r="BP32" t="s">
        <v>1192</v>
      </c>
      <c r="BQ32" t="s">
        <v>1192</v>
      </c>
      <c r="BR32" t="s">
        <v>1192</v>
      </c>
      <c r="BS32" t="s">
        <v>1192</v>
      </c>
      <c r="BT32" t="s">
        <v>1192</v>
      </c>
      <c r="BU32" t="s">
        <v>1192</v>
      </c>
      <c r="BV32" t="s">
        <v>1192</v>
      </c>
      <c r="BW32" t="s">
        <v>1192</v>
      </c>
      <c r="BX32" t="s">
        <v>1192</v>
      </c>
      <c r="BY32" t="s">
        <v>1192</v>
      </c>
      <c r="BZ32" t="s">
        <v>1192</v>
      </c>
      <c r="CA32" t="s">
        <v>1192</v>
      </c>
      <c r="CB32" t="s">
        <v>1192</v>
      </c>
      <c r="CC32" t="s">
        <v>1192</v>
      </c>
      <c r="CD32" t="s">
        <v>1192</v>
      </c>
      <c r="CE32" t="s">
        <v>1192</v>
      </c>
    </row>
    <row r="33" spans="1:83" x14ac:dyDescent="0.25">
      <c r="A33" t="s">
        <v>758</v>
      </c>
      <c r="B33" t="s">
        <v>1535</v>
      </c>
      <c r="C33">
        <v>7042048</v>
      </c>
      <c r="D33">
        <v>7208444</v>
      </c>
      <c r="E33">
        <v>0</v>
      </c>
      <c r="F33">
        <v>0</v>
      </c>
      <c r="G33">
        <v>603792</v>
      </c>
      <c r="H33">
        <v>619510</v>
      </c>
      <c r="I33">
        <v>6438256</v>
      </c>
      <c r="J33">
        <v>6588934</v>
      </c>
      <c r="K33">
        <v>0</v>
      </c>
      <c r="L33">
        <v>0</v>
      </c>
      <c r="M33">
        <v>33756.6</v>
      </c>
      <c r="N33">
        <v>33848.9</v>
      </c>
      <c r="O33">
        <v>98.5</v>
      </c>
      <c r="P33">
        <v>98</v>
      </c>
      <c r="Q33">
        <v>0</v>
      </c>
      <c r="R33">
        <v>0</v>
      </c>
      <c r="S33">
        <v>33250.300000000003</v>
      </c>
      <c r="T33">
        <v>33171.9</v>
      </c>
      <c r="U33">
        <v>211.79</v>
      </c>
      <c r="V33">
        <v>217.31</v>
      </c>
      <c r="W33">
        <v>193.63</v>
      </c>
      <c r="X33">
        <v>198.63</v>
      </c>
      <c r="Y33">
        <v>0</v>
      </c>
      <c r="Z33">
        <v>0</v>
      </c>
      <c r="AA33">
        <v>0</v>
      </c>
      <c r="AB33">
        <v>4</v>
      </c>
      <c r="AC33">
        <v>4</v>
      </c>
      <c r="AD33">
        <v>1401.12</v>
      </c>
      <c r="AE33">
        <v>218.52</v>
      </c>
      <c r="AF33">
        <v>75.33</v>
      </c>
      <c r="AG33">
        <v>0</v>
      </c>
      <c r="AH33">
        <v>1912.28</v>
      </c>
      <c r="AI33">
        <v>9</v>
      </c>
      <c r="AJ33">
        <v>9044.1</v>
      </c>
      <c r="AK33">
        <v>0</v>
      </c>
      <c r="AL33">
        <v>0</v>
      </c>
      <c r="AM33">
        <v>9</v>
      </c>
      <c r="AN33">
        <v>9044.1</v>
      </c>
      <c r="AO33" t="s">
        <v>1192</v>
      </c>
      <c r="AP33" t="s">
        <v>1192</v>
      </c>
      <c r="AQ33" t="s">
        <v>1192</v>
      </c>
      <c r="AR33" t="s">
        <v>1192</v>
      </c>
      <c r="AS33" t="s">
        <v>1192</v>
      </c>
      <c r="AT33" t="s">
        <v>1192</v>
      </c>
      <c r="AU33" t="s">
        <v>1192</v>
      </c>
      <c r="AV33" t="s">
        <v>1192</v>
      </c>
      <c r="AW33" t="s">
        <v>1192</v>
      </c>
      <c r="AX33" t="s">
        <v>1192</v>
      </c>
      <c r="AY33" t="s">
        <v>1192</v>
      </c>
      <c r="AZ33" t="s">
        <v>1192</v>
      </c>
      <c r="BA33" t="s">
        <v>1192</v>
      </c>
      <c r="BB33" t="s">
        <v>1192</v>
      </c>
      <c r="BC33" t="s">
        <v>1192</v>
      </c>
      <c r="BD33" t="s">
        <v>1192</v>
      </c>
      <c r="BE33" t="s">
        <v>1192</v>
      </c>
      <c r="BF33" t="s">
        <v>1192</v>
      </c>
      <c r="BG33" t="s">
        <v>1192</v>
      </c>
      <c r="BH33" t="s">
        <v>1192</v>
      </c>
      <c r="BI33" t="s">
        <v>1192</v>
      </c>
      <c r="BJ33" t="s">
        <v>1192</v>
      </c>
      <c r="BK33" t="s">
        <v>1192</v>
      </c>
      <c r="BL33" t="s">
        <v>1192</v>
      </c>
      <c r="BM33" t="s">
        <v>1192</v>
      </c>
      <c r="BN33" t="s">
        <v>1192</v>
      </c>
      <c r="BO33" t="s">
        <v>1192</v>
      </c>
      <c r="BP33" t="s">
        <v>1192</v>
      </c>
      <c r="BQ33" t="s">
        <v>1192</v>
      </c>
      <c r="BR33" t="s">
        <v>1192</v>
      </c>
      <c r="BS33" t="s">
        <v>1192</v>
      </c>
      <c r="BT33" t="s">
        <v>1192</v>
      </c>
      <c r="BU33" t="s">
        <v>1192</v>
      </c>
      <c r="BV33" t="s">
        <v>1192</v>
      </c>
      <c r="BW33" t="s">
        <v>1192</v>
      </c>
      <c r="BX33" t="s">
        <v>1192</v>
      </c>
      <c r="BY33" t="s">
        <v>1192</v>
      </c>
      <c r="BZ33" t="s">
        <v>1192</v>
      </c>
      <c r="CA33" t="s">
        <v>1192</v>
      </c>
      <c r="CB33" t="s">
        <v>1192</v>
      </c>
      <c r="CC33" t="s">
        <v>1192</v>
      </c>
      <c r="CD33" t="s">
        <v>1192</v>
      </c>
      <c r="CE33" t="s">
        <v>1192</v>
      </c>
    </row>
    <row r="34" spans="1:83" x14ac:dyDescent="0.25">
      <c r="A34" t="s">
        <v>759</v>
      </c>
      <c r="B34" t="s">
        <v>1536</v>
      </c>
      <c r="C34">
        <v>155965024</v>
      </c>
      <c r="D34">
        <v>163704272</v>
      </c>
      <c r="E34">
        <v>28084</v>
      </c>
      <c r="F34">
        <v>28589</v>
      </c>
      <c r="G34">
        <v>51024</v>
      </c>
      <c r="H34">
        <v>52272</v>
      </c>
      <c r="I34">
        <v>155914000</v>
      </c>
      <c r="J34">
        <v>163652000</v>
      </c>
      <c r="K34">
        <v>186351</v>
      </c>
      <c r="L34">
        <v>190264</v>
      </c>
      <c r="M34">
        <v>91034.9</v>
      </c>
      <c r="N34">
        <v>92353.2</v>
      </c>
      <c r="O34">
        <v>98.3</v>
      </c>
      <c r="P34">
        <v>98.75</v>
      </c>
      <c r="Q34">
        <v>5.7</v>
      </c>
      <c r="R34">
        <v>5.2</v>
      </c>
      <c r="S34">
        <v>89493</v>
      </c>
      <c r="T34">
        <v>91203.985000000001</v>
      </c>
      <c r="U34">
        <v>1742.76</v>
      </c>
      <c r="V34">
        <v>1794.92455</v>
      </c>
      <c r="W34">
        <v>1742.19</v>
      </c>
      <c r="X34">
        <v>1794.35142</v>
      </c>
      <c r="Y34">
        <v>1584213</v>
      </c>
      <c r="Z34">
        <v>17.37</v>
      </c>
      <c r="AA34">
        <v>0.99702000000000002</v>
      </c>
      <c r="AB34">
        <v>4</v>
      </c>
      <c r="AC34">
        <v>4</v>
      </c>
      <c r="AD34">
        <v>0</v>
      </c>
      <c r="AE34">
        <v>224.91004000000001</v>
      </c>
      <c r="AF34">
        <v>99.370009999999994</v>
      </c>
      <c r="AG34">
        <v>0</v>
      </c>
      <c r="AH34">
        <v>2119.2046099999998</v>
      </c>
      <c r="AI34">
        <v>1</v>
      </c>
      <c r="AJ34">
        <v>1600.7</v>
      </c>
      <c r="AK34">
        <v>0</v>
      </c>
      <c r="AL34">
        <v>0</v>
      </c>
      <c r="AM34">
        <v>1</v>
      </c>
      <c r="AN34">
        <v>1600.7</v>
      </c>
      <c r="AO34" t="s">
        <v>1192</v>
      </c>
      <c r="AP34" t="s">
        <v>1192</v>
      </c>
      <c r="AQ34" t="s">
        <v>1192</v>
      </c>
      <c r="AR34" t="s">
        <v>1192</v>
      </c>
      <c r="AS34" t="s">
        <v>1192</v>
      </c>
      <c r="AT34" t="s">
        <v>1192</v>
      </c>
      <c r="AU34" t="s">
        <v>1192</v>
      </c>
      <c r="AV34" t="s">
        <v>1192</v>
      </c>
      <c r="AW34" t="s">
        <v>1192</v>
      </c>
      <c r="AX34" t="s">
        <v>1192</v>
      </c>
      <c r="AY34" t="s">
        <v>1192</v>
      </c>
      <c r="AZ34" t="s">
        <v>1192</v>
      </c>
      <c r="BA34" t="s">
        <v>1192</v>
      </c>
      <c r="BB34" t="s">
        <v>1192</v>
      </c>
      <c r="BC34" t="s">
        <v>1192</v>
      </c>
      <c r="BD34" t="s">
        <v>1192</v>
      </c>
      <c r="BE34" t="s">
        <v>1192</v>
      </c>
      <c r="BF34" t="s">
        <v>1192</v>
      </c>
      <c r="BG34" t="s">
        <v>1192</v>
      </c>
      <c r="BH34" t="s">
        <v>1192</v>
      </c>
      <c r="BI34" t="s">
        <v>1192</v>
      </c>
      <c r="BJ34" t="s">
        <v>1192</v>
      </c>
      <c r="BK34" t="s">
        <v>1192</v>
      </c>
      <c r="BL34" t="s">
        <v>1192</v>
      </c>
      <c r="BM34" t="s">
        <v>1192</v>
      </c>
      <c r="BN34" t="s">
        <v>1192</v>
      </c>
      <c r="BO34" t="s">
        <v>1192</v>
      </c>
      <c r="BP34" t="s">
        <v>1192</v>
      </c>
      <c r="BQ34" t="s">
        <v>1192</v>
      </c>
      <c r="BR34" t="s">
        <v>1192</v>
      </c>
      <c r="BS34" t="s">
        <v>1192</v>
      </c>
      <c r="BT34" t="s">
        <v>1192</v>
      </c>
      <c r="BU34" t="s">
        <v>1192</v>
      </c>
      <c r="BV34" t="s">
        <v>1192</v>
      </c>
      <c r="BW34" t="s">
        <v>1192</v>
      </c>
      <c r="BX34" t="s">
        <v>1192</v>
      </c>
      <c r="BY34" t="s">
        <v>1192</v>
      </c>
      <c r="BZ34" t="s">
        <v>1192</v>
      </c>
      <c r="CA34" t="s">
        <v>1192</v>
      </c>
      <c r="CB34" t="s">
        <v>1192</v>
      </c>
      <c r="CC34" t="s">
        <v>1192</v>
      </c>
      <c r="CD34" t="s">
        <v>1192</v>
      </c>
      <c r="CE34" t="s">
        <v>1192</v>
      </c>
    </row>
    <row r="35" spans="1:83" x14ac:dyDescent="0.25">
      <c r="A35" t="s">
        <v>761</v>
      </c>
      <c r="B35" t="s">
        <v>1537</v>
      </c>
      <c r="C35">
        <v>236198259</v>
      </c>
      <c r="D35">
        <v>243198359</v>
      </c>
      <c r="E35">
        <v>0</v>
      </c>
      <c r="F35">
        <v>0</v>
      </c>
      <c r="G35">
        <v>0</v>
      </c>
      <c r="H35">
        <v>0</v>
      </c>
      <c r="I35">
        <v>236198259</v>
      </c>
      <c r="J35">
        <v>243198359</v>
      </c>
      <c r="K35">
        <v>0</v>
      </c>
      <c r="L35">
        <v>0</v>
      </c>
      <c r="M35">
        <v>129880.4</v>
      </c>
      <c r="N35">
        <v>131853.79999999999</v>
      </c>
      <c r="O35">
        <v>98.5</v>
      </c>
      <c r="P35">
        <v>97</v>
      </c>
      <c r="Q35">
        <v>17.8</v>
      </c>
      <c r="R35">
        <v>18.8</v>
      </c>
      <c r="S35">
        <v>127950</v>
      </c>
      <c r="T35">
        <v>127917</v>
      </c>
      <c r="U35">
        <v>1846.02</v>
      </c>
      <c r="V35">
        <v>1901.22</v>
      </c>
      <c r="W35">
        <v>1846.02</v>
      </c>
      <c r="X35">
        <v>1901.22</v>
      </c>
      <c r="Y35">
        <v>2361348</v>
      </c>
      <c r="Z35">
        <v>18.46</v>
      </c>
      <c r="AA35">
        <v>0.99999000000000005</v>
      </c>
      <c r="AB35">
        <v>4</v>
      </c>
      <c r="AC35">
        <v>4</v>
      </c>
      <c r="AD35">
        <v>0</v>
      </c>
      <c r="AE35">
        <v>251.2</v>
      </c>
      <c r="AF35">
        <v>77.95</v>
      </c>
      <c r="AG35">
        <v>0</v>
      </c>
      <c r="AH35">
        <v>2230.37</v>
      </c>
      <c r="AI35">
        <v>0</v>
      </c>
      <c r="AJ35">
        <v>0</v>
      </c>
      <c r="AK35">
        <v>0</v>
      </c>
      <c r="AL35">
        <v>0</v>
      </c>
      <c r="AM35">
        <v>0</v>
      </c>
      <c r="AN35">
        <v>0</v>
      </c>
      <c r="AO35" t="s">
        <v>1192</v>
      </c>
      <c r="AP35" t="s">
        <v>1192</v>
      </c>
      <c r="AQ35" t="s">
        <v>1192</v>
      </c>
      <c r="AR35" t="s">
        <v>1192</v>
      </c>
      <c r="AS35" t="s">
        <v>1192</v>
      </c>
      <c r="AT35" t="s">
        <v>1192</v>
      </c>
      <c r="AU35" t="s">
        <v>1192</v>
      </c>
      <c r="AV35" t="s">
        <v>1192</v>
      </c>
      <c r="AW35" t="s">
        <v>1192</v>
      </c>
      <c r="AX35" t="s">
        <v>1192</v>
      </c>
      <c r="AY35" t="s">
        <v>1192</v>
      </c>
      <c r="AZ35" t="s">
        <v>1192</v>
      </c>
      <c r="BA35" t="s">
        <v>1192</v>
      </c>
      <c r="BB35" t="s">
        <v>1192</v>
      </c>
      <c r="BC35" t="s">
        <v>1192</v>
      </c>
      <c r="BD35" t="s">
        <v>1192</v>
      </c>
      <c r="BE35" t="s">
        <v>1192</v>
      </c>
      <c r="BF35" t="s">
        <v>1192</v>
      </c>
      <c r="BG35" t="s">
        <v>1192</v>
      </c>
      <c r="BH35" t="s">
        <v>1192</v>
      </c>
      <c r="BI35" t="s">
        <v>1192</v>
      </c>
      <c r="BJ35" t="s">
        <v>1192</v>
      </c>
      <c r="BK35" t="s">
        <v>1192</v>
      </c>
      <c r="BL35" t="s">
        <v>1192</v>
      </c>
      <c r="BM35" t="s">
        <v>1192</v>
      </c>
      <c r="BN35" t="s">
        <v>1192</v>
      </c>
      <c r="BO35" t="s">
        <v>1192</v>
      </c>
      <c r="BP35" t="s">
        <v>1192</v>
      </c>
      <c r="BQ35" t="s">
        <v>1192</v>
      </c>
      <c r="BR35" t="s">
        <v>1192</v>
      </c>
      <c r="BS35" t="s">
        <v>1192</v>
      </c>
      <c r="BT35" t="s">
        <v>1192</v>
      </c>
      <c r="BU35" t="s">
        <v>1192</v>
      </c>
      <c r="BV35" t="s">
        <v>1192</v>
      </c>
      <c r="BW35" t="s">
        <v>1192</v>
      </c>
      <c r="BX35" t="s">
        <v>1192</v>
      </c>
      <c r="BY35" t="s">
        <v>1192</v>
      </c>
      <c r="BZ35" t="s">
        <v>1192</v>
      </c>
      <c r="CA35" t="s">
        <v>1192</v>
      </c>
      <c r="CB35" t="s">
        <v>1192</v>
      </c>
      <c r="CC35" t="s">
        <v>1192</v>
      </c>
      <c r="CD35" t="s">
        <v>1192</v>
      </c>
      <c r="CE35" t="s">
        <v>1192</v>
      </c>
    </row>
    <row r="36" spans="1:83" x14ac:dyDescent="0.25">
      <c r="A36" t="s">
        <v>763</v>
      </c>
      <c r="B36" t="s">
        <v>1538</v>
      </c>
      <c r="C36">
        <v>10175468.6</v>
      </c>
      <c r="D36">
        <v>10542342</v>
      </c>
      <c r="E36">
        <v>169801</v>
      </c>
      <c r="F36">
        <v>120154</v>
      </c>
      <c r="G36">
        <v>3944067</v>
      </c>
      <c r="H36">
        <v>4257049</v>
      </c>
      <c r="I36">
        <v>6231401.5999999996</v>
      </c>
      <c r="J36">
        <v>6285293</v>
      </c>
      <c r="K36">
        <v>255785.06</v>
      </c>
      <c r="L36">
        <v>270224</v>
      </c>
      <c r="M36">
        <v>47105</v>
      </c>
      <c r="N36">
        <v>47789.4</v>
      </c>
      <c r="O36">
        <v>99</v>
      </c>
      <c r="P36">
        <v>99.25</v>
      </c>
      <c r="Q36">
        <v>26</v>
      </c>
      <c r="R36">
        <v>26</v>
      </c>
      <c r="S36">
        <v>46660</v>
      </c>
      <c r="T36">
        <v>47457</v>
      </c>
      <c r="U36">
        <v>218.08</v>
      </c>
      <c r="V36">
        <v>222.15</v>
      </c>
      <c r="W36">
        <v>133.55000000000001</v>
      </c>
      <c r="X36">
        <v>132.44</v>
      </c>
      <c r="Y36" t="s">
        <v>1192</v>
      </c>
      <c r="Z36" t="s">
        <v>1192</v>
      </c>
      <c r="AA36" t="s">
        <v>1192</v>
      </c>
      <c r="AB36">
        <v>4</v>
      </c>
      <c r="AC36">
        <v>4</v>
      </c>
      <c r="AD36">
        <v>1516.95</v>
      </c>
      <c r="AE36">
        <v>288</v>
      </c>
      <c r="AF36">
        <v>0</v>
      </c>
      <c r="AG36">
        <v>0</v>
      </c>
      <c r="AH36">
        <v>2027.1</v>
      </c>
      <c r="AI36">
        <v>65</v>
      </c>
      <c r="AJ36">
        <v>47457</v>
      </c>
      <c r="AK36">
        <v>0</v>
      </c>
      <c r="AL36">
        <v>0</v>
      </c>
      <c r="AM36">
        <v>58</v>
      </c>
      <c r="AN36">
        <v>47295</v>
      </c>
      <c r="AO36">
        <v>3</v>
      </c>
      <c r="AP36" t="s">
        <v>1192</v>
      </c>
      <c r="AQ36" t="s">
        <v>1192</v>
      </c>
      <c r="AR36" t="s">
        <v>1192</v>
      </c>
      <c r="AS36" t="s">
        <v>1192</v>
      </c>
      <c r="AT36" t="s">
        <v>1192</v>
      </c>
      <c r="AU36" t="s">
        <v>1192</v>
      </c>
      <c r="AV36" t="s">
        <v>1192</v>
      </c>
      <c r="AW36" t="s">
        <v>1192</v>
      </c>
      <c r="AX36" t="s">
        <v>1192</v>
      </c>
      <c r="AY36" t="s">
        <v>1192</v>
      </c>
      <c r="AZ36" t="s">
        <v>1192</v>
      </c>
      <c r="BA36" t="s">
        <v>1192</v>
      </c>
      <c r="BB36" t="s">
        <v>1192</v>
      </c>
      <c r="BC36" t="s">
        <v>1192</v>
      </c>
      <c r="BD36" t="s">
        <v>1192</v>
      </c>
      <c r="BE36" t="s">
        <v>1192</v>
      </c>
      <c r="BF36" t="s">
        <v>1192</v>
      </c>
      <c r="BG36" t="s">
        <v>1192</v>
      </c>
      <c r="BH36" t="s">
        <v>1192</v>
      </c>
      <c r="BI36" t="s">
        <v>1192</v>
      </c>
      <c r="BJ36" t="s">
        <v>1192</v>
      </c>
      <c r="BK36" t="s">
        <v>1192</v>
      </c>
      <c r="BL36" t="s">
        <v>1192</v>
      </c>
      <c r="BM36" t="s">
        <v>1192</v>
      </c>
      <c r="BN36" t="s">
        <v>1192</v>
      </c>
      <c r="BO36" t="s">
        <v>1192</v>
      </c>
      <c r="BP36" t="s">
        <v>1192</v>
      </c>
      <c r="BQ36" t="s">
        <v>1192</v>
      </c>
      <c r="BR36" t="s">
        <v>1192</v>
      </c>
      <c r="BS36" t="s">
        <v>1192</v>
      </c>
      <c r="BT36" t="s">
        <v>1192</v>
      </c>
      <c r="BU36" t="s">
        <v>1192</v>
      </c>
      <c r="BV36" t="s">
        <v>1192</v>
      </c>
      <c r="BW36" t="s">
        <v>1192</v>
      </c>
      <c r="BX36" t="s">
        <v>1192</v>
      </c>
      <c r="BY36" t="s">
        <v>1192</v>
      </c>
      <c r="BZ36">
        <v>0</v>
      </c>
      <c r="CA36" t="s">
        <v>1192</v>
      </c>
      <c r="CB36" t="s">
        <v>1192</v>
      </c>
      <c r="CC36">
        <v>0</v>
      </c>
      <c r="CD36" t="s">
        <v>1192</v>
      </c>
      <c r="CE36" t="s">
        <v>1192</v>
      </c>
    </row>
    <row r="37" spans="1:83" x14ac:dyDescent="0.25">
      <c r="A37" t="s">
        <v>764</v>
      </c>
      <c r="B37" t="s">
        <v>1539</v>
      </c>
      <c r="C37">
        <v>175312044</v>
      </c>
      <c r="D37">
        <v>178835000</v>
      </c>
      <c r="E37">
        <v>0</v>
      </c>
      <c r="F37">
        <v>0</v>
      </c>
      <c r="G37">
        <v>0</v>
      </c>
      <c r="H37">
        <v>0</v>
      </c>
      <c r="I37">
        <v>175312044</v>
      </c>
      <c r="J37">
        <v>178835000</v>
      </c>
      <c r="K37">
        <v>1275269</v>
      </c>
      <c r="L37">
        <v>1272315</v>
      </c>
      <c r="M37">
        <v>135152.20000000001</v>
      </c>
      <c r="N37">
        <v>135542.6</v>
      </c>
      <c r="O37">
        <v>97.65</v>
      </c>
      <c r="P37">
        <v>98.34</v>
      </c>
      <c r="Q37">
        <v>49.9</v>
      </c>
      <c r="R37">
        <v>54.4</v>
      </c>
      <c r="S37">
        <v>132026</v>
      </c>
      <c r="T37">
        <v>133347</v>
      </c>
      <c r="U37">
        <v>1327.86</v>
      </c>
      <c r="V37">
        <v>1341.13</v>
      </c>
      <c r="W37">
        <v>1327.86</v>
      </c>
      <c r="X37">
        <v>1341.13</v>
      </c>
      <c r="Y37">
        <v>1769515</v>
      </c>
      <c r="Z37">
        <v>13.27</v>
      </c>
      <c r="AA37">
        <v>0.99934999999999996</v>
      </c>
      <c r="AB37">
        <v>4</v>
      </c>
      <c r="AC37">
        <v>4</v>
      </c>
      <c r="AD37">
        <v>395.59</v>
      </c>
      <c r="AE37">
        <v>0</v>
      </c>
      <c r="AF37">
        <v>0</v>
      </c>
      <c r="AG37">
        <v>0</v>
      </c>
      <c r="AH37">
        <v>1736.72</v>
      </c>
      <c r="AI37">
        <v>0</v>
      </c>
      <c r="AJ37">
        <v>0</v>
      </c>
      <c r="AK37">
        <v>0</v>
      </c>
      <c r="AL37">
        <v>0</v>
      </c>
      <c r="AM37">
        <v>0</v>
      </c>
      <c r="AN37">
        <v>0</v>
      </c>
      <c r="AO37" t="s">
        <v>1192</v>
      </c>
      <c r="AP37" t="s">
        <v>1192</v>
      </c>
      <c r="AQ37" t="s">
        <v>1192</v>
      </c>
      <c r="AR37" t="s">
        <v>1192</v>
      </c>
      <c r="AS37" t="s">
        <v>1192</v>
      </c>
      <c r="AT37" t="s">
        <v>1192</v>
      </c>
      <c r="AU37" t="s">
        <v>1192</v>
      </c>
      <c r="AV37" t="s">
        <v>1192</v>
      </c>
      <c r="AW37" t="s">
        <v>1192</v>
      </c>
      <c r="AX37" t="s">
        <v>1192</v>
      </c>
      <c r="AY37" t="s">
        <v>1192</v>
      </c>
      <c r="AZ37" t="s">
        <v>1192</v>
      </c>
      <c r="BA37" t="s">
        <v>1192</v>
      </c>
      <c r="BB37" t="s">
        <v>1192</v>
      </c>
      <c r="BC37" t="s">
        <v>1192</v>
      </c>
      <c r="BD37" t="s">
        <v>1192</v>
      </c>
      <c r="BE37" t="s">
        <v>1192</v>
      </c>
      <c r="BF37" t="s">
        <v>1192</v>
      </c>
      <c r="BG37" t="s">
        <v>1192</v>
      </c>
      <c r="BH37" t="s">
        <v>1192</v>
      </c>
      <c r="BI37" t="s">
        <v>1192</v>
      </c>
      <c r="BJ37" t="s">
        <v>1192</v>
      </c>
      <c r="BK37" t="s">
        <v>1192</v>
      </c>
      <c r="BL37" t="s">
        <v>1192</v>
      </c>
      <c r="BM37" t="s">
        <v>1192</v>
      </c>
      <c r="BN37" t="s">
        <v>1192</v>
      </c>
      <c r="BO37" t="s">
        <v>1192</v>
      </c>
      <c r="BP37" t="s">
        <v>1192</v>
      </c>
      <c r="BQ37" t="s">
        <v>1192</v>
      </c>
      <c r="BR37" t="s">
        <v>1192</v>
      </c>
      <c r="BS37" t="s">
        <v>1192</v>
      </c>
      <c r="BT37" t="s">
        <v>1192</v>
      </c>
      <c r="BU37" t="s">
        <v>1192</v>
      </c>
      <c r="BV37" t="s">
        <v>1192</v>
      </c>
      <c r="BW37" t="s">
        <v>1192</v>
      </c>
      <c r="BX37" t="s">
        <v>1192</v>
      </c>
      <c r="BY37" t="s">
        <v>1192</v>
      </c>
      <c r="BZ37" t="s">
        <v>1192</v>
      </c>
      <c r="CA37" t="s">
        <v>1192</v>
      </c>
      <c r="CB37" t="s">
        <v>1192</v>
      </c>
      <c r="CC37" t="s">
        <v>1192</v>
      </c>
      <c r="CD37" t="s">
        <v>1192</v>
      </c>
      <c r="CE37" t="s">
        <v>1192</v>
      </c>
    </row>
    <row r="38" spans="1:83" x14ac:dyDescent="0.25">
      <c r="A38" t="s">
        <v>766</v>
      </c>
      <c r="B38" t="s">
        <v>1540</v>
      </c>
      <c r="C38">
        <v>9716822</v>
      </c>
      <c r="D38">
        <v>9999601</v>
      </c>
      <c r="E38">
        <v>0</v>
      </c>
      <c r="F38">
        <v>0</v>
      </c>
      <c r="G38">
        <v>1052198</v>
      </c>
      <c r="H38">
        <v>1071812</v>
      </c>
      <c r="I38">
        <v>8664624</v>
      </c>
      <c r="J38">
        <v>8927789</v>
      </c>
      <c r="K38">
        <v>0</v>
      </c>
      <c r="L38">
        <v>0</v>
      </c>
      <c r="M38">
        <v>37562.199999999997</v>
      </c>
      <c r="N38">
        <v>37889.9</v>
      </c>
      <c r="O38">
        <v>99</v>
      </c>
      <c r="P38">
        <v>99</v>
      </c>
      <c r="Q38">
        <v>0</v>
      </c>
      <c r="R38">
        <v>0</v>
      </c>
      <c r="S38">
        <v>37186.6</v>
      </c>
      <c r="T38">
        <v>37511</v>
      </c>
      <c r="U38">
        <v>261.3</v>
      </c>
      <c r="V38">
        <v>266.58</v>
      </c>
      <c r="W38">
        <v>233</v>
      </c>
      <c r="X38">
        <v>238</v>
      </c>
      <c r="Y38">
        <v>0</v>
      </c>
      <c r="Z38">
        <v>0</v>
      </c>
      <c r="AA38">
        <v>0</v>
      </c>
      <c r="AB38">
        <v>4</v>
      </c>
      <c r="AC38">
        <v>4</v>
      </c>
      <c r="AD38">
        <v>1396.78</v>
      </c>
      <c r="AE38">
        <v>249.66</v>
      </c>
      <c r="AF38">
        <v>89.4</v>
      </c>
      <c r="AG38">
        <v>0</v>
      </c>
      <c r="AH38">
        <v>2002.42</v>
      </c>
      <c r="AI38">
        <v>19</v>
      </c>
      <c r="AJ38">
        <v>23581.3</v>
      </c>
      <c r="AK38">
        <v>0</v>
      </c>
      <c r="AL38">
        <v>0</v>
      </c>
      <c r="AM38">
        <v>19</v>
      </c>
      <c r="AN38">
        <v>23581.3</v>
      </c>
      <c r="AO38" t="s">
        <v>1192</v>
      </c>
      <c r="AP38" t="s">
        <v>1192</v>
      </c>
      <c r="AQ38" t="s">
        <v>1192</v>
      </c>
      <c r="AR38" t="s">
        <v>1192</v>
      </c>
      <c r="AS38" t="s">
        <v>1192</v>
      </c>
      <c r="AT38" t="s">
        <v>1192</v>
      </c>
      <c r="AU38" t="s">
        <v>1192</v>
      </c>
      <c r="AV38" t="s">
        <v>1192</v>
      </c>
      <c r="AW38" t="s">
        <v>1192</v>
      </c>
      <c r="AX38" t="s">
        <v>1192</v>
      </c>
      <c r="AY38" t="s">
        <v>1192</v>
      </c>
      <c r="AZ38" t="s">
        <v>1192</v>
      </c>
      <c r="BA38" t="s">
        <v>1192</v>
      </c>
      <c r="BB38" t="s">
        <v>1192</v>
      </c>
      <c r="BC38" t="s">
        <v>1192</v>
      </c>
      <c r="BD38" t="s">
        <v>1192</v>
      </c>
      <c r="BE38" t="s">
        <v>1192</v>
      </c>
      <c r="BF38" t="s">
        <v>1192</v>
      </c>
      <c r="BG38" t="s">
        <v>1192</v>
      </c>
      <c r="BH38" t="s">
        <v>1192</v>
      </c>
      <c r="BI38" t="s">
        <v>1192</v>
      </c>
      <c r="BJ38" t="s">
        <v>1192</v>
      </c>
      <c r="BK38" t="s">
        <v>1192</v>
      </c>
      <c r="BL38" t="s">
        <v>1192</v>
      </c>
      <c r="BM38" t="s">
        <v>1192</v>
      </c>
      <c r="BN38" t="s">
        <v>1192</v>
      </c>
      <c r="BO38" t="s">
        <v>1192</v>
      </c>
      <c r="BP38" t="s">
        <v>1192</v>
      </c>
      <c r="BQ38" t="s">
        <v>1192</v>
      </c>
      <c r="BR38" t="s">
        <v>1192</v>
      </c>
      <c r="BS38" t="s">
        <v>1192</v>
      </c>
      <c r="BT38" t="s">
        <v>1192</v>
      </c>
      <c r="BU38" t="s">
        <v>1192</v>
      </c>
      <c r="BV38" t="s">
        <v>1192</v>
      </c>
      <c r="BW38" t="s">
        <v>1192</v>
      </c>
      <c r="BX38" t="s">
        <v>1192</v>
      </c>
      <c r="BY38" t="s">
        <v>1192</v>
      </c>
      <c r="BZ38" t="s">
        <v>1192</v>
      </c>
      <c r="CA38" t="s">
        <v>1192</v>
      </c>
      <c r="CB38" t="s">
        <v>1192</v>
      </c>
      <c r="CC38" t="s">
        <v>1192</v>
      </c>
      <c r="CD38" t="s">
        <v>1192</v>
      </c>
      <c r="CE38" t="s">
        <v>1192</v>
      </c>
    </row>
    <row r="39" spans="1:83" x14ac:dyDescent="0.25">
      <c r="A39" t="s">
        <v>768</v>
      </c>
      <c r="B39" t="s">
        <v>1541</v>
      </c>
      <c r="C39">
        <v>4917877</v>
      </c>
      <c r="D39">
        <v>5295444</v>
      </c>
      <c r="E39">
        <v>0</v>
      </c>
      <c r="F39">
        <v>0</v>
      </c>
      <c r="G39">
        <v>0</v>
      </c>
      <c r="H39">
        <v>0</v>
      </c>
      <c r="I39">
        <v>4917877</v>
      </c>
      <c r="J39">
        <v>5295444</v>
      </c>
      <c r="K39">
        <v>0</v>
      </c>
      <c r="L39">
        <v>0</v>
      </c>
      <c r="M39">
        <v>36140.1</v>
      </c>
      <c r="N39">
        <v>36451.1</v>
      </c>
      <c r="O39">
        <v>95</v>
      </c>
      <c r="P39">
        <v>98</v>
      </c>
      <c r="Q39">
        <v>0</v>
      </c>
      <c r="R39">
        <v>0</v>
      </c>
      <c r="S39">
        <v>34333.1</v>
      </c>
      <c r="T39">
        <v>35722.078000000001</v>
      </c>
      <c r="U39">
        <v>143.24</v>
      </c>
      <c r="V39">
        <v>148.24009000000001</v>
      </c>
      <c r="W39">
        <v>143.24</v>
      </c>
      <c r="X39">
        <v>148.24009000000001</v>
      </c>
      <c r="Y39">
        <v>0</v>
      </c>
      <c r="Z39">
        <v>0</v>
      </c>
      <c r="AA39">
        <v>0</v>
      </c>
      <c r="AB39">
        <v>4</v>
      </c>
      <c r="AC39">
        <v>4</v>
      </c>
      <c r="AD39">
        <v>1529.3109400000001</v>
      </c>
      <c r="AE39">
        <v>223.00013999999999</v>
      </c>
      <c r="AF39">
        <v>0</v>
      </c>
      <c r="AG39">
        <v>0</v>
      </c>
      <c r="AH39">
        <v>1900.55117</v>
      </c>
      <c r="AI39">
        <v>0</v>
      </c>
      <c r="AJ39">
        <v>0</v>
      </c>
      <c r="AK39">
        <v>0</v>
      </c>
      <c r="AL39">
        <v>0</v>
      </c>
      <c r="AM39">
        <v>0</v>
      </c>
      <c r="AN39">
        <v>0</v>
      </c>
      <c r="AO39" t="s">
        <v>1192</v>
      </c>
      <c r="AP39" t="s">
        <v>1192</v>
      </c>
      <c r="AQ39" t="s">
        <v>1192</v>
      </c>
      <c r="AR39" t="s">
        <v>1192</v>
      </c>
      <c r="AS39" t="s">
        <v>1192</v>
      </c>
      <c r="AT39" t="s">
        <v>1192</v>
      </c>
      <c r="AU39" t="s">
        <v>1192</v>
      </c>
      <c r="AV39" t="s">
        <v>1192</v>
      </c>
      <c r="AW39" t="s">
        <v>1192</v>
      </c>
      <c r="AX39" t="s">
        <v>1192</v>
      </c>
      <c r="AY39" t="s">
        <v>1192</v>
      </c>
      <c r="AZ39" t="s">
        <v>1192</v>
      </c>
      <c r="BA39" t="s">
        <v>1192</v>
      </c>
      <c r="BB39" t="s">
        <v>1192</v>
      </c>
      <c r="BC39" t="s">
        <v>1192</v>
      </c>
      <c r="BD39" t="s">
        <v>1192</v>
      </c>
      <c r="BE39" t="s">
        <v>1192</v>
      </c>
      <c r="BF39" t="s">
        <v>1192</v>
      </c>
      <c r="BG39" t="s">
        <v>1192</v>
      </c>
      <c r="BH39" t="s">
        <v>1192</v>
      </c>
      <c r="BI39" t="s">
        <v>1192</v>
      </c>
      <c r="BJ39" t="s">
        <v>1192</v>
      </c>
      <c r="BK39" t="s">
        <v>1192</v>
      </c>
      <c r="BL39" t="s">
        <v>1192</v>
      </c>
      <c r="BM39" t="s">
        <v>1192</v>
      </c>
      <c r="BN39" t="s">
        <v>1192</v>
      </c>
      <c r="BO39" t="s">
        <v>1192</v>
      </c>
      <c r="BP39" t="s">
        <v>1192</v>
      </c>
      <c r="BQ39" t="s">
        <v>1192</v>
      </c>
      <c r="BR39" t="s">
        <v>1192</v>
      </c>
      <c r="BS39" t="s">
        <v>1192</v>
      </c>
      <c r="BT39" t="s">
        <v>1192</v>
      </c>
      <c r="BU39" t="s">
        <v>1192</v>
      </c>
      <c r="BV39" t="s">
        <v>1192</v>
      </c>
      <c r="BW39" t="s">
        <v>1192</v>
      </c>
      <c r="BX39" t="s">
        <v>1192</v>
      </c>
      <c r="BY39" t="s">
        <v>1192</v>
      </c>
      <c r="BZ39" t="s">
        <v>1192</v>
      </c>
      <c r="CA39" t="s">
        <v>1192</v>
      </c>
      <c r="CB39" t="s">
        <v>1192</v>
      </c>
      <c r="CC39" t="s">
        <v>1192</v>
      </c>
      <c r="CD39" t="s">
        <v>1192</v>
      </c>
      <c r="CE39" t="s">
        <v>1192</v>
      </c>
    </row>
    <row r="40" spans="1:83" x14ac:dyDescent="0.25">
      <c r="A40" t="s">
        <v>770</v>
      </c>
      <c r="B40" t="s">
        <v>1542</v>
      </c>
      <c r="C40">
        <v>6818728</v>
      </c>
      <c r="D40">
        <v>7069399</v>
      </c>
      <c r="E40">
        <v>25000</v>
      </c>
      <c r="F40">
        <v>25000</v>
      </c>
      <c r="G40">
        <v>913457</v>
      </c>
      <c r="H40">
        <v>937768</v>
      </c>
      <c r="I40">
        <v>5905271</v>
      </c>
      <c r="J40">
        <v>6131631</v>
      </c>
      <c r="K40">
        <v>0</v>
      </c>
      <c r="L40">
        <v>0</v>
      </c>
      <c r="M40">
        <v>34572.1</v>
      </c>
      <c r="N40">
        <v>34889.4</v>
      </c>
      <c r="O40">
        <v>98.5</v>
      </c>
      <c r="P40">
        <v>98.5</v>
      </c>
      <c r="Q40">
        <v>163.9</v>
      </c>
      <c r="R40">
        <v>163.9</v>
      </c>
      <c r="S40">
        <v>34217.5</v>
      </c>
      <c r="T40">
        <v>34530</v>
      </c>
      <c r="U40">
        <v>199.28</v>
      </c>
      <c r="V40">
        <v>204.73</v>
      </c>
      <c r="W40">
        <v>172.58</v>
      </c>
      <c r="X40">
        <v>177.57</v>
      </c>
      <c r="Y40">
        <v>0</v>
      </c>
      <c r="Z40">
        <v>0</v>
      </c>
      <c r="AA40">
        <v>0</v>
      </c>
      <c r="AB40">
        <v>4</v>
      </c>
      <c r="AC40">
        <v>4</v>
      </c>
      <c r="AD40">
        <v>1644.09</v>
      </c>
      <c r="AE40">
        <v>254.25</v>
      </c>
      <c r="AF40">
        <v>84.57</v>
      </c>
      <c r="AG40">
        <v>0</v>
      </c>
      <c r="AH40">
        <v>2187.64</v>
      </c>
      <c r="AI40">
        <v>10</v>
      </c>
      <c r="AJ40">
        <v>17576.560000000001</v>
      </c>
      <c r="AK40">
        <v>0</v>
      </c>
      <c r="AL40">
        <v>0</v>
      </c>
      <c r="AM40">
        <v>9</v>
      </c>
      <c r="AN40">
        <v>17397.41</v>
      </c>
      <c r="AO40" t="s">
        <v>1192</v>
      </c>
      <c r="AP40" t="s">
        <v>1192</v>
      </c>
      <c r="AQ40" t="s">
        <v>1192</v>
      </c>
      <c r="AR40" t="s">
        <v>1192</v>
      </c>
      <c r="AS40" t="s">
        <v>1192</v>
      </c>
      <c r="AT40" t="s">
        <v>1192</v>
      </c>
      <c r="AU40" t="s">
        <v>1192</v>
      </c>
      <c r="AV40" t="s">
        <v>1192</v>
      </c>
      <c r="AW40" t="s">
        <v>1192</v>
      </c>
      <c r="AX40" t="s">
        <v>1192</v>
      </c>
      <c r="AY40" t="s">
        <v>1192</v>
      </c>
      <c r="AZ40" t="s">
        <v>1192</v>
      </c>
      <c r="BA40" t="s">
        <v>1192</v>
      </c>
      <c r="BB40" t="s">
        <v>1192</v>
      </c>
      <c r="BC40" t="s">
        <v>1192</v>
      </c>
      <c r="BD40" t="s">
        <v>1192</v>
      </c>
      <c r="BE40" t="s">
        <v>1192</v>
      </c>
      <c r="BF40" t="s">
        <v>1192</v>
      </c>
      <c r="BG40" t="s">
        <v>1192</v>
      </c>
      <c r="BH40" t="s">
        <v>1192</v>
      </c>
      <c r="BI40" t="s">
        <v>1192</v>
      </c>
      <c r="BJ40" t="s">
        <v>1192</v>
      </c>
      <c r="BK40" t="s">
        <v>1192</v>
      </c>
      <c r="BL40" t="s">
        <v>1192</v>
      </c>
      <c r="BM40" t="s">
        <v>1192</v>
      </c>
      <c r="BN40" t="s">
        <v>1192</v>
      </c>
      <c r="BO40" t="s">
        <v>1192</v>
      </c>
      <c r="BP40" t="s">
        <v>1192</v>
      </c>
      <c r="BQ40" t="s">
        <v>1192</v>
      </c>
      <c r="BR40" t="s">
        <v>1192</v>
      </c>
      <c r="BS40" t="s">
        <v>1192</v>
      </c>
      <c r="BT40" t="s">
        <v>1192</v>
      </c>
      <c r="BU40" t="s">
        <v>1192</v>
      </c>
      <c r="BV40" t="s">
        <v>1192</v>
      </c>
      <c r="BW40" t="s">
        <v>1192</v>
      </c>
      <c r="BX40" t="s">
        <v>1192</v>
      </c>
      <c r="BY40" t="s">
        <v>1192</v>
      </c>
      <c r="BZ40" t="s">
        <v>1192</v>
      </c>
      <c r="CA40" t="s">
        <v>1192</v>
      </c>
      <c r="CB40" t="s">
        <v>1192</v>
      </c>
      <c r="CC40" t="s">
        <v>1192</v>
      </c>
      <c r="CD40" t="s">
        <v>1192</v>
      </c>
      <c r="CE40" t="s">
        <v>1192</v>
      </c>
    </row>
    <row r="41" spans="1:83" x14ac:dyDescent="0.25">
      <c r="A41" t="s">
        <v>775</v>
      </c>
      <c r="B41" t="s">
        <v>165</v>
      </c>
      <c r="C41">
        <v>374559341</v>
      </c>
      <c r="D41">
        <v>394899878</v>
      </c>
      <c r="E41">
        <v>1131289</v>
      </c>
      <c r="F41">
        <v>1330805</v>
      </c>
      <c r="G41">
        <v>15882510</v>
      </c>
      <c r="H41">
        <v>17544957</v>
      </c>
      <c r="I41">
        <v>358676831</v>
      </c>
      <c r="J41">
        <v>377354921</v>
      </c>
      <c r="K41">
        <v>0</v>
      </c>
      <c r="L41">
        <v>0</v>
      </c>
      <c r="M41">
        <v>225563.3</v>
      </c>
      <c r="N41">
        <v>227957.5</v>
      </c>
      <c r="O41">
        <v>98.1</v>
      </c>
      <c r="P41">
        <v>98.2</v>
      </c>
      <c r="Q41">
        <v>1155.5</v>
      </c>
      <c r="R41">
        <v>1176.4000000000001</v>
      </c>
      <c r="S41">
        <v>222433.1</v>
      </c>
      <c r="T41">
        <v>225030.7</v>
      </c>
      <c r="U41">
        <v>1683.92</v>
      </c>
      <c r="V41">
        <v>1754.87</v>
      </c>
      <c r="W41">
        <v>1612.52</v>
      </c>
      <c r="X41">
        <v>1676.9</v>
      </c>
      <c r="Y41">
        <v>7234738</v>
      </c>
      <c r="Z41">
        <v>32.15</v>
      </c>
      <c r="AA41">
        <v>1.99377</v>
      </c>
      <c r="AB41">
        <v>4</v>
      </c>
      <c r="AC41">
        <v>4</v>
      </c>
      <c r="AD41">
        <v>0</v>
      </c>
      <c r="AE41">
        <v>241.28</v>
      </c>
      <c r="AF41">
        <v>72.16</v>
      </c>
      <c r="AG41">
        <v>0</v>
      </c>
      <c r="AH41">
        <v>2068.31</v>
      </c>
      <c r="AI41">
        <v>171</v>
      </c>
      <c r="AJ41">
        <v>201504.4</v>
      </c>
      <c r="AK41">
        <v>1</v>
      </c>
      <c r="AL41">
        <v>23526.3</v>
      </c>
      <c r="AM41">
        <v>148</v>
      </c>
      <c r="AN41">
        <v>223793.8</v>
      </c>
      <c r="AO41">
        <v>3</v>
      </c>
      <c r="AP41" t="s">
        <v>1192</v>
      </c>
      <c r="AQ41" t="s">
        <v>1192</v>
      </c>
      <c r="AR41" t="s">
        <v>1192</v>
      </c>
      <c r="AS41" t="s">
        <v>1192</v>
      </c>
      <c r="AT41" t="s">
        <v>1192</v>
      </c>
      <c r="AU41" t="s">
        <v>1192</v>
      </c>
      <c r="AV41" t="s">
        <v>1192</v>
      </c>
      <c r="AW41" t="s">
        <v>1192</v>
      </c>
      <c r="AX41" t="s">
        <v>1192</v>
      </c>
      <c r="AY41" t="s">
        <v>1192</v>
      </c>
      <c r="AZ41" t="s">
        <v>1192</v>
      </c>
      <c r="BA41" t="s">
        <v>1192</v>
      </c>
      <c r="BB41" t="s">
        <v>1192</v>
      </c>
      <c r="BC41" t="s">
        <v>1192</v>
      </c>
      <c r="BD41" t="s">
        <v>1192</v>
      </c>
      <c r="BE41" t="s">
        <v>1192</v>
      </c>
      <c r="BF41" t="s">
        <v>1192</v>
      </c>
      <c r="BG41" t="s">
        <v>1192</v>
      </c>
      <c r="BH41" t="s">
        <v>1192</v>
      </c>
      <c r="BI41" t="s">
        <v>1192</v>
      </c>
      <c r="BJ41" t="s">
        <v>1192</v>
      </c>
      <c r="BK41" t="s">
        <v>1192</v>
      </c>
      <c r="BL41" t="s">
        <v>1192</v>
      </c>
      <c r="BM41" t="s">
        <v>1192</v>
      </c>
      <c r="BN41" t="s">
        <v>1192</v>
      </c>
      <c r="BO41" t="s">
        <v>1192</v>
      </c>
      <c r="BP41" t="s">
        <v>1192</v>
      </c>
      <c r="BQ41" t="s">
        <v>1192</v>
      </c>
      <c r="BR41" t="s">
        <v>1192</v>
      </c>
      <c r="BS41" t="s">
        <v>1192</v>
      </c>
      <c r="BT41" t="s">
        <v>1192</v>
      </c>
      <c r="BU41" t="s">
        <v>1192</v>
      </c>
      <c r="BV41" t="s">
        <v>1192</v>
      </c>
      <c r="BW41" t="s">
        <v>1192</v>
      </c>
      <c r="BX41" t="s">
        <v>1192</v>
      </c>
      <c r="BY41" t="s">
        <v>1192</v>
      </c>
      <c r="BZ41">
        <v>0</v>
      </c>
      <c r="CA41" t="s">
        <v>1192</v>
      </c>
      <c r="CB41" t="s">
        <v>1192</v>
      </c>
      <c r="CC41">
        <v>0</v>
      </c>
      <c r="CD41" t="s">
        <v>1192</v>
      </c>
      <c r="CE41" t="s">
        <v>1192</v>
      </c>
    </row>
    <row r="42" spans="1:83" x14ac:dyDescent="0.25">
      <c r="A42" t="s">
        <v>772</v>
      </c>
      <c r="B42" t="s">
        <v>1543</v>
      </c>
      <c r="C42">
        <v>7434658</v>
      </c>
      <c r="D42">
        <v>7649715</v>
      </c>
      <c r="E42">
        <v>0</v>
      </c>
      <c r="F42">
        <v>0</v>
      </c>
      <c r="G42">
        <v>168527</v>
      </c>
      <c r="H42">
        <v>169340</v>
      </c>
      <c r="I42">
        <v>7266131</v>
      </c>
      <c r="J42">
        <v>7480375</v>
      </c>
      <c r="K42">
        <v>0</v>
      </c>
      <c r="L42">
        <v>0</v>
      </c>
      <c r="M42">
        <v>23988</v>
      </c>
      <c r="N42">
        <v>24213.4</v>
      </c>
      <c r="O42">
        <v>97</v>
      </c>
      <c r="P42">
        <v>97</v>
      </c>
      <c r="Q42">
        <v>0</v>
      </c>
      <c r="R42">
        <v>0</v>
      </c>
      <c r="S42">
        <v>23268</v>
      </c>
      <c r="T42">
        <v>23487</v>
      </c>
      <c r="U42">
        <v>319.52</v>
      </c>
      <c r="V42">
        <v>325.7</v>
      </c>
      <c r="W42">
        <v>312.27999999999997</v>
      </c>
      <c r="X42">
        <v>318.49</v>
      </c>
      <c r="Y42">
        <v>0</v>
      </c>
      <c r="Z42">
        <v>0</v>
      </c>
      <c r="AA42">
        <v>0</v>
      </c>
      <c r="AB42">
        <v>4</v>
      </c>
      <c r="AC42">
        <v>4</v>
      </c>
      <c r="AD42">
        <v>1514.29</v>
      </c>
      <c r="AE42">
        <v>236.45</v>
      </c>
      <c r="AF42">
        <v>77.27</v>
      </c>
      <c r="AG42">
        <v>0</v>
      </c>
      <c r="AH42">
        <v>2153.71</v>
      </c>
      <c r="AI42">
        <v>8</v>
      </c>
      <c r="AJ42">
        <v>7911</v>
      </c>
      <c r="AK42">
        <v>0</v>
      </c>
      <c r="AL42">
        <v>0</v>
      </c>
      <c r="AM42">
        <v>8</v>
      </c>
      <c r="AN42">
        <v>7911</v>
      </c>
      <c r="AO42" t="s">
        <v>1192</v>
      </c>
      <c r="AP42" t="s">
        <v>1192</v>
      </c>
      <c r="AQ42" t="s">
        <v>1192</v>
      </c>
      <c r="AR42" t="s">
        <v>1192</v>
      </c>
      <c r="AS42" t="s">
        <v>1192</v>
      </c>
      <c r="AT42" t="s">
        <v>1192</v>
      </c>
      <c r="AU42" t="s">
        <v>1192</v>
      </c>
      <c r="AV42" t="s">
        <v>1192</v>
      </c>
      <c r="AW42" t="s">
        <v>1192</v>
      </c>
      <c r="AX42" t="s">
        <v>1192</v>
      </c>
      <c r="AY42" t="s">
        <v>1192</v>
      </c>
      <c r="AZ42" t="s">
        <v>1192</v>
      </c>
      <c r="BA42" t="s">
        <v>1192</v>
      </c>
      <c r="BB42" t="s">
        <v>1192</v>
      </c>
      <c r="BC42" t="s">
        <v>1192</v>
      </c>
      <c r="BD42" t="s">
        <v>1192</v>
      </c>
      <c r="BE42" t="s">
        <v>1192</v>
      </c>
      <c r="BF42" t="s">
        <v>1192</v>
      </c>
      <c r="BG42" t="s">
        <v>1192</v>
      </c>
      <c r="BH42" t="s">
        <v>1192</v>
      </c>
      <c r="BI42" t="s">
        <v>1192</v>
      </c>
      <c r="BJ42" t="s">
        <v>1192</v>
      </c>
      <c r="BK42" t="s">
        <v>1192</v>
      </c>
      <c r="BL42" t="s">
        <v>1192</v>
      </c>
      <c r="BM42" t="s">
        <v>1192</v>
      </c>
      <c r="BN42" t="s">
        <v>1192</v>
      </c>
      <c r="BO42" t="s">
        <v>1192</v>
      </c>
      <c r="BP42" t="s">
        <v>1192</v>
      </c>
      <c r="BQ42" t="s">
        <v>1192</v>
      </c>
      <c r="BR42" t="s">
        <v>1192</v>
      </c>
      <c r="BS42" t="s">
        <v>1192</v>
      </c>
      <c r="BT42" t="s">
        <v>1192</v>
      </c>
      <c r="BU42" t="s">
        <v>1192</v>
      </c>
      <c r="BV42" t="s">
        <v>1192</v>
      </c>
      <c r="BW42" t="s">
        <v>1192</v>
      </c>
      <c r="BX42" t="s">
        <v>1192</v>
      </c>
      <c r="BY42" t="s">
        <v>1192</v>
      </c>
      <c r="BZ42" t="s">
        <v>1192</v>
      </c>
      <c r="CA42" t="s">
        <v>1192</v>
      </c>
      <c r="CB42" t="s">
        <v>1192</v>
      </c>
      <c r="CC42" t="s">
        <v>1192</v>
      </c>
      <c r="CD42" t="s">
        <v>1192</v>
      </c>
      <c r="CE42" t="s">
        <v>1192</v>
      </c>
    </row>
    <row r="43" spans="1:83" x14ac:dyDescent="0.25">
      <c r="A43" t="s">
        <v>773</v>
      </c>
      <c r="B43" t="s">
        <v>1544</v>
      </c>
      <c r="C43">
        <v>91059567</v>
      </c>
      <c r="D43">
        <v>96841995</v>
      </c>
      <c r="E43">
        <v>0</v>
      </c>
      <c r="F43">
        <v>0</v>
      </c>
      <c r="G43">
        <v>0</v>
      </c>
      <c r="H43">
        <v>0</v>
      </c>
      <c r="I43">
        <v>91059567</v>
      </c>
      <c r="J43">
        <v>96841995</v>
      </c>
      <c r="K43">
        <v>26442878</v>
      </c>
      <c r="L43">
        <v>27578676</v>
      </c>
      <c r="M43">
        <v>56961</v>
      </c>
      <c r="N43">
        <v>58231.8</v>
      </c>
      <c r="O43">
        <v>94.5</v>
      </c>
      <c r="P43">
        <v>95.5</v>
      </c>
      <c r="Q43">
        <v>0</v>
      </c>
      <c r="R43">
        <v>0</v>
      </c>
      <c r="S43">
        <v>53828.1</v>
      </c>
      <c r="T43">
        <v>55611.4</v>
      </c>
      <c r="U43">
        <v>1691.67</v>
      </c>
      <c r="V43">
        <v>1741.41</v>
      </c>
      <c r="W43">
        <v>1691.67</v>
      </c>
      <c r="X43">
        <v>1741.41</v>
      </c>
      <c r="Y43">
        <v>940761.56</v>
      </c>
      <c r="Z43">
        <v>16.920000000000002</v>
      </c>
      <c r="AA43">
        <v>1.0002</v>
      </c>
      <c r="AB43">
        <v>4</v>
      </c>
      <c r="AC43">
        <v>4</v>
      </c>
      <c r="AD43">
        <v>0</v>
      </c>
      <c r="AE43">
        <v>228.3</v>
      </c>
      <c r="AF43">
        <v>0</v>
      </c>
      <c r="AG43">
        <v>102.95</v>
      </c>
      <c r="AH43">
        <v>2072.66</v>
      </c>
      <c r="AI43">
        <v>0</v>
      </c>
      <c r="AJ43">
        <v>0</v>
      </c>
      <c r="AK43">
        <v>0</v>
      </c>
      <c r="AL43">
        <v>0</v>
      </c>
      <c r="AM43">
        <v>0</v>
      </c>
      <c r="AN43">
        <v>0</v>
      </c>
      <c r="AO43" t="s">
        <v>1192</v>
      </c>
      <c r="AP43" t="s">
        <v>1192</v>
      </c>
      <c r="AQ43" t="s">
        <v>1192</v>
      </c>
      <c r="AR43" t="s">
        <v>1192</v>
      </c>
      <c r="AS43" t="s">
        <v>1192</v>
      </c>
      <c r="AT43" t="s">
        <v>1192</v>
      </c>
      <c r="AU43" t="s">
        <v>1192</v>
      </c>
      <c r="AV43" t="s">
        <v>1192</v>
      </c>
      <c r="AW43" t="s">
        <v>1192</v>
      </c>
      <c r="AX43" t="s">
        <v>1192</v>
      </c>
      <c r="AY43" t="s">
        <v>1192</v>
      </c>
      <c r="AZ43" t="s">
        <v>1192</v>
      </c>
      <c r="BA43" t="s">
        <v>1192</v>
      </c>
      <c r="BB43" t="s">
        <v>1192</v>
      </c>
      <c r="BC43" t="s">
        <v>1192</v>
      </c>
      <c r="BD43" t="s">
        <v>1192</v>
      </c>
      <c r="BE43" t="s">
        <v>1192</v>
      </c>
      <c r="BF43" t="s">
        <v>1192</v>
      </c>
      <c r="BG43" t="s">
        <v>1192</v>
      </c>
      <c r="BH43" t="s">
        <v>1192</v>
      </c>
      <c r="BI43" t="s">
        <v>1192</v>
      </c>
      <c r="BJ43" t="s">
        <v>1192</v>
      </c>
      <c r="BK43" t="s">
        <v>1192</v>
      </c>
      <c r="BL43" t="s">
        <v>1192</v>
      </c>
      <c r="BM43" t="s">
        <v>1192</v>
      </c>
      <c r="BN43" t="s">
        <v>1192</v>
      </c>
      <c r="BO43" t="s">
        <v>1192</v>
      </c>
      <c r="BP43" t="s">
        <v>1192</v>
      </c>
      <c r="BQ43" t="s">
        <v>1192</v>
      </c>
      <c r="BR43" t="s">
        <v>1192</v>
      </c>
      <c r="BS43" t="s">
        <v>1192</v>
      </c>
      <c r="BT43" t="s">
        <v>1192</v>
      </c>
      <c r="BU43" t="s">
        <v>1192</v>
      </c>
      <c r="BV43" t="s">
        <v>1192</v>
      </c>
      <c r="BW43" t="s">
        <v>1192</v>
      </c>
      <c r="BX43" t="s">
        <v>1192</v>
      </c>
      <c r="BY43" t="s">
        <v>1192</v>
      </c>
      <c r="BZ43" t="s">
        <v>1192</v>
      </c>
      <c r="CA43" t="s">
        <v>1192</v>
      </c>
      <c r="CB43" t="s">
        <v>1192</v>
      </c>
      <c r="CC43" t="s">
        <v>1192</v>
      </c>
      <c r="CD43" t="s">
        <v>1192</v>
      </c>
      <c r="CE43" t="s">
        <v>1192</v>
      </c>
    </row>
    <row r="44" spans="1:83" x14ac:dyDescent="0.25">
      <c r="A44" t="s">
        <v>776</v>
      </c>
      <c r="B44" t="s">
        <v>1545</v>
      </c>
      <c r="C44">
        <v>100716669</v>
      </c>
      <c r="D44">
        <v>105472536</v>
      </c>
      <c r="E44">
        <v>0</v>
      </c>
      <c r="F44" t="s">
        <v>1192</v>
      </c>
      <c r="G44">
        <v>760579</v>
      </c>
      <c r="H44">
        <v>822508</v>
      </c>
      <c r="I44">
        <v>99956090</v>
      </c>
      <c r="J44">
        <v>104650028</v>
      </c>
      <c r="K44">
        <v>9445784</v>
      </c>
      <c r="L44">
        <v>9397954</v>
      </c>
      <c r="M44">
        <v>63389.7</v>
      </c>
      <c r="N44">
        <v>64109.86</v>
      </c>
      <c r="O44">
        <v>97</v>
      </c>
      <c r="P44">
        <v>97.5</v>
      </c>
      <c r="Q44">
        <v>0</v>
      </c>
      <c r="R44">
        <v>0</v>
      </c>
      <c r="S44">
        <v>61488</v>
      </c>
      <c r="T44">
        <v>62507.1</v>
      </c>
      <c r="U44">
        <v>1637.99</v>
      </c>
      <c r="V44">
        <v>1687.37</v>
      </c>
      <c r="W44">
        <v>1625.62</v>
      </c>
      <c r="X44">
        <v>1674.21</v>
      </c>
      <c r="Y44">
        <v>1015741</v>
      </c>
      <c r="Z44">
        <v>16.25</v>
      </c>
      <c r="AA44">
        <v>0.99961999999999995</v>
      </c>
      <c r="AB44">
        <v>4</v>
      </c>
      <c r="AC44">
        <v>4</v>
      </c>
      <c r="AD44">
        <v>0</v>
      </c>
      <c r="AE44">
        <v>221.28</v>
      </c>
      <c r="AF44">
        <v>72.180000000000007</v>
      </c>
      <c r="AG44">
        <v>0</v>
      </c>
      <c r="AH44">
        <v>1980.83</v>
      </c>
      <c r="AI44">
        <v>8</v>
      </c>
      <c r="AJ44">
        <v>14045</v>
      </c>
      <c r="AK44">
        <v>0</v>
      </c>
      <c r="AL44">
        <v>0</v>
      </c>
      <c r="AM44">
        <v>8</v>
      </c>
      <c r="AN44">
        <v>14045</v>
      </c>
      <c r="AO44">
        <v>3</v>
      </c>
      <c r="AP44" t="s">
        <v>1192</v>
      </c>
      <c r="AQ44" t="s">
        <v>1192</v>
      </c>
      <c r="AR44" t="s">
        <v>1192</v>
      </c>
      <c r="AS44" t="s">
        <v>1192</v>
      </c>
      <c r="AT44" t="s">
        <v>1192</v>
      </c>
      <c r="AU44" t="s">
        <v>1192</v>
      </c>
      <c r="AV44" t="s">
        <v>1192</v>
      </c>
      <c r="AW44" t="s">
        <v>1192</v>
      </c>
      <c r="AX44" t="s">
        <v>1192</v>
      </c>
      <c r="AY44" t="s">
        <v>1192</v>
      </c>
      <c r="AZ44" t="s">
        <v>1192</v>
      </c>
      <c r="BA44" t="s">
        <v>1192</v>
      </c>
      <c r="BB44" t="s">
        <v>1192</v>
      </c>
      <c r="BC44" t="s">
        <v>1192</v>
      </c>
      <c r="BD44" t="s">
        <v>1192</v>
      </c>
      <c r="BE44" t="s">
        <v>1192</v>
      </c>
      <c r="BF44" t="s">
        <v>1192</v>
      </c>
      <c r="BG44" t="s">
        <v>1192</v>
      </c>
      <c r="BH44" t="s">
        <v>1192</v>
      </c>
      <c r="BI44" t="s">
        <v>1192</v>
      </c>
      <c r="BJ44" t="s">
        <v>1192</v>
      </c>
      <c r="BK44" t="s">
        <v>1192</v>
      </c>
      <c r="BL44" t="s">
        <v>1192</v>
      </c>
      <c r="BM44" t="s">
        <v>1192</v>
      </c>
      <c r="BN44" t="s">
        <v>1192</v>
      </c>
      <c r="BO44" t="s">
        <v>1192</v>
      </c>
      <c r="BP44" t="s">
        <v>1192</v>
      </c>
      <c r="BQ44" t="s">
        <v>1192</v>
      </c>
      <c r="BR44" t="s">
        <v>1192</v>
      </c>
      <c r="BS44" t="s">
        <v>1192</v>
      </c>
      <c r="BT44" t="s">
        <v>1192</v>
      </c>
      <c r="BU44" t="s">
        <v>1192</v>
      </c>
      <c r="BV44" t="s">
        <v>1192</v>
      </c>
      <c r="BW44" t="s">
        <v>1192</v>
      </c>
      <c r="BX44" t="s">
        <v>1192</v>
      </c>
      <c r="BY44" t="s">
        <v>1192</v>
      </c>
      <c r="BZ44">
        <v>0</v>
      </c>
      <c r="CA44" t="s">
        <v>1192</v>
      </c>
      <c r="CB44" t="s">
        <v>1192</v>
      </c>
      <c r="CC44">
        <v>0</v>
      </c>
      <c r="CD44" t="s">
        <v>1192</v>
      </c>
      <c r="CE44" t="s">
        <v>1192</v>
      </c>
    </row>
    <row r="45" spans="1:83" x14ac:dyDescent="0.25">
      <c r="A45" t="s">
        <v>778</v>
      </c>
      <c r="B45" t="s">
        <v>1546</v>
      </c>
      <c r="C45">
        <v>9032580</v>
      </c>
      <c r="D45">
        <v>9371170</v>
      </c>
      <c r="E45">
        <v>0</v>
      </c>
      <c r="F45">
        <v>0</v>
      </c>
      <c r="G45">
        <v>0</v>
      </c>
      <c r="H45">
        <v>0</v>
      </c>
      <c r="I45">
        <v>9032580</v>
      </c>
      <c r="J45">
        <v>9371170</v>
      </c>
      <c r="K45">
        <v>0</v>
      </c>
      <c r="L45">
        <v>0</v>
      </c>
      <c r="M45">
        <v>44923.1</v>
      </c>
      <c r="N45">
        <v>45370</v>
      </c>
      <c r="O45">
        <v>96.9</v>
      </c>
      <c r="P45">
        <v>97.2</v>
      </c>
      <c r="Q45">
        <v>0</v>
      </c>
      <c r="R45">
        <v>0</v>
      </c>
      <c r="S45">
        <v>43530.5</v>
      </c>
      <c r="T45">
        <v>44099.6</v>
      </c>
      <c r="U45">
        <v>207.5</v>
      </c>
      <c r="V45">
        <v>212.5</v>
      </c>
      <c r="W45">
        <v>207.5</v>
      </c>
      <c r="X45">
        <v>212.5</v>
      </c>
      <c r="Y45">
        <v>0</v>
      </c>
      <c r="Z45">
        <v>0</v>
      </c>
      <c r="AA45">
        <v>0</v>
      </c>
      <c r="AB45">
        <v>4</v>
      </c>
      <c r="AC45">
        <v>4</v>
      </c>
      <c r="AD45">
        <v>1469.61</v>
      </c>
      <c r="AE45">
        <v>257.58</v>
      </c>
      <c r="AF45">
        <v>74.97</v>
      </c>
      <c r="AG45">
        <v>0</v>
      </c>
      <c r="AH45">
        <v>2014.66</v>
      </c>
      <c r="AI45">
        <v>0</v>
      </c>
      <c r="AJ45">
        <v>0</v>
      </c>
      <c r="AK45">
        <v>0</v>
      </c>
      <c r="AL45">
        <v>0</v>
      </c>
      <c r="AM45">
        <v>0</v>
      </c>
      <c r="AN45">
        <v>0</v>
      </c>
      <c r="AO45" t="s">
        <v>1192</v>
      </c>
      <c r="AP45" t="s">
        <v>1192</v>
      </c>
      <c r="AQ45" t="s">
        <v>1192</v>
      </c>
      <c r="AR45" t="s">
        <v>1192</v>
      </c>
      <c r="AS45" t="s">
        <v>1192</v>
      </c>
      <c r="AT45" t="s">
        <v>1192</v>
      </c>
      <c r="AU45" t="s">
        <v>1192</v>
      </c>
      <c r="AV45" t="s">
        <v>1192</v>
      </c>
      <c r="AW45" t="s">
        <v>1192</v>
      </c>
      <c r="AX45" t="s">
        <v>1192</v>
      </c>
      <c r="AY45" t="s">
        <v>1192</v>
      </c>
      <c r="AZ45" t="s">
        <v>1192</v>
      </c>
      <c r="BA45" t="s">
        <v>1192</v>
      </c>
      <c r="BB45" t="s">
        <v>1192</v>
      </c>
      <c r="BC45" t="s">
        <v>1192</v>
      </c>
      <c r="BD45" t="s">
        <v>1192</v>
      </c>
      <c r="BE45" t="s">
        <v>1192</v>
      </c>
      <c r="BF45" t="s">
        <v>1192</v>
      </c>
      <c r="BG45" t="s">
        <v>1192</v>
      </c>
      <c r="BH45" t="s">
        <v>1192</v>
      </c>
      <c r="BI45" t="s">
        <v>1192</v>
      </c>
      <c r="BJ45" t="s">
        <v>1192</v>
      </c>
      <c r="BK45" t="s">
        <v>1192</v>
      </c>
      <c r="BL45" t="s">
        <v>1192</v>
      </c>
      <c r="BM45" t="s">
        <v>1192</v>
      </c>
      <c r="BN45" t="s">
        <v>1192</v>
      </c>
      <c r="BO45" t="s">
        <v>1192</v>
      </c>
      <c r="BP45" t="s">
        <v>1192</v>
      </c>
      <c r="BQ45" t="s">
        <v>1192</v>
      </c>
      <c r="BR45" t="s">
        <v>1192</v>
      </c>
      <c r="BS45" t="s">
        <v>1192</v>
      </c>
      <c r="BT45" t="s">
        <v>1192</v>
      </c>
      <c r="BU45" t="s">
        <v>1192</v>
      </c>
      <c r="BV45" t="s">
        <v>1192</v>
      </c>
      <c r="BW45" t="s">
        <v>1192</v>
      </c>
      <c r="BX45" t="s">
        <v>1192</v>
      </c>
      <c r="BY45" t="s">
        <v>1192</v>
      </c>
      <c r="BZ45" t="s">
        <v>1192</v>
      </c>
      <c r="CA45" t="s">
        <v>1192</v>
      </c>
      <c r="CB45" t="s">
        <v>1192</v>
      </c>
      <c r="CC45" t="s">
        <v>1192</v>
      </c>
      <c r="CD45" t="s">
        <v>1192</v>
      </c>
      <c r="CE45" t="s">
        <v>1192</v>
      </c>
    </row>
    <row r="46" spans="1:83" x14ac:dyDescent="0.25">
      <c r="A46" t="s">
        <v>779</v>
      </c>
      <c r="B46" t="s">
        <v>1547</v>
      </c>
      <c r="C46">
        <v>119507043</v>
      </c>
      <c r="D46">
        <v>126002421</v>
      </c>
      <c r="E46">
        <v>0</v>
      </c>
      <c r="F46">
        <v>0</v>
      </c>
      <c r="G46">
        <v>0</v>
      </c>
      <c r="H46">
        <v>0</v>
      </c>
      <c r="I46">
        <v>119507043</v>
      </c>
      <c r="J46">
        <v>126002421</v>
      </c>
      <c r="K46">
        <v>17945843.18</v>
      </c>
      <c r="L46">
        <v>15708185.189999999</v>
      </c>
      <c r="M46">
        <v>92733.4</v>
      </c>
      <c r="N46">
        <v>94945.47</v>
      </c>
      <c r="O46">
        <v>95</v>
      </c>
      <c r="P46">
        <v>95</v>
      </c>
      <c r="Q46">
        <v>28.3</v>
      </c>
      <c r="R46">
        <v>20.8</v>
      </c>
      <c r="S46">
        <v>88125</v>
      </c>
      <c r="T46">
        <v>90218.996499999994</v>
      </c>
      <c r="U46">
        <v>1356.11</v>
      </c>
      <c r="V46">
        <v>1396.6284900000001</v>
      </c>
      <c r="W46">
        <v>1356.11</v>
      </c>
      <c r="X46">
        <v>1396.6284900000001</v>
      </c>
      <c r="Y46">
        <v>1222238.95</v>
      </c>
      <c r="Z46">
        <v>13.55</v>
      </c>
      <c r="AA46">
        <v>0.99917999999999996</v>
      </c>
      <c r="AB46">
        <v>4</v>
      </c>
      <c r="AC46">
        <v>4</v>
      </c>
      <c r="AD46">
        <v>395.59</v>
      </c>
      <c r="AE46">
        <v>0</v>
      </c>
      <c r="AF46">
        <v>0</v>
      </c>
      <c r="AG46">
        <v>0</v>
      </c>
      <c r="AH46">
        <v>1792.21849</v>
      </c>
      <c r="AI46">
        <v>0</v>
      </c>
      <c r="AJ46">
        <v>0</v>
      </c>
      <c r="AK46">
        <v>0</v>
      </c>
      <c r="AL46">
        <v>0</v>
      </c>
      <c r="AM46">
        <v>0</v>
      </c>
      <c r="AN46">
        <v>0</v>
      </c>
      <c r="AO46" t="s">
        <v>1192</v>
      </c>
      <c r="AP46" t="s">
        <v>1192</v>
      </c>
      <c r="AQ46" t="s">
        <v>1192</v>
      </c>
      <c r="AR46" t="s">
        <v>1192</v>
      </c>
      <c r="AS46" t="s">
        <v>1192</v>
      </c>
      <c r="AT46" t="s">
        <v>1192</v>
      </c>
      <c r="AU46" t="s">
        <v>1192</v>
      </c>
      <c r="AV46" t="s">
        <v>1192</v>
      </c>
      <c r="AW46" t="s">
        <v>1192</v>
      </c>
      <c r="AX46" t="s">
        <v>1192</v>
      </c>
      <c r="AY46" t="s">
        <v>1192</v>
      </c>
      <c r="AZ46" t="s">
        <v>1192</v>
      </c>
      <c r="BA46" t="s">
        <v>1192</v>
      </c>
      <c r="BB46" t="s">
        <v>1192</v>
      </c>
      <c r="BC46" t="s">
        <v>1192</v>
      </c>
      <c r="BD46" t="s">
        <v>1192</v>
      </c>
      <c r="BE46" t="s">
        <v>1192</v>
      </c>
      <c r="BF46" t="s">
        <v>1192</v>
      </c>
      <c r="BG46" t="s">
        <v>1192</v>
      </c>
      <c r="BH46" t="s">
        <v>1192</v>
      </c>
      <c r="BI46" t="s">
        <v>1192</v>
      </c>
      <c r="BJ46" t="s">
        <v>1192</v>
      </c>
      <c r="BK46" t="s">
        <v>1192</v>
      </c>
      <c r="BL46" t="s">
        <v>1192</v>
      </c>
      <c r="BM46" t="s">
        <v>1192</v>
      </c>
      <c r="BN46" t="s">
        <v>1192</v>
      </c>
      <c r="BO46" t="s">
        <v>1192</v>
      </c>
      <c r="BP46" t="s">
        <v>1192</v>
      </c>
      <c r="BQ46" t="s">
        <v>1192</v>
      </c>
      <c r="BR46" t="s">
        <v>1192</v>
      </c>
      <c r="BS46" t="s">
        <v>1192</v>
      </c>
      <c r="BT46" t="s">
        <v>1192</v>
      </c>
      <c r="BU46" t="s">
        <v>1192</v>
      </c>
      <c r="BV46" t="s">
        <v>1192</v>
      </c>
      <c r="BW46" t="s">
        <v>1192</v>
      </c>
      <c r="BX46" t="s">
        <v>1192</v>
      </c>
      <c r="BY46" t="s">
        <v>1192</v>
      </c>
      <c r="BZ46" t="s">
        <v>1192</v>
      </c>
      <c r="CA46" t="s">
        <v>1192</v>
      </c>
      <c r="CB46" t="s">
        <v>1192</v>
      </c>
      <c r="CC46" t="s">
        <v>1192</v>
      </c>
      <c r="CD46" t="s">
        <v>1192</v>
      </c>
      <c r="CE46" t="s">
        <v>1192</v>
      </c>
    </row>
    <row r="47" spans="1:83" x14ac:dyDescent="0.25">
      <c r="A47" t="s">
        <v>781</v>
      </c>
      <c r="B47" t="s">
        <v>1548</v>
      </c>
      <c r="C47">
        <v>7366848</v>
      </c>
      <c r="D47">
        <v>7595791</v>
      </c>
      <c r="E47">
        <v>0</v>
      </c>
      <c r="F47">
        <v>0</v>
      </c>
      <c r="G47">
        <v>792416</v>
      </c>
      <c r="H47">
        <v>819241</v>
      </c>
      <c r="I47">
        <v>6574432</v>
      </c>
      <c r="J47">
        <v>6776550</v>
      </c>
      <c r="K47">
        <v>0</v>
      </c>
      <c r="L47">
        <v>0</v>
      </c>
      <c r="M47">
        <v>29883.9</v>
      </c>
      <c r="N47">
        <v>30244.5</v>
      </c>
      <c r="O47">
        <v>97.5</v>
      </c>
      <c r="P47">
        <v>97.4</v>
      </c>
      <c r="Q47">
        <v>0</v>
      </c>
      <c r="R47">
        <v>0</v>
      </c>
      <c r="S47">
        <v>29136.799999999999</v>
      </c>
      <c r="T47">
        <v>29458.1</v>
      </c>
      <c r="U47">
        <v>252.84</v>
      </c>
      <c r="V47">
        <v>257.85000000000002</v>
      </c>
      <c r="W47">
        <v>225.64</v>
      </c>
      <c r="X47">
        <v>230.04</v>
      </c>
      <c r="Y47">
        <v>0</v>
      </c>
      <c r="Z47">
        <v>0</v>
      </c>
      <c r="AA47">
        <v>0</v>
      </c>
      <c r="AB47">
        <v>4</v>
      </c>
      <c r="AC47">
        <v>4</v>
      </c>
      <c r="AD47">
        <v>1401.3</v>
      </c>
      <c r="AE47">
        <v>248.57</v>
      </c>
      <c r="AF47">
        <v>80.349999999999994</v>
      </c>
      <c r="AG47">
        <v>0</v>
      </c>
      <c r="AH47">
        <v>1988.07</v>
      </c>
      <c r="AI47">
        <v>8</v>
      </c>
      <c r="AJ47">
        <v>20919.3</v>
      </c>
      <c r="AK47">
        <v>0</v>
      </c>
      <c r="AL47">
        <v>0</v>
      </c>
      <c r="AM47">
        <v>8</v>
      </c>
      <c r="AN47">
        <v>20919.3</v>
      </c>
      <c r="AO47" t="s">
        <v>1192</v>
      </c>
      <c r="AP47" t="s">
        <v>1192</v>
      </c>
      <c r="AQ47" t="s">
        <v>1192</v>
      </c>
      <c r="AR47" t="s">
        <v>1192</v>
      </c>
      <c r="AS47" t="s">
        <v>1192</v>
      </c>
      <c r="AT47" t="s">
        <v>1192</v>
      </c>
      <c r="AU47" t="s">
        <v>1192</v>
      </c>
      <c r="AV47" t="s">
        <v>1192</v>
      </c>
      <c r="AW47" t="s">
        <v>1192</v>
      </c>
      <c r="AX47" t="s">
        <v>1192</v>
      </c>
      <c r="AY47" t="s">
        <v>1192</v>
      </c>
      <c r="AZ47" t="s">
        <v>1192</v>
      </c>
      <c r="BA47" t="s">
        <v>1192</v>
      </c>
      <c r="BB47" t="s">
        <v>1192</v>
      </c>
      <c r="BC47" t="s">
        <v>1192</v>
      </c>
      <c r="BD47" t="s">
        <v>1192</v>
      </c>
      <c r="BE47" t="s">
        <v>1192</v>
      </c>
      <c r="BF47" t="s">
        <v>1192</v>
      </c>
      <c r="BG47" t="s">
        <v>1192</v>
      </c>
      <c r="BH47" t="s">
        <v>1192</v>
      </c>
      <c r="BI47" t="s">
        <v>1192</v>
      </c>
      <c r="BJ47" t="s">
        <v>1192</v>
      </c>
      <c r="BK47" t="s">
        <v>1192</v>
      </c>
      <c r="BL47" t="s">
        <v>1192</v>
      </c>
      <c r="BM47" t="s">
        <v>1192</v>
      </c>
      <c r="BN47" t="s">
        <v>1192</v>
      </c>
      <c r="BO47" t="s">
        <v>1192</v>
      </c>
      <c r="BP47" t="s">
        <v>1192</v>
      </c>
      <c r="BQ47" t="s">
        <v>1192</v>
      </c>
      <c r="BR47" t="s">
        <v>1192</v>
      </c>
      <c r="BS47" t="s">
        <v>1192</v>
      </c>
      <c r="BT47" t="s">
        <v>1192</v>
      </c>
      <c r="BU47" t="s">
        <v>1192</v>
      </c>
      <c r="BV47" t="s">
        <v>1192</v>
      </c>
      <c r="BW47" t="s">
        <v>1192</v>
      </c>
      <c r="BX47" t="s">
        <v>1192</v>
      </c>
      <c r="BY47" t="s">
        <v>1192</v>
      </c>
      <c r="BZ47" t="s">
        <v>1192</v>
      </c>
      <c r="CA47" t="s">
        <v>1192</v>
      </c>
      <c r="CB47" t="s">
        <v>1192</v>
      </c>
      <c r="CC47" t="s">
        <v>1192</v>
      </c>
      <c r="CD47" t="s">
        <v>1192</v>
      </c>
      <c r="CE47" t="s">
        <v>1192</v>
      </c>
    </row>
    <row r="48" spans="1:83" x14ac:dyDescent="0.25">
      <c r="A48" t="s">
        <v>783</v>
      </c>
      <c r="B48" t="s">
        <v>1549</v>
      </c>
      <c r="C48">
        <v>11819595</v>
      </c>
      <c r="D48">
        <v>12454513</v>
      </c>
      <c r="E48">
        <v>0</v>
      </c>
      <c r="F48">
        <v>0</v>
      </c>
      <c r="G48">
        <v>841585</v>
      </c>
      <c r="H48">
        <v>861002</v>
      </c>
      <c r="I48">
        <v>10978010</v>
      </c>
      <c r="J48">
        <v>11593511</v>
      </c>
      <c r="K48">
        <v>135065</v>
      </c>
      <c r="L48">
        <v>142593</v>
      </c>
      <c r="M48">
        <v>51409.4</v>
      </c>
      <c r="N48">
        <v>52412.9</v>
      </c>
      <c r="O48">
        <v>96.5</v>
      </c>
      <c r="P48">
        <v>97.8</v>
      </c>
      <c r="Q48">
        <v>15</v>
      </c>
      <c r="R48">
        <v>0</v>
      </c>
      <c r="S48">
        <v>49624.4</v>
      </c>
      <c r="T48">
        <v>51259.816200000001</v>
      </c>
      <c r="U48">
        <v>238.18</v>
      </c>
      <c r="V48">
        <v>242.96834999999999</v>
      </c>
      <c r="W48">
        <v>221.22</v>
      </c>
      <c r="X48">
        <v>226.17152999999999</v>
      </c>
      <c r="Y48">
        <v>0</v>
      </c>
      <c r="Z48">
        <v>0</v>
      </c>
      <c r="AA48">
        <v>0</v>
      </c>
      <c r="AB48">
        <v>4</v>
      </c>
      <c r="AC48">
        <v>4</v>
      </c>
      <c r="AD48">
        <v>1461.23954</v>
      </c>
      <c r="AE48">
        <v>228.14992000000001</v>
      </c>
      <c r="AF48">
        <v>82.349980000000002</v>
      </c>
      <c r="AG48">
        <v>0</v>
      </c>
      <c r="AH48">
        <v>2014.7077899999999</v>
      </c>
      <c r="AI48">
        <v>27</v>
      </c>
      <c r="AJ48">
        <v>16638.5</v>
      </c>
      <c r="AK48">
        <v>0</v>
      </c>
      <c r="AL48">
        <v>0</v>
      </c>
      <c r="AM48">
        <v>27</v>
      </c>
      <c r="AN48">
        <v>16638.5</v>
      </c>
      <c r="AO48" t="s">
        <v>1192</v>
      </c>
      <c r="AP48" t="s">
        <v>1192</v>
      </c>
      <c r="AQ48" t="s">
        <v>1192</v>
      </c>
      <c r="AR48" t="s">
        <v>1192</v>
      </c>
      <c r="AS48" t="s">
        <v>1192</v>
      </c>
      <c r="AT48" t="s">
        <v>1192</v>
      </c>
      <c r="AU48" t="s">
        <v>1192</v>
      </c>
      <c r="AV48" t="s">
        <v>1192</v>
      </c>
      <c r="AW48" t="s">
        <v>1192</v>
      </c>
      <c r="AX48" t="s">
        <v>1192</v>
      </c>
      <c r="AY48" t="s">
        <v>1192</v>
      </c>
      <c r="AZ48" t="s">
        <v>1192</v>
      </c>
      <c r="BA48" t="s">
        <v>1192</v>
      </c>
      <c r="BB48" t="s">
        <v>1192</v>
      </c>
      <c r="BC48" t="s">
        <v>1192</v>
      </c>
      <c r="BD48" t="s">
        <v>1192</v>
      </c>
      <c r="BE48" t="s">
        <v>1192</v>
      </c>
      <c r="BF48" t="s">
        <v>1192</v>
      </c>
      <c r="BG48" t="s">
        <v>1192</v>
      </c>
      <c r="BH48" t="s">
        <v>1192</v>
      </c>
      <c r="BI48" t="s">
        <v>1192</v>
      </c>
      <c r="BJ48" t="s">
        <v>1192</v>
      </c>
      <c r="BK48" t="s">
        <v>1192</v>
      </c>
      <c r="BL48" t="s">
        <v>1192</v>
      </c>
      <c r="BM48" t="s">
        <v>1192</v>
      </c>
      <c r="BN48" t="s">
        <v>1192</v>
      </c>
      <c r="BO48" t="s">
        <v>1192</v>
      </c>
      <c r="BP48" t="s">
        <v>1192</v>
      </c>
      <c r="BQ48" t="s">
        <v>1192</v>
      </c>
      <c r="BR48" t="s">
        <v>1192</v>
      </c>
      <c r="BS48" t="s">
        <v>1192</v>
      </c>
      <c r="BT48" t="s">
        <v>1192</v>
      </c>
      <c r="BU48" t="s">
        <v>1192</v>
      </c>
      <c r="BV48" t="s">
        <v>1192</v>
      </c>
      <c r="BW48" t="s">
        <v>1192</v>
      </c>
      <c r="BX48" t="s">
        <v>1192</v>
      </c>
      <c r="BY48" t="s">
        <v>1192</v>
      </c>
      <c r="BZ48" t="s">
        <v>1192</v>
      </c>
      <c r="CA48" t="s">
        <v>1192</v>
      </c>
      <c r="CB48" t="s">
        <v>1192</v>
      </c>
      <c r="CC48" t="s">
        <v>1192</v>
      </c>
      <c r="CD48" t="s">
        <v>1192</v>
      </c>
      <c r="CE48" t="s">
        <v>1192</v>
      </c>
    </row>
    <row r="49" spans="1:83" x14ac:dyDescent="0.25">
      <c r="A49" t="s">
        <v>785</v>
      </c>
      <c r="B49" t="s">
        <v>1550</v>
      </c>
      <c r="C49">
        <v>8411165</v>
      </c>
      <c r="D49">
        <v>8545164</v>
      </c>
      <c r="E49">
        <v>0</v>
      </c>
      <c r="F49">
        <v>0</v>
      </c>
      <c r="G49">
        <v>708289</v>
      </c>
      <c r="H49">
        <v>731537</v>
      </c>
      <c r="I49">
        <v>7702876</v>
      </c>
      <c r="J49">
        <v>7813627</v>
      </c>
      <c r="K49">
        <v>0</v>
      </c>
      <c r="L49">
        <v>0</v>
      </c>
      <c r="M49">
        <v>35194.300000000003</v>
      </c>
      <c r="N49">
        <v>35700.300000000003</v>
      </c>
      <c r="O49">
        <v>98.5</v>
      </c>
      <c r="P49">
        <v>98.5</v>
      </c>
      <c r="Q49">
        <v>0</v>
      </c>
      <c r="R49">
        <v>0</v>
      </c>
      <c r="S49">
        <v>34666.400000000001</v>
      </c>
      <c r="T49">
        <v>35164.7955</v>
      </c>
      <c r="U49">
        <v>242.63</v>
      </c>
      <c r="V49">
        <v>243.00337999999999</v>
      </c>
      <c r="W49">
        <v>222.2</v>
      </c>
      <c r="X49">
        <v>222.20026999999999</v>
      </c>
      <c r="Y49" t="s">
        <v>1192</v>
      </c>
      <c r="Z49" t="s">
        <v>1192</v>
      </c>
      <c r="AA49" t="s">
        <v>1192</v>
      </c>
      <c r="AB49">
        <v>4</v>
      </c>
      <c r="AC49">
        <v>4</v>
      </c>
      <c r="AD49">
        <v>1528.0019500000001</v>
      </c>
      <c r="AE49">
        <v>282.15037000000001</v>
      </c>
      <c r="AF49">
        <v>0</v>
      </c>
      <c r="AG49">
        <v>0</v>
      </c>
      <c r="AH49">
        <v>2053.15569</v>
      </c>
      <c r="AI49">
        <v>34</v>
      </c>
      <c r="AJ49">
        <v>15390.1</v>
      </c>
      <c r="AK49">
        <v>0</v>
      </c>
      <c r="AL49">
        <v>0</v>
      </c>
      <c r="AM49">
        <v>32</v>
      </c>
      <c r="AN49">
        <v>15310.7</v>
      </c>
      <c r="AO49">
        <v>3</v>
      </c>
      <c r="AP49" t="s">
        <v>1192</v>
      </c>
      <c r="AQ49" t="s">
        <v>1192</v>
      </c>
      <c r="AR49" t="s">
        <v>1192</v>
      </c>
      <c r="AS49" t="s">
        <v>1192</v>
      </c>
      <c r="AT49" t="s">
        <v>1192</v>
      </c>
      <c r="AU49" t="s">
        <v>1192</v>
      </c>
      <c r="AV49" t="s">
        <v>1192</v>
      </c>
      <c r="AW49" t="s">
        <v>1192</v>
      </c>
      <c r="AX49" t="s">
        <v>1192</v>
      </c>
      <c r="AY49" t="s">
        <v>1192</v>
      </c>
      <c r="AZ49" t="s">
        <v>1192</v>
      </c>
      <c r="BA49" t="s">
        <v>1192</v>
      </c>
      <c r="BB49" t="s">
        <v>1192</v>
      </c>
      <c r="BC49" t="s">
        <v>1192</v>
      </c>
      <c r="BD49" t="s">
        <v>1192</v>
      </c>
      <c r="BE49" t="s">
        <v>1192</v>
      </c>
      <c r="BF49" t="s">
        <v>1192</v>
      </c>
      <c r="BG49" t="s">
        <v>1192</v>
      </c>
      <c r="BH49" t="s">
        <v>1192</v>
      </c>
      <c r="BI49" t="s">
        <v>1192</v>
      </c>
      <c r="BJ49" t="s">
        <v>1192</v>
      </c>
      <c r="BK49" t="s">
        <v>1192</v>
      </c>
      <c r="BL49" t="s">
        <v>1192</v>
      </c>
      <c r="BM49" t="s">
        <v>1192</v>
      </c>
      <c r="BN49" t="s">
        <v>1192</v>
      </c>
      <c r="BO49" t="s">
        <v>1192</v>
      </c>
      <c r="BP49" t="s">
        <v>1192</v>
      </c>
      <c r="BQ49" t="s">
        <v>1192</v>
      </c>
      <c r="BR49" t="s">
        <v>1192</v>
      </c>
      <c r="BS49" t="s">
        <v>1192</v>
      </c>
      <c r="BT49" t="s">
        <v>1192</v>
      </c>
      <c r="BU49" t="s">
        <v>1192</v>
      </c>
      <c r="BV49" t="s">
        <v>1192</v>
      </c>
      <c r="BW49" t="s">
        <v>1192</v>
      </c>
      <c r="BX49" t="s">
        <v>1192</v>
      </c>
      <c r="BY49" t="s">
        <v>1192</v>
      </c>
      <c r="BZ49">
        <v>0</v>
      </c>
      <c r="CA49" t="s">
        <v>1192</v>
      </c>
      <c r="CB49" t="s">
        <v>1192</v>
      </c>
      <c r="CC49">
        <v>0</v>
      </c>
      <c r="CD49" t="s">
        <v>1192</v>
      </c>
      <c r="CE49" t="s">
        <v>1192</v>
      </c>
    </row>
    <row r="50" spans="1:83" x14ac:dyDescent="0.25">
      <c r="A50" t="s">
        <v>787</v>
      </c>
      <c r="B50" t="s">
        <v>1551</v>
      </c>
      <c r="C50">
        <v>8562307</v>
      </c>
      <c r="D50">
        <v>8797265</v>
      </c>
      <c r="E50">
        <v>0</v>
      </c>
      <c r="F50">
        <v>0</v>
      </c>
      <c r="G50">
        <v>251920</v>
      </c>
      <c r="H50">
        <v>263337</v>
      </c>
      <c r="I50">
        <v>8310387</v>
      </c>
      <c r="J50">
        <v>8533928</v>
      </c>
      <c r="K50">
        <v>0</v>
      </c>
      <c r="L50">
        <v>0</v>
      </c>
      <c r="M50">
        <v>31645.4</v>
      </c>
      <c r="N50">
        <v>31981</v>
      </c>
      <c r="O50">
        <v>97.85</v>
      </c>
      <c r="P50">
        <v>97.5</v>
      </c>
      <c r="Q50">
        <v>0</v>
      </c>
      <c r="R50">
        <v>0</v>
      </c>
      <c r="S50">
        <v>30965</v>
      </c>
      <c r="T50">
        <v>31181.474999999999</v>
      </c>
      <c r="U50">
        <v>276.52</v>
      </c>
      <c r="V50">
        <v>282.13114000000002</v>
      </c>
      <c r="W50">
        <v>268.38</v>
      </c>
      <c r="X50">
        <v>273.68583000000001</v>
      </c>
      <c r="Y50">
        <v>0</v>
      </c>
      <c r="Z50">
        <v>0</v>
      </c>
      <c r="AA50">
        <v>0</v>
      </c>
      <c r="AB50">
        <v>4</v>
      </c>
      <c r="AC50">
        <v>4</v>
      </c>
      <c r="AD50">
        <v>1401.12</v>
      </c>
      <c r="AE50">
        <v>218.51667</v>
      </c>
      <c r="AF50">
        <v>75.328860000000006</v>
      </c>
      <c r="AG50">
        <v>0</v>
      </c>
      <c r="AH50">
        <v>1977.1</v>
      </c>
      <c r="AI50">
        <v>1</v>
      </c>
      <c r="AJ50">
        <v>12041</v>
      </c>
      <c r="AK50">
        <v>0</v>
      </c>
      <c r="AL50">
        <v>0</v>
      </c>
      <c r="AM50">
        <v>1</v>
      </c>
      <c r="AN50">
        <v>12041</v>
      </c>
      <c r="AO50" t="s">
        <v>1192</v>
      </c>
      <c r="AP50" t="s">
        <v>1192</v>
      </c>
      <c r="AQ50" t="s">
        <v>1192</v>
      </c>
      <c r="AR50" t="s">
        <v>1192</v>
      </c>
      <c r="AS50" t="s">
        <v>1192</v>
      </c>
      <c r="AT50" t="s">
        <v>1192</v>
      </c>
      <c r="AU50" t="s">
        <v>1192</v>
      </c>
      <c r="AV50" t="s">
        <v>1192</v>
      </c>
      <c r="AW50" t="s">
        <v>1192</v>
      </c>
      <c r="AX50" t="s">
        <v>1192</v>
      </c>
      <c r="AY50" t="s">
        <v>1192</v>
      </c>
      <c r="AZ50" t="s">
        <v>1192</v>
      </c>
      <c r="BA50" t="s">
        <v>1192</v>
      </c>
      <c r="BB50" t="s">
        <v>1192</v>
      </c>
      <c r="BC50" t="s">
        <v>1192</v>
      </c>
      <c r="BD50" t="s">
        <v>1192</v>
      </c>
      <c r="BE50" t="s">
        <v>1192</v>
      </c>
      <c r="BF50" t="s">
        <v>1192</v>
      </c>
      <c r="BG50" t="s">
        <v>1192</v>
      </c>
      <c r="BH50" t="s">
        <v>1192</v>
      </c>
      <c r="BI50" t="s">
        <v>1192</v>
      </c>
      <c r="BJ50" t="s">
        <v>1192</v>
      </c>
      <c r="BK50" t="s">
        <v>1192</v>
      </c>
      <c r="BL50" t="s">
        <v>1192</v>
      </c>
      <c r="BM50" t="s">
        <v>1192</v>
      </c>
      <c r="BN50" t="s">
        <v>1192</v>
      </c>
      <c r="BO50" t="s">
        <v>1192</v>
      </c>
      <c r="BP50" t="s">
        <v>1192</v>
      </c>
      <c r="BQ50" t="s">
        <v>1192</v>
      </c>
      <c r="BR50" t="s">
        <v>1192</v>
      </c>
      <c r="BS50" t="s">
        <v>1192</v>
      </c>
      <c r="BT50" t="s">
        <v>1192</v>
      </c>
      <c r="BU50" t="s">
        <v>1192</v>
      </c>
      <c r="BV50" t="s">
        <v>1192</v>
      </c>
      <c r="BW50" t="s">
        <v>1192</v>
      </c>
      <c r="BX50" t="s">
        <v>1192</v>
      </c>
      <c r="BY50" t="s">
        <v>1192</v>
      </c>
      <c r="BZ50" t="s">
        <v>1192</v>
      </c>
      <c r="CA50" t="s">
        <v>1192</v>
      </c>
      <c r="CB50" t="s">
        <v>1192</v>
      </c>
      <c r="CC50" t="s">
        <v>1192</v>
      </c>
      <c r="CD50" t="s">
        <v>1192</v>
      </c>
      <c r="CE50" t="s">
        <v>1192</v>
      </c>
    </row>
    <row r="51" spans="1:83" x14ac:dyDescent="0.25">
      <c r="A51" t="s">
        <v>788</v>
      </c>
      <c r="B51" t="s">
        <v>1552</v>
      </c>
      <c r="C51">
        <v>188167090</v>
      </c>
      <c r="D51">
        <v>196908305</v>
      </c>
      <c r="E51">
        <v>0</v>
      </c>
      <c r="F51">
        <v>0</v>
      </c>
      <c r="G51">
        <v>13490727</v>
      </c>
      <c r="H51">
        <v>14384278</v>
      </c>
      <c r="I51">
        <v>174676363</v>
      </c>
      <c r="J51">
        <v>182524027</v>
      </c>
      <c r="K51">
        <v>801058</v>
      </c>
      <c r="L51">
        <v>849589</v>
      </c>
      <c r="M51">
        <v>107775.8</v>
      </c>
      <c r="N51">
        <v>110464.6</v>
      </c>
      <c r="O51">
        <v>99</v>
      </c>
      <c r="P51">
        <v>99</v>
      </c>
      <c r="Q51">
        <v>0</v>
      </c>
      <c r="R51">
        <v>0</v>
      </c>
      <c r="S51">
        <v>106698</v>
      </c>
      <c r="T51">
        <v>109359.954</v>
      </c>
      <c r="U51">
        <v>1763.55</v>
      </c>
      <c r="V51">
        <v>1800.5521900000001</v>
      </c>
      <c r="W51">
        <v>1637.11</v>
      </c>
      <c r="X51">
        <v>1669.0207</v>
      </c>
      <c r="Y51">
        <v>1790343.5</v>
      </c>
      <c r="Z51">
        <v>16.37</v>
      </c>
      <c r="AA51">
        <v>0.99992999999999999</v>
      </c>
      <c r="AB51">
        <v>4</v>
      </c>
      <c r="AC51">
        <v>4</v>
      </c>
      <c r="AD51">
        <v>0</v>
      </c>
      <c r="AE51">
        <v>237.09010000000001</v>
      </c>
      <c r="AF51">
        <v>104.45004</v>
      </c>
      <c r="AG51">
        <v>0</v>
      </c>
      <c r="AH51">
        <v>2142.0923299999999</v>
      </c>
      <c r="AI51">
        <v>79</v>
      </c>
      <c r="AJ51">
        <v>109360</v>
      </c>
      <c r="AK51">
        <v>0</v>
      </c>
      <c r="AL51">
        <v>0</v>
      </c>
      <c r="AM51">
        <v>74</v>
      </c>
      <c r="AN51">
        <v>109213</v>
      </c>
      <c r="AO51">
        <v>3</v>
      </c>
      <c r="AP51" t="s">
        <v>1192</v>
      </c>
      <c r="AQ51" t="s">
        <v>1192</v>
      </c>
      <c r="AR51" t="s">
        <v>1192</v>
      </c>
      <c r="AS51" t="s">
        <v>1192</v>
      </c>
      <c r="AT51" t="s">
        <v>1192</v>
      </c>
      <c r="AU51" t="s">
        <v>1192</v>
      </c>
      <c r="AV51" t="s">
        <v>1192</v>
      </c>
      <c r="AW51" t="s">
        <v>1192</v>
      </c>
      <c r="AX51" t="s">
        <v>1192</v>
      </c>
      <c r="AY51" t="s">
        <v>1192</v>
      </c>
      <c r="AZ51" t="s">
        <v>1192</v>
      </c>
      <c r="BA51" t="s">
        <v>1192</v>
      </c>
      <c r="BB51" t="s">
        <v>1192</v>
      </c>
      <c r="BC51" t="s">
        <v>1192</v>
      </c>
      <c r="BD51" t="s">
        <v>1192</v>
      </c>
      <c r="BE51" t="s">
        <v>1192</v>
      </c>
      <c r="BF51" t="s">
        <v>1192</v>
      </c>
      <c r="BG51" t="s">
        <v>1192</v>
      </c>
      <c r="BH51" t="s">
        <v>1192</v>
      </c>
      <c r="BI51" t="s">
        <v>1192</v>
      </c>
      <c r="BJ51" t="s">
        <v>1192</v>
      </c>
      <c r="BK51" t="s">
        <v>1192</v>
      </c>
      <c r="BL51" t="s">
        <v>1192</v>
      </c>
      <c r="BM51" t="s">
        <v>1192</v>
      </c>
      <c r="BN51" t="s">
        <v>1192</v>
      </c>
      <c r="BO51" t="s">
        <v>1192</v>
      </c>
      <c r="BP51" t="s">
        <v>1192</v>
      </c>
      <c r="BQ51" t="s">
        <v>1192</v>
      </c>
      <c r="BR51" t="s">
        <v>1192</v>
      </c>
      <c r="BS51" t="s">
        <v>1192</v>
      </c>
      <c r="BT51" t="s">
        <v>1192</v>
      </c>
      <c r="BU51" t="s">
        <v>1192</v>
      </c>
      <c r="BV51" t="s">
        <v>1192</v>
      </c>
      <c r="BW51" t="s">
        <v>1192</v>
      </c>
      <c r="BX51" t="s">
        <v>1192</v>
      </c>
      <c r="BY51" t="s">
        <v>1192</v>
      </c>
      <c r="BZ51">
        <v>0</v>
      </c>
      <c r="CA51" t="s">
        <v>1192</v>
      </c>
      <c r="CB51" t="s">
        <v>1192</v>
      </c>
      <c r="CC51">
        <v>0</v>
      </c>
      <c r="CD51" t="s">
        <v>1192</v>
      </c>
      <c r="CE51" t="s">
        <v>1192</v>
      </c>
    </row>
    <row r="52" spans="1:83" x14ac:dyDescent="0.25">
      <c r="A52" t="s">
        <v>790</v>
      </c>
      <c r="B52" t="s">
        <v>1553</v>
      </c>
      <c r="C52">
        <v>13003151</v>
      </c>
      <c r="D52">
        <v>13577153</v>
      </c>
      <c r="E52">
        <v>0</v>
      </c>
      <c r="F52">
        <v>0</v>
      </c>
      <c r="G52">
        <v>4051639</v>
      </c>
      <c r="H52">
        <v>4250109</v>
      </c>
      <c r="I52">
        <v>8951512</v>
      </c>
      <c r="J52">
        <v>9327044</v>
      </c>
      <c r="K52">
        <v>1311265</v>
      </c>
      <c r="L52">
        <v>1345894</v>
      </c>
      <c r="M52">
        <v>59150.7</v>
      </c>
      <c r="N52">
        <v>59690.9</v>
      </c>
      <c r="O52">
        <v>98.5</v>
      </c>
      <c r="P52">
        <v>98.5</v>
      </c>
      <c r="Q52">
        <v>23.5</v>
      </c>
      <c r="R52">
        <v>23.5</v>
      </c>
      <c r="S52">
        <v>58286.9</v>
      </c>
      <c r="T52">
        <v>58819</v>
      </c>
      <c r="U52">
        <v>223.09</v>
      </c>
      <c r="V52">
        <v>230.83</v>
      </c>
      <c r="W52">
        <v>153.58000000000001</v>
      </c>
      <c r="X52">
        <v>158.57</v>
      </c>
      <c r="Y52">
        <v>0</v>
      </c>
      <c r="Z52">
        <v>0</v>
      </c>
      <c r="AA52">
        <v>0</v>
      </c>
      <c r="AB52">
        <v>4</v>
      </c>
      <c r="AC52">
        <v>4</v>
      </c>
      <c r="AD52">
        <v>1452.96</v>
      </c>
      <c r="AE52">
        <v>258.23</v>
      </c>
      <c r="AF52">
        <v>74.290000000000006</v>
      </c>
      <c r="AG52">
        <v>0</v>
      </c>
      <c r="AH52">
        <v>2016.31</v>
      </c>
      <c r="AI52">
        <v>36</v>
      </c>
      <c r="AJ52">
        <v>41895.9</v>
      </c>
      <c r="AK52">
        <v>0</v>
      </c>
      <c r="AL52">
        <v>0</v>
      </c>
      <c r="AM52">
        <v>32</v>
      </c>
      <c r="AN52">
        <v>41508.199999999997</v>
      </c>
      <c r="AO52" t="s">
        <v>1192</v>
      </c>
      <c r="AP52" t="s">
        <v>1192</v>
      </c>
      <c r="AQ52" t="s">
        <v>1192</v>
      </c>
      <c r="AR52" t="s">
        <v>1192</v>
      </c>
      <c r="AS52" t="s">
        <v>1192</v>
      </c>
      <c r="AT52" t="s">
        <v>1192</v>
      </c>
      <c r="AU52" t="s">
        <v>1192</v>
      </c>
      <c r="AV52" t="s">
        <v>1192</v>
      </c>
      <c r="AW52" t="s">
        <v>1192</v>
      </c>
      <c r="AX52" t="s">
        <v>1192</v>
      </c>
      <c r="AY52" t="s">
        <v>1192</v>
      </c>
      <c r="AZ52" t="s">
        <v>1192</v>
      </c>
      <c r="BA52" t="s">
        <v>1192</v>
      </c>
      <c r="BB52" t="s">
        <v>1192</v>
      </c>
      <c r="BC52" t="s">
        <v>1192</v>
      </c>
      <c r="BD52" t="s">
        <v>1192</v>
      </c>
      <c r="BE52" t="s">
        <v>1192</v>
      </c>
      <c r="BF52" t="s">
        <v>1192</v>
      </c>
      <c r="BG52" t="s">
        <v>1192</v>
      </c>
      <c r="BH52" t="s">
        <v>1192</v>
      </c>
      <c r="BI52" t="s">
        <v>1192</v>
      </c>
      <c r="BJ52" t="s">
        <v>1192</v>
      </c>
      <c r="BK52" t="s">
        <v>1192</v>
      </c>
      <c r="BL52" t="s">
        <v>1192</v>
      </c>
      <c r="BM52" t="s">
        <v>1192</v>
      </c>
      <c r="BN52" t="s">
        <v>1192</v>
      </c>
      <c r="BO52" t="s">
        <v>1192</v>
      </c>
      <c r="BP52" t="s">
        <v>1192</v>
      </c>
      <c r="BQ52" t="s">
        <v>1192</v>
      </c>
      <c r="BR52" t="s">
        <v>1192</v>
      </c>
      <c r="BS52" t="s">
        <v>1192</v>
      </c>
      <c r="BT52" t="s">
        <v>1192</v>
      </c>
      <c r="BU52" t="s">
        <v>1192</v>
      </c>
      <c r="BV52" t="s">
        <v>1192</v>
      </c>
      <c r="BW52" t="s">
        <v>1192</v>
      </c>
      <c r="BX52" t="s">
        <v>1192</v>
      </c>
      <c r="BY52" t="s">
        <v>1192</v>
      </c>
      <c r="BZ52" t="s">
        <v>1192</v>
      </c>
      <c r="CA52" t="s">
        <v>1192</v>
      </c>
      <c r="CB52" t="s">
        <v>1192</v>
      </c>
      <c r="CC52" t="s">
        <v>1192</v>
      </c>
      <c r="CD52" t="s">
        <v>1192</v>
      </c>
      <c r="CE52" t="s">
        <v>1192</v>
      </c>
    </row>
    <row r="53" spans="1:83" x14ac:dyDescent="0.25">
      <c r="A53" t="s">
        <v>792</v>
      </c>
      <c r="B53" t="s">
        <v>1554</v>
      </c>
      <c r="C53">
        <v>16725100</v>
      </c>
      <c r="D53">
        <v>17590873</v>
      </c>
      <c r="E53">
        <v>1704200</v>
      </c>
      <c r="F53">
        <v>1765713</v>
      </c>
      <c r="G53">
        <v>2738253</v>
      </c>
      <c r="H53">
        <v>2940835</v>
      </c>
      <c r="I53">
        <v>13986847</v>
      </c>
      <c r="J53">
        <v>14650038</v>
      </c>
      <c r="K53">
        <v>0</v>
      </c>
      <c r="L53">
        <v>0</v>
      </c>
      <c r="M53">
        <v>69079</v>
      </c>
      <c r="N53">
        <v>70643.929999999993</v>
      </c>
      <c r="O53">
        <v>99.277420000000006</v>
      </c>
      <c r="P53">
        <v>99.289000000000001</v>
      </c>
      <c r="Q53">
        <v>0</v>
      </c>
      <c r="R53">
        <v>0</v>
      </c>
      <c r="S53">
        <v>68579.8</v>
      </c>
      <c r="T53">
        <v>70141.651660000003</v>
      </c>
      <c r="U53">
        <v>243.88</v>
      </c>
      <c r="V53">
        <v>250.79069000000001</v>
      </c>
      <c r="W53">
        <v>203.95</v>
      </c>
      <c r="X53">
        <v>208.86359999999999</v>
      </c>
      <c r="Y53">
        <v>0</v>
      </c>
      <c r="Z53">
        <v>0</v>
      </c>
      <c r="AA53">
        <v>0</v>
      </c>
      <c r="AB53">
        <v>4</v>
      </c>
      <c r="AC53">
        <v>4</v>
      </c>
      <c r="AD53">
        <v>1401.12057</v>
      </c>
      <c r="AE53">
        <v>218.52009000000001</v>
      </c>
      <c r="AF53">
        <v>75.330029999999994</v>
      </c>
      <c r="AG53">
        <v>0</v>
      </c>
      <c r="AH53">
        <v>1945.7613799999999</v>
      </c>
      <c r="AI53">
        <v>27</v>
      </c>
      <c r="AJ53">
        <v>44562.5</v>
      </c>
      <c r="AK53">
        <v>0</v>
      </c>
      <c r="AL53">
        <v>0</v>
      </c>
      <c r="AM53">
        <v>26</v>
      </c>
      <c r="AN53">
        <v>44517</v>
      </c>
      <c r="AO53" t="s">
        <v>1192</v>
      </c>
      <c r="AP53" t="s">
        <v>1192</v>
      </c>
      <c r="AQ53" t="s">
        <v>1192</v>
      </c>
      <c r="AR53" t="s">
        <v>1192</v>
      </c>
      <c r="AS53" t="s">
        <v>1192</v>
      </c>
      <c r="AT53" t="s">
        <v>1192</v>
      </c>
      <c r="AU53" t="s">
        <v>1192</v>
      </c>
      <c r="AV53" t="s">
        <v>1192</v>
      </c>
      <c r="AW53" t="s">
        <v>1192</v>
      </c>
      <c r="AX53" t="s">
        <v>1192</v>
      </c>
      <c r="AY53" t="s">
        <v>1192</v>
      </c>
      <c r="AZ53" t="s">
        <v>1192</v>
      </c>
      <c r="BA53" t="s">
        <v>1192</v>
      </c>
      <c r="BB53" t="s">
        <v>1192</v>
      </c>
      <c r="BC53" t="s">
        <v>1192</v>
      </c>
      <c r="BD53" t="s">
        <v>1192</v>
      </c>
      <c r="BE53" t="s">
        <v>1192</v>
      </c>
      <c r="BF53" t="s">
        <v>1192</v>
      </c>
      <c r="BG53" t="s">
        <v>1192</v>
      </c>
      <c r="BH53" t="s">
        <v>1192</v>
      </c>
      <c r="BI53" t="s">
        <v>1192</v>
      </c>
      <c r="BJ53" t="s">
        <v>1192</v>
      </c>
      <c r="BK53" t="s">
        <v>1192</v>
      </c>
      <c r="BL53" t="s">
        <v>1192</v>
      </c>
      <c r="BM53" t="s">
        <v>1192</v>
      </c>
      <c r="BN53" t="s">
        <v>1192</v>
      </c>
      <c r="BO53" t="s">
        <v>1192</v>
      </c>
      <c r="BP53" t="s">
        <v>1192</v>
      </c>
      <c r="BQ53" t="s">
        <v>1192</v>
      </c>
      <c r="BR53" t="s">
        <v>1192</v>
      </c>
      <c r="BS53" t="s">
        <v>1192</v>
      </c>
      <c r="BT53" t="s">
        <v>1192</v>
      </c>
      <c r="BU53" t="s">
        <v>1192</v>
      </c>
      <c r="BV53" t="s">
        <v>1192</v>
      </c>
      <c r="BW53" t="s">
        <v>1192</v>
      </c>
      <c r="BX53" t="s">
        <v>1192</v>
      </c>
      <c r="BY53" t="s">
        <v>1192</v>
      </c>
      <c r="BZ53" t="s">
        <v>1192</v>
      </c>
      <c r="CA53" t="s">
        <v>1192</v>
      </c>
      <c r="CB53" t="s">
        <v>1192</v>
      </c>
      <c r="CC53" t="s">
        <v>1192</v>
      </c>
      <c r="CD53" t="s">
        <v>1192</v>
      </c>
      <c r="CE53" t="s">
        <v>1192</v>
      </c>
    </row>
    <row r="54" spans="1:83" x14ac:dyDescent="0.25">
      <c r="A54" t="s">
        <v>794</v>
      </c>
      <c r="B54" t="s">
        <v>1555</v>
      </c>
      <c r="C54">
        <v>9750948.5800000001</v>
      </c>
      <c r="D54">
        <v>10110106</v>
      </c>
      <c r="E54">
        <v>0</v>
      </c>
      <c r="F54">
        <v>0</v>
      </c>
      <c r="G54">
        <v>336949.58</v>
      </c>
      <c r="H54">
        <v>379700.58</v>
      </c>
      <c r="I54">
        <v>9413999</v>
      </c>
      <c r="J54">
        <v>9730405.4199999999</v>
      </c>
      <c r="K54">
        <v>0</v>
      </c>
      <c r="L54">
        <v>0</v>
      </c>
      <c r="M54">
        <v>43404.6</v>
      </c>
      <c r="N54">
        <v>43862.42</v>
      </c>
      <c r="O54">
        <v>99</v>
      </c>
      <c r="P54">
        <v>99</v>
      </c>
      <c r="Q54">
        <v>0</v>
      </c>
      <c r="R54">
        <v>0</v>
      </c>
      <c r="S54">
        <v>42970.6</v>
      </c>
      <c r="T54">
        <v>43423.7958</v>
      </c>
      <c r="U54">
        <v>226.92</v>
      </c>
      <c r="V54">
        <v>232.82409999999999</v>
      </c>
      <c r="W54">
        <v>219.08</v>
      </c>
      <c r="X54">
        <v>224.08002999999999</v>
      </c>
      <c r="Y54">
        <v>0</v>
      </c>
      <c r="Z54">
        <v>0</v>
      </c>
      <c r="AA54">
        <v>0</v>
      </c>
      <c r="AB54">
        <v>4</v>
      </c>
      <c r="AC54">
        <v>4</v>
      </c>
      <c r="AD54">
        <v>1451.3571199999999</v>
      </c>
      <c r="AE54">
        <v>280.08003000000002</v>
      </c>
      <c r="AF54">
        <v>0</v>
      </c>
      <c r="AG54">
        <v>0</v>
      </c>
      <c r="AH54">
        <v>1964.26124</v>
      </c>
      <c r="AI54">
        <v>5</v>
      </c>
      <c r="AJ54">
        <v>14829</v>
      </c>
      <c r="AK54">
        <v>0</v>
      </c>
      <c r="AL54">
        <v>0</v>
      </c>
      <c r="AM54">
        <v>5</v>
      </c>
      <c r="AN54">
        <v>14829</v>
      </c>
      <c r="AO54" t="s">
        <v>1192</v>
      </c>
      <c r="AP54" t="s">
        <v>1192</v>
      </c>
      <c r="AQ54" t="s">
        <v>1192</v>
      </c>
      <c r="AR54" t="s">
        <v>1192</v>
      </c>
      <c r="AS54" t="s">
        <v>1192</v>
      </c>
      <c r="AT54" t="s">
        <v>1192</v>
      </c>
      <c r="AU54" t="s">
        <v>1192</v>
      </c>
      <c r="AV54" t="s">
        <v>1192</v>
      </c>
      <c r="AW54" t="s">
        <v>1192</v>
      </c>
      <c r="AX54" t="s">
        <v>1192</v>
      </c>
      <c r="AY54" t="s">
        <v>1192</v>
      </c>
      <c r="AZ54" t="s">
        <v>1192</v>
      </c>
      <c r="BA54" t="s">
        <v>1192</v>
      </c>
      <c r="BB54" t="s">
        <v>1192</v>
      </c>
      <c r="BC54" t="s">
        <v>1192</v>
      </c>
      <c r="BD54" t="s">
        <v>1192</v>
      </c>
      <c r="BE54" t="s">
        <v>1192</v>
      </c>
      <c r="BF54" t="s">
        <v>1192</v>
      </c>
      <c r="BG54" t="s">
        <v>1192</v>
      </c>
      <c r="BH54" t="s">
        <v>1192</v>
      </c>
      <c r="BI54" t="s">
        <v>1192</v>
      </c>
      <c r="BJ54" t="s">
        <v>1192</v>
      </c>
      <c r="BK54" t="s">
        <v>1192</v>
      </c>
      <c r="BL54" t="s">
        <v>1192</v>
      </c>
      <c r="BM54" t="s">
        <v>1192</v>
      </c>
      <c r="BN54" t="s">
        <v>1192</v>
      </c>
      <c r="BO54" t="s">
        <v>1192</v>
      </c>
      <c r="BP54" t="s">
        <v>1192</v>
      </c>
      <c r="BQ54" t="s">
        <v>1192</v>
      </c>
      <c r="BR54" t="s">
        <v>1192</v>
      </c>
      <c r="BS54" t="s">
        <v>1192</v>
      </c>
      <c r="BT54" t="s">
        <v>1192</v>
      </c>
      <c r="BU54" t="s">
        <v>1192</v>
      </c>
      <c r="BV54" t="s">
        <v>1192</v>
      </c>
      <c r="BW54" t="s">
        <v>1192</v>
      </c>
      <c r="BX54" t="s">
        <v>1192</v>
      </c>
      <c r="BY54" t="s">
        <v>1192</v>
      </c>
      <c r="BZ54" t="s">
        <v>1192</v>
      </c>
      <c r="CA54" t="s">
        <v>1192</v>
      </c>
      <c r="CB54" t="s">
        <v>1192</v>
      </c>
      <c r="CC54" t="s">
        <v>1192</v>
      </c>
      <c r="CD54" t="s">
        <v>1192</v>
      </c>
      <c r="CE54" t="s">
        <v>1192</v>
      </c>
    </row>
    <row r="55" spans="1:83" x14ac:dyDescent="0.25">
      <c r="A55" t="s">
        <v>796</v>
      </c>
      <c r="B55" t="s">
        <v>1556</v>
      </c>
      <c r="C55">
        <v>13153713</v>
      </c>
      <c r="D55">
        <v>13913559</v>
      </c>
      <c r="E55">
        <v>0</v>
      </c>
      <c r="F55" t="s">
        <v>1192</v>
      </c>
      <c r="G55">
        <v>5450911</v>
      </c>
      <c r="H55">
        <v>5762529</v>
      </c>
      <c r="I55">
        <v>7702802</v>
      </c>
      <c r="J55">
        <v>8151030</v>
      </c>
      <c r="K55">
        <v>0</v>
      </c>
      <c r="L55" t="s">
        <v>1192</v>
      </c>
      <c r="M55">
        <v>56496.3</v>
      </c>
      <c r="N55">
        <v>57718.6</v>
      </c>
      <c r="O55">
        <v>98</v>
      </c>
      <c r="P55">
        <v>98</v>
      </c>
      <c r="Q55">
        <v>249.5</v>
      </c>
      <c r="R55">
        <v>237.4</v>
      </c>
      <c r="S55">
        <v>55615.9</v>
      </c>
      <c r="T55">
        <v>56801.599999999999</v>
      </c>
      <c r="U55">
        <v>236.51</v>
      </c>
      <c r="V55">
        <v>244.95</v>
      </c>
      <c r="W55">
        <v>138.5</v>
      </c>
      <c r="X55">
        <v>143.5</v>
      </c>
      <c r="Y55" t="s">
        <v>1192</v>
      </c>
      <c r="Z55" t="s">
        <v>1192</v>
      </c>
      <c r="AA55" t="s">
        <v>1192</v>
      </c>
      <c r="AB55">
        <v>4</v>
      </c>
      <c r="AC55">
        <v>4</v>
      </c>
      <c r="AD55">
        <v>1651.61</v>
      </c>
      <c r="AE55">
        <v>241.28</v>
      </c>
      <c r="AF55">
        <v>0</v>
      </c>
      <c r="AG55">
        <v>0</v>
      </c>
      <c r="AH55">
        <v>2137.84</v>
      </c>
      <c r="AI55">
        <v>79</v>
      </c>
      <c r="AJ55">
        <v>56801.599999999999</v>
      </c>
      <c r="AK55">
        <v>0</v>
      </c>
      <c r="AL55">
        <v>0</v>
      </c>
      <c r="AM55">
        <v>71</v>
      </c>
      <c r="AN55">
        <v>56373.9</v>
      </c>
      <c r="AO55">
        <v>3</v>
      </c>
      <c r="AP55" t="s">
        <v>1192</v>
      </c>
      <c r="AQ55" t="s">
        <v>1192</v>
      </c>
      <c r="AR55" t="s">
        <v>1192</v>
      </c>
      <c r="AS55" t="s">
        <v>1192</v>
      </c>
      <c r="AT55" t="s">
        <v>1192</v>
      </c>
      <c r="AU55" t="s">
        <v>1192</v>
      </c>
      <c r="AV55" t="s">
        <v>1192</v>
      </c>
      <c r="AW55" t="s">
        <v>1192</v>
      </c>
      <c r="AX55" t="s">
        <v>1192</v>
      </c>
      <c r="AY55" t="s">
        <v>1192</v>
      </c>
      <c r="AZ55" t="s">
        <v>1192</v>
      </c>
      <c r="BA55" t="s">
        <v>1192</v>
      </c>
      <c r="BB55" t="s">
        <v>1192</v>
      </c>
      <c r="BC55" t="s">
        <v>1192</v>
      </c>
      <c r="BD55" t="s">
        <v>1192</v>
      </c>
      <c r="BE55" t="s">
        <v>1192</v>
      </c>
      <c r="BF55" t="s">
        <v>1192</v>
      </c>
      <c r="BG55" t="s">
        <v>1192</v>
      </c>
      <c r="BH55" t="s">
        <v>1192</v>
      </c>
      <c r="BI55" t="s">
        <v>1192</v>
      </c>
      <c r="BJ55" t="s">
        <v>1192</v>
      </c>
      <c r="BK55" t="s">
        <v>1192</v>
      </c>
      <c r="BL55" t="s">
        <v>1192</v>
      </c>
      <c r="BM55" t="s">
        <v>1192</v>
      </c>
      <c r="BN55" t="s">
        <v>1192</v>
      </c>
      <c r="BO55" t="s">
        <v>1192</v>
      </c>
      <c r="BP55" t="s">
        <v>1192</v>
      </c>
      <c r="BQ55" t="s">
        <v>1192</v>
      </c>
      <c r="BR55" t="s">
        <v>1192</v>
      </c>
      <c r="BS55" t="s">
        <v>1192</v>
      </c>
      <c r="BT55" t="s">
        <v>1192</v>
      </c>
      <c r="BU55" t="s">
        <v>1192</v>
      </c>
      <c r="BV55" t="s">
        <v>1192</v>
      </c>
      <c r="BW55" t="s">
        <v>1192</v>
      </c>
      <c r="BX55" t="s">
        <v>1192</v>
      </c>
      <c r="BY55" t="s">
        <v>1192</v>
      </c>
      <c r="BZ55">
        <v>0</v>
      </c>
      <c r="CA55" t="s">
        <v>1192</v>
      </c>
      <c r="CB55" t="s">
        <v>1192</v>
      </c>
      <c r="CC55">
        <v>0</v>
      </c>
      <c r="CD55" t="s">
        <v>1192</v>
      </c>
      <c r="CE55" t="s">
        <v>1192</v>
      </c>
    </row>
    <row r="56" spans="1:83" x14ac:dyDescent="0.25">
      <c r="A56" t="s">
        <v>797</v>
      </c>
      <c r="B56" t="s">
        <v>1557</v>
      </c>
      <c r="C56">
        <v>251939179</v>
      </c>
      <c r="D56">
        <v>263990844</v>
      </c>
      <c r="E56">
        <v>0</v>
      </c>
      <c r="F56">
        <v>0</v>
      </c>
      <c r="G56">
        <v>9090523</v>
      </c>
      <c r="H56">
        <v>9309496</v>
      </c>
      <c r="I56">
        <v>242848656</v>
      </c>
      <c r="J56">
        <v>254681348</v>
      </c>
      <c r="K56">
        <v>0</v>
      </c>
      <c r="L56">
        <v>0</v>
      </c>
      <c r="M56">
        <v>155349.6</v>
      </c>
      <c r="N56">
        <v>158189.4</v>
      </c>
      <c r="O56">
        <v>99</v>
      </c>
      <c r="P56">
        <v>99</v>
      </c>
      <c r="Q56">
        <v>0</v>
      </c>
      <c r="R56">
        <v>0</v>
      </c>
      <c r="S56">
        <v>153796.1</v>
      </c>
      <c r="T56">
        <v>156607.50599999999</v>
      </c>
      <c r="U56">
        <v>1638.14</v>
      </c>
      <c r="V56">
        <v>1685.6844900000001</v>
      </c>
      <c r="W56">
        <v>1579.03</v>
      </c>
      <c r="X56">
        <v>1626.23973</v>
      </c>
      <c r="Y56">
        <v>2472832</v>
      </c>
      <c r="Z56">
        <v>15.79</v>
      </c>
      <c r="AA56">
        <v>0.99997999999999998</v>
      </c>
      <c r="AB56">
        <v>4</v>
      </c>
      <c r="AC56">
        <v>4</v>
      </c>
      <c r="AD56">
        <v>0</v>
      </c>
      <c r="AE56">
        <v>235.43996000000001</v>
      </c>
      <c r="AF56">
        <v>82.479990000000001</v>
      </c>
      <c r="AG56">
        <v>0</v>
      </c>
      <c r="AH56">
        <v>2003.6044400000001</v>
      </c>
      <c r="AI56">
        <v>114</v>
      </c>
      <c r="AJ56">
        <v>156607.5</v>
      </c>
      <c r="AK56">
        <v>0</v>
      </c>
      <c r="AL56">
        <v>0</v>
      </c>
      <c r="AM56">
        <v>109</v>
      </c>
      <c r="AN56">
        <v>156272.1</v>
      </c>
      <c r="AO56" t="s">
        <v>1192</v>
      </c>
      <c r="AP56" t="s">
        <v>1192</v>
      </c>
      <c r="AQ56" t="s">
        <v>1192</v>
      </c>
      <c r="AR56" t="s">
        <v>1192</v>
      </c>
      <c r="AS56" t="s">
        <v>1192</v>
      </c>
      <c r="AT56" t="s">
        <v>1192</v>
      </c>
      <c r="AU56" t="s">
        <v>1192</v>
      </c>
      <c r="AV56" t="s">
        <v>1192</v>
      </c>
      <c r="AW56" t="s">
        <v>1192</v>
      </c>
      <c r="AX56" t="s">
        <v>1192</v>
      </c>
      <c r="AY56" t="s">
        <v>1192</v>
      </c>
      <c r="AZ56" t="s">
        <v>1192</v>
      </c>
      <c r="BA56" t="s">
        <v>1192</v>
      </c>
      <c r="BB56" t="s">
        <v>1192</v>
      </c>
      <c r="BC56" t="s">
        <v>1192</v>
      </c>
      <c r="BD56" t="s">
        <v>1192</v>
      </c>
      <c r="BE56" t="s">
        <v>1192</v>
      </c>
      <c r="BF56" t="s">
        <v>1192</v>
      </c>
      <c r="BG56" t="s">
        <v>1192</v>
      </c>
      <c r="BH56" t="s">
        <v>1192</v>
      </c>
      <c r="BI56" t="s">
        <v>1192</v>
      </c>
      <c r="BJ56" t="s">
        <v>1192</v>
      </c>
      <c r="BK56" t="s">
        <v>1192</v>
      </c>
      <c r="BL56" t="s">
        <v>1192</v>
      </c>
      <c r="BM56" t="s">
        <v>1192</v>
      </c>
      <c r="BN56" t="s">
        <v>1192</v>
      </c>
      <c r="BO56" t="s">
        <v>1192</v>
      </c>
      <c r="BP56" t="s">
        <v>1192</v>
      </c>
      <c r="BQ56" t="s">
        <v>1192</v>
      </c>
      <c r="BR56" t="s">
        <v>1192</v>
      </c>
      <c r="BS56" t="s">
        <v>1192</v>
      </c>
      <c r="BT56" t="s">
        <v>1192</v>
      </c>
      <c r="BU56" t="s">
        <v>1192</v>
      </c>
      <c r="BV56" t="s">
        <v>1192</v>
      </c>
      <c r="BW56" t="s">
        <v>1192</v>
      </c>
      <c r="BX56" t="s">
        <v>1192</v>
      </c>
      <c r="BY56" t="s">
        <v>1192</v>
      </c>
      <c r="BZ56" t="s">
        <v>1192</v>
      </c>
      <c r="CA56" t="s">
        <v>1192</v>
      </c>
      <c r="CB56" t="s">
        <v>1192</v>
      </c>
      <c r="CC56" t="s">
        <v>1192</v>
      </c>
      <c r="CD56" t="s">
        <v>1192</v>
      </c>
      <c r="CE56" t="s">
        <v>1192</v>
      </c>
    </row>
    <row r="57" spans="1:83" x14ac:dyDescent="0.25">
      <c r="A57" t="s">
        <v>798</v>
      </c>
      <c r="B57" t="s">
        <v>1558</v>
      </c>
      <c r="C57">
        <v>207662028</v>
      </c>
      <c r="D57">
        <v>218700095</v>
      </c>
      <c r="E57">
        <v>341652</v>
      </c>
      <c r="F57">
        <v>332330</v>
      </c>
      <c r="G57">
        <v>3987552</v>
      </c>
      <c r="H57">
        <v>4252237</v>
      </c>
      <c r="I57">
        <v>203674476</v>
      </c>
      <c r="J57">
        <v>214447858</v>
      </c>
      <c r="K57">
        <v>336235</v>
      </c>
      <c r="L57">
        <v>345911</v>
      </c>
      <c r="M57">
        <v>124462.1</v>
      </c>
      <c r="N57">
        <v>127248.3</v>
      </c>
      <c r="O57">
        <v>98.5</v>
      </c>
      <c r="P57">
        <v>98.5</v>
      </c>
      <c r="Q57">
        <v>129.1</v>
      </c>
      <c r="R57">
        <v>125</v>
      </c>
      <c r="S57">
        <v>122724.3</v>
      </c>
      <c r="T57">
        <v>125464.57550000001</v>
      </c>
      <c r="U57">
        <v>1692.1</v>
      </c>
      <c r="V57">
        <v>1743.1222700000001</v>
      </c>
      <c r="W57">
        <v>1659.61</v>
      </c>
      <c r="X57">
        <v>1709.2303300000001</v>
      </c>
      <c r="Y57">
        <v>2082712</v>
      </c>
      <c r="Z57">
        <v>16.600000000000001</v>
      </c>
      <c r="AA57">
        <v>1.00023</v>
      </c>
      <c r="AB57">
        <v>4</v>
      </c>
      <c r="AC57">
        <v>4</v>
      </c>
      <c r="AD57">
        <v>0</v>
      </c>
      <c r="AE57">
        <v>235.44004000000001</v>
      </c>
      <c r="AF57">
        <v>82.480009999999993</v>
      </c>
      <c r="AG57">
        <v>0</v>
      </c>
      <c r="AH57">
        <v>2061.04232</v>
      </c>
      <c r="AI57">
        <v>114</v>
      </c>
      <c r="AJ57">
        <v>83370.3</v>
      </c>
      <c r="AK57">
        <v>2</v>
      </c>
      <c r="AL57">
        <v>41630.400000000001</v>
      </c>
      <c r="AM57">
        <v>93</v>
      </c>
      <c r="AN57">
        <v>124410.4</v>
      </c>
      <c r="AO57" t="s">
        <v>1192</v>
      </c>
      <c r="AP57" t="s">
        <v>1192</v>
      </c>
      <c r="AQ57" t="s">
        <v>1192</v>
      </c>
      <c r="AR57" t="s">
        <v>1192</v>
      </c>
      <c r="AS57" t="s">
        <v>1192</v>
      </c>
      <c r="AT57" t="s">
        <v>1192</v>
      </c>
      <c r="AU57" t="s">
        <v>1192</v>
      </c>
      <c r="AV57" t="s">
        <v>1192</v>
      </c>
      <c r="AW57" t="s">
        <v>1192</v>
      </c>
      <c r="AX57" t="s">
        <v>1192</v>
      </c>
      <c r="AY57" t="s">
        <v>1192</v>
      </c>
      <c r="AZ57" t="s">
        <v>1192</v>
      </c>
      <c r="BA57" t="s">
        <v>1192</v>
      </c>
      <c r="BB57" t="s">
        <v>1192</v>
      </c>
      <c r="BC57" t="s">
        <v>1192</v>
      </c>
      <c r="BD57" t="s">
        <v>1192</v>
      </c>
      <c r="BE57" t="s">
        <v>1192</v>
      </c>
      <c r="BF57" t="s">
        <v>1192</v>
      </c>
      <c r="BG57" t="s">
        <v>1192</v>
      </c>
      <c r="BH57" t="s">
        <v>1192</v>
      </c>
      <c r="BI57" t="s">
        <v>1192</v>
      </c>
      <c r="BJ57" t="s">
        <v>1192</v>
      </c>
      <c r="BK57" t="s">
        <v>1192</v>
      </c>
      <c r="BL57" t="s">
        <v>1192</v>
      </c>
      <c r="BM57" t="s">
        <v>1192</v>
      </c>
      <c r="BN57" t="s">
        <v>1192</v>
      </c>
      <c r="BO57" t="s">
        <v>1192</v>
      </c>
      <c r="BP57" t="s">
        <v>1192</v>
      </c>
      <c r="BQ57" t="s">
        <v>1192</v>
      </c>
      <c r="BR57" t="s">
        <v>1192</v>
      </c>
      <c r="BS57" t="s">
        <v>1192</v>
      </c>
      <c r="BT57" t="s">
        <v>1192</v>
      </c>
      <c r="BU57" t="s">
        <v>1192</v>
      </c>
      <c r="BV57" t="s">
        <v>1192</v>
      </c>
      <c r="BW57" t="s">
        <v>1192</v>
      </c>
      <c r="BX57" t="s">
        <v>1192</v>
      </c>
      <c r="BY57" t="s">
        <v>1192</v>
      </c>
      <c r="BZ57" t="s">
        <v>1192</v>
      </c>
      <c r="CA57" t="s">
        <v>1192</v>
      </c>
      <c r="CB57" t="s">
        <v>1192</v>
      </c>
      <c r="CC57" t="s">
        <v>1192</v>
      </c>
      <c r="CD57" t="s">
        <v>1192</v>
      </c>
      <c r="CE57" t="s">
        <v>1192</v>
      </c>
    </row>
    <row r="58" spans="1:83" x14ac:dyDescent="0.25">
      <c r="A58" t="s">
        <v>800</v>
      </c>
      <c r="B58" t="s">
        <v>1559</v>
      </c>
      <c r="C58">
        <v>5593183</v>
      </c>
      <c r="D58">
        <v>5870802</v>
      </c>
      <c r="E58">
        <v>0</v>
      </c>
      <c r="F58">
        <v>0</v>
      </c>
      <c r="G58">
        <v>474335</v>
      </c>
      <c r="H58">
        <v>499625</v>
      </c>
      <c r="I58">
        <v>5118848</v>
      </c>
      <c r="J58">
        <v>5371177</v>
      </c>
      <c r="K58">
        <v>0</v>
      </c>
      <c r="L58">
        <v>0</v>
      </c>
      <c r="M58">
        <v>29790.3</v>
      </c>
      <c r="N58">
        <v>30389.9</v>
      </c>
      <c r="O58">
        <v>98.25</v>
      </c>
      <c r="P58">
        <v>98.25</v>
      </c>
      <c r="Q58">
        <v>0</v>
      </c>
      <c r="R58">
        <v>0</v>
      </c>
      <c r="S58">
        <v>29269</v>
      </c>
      <c r="T58">
        <v>29858.07675</v>
      </c>
      <c r="U58">
        <v>191.1</v>
      </c>
      <c r="V58">
        <v>196.62358</v>
      </c>
      <c r="W58">
        <v>174.89</v>
      </c>
      <c r="X58">
        <v>179.89025000000001</v>
      </c>
      <c r="Y58">
        <v>0</v>
      </c>
      <c r="Z58">
        <v>0</v>
      </c>
      <c r="AA58">
        <v>0</v>
      </c>
      <c r="AB58">
        <v>4</v>
      </c>
      <c r="AC58">
        <v>4</v>
      </c>
      <c r="AD58">
        <v>1424.5605800000001</v>
      </c>
      <c r="AE58">
        <v>251.60035999999999</v>
      </c>
      <c r="AF58">
        <v>80.840100000000007</v>
      </c>
      <c r="AG58">
        <v>0</v>
      </c>
      <c r="AH58">
        <v>1953.62463</v>
      </c>
      <c r="AI58">
        <v>2</v>
      </c>
      <c r="AJ58">
        <v>6783.2</v>
      </c>
      <c r="AK58">
        <v>0</v>
      </c>
      <c r="AL58">
        <v>0</v>
      </c>
      <c r="AM58">
        <v>2</v>
      </c>
      <c r="AN58">
        <v>6783.2</v>
      </c>
      <c r="AO58" t="s">
        <v>1192</v>
      </c>
      <c r="AP58" t="s">
        <v>1192</v>
      </c>
      <c r="AQ58" t="s">
        <v>1192</v>
      </c>
      <c r="AR58" t="s">
        <v>1192</v>
      </c>
      <c r="AS58" t="s">
        <v>1192</v>
      </c>
      <c r="AT58" t="s">
        <v>1192</v>
      </c>
      <c r="AU58" t="s">
        <v>1192</v>
      </c>
      <c r="AV58" t="s">
        <v>1192</v>
      </c>
      <c r="AW58" t="s">
        <v>1192</v>
      </c>
      <c r="AX58" t="s">
        <v>1192</v>
      </c>
      <c r="AY58" t="s">
        <v>1192</v>
      </c>
      <c r="AZ58" t="s">
        <v>1192</v>
      </c>
      <c r="BA58" t="s">
        <v>1192</v>
      </c>
      <c r="BB58" t="s">
        <v>1192</v>
      </c>
      <c r="BC58" t="s">
        <v>1192</v>
      </c>
      <c r="BD58" t="s">
        <v>1192</v>
      </c>
      <c r="BE58" t="s">
        <v>1192</v>
      </c>
      <c r="BF58" t="s">
        <v>1192</v>
      </c>
      <c r="BG58" t="s">
        <v>1192</v>
      </c>
      <c r="BH58" t="s">
        <v>1192</v>
      </c>
      <c r="BI58" t="s">
        <v>1192</v>
      </c>
      <c r="BJ58" t="s">
        <v>1192</v>
      </c>
      <c r="BK58" t="s">
        <v>1192</v>
      </c>
      <c r="BL58" t="s">
        <v>1192</v>
      </c>
      <c r="BM58" t="s">
        <v>1192</v>
      </c>
      <c r="BN58" t="s">
        <v>1192</v>
      </c>
      <c r="BO58" t="s">
        <v>1192</v>
      </c>
      <c r="BP58" t="s">
        <v>1192</v>
      </c>
      <c r="BQ58" t="s">
        <v>1192</v>
      </c>
      <c r="BR58" t="s">
        <v>1192</v>
      </c>
      <c r="BS58" t="s">
        <v>1192</v>
      </c>
      <c r="BT58" t="s">
        <v>1192</v>
      </c>
      <c r="BU58" t="s">
        <v>1192</v>
      </c>
      <c r="BV58" t="s">
        <v>1192</v>
      </c>
      <c r="BW58" t="s">
        <v>1192</v>
      </c>
      <c r="BX58" t="s">
        <v>1192</v>
      </c>
      <c r="BY58" t="s">
        <v>1192</v>
      </c>
      <c r="BZ58" t="s">
        <v>1192</v>
      </c>
      <c r="CA58" t="s">
        <v>1192</v>
      </c>
      <c r="CB58" t="s">
        <v>1192</v>
      </c>
      <c r="CC58" t="s">
        <v>1192</v>
      </c>
      <c r="CD58" t="s">
        <v>1192</v>
      </c>
      <c r="CE58" t="s">
        <v>1192</v>
      </c>
    </row>
    <row r="59" spans="1:83" x14ac:dyDescent="0.25">
      <c r="A59" t="s">
        <v>802</v>
      </c>
      <c r="B59" t="s">
        <v>1560</v>
      </c>
      <c r="C59">
        <v>12955501</v>
      </c>
      <c r="D59">
        <v>13633310</v>
      </c>
      <c r="E59">
        <v>0</v>
      </c>
      <c r="F59">
        <v>0</v>
      </c>
      <c r="G59">
        <v>3734573</v>
      </c>
      <c r="H59">
        <v>3956053</v>
      </c>
      <c r="I59">
        <v>9220928</v>
      </c>
      <c r="J59">
        <v>9677257</v>
      </c>
      <c r="K59">
        <v>0</v>
      </c>
      <c r="L59">
        <v>0</v>
      </c>
      <c r="M59">
        <v>54244.4</v>
      </c>
      <c r="N59">
        <v>55599.55</v>
      </c>
      <c r="O59">
        <v>99</v>
      </c>
      <c r="P59">
        <v>99</v>
      </c>
      <c r="Q59">
        <v>281.8</v>
      </c>
      <c r="R59">
        <v>0</v>
      </c>
      <c r="S59">
        <v>53983.8</v>
      </c>
      <c r="T59">
        <v>55043.6</v>
      </c>
      <c r="U59">
        <v>239.99</v>
      </c>
      <c r="V59">
        <v>247.68</v>
      </c>
      <c r="W59">
        <v>170.81</v>
      </c>
      <c r="X59">
        <v>175.81</v>
      </c>
      <c r="Y59" t="s">
        <v>1192</v>
      </c>
      <c r="Z59" t="s">
        <v>1192</v>
      </c>
      <c r="AA59" t="s">
        <v>1192</v>
      </c>
      <c r="AB59">
        <v>4</v>
      </c>
      <c r="AC59">
        <v>4</v>
      </c>
      <c r="AD59">
        <v>1555.74</v>
      </c>
      <c r="AE59">
        <v>224.91</v>
      </c>
      <c r="AF59">
        <v>0</v>
      </c>
      <c r="AG59">
        <v>0</v>
      </c>
      <c r="AH59">
        <v>2028.33</v>
      </c>
      <c r="AI59">
        <v>67</v>
      </c>
      <c r="AJ59">
        <v>55043.5</v>
      </c>
      <c r="AK59">
        <v>0</v>
      </c>
      <c r="AL59">
        <v>0</v>
      </c>
      <c r="AM59">
        <v>61</v>
      </c>
      <c r="AN59">
        <v>54587.3</v>
      </c>
      <c r="AO59">
        <v>3</v>
      </c>
      <c r="AP59" t="s">
        <v>1192</v>
      </c>
      <c r="AQ59" t="s">
        <v>1192</v>
      </c>
      <c r="AR59" t="s">
        <v>1192</v>
      </c>
      <c r="AS59" t="s">
        <v>1192</v>
      </c>
      <c r="AT59" t="s">
        <v>1192</v>
      </c>
      <c r="AU59" t="s">
        <v>1192</v>
      </c>
      <c r="AV59" t="s">
        <v>1192</v>
      </c>
      <c r="AW59" t="s">
        <v>1192</v>
      </c>
      <c r="AX59" t="s">
        <v>1192</v>
      </c>
      <c r="AY59" t="s">
        <v>1192</v>
      </c>
      <c r="AZ59" t="s">
        <v>1192</v>
      </c>
      <c r="BA59" t="s">
        <v>1192</v>
      </c>
      <c r="BB59" t="s">
        <v>1192</v>
      </c>
      <c r="BC59" t="s">
        <v>1192</v>
      </c>
      <c r="BD59" t="s">
        <v>1192</v>
      </c>
      <c r="BE59" t="s">
        <v>1192</v>
      </c>
      <c r="BF59" t="s">
        <v>1192</v>
      </c>
      <c r="BG59" t="s">
        <v>1192</v>
      </c>
      <c r="BH59" t="s">
        <v>1192</v>
      </c>
      <c r="BI59" t="s">
        <v>1192</v>
      </c>
      <c r="BJ59" t="s">
        <v>1192</v>
      </c>
      <c r="BK59" t="s">
        <v>1192</v>
      </c>
      <c r="BL59" t="s">
        <v>1192</v>
      </c>
      <c r="BM59" t="s">
        <v>1192</v>
      </c>
      <c r="BN59" t="s">
        <v>1192</v>
      </c>
      <c r="BO59" t="s">
        <v>1192</v>
      </c>
      <c r="BP59" t="s">
        <v>1192</v>
      </c>
      <c r="BQ59" t="s">
        <v>1192</v>
      </c>
      <c r="BR59" t="s">
        <v>1192</v>
      </c>
      <c r="BS59" t="s">
        <v>1192</v>
      </c>
      <c r="BT59" t="s">
        <v>1192</v>
      </c>
      <c r="BU59" t="s">
        <v>1192</v>
      </c>
      <c r="BV59" t="s">
        <v>1192</v>
      </c>
      <c r="BW59" t="s">
        <v>1192</v>
      </c>
      <c r="BX59" t="s">
        <v>1192</v>
      </c>
      <c r="BY59" t="s">
        <v>1192</v>
      </c>
      <c r="BZ59">
        <v>0</v>
      </c>
      <c r="CA59" t="s">
        <v>1192</v>
      </c>
      <c r="CB59" t="s">
        <v>1192</v>
      </c>
      <c r="CC59">
        <v>0</v>
      </c>
      <c r="CD59" t="s">
        <v>1192</v>
      </c>
      <c r="CE59" t="s">
        <v>1192</v>
      </c>
    </row>
    <row r="60" spans="1:83" x14ac:dyDescent="0.25">
      <c r="A60" t="s">
        <v>804</v>
      </c>
      <c r="B60" t="s">
        <v>1561</v>
      </c>
      <c r="C60">
        <v>8039579</v>
      </c>
      <c r="D60">
        <v>8396905</v>
      </c>
      <c r="E60">
        <v>747955</v>
      </c>
      <c r="F60">
        <v>815511</v>
      </c>
      <c r="G60">
        <v>741535</v>
      </c>
      <c r="H60">
        <v>788318</v>
      </c>
      <c r="I60">
        <v>7298044</v>
      </c>
      <c r="J60">
        <v>7608587</v>
      </c>
      <c r="K60">
        <v>0</v>
      </c>
      <c r="L60">
        <v>0</v>
      </c>
      <c r="M60">
        <v>38046.9</v>
      </c>
      <c r="N60">
        <v>38688.32</v>
      </c>
      <c r="O60">
        <v>98.5</v>
      </c>
      <c r="P60">
        <v>98.5</v>
      </c>
      <c r="Q60">
        <v>0</v>
      </c>
      <c r="R60">
        <v>0</v>
      </c>
      <c r="S60">
        <v>37476.199999999997</v>
      </c>
      <c r="T60">
        <v>38108</v>
      </c>
      <c r="U60">
        <v>214.52</v>
      </c>
      <c r="V60">
        <v>220.34</v>
      </c>
      <c r="W60">
        <v>194.74</v>
      </c>
      <c r="X60">
        <v>199.66</v>
      </c>
      <c r="Y60" t="s">
        <v>1192</v>
      </c>
      <c r="Z60" t="s">
        <v>1192</v>
      </c>
      <c r="AA60" t="s">
        <v>1192</v>
      </c>
      <c r="AB60">
        <v>4</v>
      </c>
      <c r="AC60">
        <v>4</v>
      </c>
      <c r="AD60">
        <v>1514.29</v>
      </c>
      <c r="AE60">
        <v>236.45</v>
      </c>
      <c r="AF60">
        <v>77.27</v>
      </c>
      <c r="AG60">
        <v>0</v>
      </c>
      <c r="AH60">
        <v>2048.35</v>
      </c>
      <c r="AI60">
        <v>23</v>
      </c>
      <c r="AJ60">
        <v>27419.3</v>
      </c>
      <c r="AK60">
        <v>0</v>
      </c>
      <c r="AL60">
        <v>0</v>
      </c>
      <c r="AM60">
        <v>22</v>
      </c>
      <c r="AN60">
        <v>27399.1</v>
      </c>
      <c r="AO60">
        <v>3</v>
      </c>
      <c r="AP60" t="s">
        <v>1192</v>
      </c>
      <c r="AQ60" t="s">
        <v>1192</v>
      </c>
      <c r="AR60" t="s">
        <v>1192</v>
      </c>
      <c r="AS60" t="s">
        <v>1192</v>
      </c>
      <c r="AT60" t="s">
        <v>1192</v>
      </c>
      <c r="AU60" t="s">
        <v>1192</v>
      </c>
      <c r="AV60" t="s">
        <v>1192</v>
      </c>
      <c r="AW60" t="s">
        <v>1192</v>
      </c>
      <c r="AX60" t="s">
        <v>1192</v>
      </c>
      <c r="AY60" t="s">
        <v>1192</v>
      </c>
      <c r="AZ60" t="s">
        <v>1192</v>
      </c>
      <c r="BA60" t="s">
        <v>1192</v>
      </c>
      <c r="BB60" t="s">
        <v>1192</v>
      </c>
      <c r="BC60" t="s">
        <v>1192</v>
      </c>
      <c r="BD60" t="s">
        <v>1192</v>
      </c>
      <c r="BE60" t="s">
        <v>1192</v>
      </c>
      <c r="BF60" t="s">
        <v>1192</v>
      </c>
      <c r="BG60" t="s">
        <v>1192</v>
      </c>
      <c r="BH60" t="s">
        <v>1192</v>
      </c>
      <c r="BI60" t="s">
        <v>1192</v>
      </c>
      <c r="BJ60" t="s">
        <v>1192</v>
      </c>
      <c r="BK60" t="s">
        <v>1192</v>
      </c>
      <c r="BL60" t="s">
        <v>1192</v>
      </c>
      <c r="BM60" t="s">
        <v>1192</v>
      </c>
      <c r="BN60" t="s">
        <v>1192</v>
      </c>
      <c r="BO60" t="s">
        <v>1192</v>
      </c>
      <c r="BP60" t="s">
        <v>1192</v>
      </c>
      <c r="BQ60" t="s">
        <v>1192</v>
      </c>
      <c r="BR60" t="s">
        <v>1192</v>
      </c>
      <c r="BS60" t="s">
        <v>1192</v>
      </c>
      <c r="BT60" t="s">
        <v>1192</v>
      </c>
      <c r="BU60" t="s">
        <v>1192</v>
      </c>
      <c r="BV60" t="s">
        <v>1192</v>
      </c>
      <c r="BW60" t="s">
        <v>1192</v>
      </c>
      <c r="BX60" t="s">
        <v>1192</v>
      </c>
      <c r="BY60" t="s">
        <v>1192</v>
      </c>
      <c r="BZ60">
        <v>0</v>
      </c>
      <c r="CA60" t="s">
        <v>1192</v>
      </c>
      <c r="CB60" t="s">
        <v>1192</v>
      </c>
      <c r="CC60">
        <v>0</v>
      </c>
      <c r="CD60" t="s">
        <v>1192</v>
      </c>
      <c r="CE60" t="s">
        <v>1192</v>
      </c>
    </row>
    <row r="61" spans="1:83" x14ac:dyDescent="0.25">
      <c r="A61" t="s">
        <v>751</v>
      </c>
      <c r="B61" t="s">
        <v>1562</v>
      </c>
      <c r="C61">
        <v>215518121.09999999</v>
      </c>
      <c r="D61">
        <v>224309554</v>
      </c>
      <c r="E61">
        <v>0</v>
      </c>
      <c r="F61">
        <v>0</v>
      </c>
      <c r="G61">
        <v>2644421.06</v>
      </c>
      <c r="H61">
        <v>2878854</v>
      </c>
      <c r="I61">
        <v>212873700</v>
      </c>
      <c r="J61">
        <v>221430700</v>
      </c>
      <c r="K61">
        <v>23552540</v>
      </c>
      <c r="L61">
        <v>24017239</v>
      </c>
      <c r="M61">
        <v>145641</v>
      </c>
      <c r="N61">
        <v>146796.29999999999</v>
      </c>
      <c r="O61">
        <v>97.5</v>
      </c>
      <c r="P61">
        <v>97.7</v>
      </c>
      <c r="Q61">
        <v>0</v>
      </c>
      <c r="R61">
        <v>0</v>
      </c>
      <c r="S61">
        <v>142000</v>
      </c>
      <c r="T61">
        <v>143419.98509999999</v>
      </c>
      <c r="U61">
        <v>1517.73</v>
      </c>
      <c r="V61">
        <v>1564.00486</v>
      </c>
      <c r="W61">
        <v>1499.11</v>
      </c>
      <c r="X61">
        <v>1543.9319700000001</v>
      </c>
      <c r="Y61">
        <v>2150023.5619999999</v>
      </c>
      <c r="Z61">
        <v>14.99</v>
      </c>
      <c r="AA61">
        <v>0.99992999999999999</v>
      </c>
      <c r="AB61">
        <v>4</v>
      </c>
      <c r="AC61">
        <v>4</v>
      </c>
      <c r="AD61">
        <v>0</v>
      </c>
      <c r="AE61">
        <v>221.28018</v>
      </c>
      <c r="AF61">
        <v>72.181010000000001</v>
      </c>
      <c r="AG61">
        <v>0</v>
      </c>
      <c r="AH61">
        <v>1857.46606</v>
      </c>
      <c r="AI61">
        <v>20</v>
      </c>
      <c r="AJ61">
        <v>67818</v>
      </c>
      <c r="AK61">
        <v>0</v>
      </c>
      <c r="AL61">
        <v>0</v>
      </c>
      <c r="AM61">
        <v>19</v>
      </c>
      <c r="AN61">
        <v>67818</v>
      </c>
      <c r="AO61">
        <v>3</v>
      </c>
      <c r="AP61" t="s">
        <v>1192</v>
      </c>
      <c r="AQ61" t="s">
        <v>1192</v>
      </c>
      <c r="AR61" t="s">
        <v>1192</v>
      </c>
      <c r="AS61" t="s">
        <v>1192</v>
      </c>
      <c r="AT61" t="s">
        <v>1192</v>
      </c>
      <c r="AU61" t="s">
        <v>1192</v>
      </c>
      <c r="AV61" t="s">
        <v>1192</v>
      </c>
      <c r="AW61" t="s">
        <v>1192</v>
      </c>
      <c r="AX61" t="s">
        <v>1192</v>
      </c>
      <c r="AY61" t="s">
        <v>1192</v>
      </c>
      <c r="AZ61" t="s">
        <v>1192</v>
      </c>
      <c r="BA61" t="s">
        <v>1192</v>
      </c>
      <c r="BB61" t="s">
        <v>1192</v>
      </c>
      <c r="BC61" t="s">
        <v>1192</v>
      </c>
      <c r="BD61" t="s">
        <v>1192</v>
      </c>
      <c r="BE61" t="s">
        <v>1192</v>
      </c>
      <c r="BF61" t="s">
        <v>1192</v>
      </c>
      <c r="BG61" t="s">
        <v>1192</v>
      </c>
      <c r="BH61" t="s">
        <v>1192</v>
      </c>
      <c r="BI61" t="s">
        <v>1192</v>
      </c>
      <c r="BJ61" t="s">
        <v>1192</v>
      </c>
      <c r="BK61" t="s">
        <v>1192</v>
      </c>
      <c r="BL61" t="s">
        <v>1192</v>
      </c>
      <c r="BM61" t="s">
        <v>1192</v>
      </c>
      <c r="BN61" t="s">
        <v>1192</v>
      </c>
      <c r="BO61" t="s">
        <v>1192</v>
      </c>
      <c r="BP61" t="s">
        <v>1192</v>
      </c>
      <c r="BQ61" t="s">
        <v>1192</v>
      </c>
      <c r="BR61" t="s">
        <v>1192</v>
      </c>
      <c r="BS61" t="s">
        <v>1192</v>
      </c>
      <c r="BT61" t="s">
        <v>1192</v>
      </c>
      <c r="BU61" t="s">
        <v>1192</v>
      </c>
      <c r="BV61" t="s">
        <v>1192</v>
      </c>
      <c r="BW61" t="s">
        <v>1192</v>
      </c>
      <c r="BX61" t="s">
        <v>1192</v>
      </c>
      <c r="BY61" t="s">
        <v>1192</v>
      </c>
      <c r="BZ61">
        <v>0</v>
      </c>
      <c r="CA61" t="s">
        <v>1192</v>
      </c>
      <c r="CB61" t="s">
        <v>1192</v>
      </c>
      <c r="CC61">
        <v>0</v>
      </c>
      <c r="CD61" t="s">
        <v>1192</v>
      </c>
      <c r="CE61" t="s">
        <v>1192</v>
      </c>
    </row>
    <row r="62" spans="1:83" x14ac:dyDescent="0.25">
      <c r="A62" t="s">
        <v>805</v>
      </c>
      <c r="B62" t="s">
        <v>186</v>
      </c>
      <c r="C62">
        <v>7784932</v>
      </c>
      <c r="D62">
        <v>7952254</v>
      </c>
      <c r="E62">
        <v>0</v>
      </c>
      <c r="F62">
        <v>0</v>
      </c>
      <c r="G62">
        <v>379929</v>
      </c>
      <c r="H62">
        <v>338025</v>
      </c>
      <c r="I62">
        <v>7405003</v>
      </c>
      <c r="J62">
        <v>7614229</v>
      </c>
      <c r="K62">
        <v>269101</v>
      </c>
      <c r="L62">
        <v>270507</v>
      </c>
      <c r="M62">
        <v>8599.6</v>
      </c>
      <c r="N62">
        <v>8755.1</v>
      </c>
      <c r="O62">
        <v>95</v>
      </c>
      <c r="P62">
        <v>95</v>
      </c>
      <c r="Q62">
        <v>0</v>
      </c>
      <c r="R62">
        <v>0</v>
      </c>
      <c r="S62">
        <v>8169.6</v>
      </c>
      <c r="T62">
        <v>8317.2999999999993</v>
      </c>
      <c r="U62">
        <v>952.91</v>
      </c>
      <c r="V62">
        <v>956.11</v>
      </c>
      <c r="W62">
        <v>906.41</v>
      </c>
      <c r="X62">
        <v>915.47</v>
      </c>
      <c r="Y62">
        <v>26615</v>
      </c>
      <c r="Z62">
        <v>3.2</v>
      </c>
      <c r="AA62">
        <v>0.35304000000000002</v>
      </c>
      <c r="AB62">
        <v>4</v>
      </c>
      <c r="AC62">
        <v>4</v>
      </c>
      <c r="AD62">
        <v>118.46</v>
      </c>
      <c r="AE62">
        <v>0</v>
      </c>
      <c r="AF62">
        <v>0</v>
      </c>
      <c r="AG62">
        <v>0</v>
      </c>
      <c r="AH62">
        <v>1074.57</v>
      </c>
      <c r="AI62">
        <v>2</v>
      </c>
      <c r="AJ62">
        <v>150.80000000000001</v>
      </c>
      <c r="AK62">
        <v>0</v>
      </c>
      <c r="AL62">
        <v>0</v>
      </c>
      <c r="AM62">
        <v>2</v>
      </c>
      <c r="AN62">
        <v>150.80000000000001</v>
      </c>
      <c r="AO62" t="s">
        <v>1192</v>
      </c>
      <c r="AP62" t="s">
        <v>1192</v>
      </c>
      <c r="AQ62" t="s">
        <v>1192</v>
      </c>
      <c r="AR62" t="s">
        <v>1192</v>
      </c>
      <c r="AS62" t="s">
        <v>1192</v>
      </c>
      <c r="AT62" t="s">
        <v>1192</v>
      </c>
      <c r="AU62" t="s">
        <v>1192</v>
      </c>
      <c r="AV62" t="s">
        <v>1192</v>
      </c>
      <c r="AW62" t="s">
        <v>1192</v>
      </c>
      <c r="AX62" t="s">
        <v>1192</v>
      </c>
      <c r="AY62" t="s">
        <v>1192</v>
      </c>
      <c r="AZ62" t="s">
        <v>1192</v>
      </c>
      <c r="BA62" t="s">
        <v>1192</v>
      </c>
      <c r="BB62" t="s">
        <v>1192</v>
      </c>
      <c r="BC62" t="s">
        <v>1192</v>
      </c>
      <c r="BD62" t="s">
        <v>1192</v>
      </c>
      <c r="BE62" t="s">
        <v>1192</v>
      </c>
      <c r="BF62" t="s">
        <v>1192</v>
      </c>
      <c r="BG62" t="s">
        <v>1192</v>
      </c>
      <c r="BH62" t="s">
        <v>1192</v>
      </c>
      <c r="BI62" t="s">
        <v>1192</v>
      </c>
      <c r="BJ62" t="s">
        <v>1192</v>
      </c>
      <c r="BK62" t="s">
        <v>1192</v>
      </c>
      <c r="BL62" t="s">
        <v>1192</v>
      </c>
      <c r="BM62" t="s">
        <v>1192</v>
      </c>
      <c r="BN62" t="s">
        <v>1192</v>
      </c>
      <c r="BO62" t="s">
        <v>1192</v>
      </c>
      <c r="BP62" t="s">
        <v>1192</v>
      </c>
      <c r="BQ62" t="s">
        <v>1192</v>
      </c>
      <c r="BR62" t="s">
        <v>1192</v>
      </c>
      <c r="BS62" t="s">
        <v>1192</v>
      </c>
      <c r="BT62" t="s">
        <v>1192</v>
      </c>
      <c r="BU62" t="s">
        <v>1192</v>
      </c>
      <c r="BV62" t="s">
        <v>1192</v>
      </c>
      <c r="BW62" t="s">
        <v>1192</v>
      </c>
      <c r="BX62" t="s">
        <v>1192</v>
      </c>
      <c r="BY62" t="s">
        <v>1192</v>
      </c>
      <c r="BZ62" t="s">
        <v>1192</v>
      </c>
      <c r="CA62" t="s">
        <v>1192</v>
      </c>
      <c r="CB62" t="s">
        <v>1192</v>
      </c>
      <c r="CC62" t="s">
        <v>1192</v>
      </c>
      <c r="CD62" t="s">
        <v>1192</v>
      </c>
      <c r="CE62" t="s">
        <v>1192</v>
      </c>
    </row>
    <row r="63" spans="1:83" x14ac:dyDescent="0.25">
      <c r="A63" t="s">
        <v>1217</v>
      </c>
      <c r="B63" t="s">
        <v>1563</v>
      </c>
      <c r="C63">
        <v>98857839</v>
      </c>
      <c r="D63">
        <v>102908962</v>
      </c>
      <c r="E63">
        <v>0</v>
      </c>
      <c r="F63">
        <v>0</v>
      </c>
      <c r="G63">
        <v>806692</v>
      </c>
      <c r="H63">
        <v>866252</v>
      </c>
      <c r="I63">
        <v>98051147</v>
      </c>
      <c r="J63">
        <v>102042710</v>
      </c>
      <c r="K63">
        <v>918327</v>
      </c>
      <c r="L63">
        <v>945952</v>
      </c>
      <c r="M63">
        <v>67851.600000000006</v>
      </c>
      <c r="N63">
        <v>68572</v>
      </c>
      <c r="O63">
        <v>99</v>
      </c>
      <c r="P63">
        <v>99</v>
      </c>
      <c r="Q63">
        <v>338.5</v>
      </c>
      <c r="R63">
        <v>334.1</v>
      </c>
      <c r="S63">
        <v>67511.600000000006</v>
      </c>
      <c r="T63">
        <v>68220.38</v>
      </c>
      <c r="U63">
        <v>1464.31</v>
      </c>
      <c r="V63">
        <v>1508.47829</v>
      </c>
      <c r="W63">
        <v>1452.36</v>
      </c>
      <c r="X63">
        <v>1495.78044</v>
      </c>
      <c r="Y63">
        <v>990560</v>
      </c>
      <c r="Z63">
        <v>14.52</v>
      </c>
      <c r="AA63">
        <v>0.99975000000000003</v>
      </c>
      <c r="AB63">
        <v>4</v>
      </c>
      <c r="AC63">
        <v>4</v>
      </c>
      <c r="AD63">
        <v>0</v>
      </c>
      <c r="AE63">
        <v>281.06009</v>
      </c>
      <c r="AF63">
        <v>75.610020000000006</v>
      </c>
      <c r="AG63">
        <v>0</v>
      </c>
      <c r="AH63">
        <v>1865.1483900000001</v>
      </c>
      <c r="AI63">
        <v>31</v>
      </c>
      <c r="AJ63">
        <v>30207</v>
      </c>
      <c r="AK63">
        <v>0</v>
      </c>
      <c r="AL63">
        <v>0</v>
      </c>
      <c r="AM63">
        <v>31</v>
      </c>
      <c r="AN63">
        <v>30207</v>
      </c>
      <c r="AO63" t="s">
        <v>1192</v>
      </c>
      <c r="AP63" t="s">
        <v>1192</v>
      </c>
      <c r="AQ63" t="s">
        <v>1192</v>
      </c>
      <c r="AR63" t="s">
        <v>1192</v>
      </c>
      <c r="AS63" t="s">
        <v>1192</v>
      </c>
      <c r="AT63" t="s">
        <v>1192</v>
      </c>
      <c r="AU63" t="s">
        <v>1192</v>
      </c>
      <c r="AV63" t="s">
        <v>1192</v>
      </c>
      <c r="AW63" t="s">
        <v>1192</v>
      </c>
      <c r="AX63" t="s">
        <v>1192</v>
      </c>
      <c r="AY63" t="s">
        <v>1192</v>
      </c>
      <c r="AZ63" t="s">
        <v>1192</v>
      </c>
      <c r="BA63" t="s">
        <v>1192</v>
      </c>
      <c r="BB63" t="s">
        <v>1192</v>
      </c>
      <c r="BC63" t="s">
        <v>1192</v>
      </c>
      <c r="BD63" t="s">
        <v>1192</v>
      </c>
      <c r="BE63" t="s">
        <v>1192</v>
      </c>
      <c r="BF63" t="s">
        <v>1192</v>
      </c>
      <c r="BG63" t="s">
        <v>1192</v>
      </c>
      <c r="BH63" t="s">
        <v>1192</v>
      </c>
      <c r="BI63" t="s">
        <v>1192</v>
      </c>
      <c r="BJ63" t="s">
        <v>1192</v>
      </c>
      <c r="BK63" t="s">
        <v>1192</v>
      </c>
      <c r="BL63" t="s">
        <v>1192</v>
      </c>
      <c r="BM63" t="s">
        <v>1192</v>
      </c>
      <c r="BN63" t="s">
        <v>1192</v>
      </c>
      <c r="BO63" t="s">
        <v>1192</v>
      </c>
      <c r="BP63" t="s">
        <v>1192</v>
      </c>
      <c r="BQ63" t="s">
        <v>1192</v>
      </c>
      <c r="BR63" t="s">
        <v>1192</v>
      </c>
      <c r="BS63" t="s">
        <v>1192</v>
      </c>
      <c r="BT63" t="s">
        <v>1192</v>
      </c>
      <c r="BU63" t="s">
        <v>1192</v>
      </c>
      <c r="BV63" t="s">
        <v>1192</v>
      </c>
      <c r="BW63" t="s">
        <v>1192</v>
      </c>
      <c r="BX63" t="s">
        <v>1192</v>
      </c>
      <c r="BY63" t="s">
        <v>1192</v>
      </c>
      <c r="BZ63" t="s">
        <v>1192</v>
      </c>
      <c r="CA63" t="s">
        <v>1192</v>
      </c>
      <c r="CB63" t="s">
        <v>1192</v>
      </c>
      <c r="CC63" t="s">
        <v>1192</v>
      </c>
      <c r="CD63" t="s">
        <v>1192</v>
      </c>
      <c r="CE63" t="s">
        <v>1192</v>
      </c>
    </row>
    <row r="64" spans="1:83" x14ac:dyDescent="0.25">
      <c r="A64" t="s">
        <v>807</v>
      </c>
      <c r="B64" t="s">
        <v>1564</v>
      </c>
      <c r="C64">
        <v>14688473</v>
      </c>
      <c r="D64">
        <v>15487381</v>
      </c>
      <c r="E64">
        <v>0</v>
      </c>
      <c r="F64">
        <v>0</v>
      </c>
      <c r="G64">
        <v>2100673</v>
      </c>
      <c r="H64">
        <v>2187381</v>
      </c>
      <c r="I64">
        <v>12587800</v>
      </c>
      <c r="J64">
        <v>13300000</v>
      </c>
      <c r="K64">
        <v>0</v>
      </c>
      <c r="L64">
        <v>0</v>
      </c>
      <c r="M64">
        <v>63614.1</v>
      </c>
      <c r="N64">
        <v>64605</v>
      </c>
      <c r="O64">
        <v>97.5</v>
      </c>
      <c r="P64">
        <v>99</v>
      </c>
      <c r="Q64">
        <v>752.7</v>
      </c>
      <c r="R64">
        <v>771.6</v>
      </c>
      <c r="S64">
        <v>62776.4</v>
      </c>
      <c r="T64">
        <v>64730.55</v>
      </c>
      <c r="U64">
        <v>233.98</v>
      </c>
      <c r="V64">
        <v>239.25922</v>
      </c>
      <c r="W64">
        <v>200.52</v>
      </c>
      <c r="X64">
        <v>205.46711999999999</v>
      </c>
      <c r="Y64">
        <v>0</v>
      </c>
      <c r="Z64">
        <v>0</v>
      </c>
      <c r="AA64">
        <v>0</v>
      </c>
      <c r="AB64">
        <v>4</v>
      </c>
      <c r="AC64">
        <v>4</v>
      </c>
      <c r="AD64">
        <v>1401.12</v>
      </c>
      <c r="AE64">
        <v>218.52</v>
      </c>
      <c r="AF64">
        <v>75.33</v>
      </c>
      <c r="AG64">
        <v>0</v>
      </c>
      <c r="AH64">
        <v>1934.23</v>
      </c>
      <c r="AI64">
        <v>35</v>
      </c>
      <c r="AJ64">
        <v>32321.4</v>
      </c>
      <c r="AK64">
        <v>0</v>
      </c>
      <c r="AL64">
        <v>0</v>
      </c>
      <c r="AM64">
        <v>29</v>
      </c>
      <c r="AN64">
        <v>32094.9</v>
      </c>
      <c r="AO64" t="s">
        <v>1192</v>
      </c>
      <c r="AP64" t="s">
        <v>1192</v>
      </c>
      <c r="AQ64" t="s">
        <v>1192</v>
      </c>
      <c r="AR64" t="s">
        <v>1192</v>
      </c>
      <c r="AS64" t="s">
        <v>1192</v>
      </c>
      <c r="AT64" t="s">
        <v>1192</v>
      </c>
      <c r="AU64" t="s">
        <v>1192</v>
      </c>
      <c r="AV64" t="s">
        <v>1192</v>
      </c>
      <c r="AW64" t="s">
        <v>1192</v>
      </c>
      <c r="AX64" t="s">
        <v>1192</v>
      </c>
      <c r="AY64" t="s">
        <v>1192</v>
      </c>
      <c r="AZ64" t="s">
        <v>1192</v>
      </c>
      <c r="BA64" t="s">
        <v>1192</v>
      </c>
      <c r="BB64" t="s">
        <v>1192</v>
      </c>
      <c r="BC64" t="s">
        <v>1192</v>
      </c>
      <c r="BD64" t="s">
        <v>1192</v>
      </c>
      <c r="BE64" t="s">
        <v>1192</v>
      </c>
      <c r="BF64" t="s">
        <v>1192</v>
      </c>
      <c r="BG64" t="s">
        <v>1192</v>
      </c>
      <c r="BH64" t="s">
        <v>1192</v>
      </c>
      <c r="BI64" t="s">
        <v>1192</v>
      </c>
      <c r="BJ64" t="s">
        <v>1192</v>
      </c>
      <c r="BK64" t="s">
        <v>1192</v>
      </c>
      <c r="BL64" t="s">
        <v>1192</v>
      </c>
      <c r="BM64" t="s">
        <v>1192</v>
      </c>
      <c r="BN64" t="s">
        <v>1192</v>
      </c>
      <c r="BO64" t="s">
        <v>1192</v>
      </c>
      <c r="BP64" t="s">
        <v>1192</v>
      </c>
      <c r="BQ64" t="s">
        <v>1192</v>
      </c>
      <c r="BR64" t="s">
        <v>1192</v>
      </c>
      <c r="BS64" t="s">
        <v>1192</v>
      </c>
      <c r="BT64" t="s">
        <v>1192</v>
      </c>
      <c r="BU64" t="s">
        <v>1192</v>
      </c>
      <c r="BV64" t="s">
        <v>1192</v>
      </c>
      <c r="BW64" t="s">
        <v>1192</v>
      </c>
      <c r="BX64" t="s">
        <v>1192</v>
      </c>
      <c r="BY64" t="s">
        <v>1192</v>
      </c>
      <c r="BZ64" t="s">
        <v>1192</v>
      </c>
      <c r="CA64" t="s">
        <v>1192</v>
      </c>
      <c r="CB64" t="s">
        <v>1192</v>
      </c>
      <c r="CC64" t="s">
        <v>1192</v>
      </c>
      <c r="CD64" t="s">
        <v>1192</v>
      </c>
      <c r="CE64" t="s">
        <v>1192</v>
      </c>
    </row>
    <row r="65" spans="1:83" x14ac:dyDescent="0.25">
      <c r="A65" t="s">
        <v>809</v>
      </c>
      <c r="B65" t="s">
        <v>1565</v>
      </c>
      <c r="C65">
        <v>5583434</v>
      </c>
      <c r="D65">
        <v>5748286</v>
      </c>
      <c r="E65">
        <v>0</v>
      </c>
      <c r="F65" t="s">
        <v>1192</v>
      </c>
      <c r="G65">
        <v>1130086</v>
      </c>
      <c r="H65">
        <v>1190911</v>
      </c>
      <c r="I65">
        <v>4453348</v>
      </c>
      <c r="J65">
        <v>4557375</v>
      </c>
      <c r="K65">
        <v>0</v>
      </c>
      <c r="L65">
        <v>0</v>
      </c>
      <c r="M65">
        <v>21196</v>
      </c>
      <c r="N65">
        <v>21276.26</v>
      </c>
      <c r="O65">
        <v>98</v>
      </c>
      <c r="P65">
        <v>98</v>
      </c>
      <c r="Q65">
        <v>0</v>
      </c>
      <c r="R65">
        <v>0</v>
      </c>
      <c r="S65">
        <v>20772.099999999999</v>
      </c>
      <c r="T65">
        <v>20850.7</v>
      </c>
      <c r="U65">
        <v>268.79000000000002</v>
      </c>
      <c r="V65">
        <v>275.69</v>
      </c>
      <c r="W65">
        <v>214.39</v>
      </c>
      <c r="X65">
        <v>218.57</v>
      </c>
      <c r="Y65" t="s">
        <v>1192</v>
      </c>
      <c r="Z65" t="s">
        <v>1192</v>
      </c>
      <c r="AA65" t="s">
        <v>1192</v>
      </c>
      <c r="AB65">
        <v>4</v>
      </c>
      <c r="AC65">
        <v>4</v>
      </c>
      <c r="AD65">
        <v>1528</v>
      </c>
      <c r="AE65">
        <v>282.14999999999998</v>
      </c>
      <c r="AF65">
        <v>0</v>
      </c>
      <c r="AG65">
        <v>0</v>
      </c>
      <c r="AH65">
        <v>2085.84</v>
      </c>
      <c r="AI65">
        <v>29</v>
      </c>
      <c r="AJ65">
        <v>20850.7</v>
      </c>
      <c r="AK65" t="s">
        <v>1192</v>
      </c>
      <c r="AL65">
        <v>0</v>
      </c>
      <c r="AM65">
        <v>29</v>
      </c>
      <c r="AN65">
        <v>20850.7</v>
      </c>
      <c r="AO65">
        <v>3</v>
      </c>
      <c r="AP65" t="s">
        <v>1192</v>
      </c>
      <c r="AQ65" t="s">
        <v>1192</v>
      </c>
      <c r="AR65" t="s">
        <v>1192</v>
      </c>
      <c r="AS65" t="s">
        <v>1192</v>
      </c>
      <c r="AT65" t="s">
        <v>1192</v>
      </c>
      <c r="AU65" t="s">
        <v>1192</v>
      </c>
      <c r="AV65" t="s">
        <v>1192</v>
      </c>
      <c r="AW65" t="s">
        <v>1192</v>
      </c>
      <c r="AX65" t="s">
        <v>1192</v>
      </c>
      <c r="AY65" t="s">
        <v>1192</v>
      </c>
      <c r="AZ65" t="s">
        <v>1192</v>
      </c>
      <c r="BA65" t="s">
        <v>1192</v>
      </c>
      <c r="BB65" t="s">
        <v>1192</v>
      </c>
      <c r="BC65" t="s">
        <v>1192</v>
      </c>
      <c r="BD65" t="s">
        <v>1192</v>
      </c>
      <c r="BE65" t="s">
        <v>1192</v>
      </c>
      <c r="BF65" t="s">
        <v>1192</v>
      </c>
      <c r="BG65" t="s">
        <v>1192</v>
      </c>
      <c r="BH65" t="s">
        <v>1192</v>
      </c>
      <c r="BI65" t="s">
        <v>1192</v>
      </c>
      <c r="BJ65" t="s">
        <v>1192</v>
      </c>
      <c r="BK65" t="s">
        <v>1192</v>
      </c>
      <c r="BL65" t="s">
        <v>1192</v>
      </c>
      <c r="BM65" t="s">
        <v>1192</v>
      </c>
      <c r="BN65" t="s">
        <v>1192</v>
      </c>
      <c r="BO65" t="s">
        <v>1192</v>
      </c>
      <c r="BP65" t="s">
        <v>1192</v>
      </c>
      <c r="BQ65" t="s">
        <v>1192</v>
      </c>
      <c r="BR65" t="s">
        <v>1192</v>
      </c>
      <c r="BS65" t="s">
        <v>1192</v>
      </c>
      <c r="BT65" t="s">
        <v>1192</v>
      </c>
      <c r="BU65" t="s">
        <v>1192</v>
      </c>
      <c r="BV65" t="s">
        <v>1192</v>
      </c>
      <c r="BW65" t="s">
        <v>1192</v>
      </c>
      <c r="BX65" t="s">
        <v>1192</v>
      </c>
      <c r="BY65" t="s">
        <v>1192</v>
      </c>
      <c r="BZ65">
        <v>0</v>
      </c>
      <c r="CA65" t="s">
        <v>1192</v>
      </c>
      <c r="CB65" t="s">
        <v>1192</v>
      </c>
      <c r="CC65">
        <v>0</v>
      </c>
      <c r="CD65" t="s">
        <v>1192</v>
      </c>
      <c r="CE65" t="s">
        <v>1192</v>
      </c>
    </row>
    <row r="66" spans="1:83" x14ac:dyDescent="0.25">
      <c r="A66" t="s">
        <v>810</v>
      </c>
      <c r="B66" t="s">
        <v>1566</v>
      </c>
      <c r="C66">
        <v>353583249</v>
      </c>
      <c r="D66">
        <v>378191683</v>
      </c>
      <c r="E66">
        <v>0</v>
      </c>
      <c r="F66" t="s">
        <v>1192</v>
      </c>
      <c r="G66">
        <v>27052015</v>
      </c>
      <c r="H66">
        <v>29490274</v>
      </c>
      <c r="I66">
        <v>326531234</v>
      </c>
      <c r="J66">
        <v>348701409</v>
      </c>
      <c r="K66">
        <v>1649541</v>
      </c>
      <c r="L66">
        <v>1700604</v>
      </c>
      <c r="M66">
        <v>198340.1</v>
      </c>
      <c r="N66">
        <v>204431.2</v>
      </c>
      <c r="O66">
        <v>98.5</v>
      </c>
      <c r="P66">
        <v>99.1</v>
      </c>
      <c r="Q66">
        <v>484</v>
      </c>
      <c r="R66">
        <v>483.3</v>
      </c>
      <c r="S66">
        <v>195849</v>
      </c>
      <c r="T66">
        <v>203074.61919999999</v>
      </c>
      <c r="U66">
        <v>1805.39</v>
      </c>
      <c r="V66">
        <v>1862.3286599999999</v>
      </c>
      <c r="W66">
        <v>1667.26</v>
      </c>
      <c r="X66">
        <v>1717.1097500000001</v>
      </c>
      <c r="Y66">
        <v>3385781</v>
      </c>
      <c r="Z66">
        <v>16.670000000000002</v>
      </c>
      <c r="AA66">
        <v>0.99983999999999995</v>
      </c>
      <c r="AB66">
        <v>4</v>
      </c>
      <c r="AC66">
        <v>4</v>
      </c>
      <c r="AD66">
        <v>0</v>
      </c>
      <c r="AE66">
        <v>246.55995999999999</v>
      </c>
      <c r="AF66">
        <v>0</v>
      </c>
      <c r="AG66">
        <v>0</v>
      </c>
      <c r="AH66">
        <v>2108.8886200000002</v>
      </c>
      <c r="AI66">
        <v>212</v>
      </c>
      <c r="AJ66">
        <v>203074.6</v>
      </c>
      <c r="AK66">
        <v>0</v>
      </c>
      <c r="AL66">
        <v>0</v>
      </c>
      <c r="AM66">
        <v>204</v>
      </c>
      <c r="AN66">
        <v>201206.6</v>
      </c>
      <c r="AO66">
        <v>3</v>
      </c>
      <c r="AP66" t="s">
        <v>1192</v>
      </c>
      <c r="AQ66" t="s">
        <v>1192</v>
      </c>
      <c r="AR66" t="s">
        <v>1192</v>
      </c>
      <c r="AS66" t="s">
        <v>1192</v>
      </c>
      <c r="AT66" t="s">
        <v>1192</v>
      </c>
      <c r="AU66" t="s">
        <v>1192</v>
      </c>
      <c r="AV66" t="s">
        <v>1192</v>
      </c>
      <c r="AW66" t="s">
        <v>1192</v>
      </c>
      <c r="AX66" t="s">
        <v>1192</v>
      </c>
      <c r="AY66" t="s">
        <v>1192</v>
      </c>
      <c r="AZ66" t="s">
        <v>1192</v>
      </c>
      <c r="BA66" t="s">
        <v>1192</v>
      </c>
      <c r="BB66" t="s">
        <v>1192</v>
      </c>
      <c r="BC66" t="s">
        <v>1192</v>
      </c>
      <c r="BD66" t="s">
        <v>1192</v>
      </c>
      <c r="BE66" t="s">
        <v>1192</v>
      </c>
      <c r="BF66" t="s">
        <v>1192</v>
      </c>
      <c r="BG66" t="s">
        <v>1192</v>
      </c>
      <c r="BH66" t="s">
        <v>1192</v>
      </c>
      <c r="BI66" t="s">
        <v>1192</v>
      </c>
      <c r="BJ66" t="s">
        <v>1192</v>
      </c>
      <c r="BK66" t="s">
        <v>1192</v>
      </c>
      <c r="BL66" t="s">
        <v>1192</v>
      </c>
      <c r="BM66" t="s">
        <v>1192</v>
      </c>
      <c r="BN66" t="s">
        <v>1192</v>
      </c>
      <c r="BO66" t="s">
        <v>1192</v>
      </c>
      <c r="BP66" t="s">
        <v>1192</v>
      </c>
      <c r="BQ66" t="s">
        <v>1192</v>
      </c>
      <c r="BR66" t="s">
        <v>1192</v>
      </c>
      <c r="BS66" t="s">
        <v>1192</v>
      </c>
      <c r="BT66" t="s">
        <v>1192</v>
      </c>
      <c r="BU66" t="s">
        <v>1192</v>
      </c>
      <c r="BV66" t="s">
        <v>1192</v>
      </c>
      <c r="BW66" t="s">
        <v>1192</v>
      </c>
      <c r="BX66" t="s">
        <v>1192</v>
      </c>
      <c r="BY66" t="s">
        <v>1192</v>
      </c>
      <c r="BZ66">
        <v>0</v>
      </c>
      <c r="CA66" t="s">
        <v>1192</v>
      </c>
      <c r="CB66" t="s">
        <v>1192</v>
      </c>
      <c r="CC66">
        <v>0</v>
      </c>
      <c r="CD66" t="s">
        <v>1192</v>
      </c>
      <c r="CE66" t="s">
        <v>1192</v>
      </c>
    </row>
    <row r="67" spans="1:83" x14ac:dyDescent="0.25">
      <c r="A67" t="s">
        <v>812</v>
      </c>
      <c r="B67" t="s">
        <v>1567</v>
      </c>
      <c r="C67">
        <v>9334783</v>
      </c>
      <c r="D67">
        <v>9933852</v>
      </c>
      <c r="E67">
        <v>0</v>
      </c>
      <c r="F67">
        <v>0</v>
      </c>
      <c r="G67">
        <v>3520820</v>
      </c>
      <c r="H67">
        <v>3861014</v>
      </c>
      <c r="I67">
        <v>5813963</v>
      </c>
      <c r="J67">
        <v>6072838</v>
      </c>
      <c r="K67">
        <v>0</v>
      </c>
      <c r="L67">
        <v>0</v>
      </c>
      <c r="M67">
        <v>42064.3</v>
      </c>
      <c r="N67">
        <v>42442.68</v>
      </c>
      <c r="O67">
        <v>99</v>
      </c>
      <c r="P67">
        <v>99</v>
      </c>
      <c r="Q67">
        <v>204.6</v>
      </c>
      <c r="R67">
        <v>174.67</v>
      </c>
      <c r="S67">
        <v>41848.199999999997</v>
      </c>
      <c r="T67">
        <v>42192.923199999997</v>
      </c>
      <c r="U67">
        <v>223.06</v>
      </c>
      <c r="V67">
        <v>235.43881999999999</v>
      </c>
      <c r="W67">
        <v>138.93</v>
      </c>
      <c r="X67">
        <v>143.93025</v>
      </c>
      <c r="Y67">
        <v>0</v>
      </c>
      <c r="Z67">
        <v>0</v>
      </c>
      <c r="AA67">
        <v>0</v>
      </c>
      <c r="AB67">
        <v>4</v>
      </c>
      <c r="AC67">
        <v>4</v>
      </c>
      <c r="AD67">
        <v>1451.3602100000001</v>
      </c>
      <c r="AE67">
        <v>280.08003000000002</v>
      </c>
      <c r="AF67">
        <v>0</v>
      </c>
      <c r="AG67">
        <v>0</v>
      </c>
      <c r="AH67">
        <v>1966.87906</v>
      </c>
      <c r="AI67">
        <v>114</v>
      </c>
      <c r="AJ67">
        <v>42192.9</v>
      </c>
      <c r="AK67">
        <v>0</v>
      </c>
      <c r="AL67">
        <v>0</v>
      </c>
      <c r="AM67">
        <v>93</v>
      </c>
      <c r="AN67">
        <v>40863.800000000003</v>
      </c>
      <c r="AO67" t="s">
        <v>1192</v>
      </c>
      <c r="AP67" t="s">
        <v>1192</v>
      </c>
      <c r="AQ67" t="s">
        <v>1192</v>
      </c>
      <c r="AR67" t="s">
        <v>1192</v>
      </c>
      <c r="AS67" t="s">
        <v>1192</v>
      </c>
      <c r="AT67" t="s">
        <v>1192</v>
      </c>
      <c r="AU67" t="s">
        <v>1192</v>
      </c>
      <c r="AV67" t="s">
        <v>1192</v>
      </c>
      <c r="AW67" t="s">
        <v>1192</v>
      </c>
      <c r="AX67" t="s">
        <v>1192</v>
      </c>
      <c r="AY67" t="s">
        <v>1192</v>
      </c>
      <c r="AZ67" t="s">
        <v>1192</v>
      </c>
      <c r="BA67" t="s">
        <v>1192</v>
      </c>
      <c r="BB67" t="s">
        <v>1192</v>
      </c>
      <c r="BC67" t="s">
        <v>1192</v>
      </c>
      <c r="BD67" t="s">
        <v>1192</v>
      </c>
      <c r="BE67" t="s">
        <v>1192</v>
      </c>
      <c r="BF67" t="s">
        <v>1192</v>
      </c>
      <c r="BG67" t="s">
        <v>1192</v>
      </c>
      <c r="BH67" t="s">
        <v>1192</v>
      </c>
      <c r="BI67" t="s">
        <v>1192</v>
      </c>
      <c r="BJ67" t="s">
        <v>1192</v>
      </c>
      <c r="BK67" t="s">
        <v>1192</v>
      </c>
      <c r="BL67" t="s">
        <v>1192</v>
      </c>
      <c r="BM67" t="s">
        <v>1192</v>
      </c>
      <c r="BN67" t="s">
        <v>1192</v>
      </c>
      <c r="BO67" t="s">
        <v>1192</v>
      </c>
      <c r="BP67" t="s">
        <v>1192</v>
      </c>
      <c r="BQ67" t="s">
        <v>1192</v>
      </c>
      <c r="BR67" t="s">
        <v>1192</v>
      </c>
      <c r="BS67" t="s">
        <v>1192</v>
      </c>
      <c r="BT67" t="s">
        <v>1192</v>
      </c>
      <c r="BU67" t="s">
        <v>1192</v>
      </c>
      <c r="BV67" t="s">
        <v>1192</v>
      </c>
      <c r="BW67" t="s">
        <v>1192</v>
      </c>
      <c r="BX67" t="s">
        <v>1192</v>
      </c>
      <c r="BY67" t="s">
        <v>1192</v>
      </c>
      <c r="BZ67" t="s">
        <v>1192</v>
      </c>
      <c r="CA67" t="s">
        <v>1192</v>
      </c>
      <c r="CB67" t="s">
        <v>1192</v>
      </c>
      <c r="CC67" t="s">
        <v>1192</v>
      </c>
      <c r="CD67" t="s">
        <v>1192</v>
      </c>
      <c r="CE67" t="s">
        <v>1192</v>
      </c>
    </row>
    <row r="68" spans="1:83" x14ac:dyDescent="0.25">
      <c r="A68" t="s">
        <v>813</v>
      </c>
      <c r="B68" t="s">
        <v>1568</v>
      </c>
      <c r="C68">
        <v>146275617.09999999</v>
      </c>
      <c r="D68">
        <v>153394441</v>
      </c>
      <c r="E68">
        <v>0</v>
      </c>
      <c r="F68" t="s">
        <v>1192</v>
      </c>
      <c r="G68">
        <v>46673.07</v>
      </c>
      <c r="H68">
        <v>43527</v>
      </c>
      <c r="I68">
        <v>146228944</v>
      </c>
      <c r="J68">
        <v>153350914</v>
      </c>
      <c r="K68">
        <v>16395497</v>
      </c>
      <c r="L68">
        <v>15202497</v>
      </c>
      <c r="M68">
        <v>84491.4</v>
      </c>
      <c r="N68">
        <v>86071.8</v>
      </c>
      <c r="O68">
        <v>97.9</v>
      </c>
      <c r="P68">
        <v>97.9</v>
      </c>
      <c r="Q68">
        <v>0</v>
      </c>
      <c r="R68">
        <v>0</v>
      </c>
      <c r="S68">
        <v>82717.100000000006</v>
      </c>
      <c r="T68">
        <v>84264.3</v>
      </c>
      <c r="U68">
        <v>1768.38</v>
      </c>
      <c r="V68">
        <v>1820.4</v>
      </c>
      <c r="W68">
        <v>1767.82</v>
      </c>
      <c r="X68">
        <v>1819.88</v>
      </c>
      <c r="Y68">
        <v>1489793</v>
      </c>
      <c r="Z68">
        <v>17.68</v>
      </c>
      <c r="AA68">
        <v>1.0001</v>
      </c>
      <c r="AB68">
        <v>4</v>
      </c>
      <c r="AC68">
        <v>4</v>
      </c>
      <c r="AD68">
        <v>0</v>
      </c>
      <c r="AE68">
        <v>187.55</v>
      </c>
      <c r="AF68">
        <v>68.03</v>
      </c>
      <c r="AG68">
        <v>0</v>
      </c>
      <c r="AH68">
        <v>2075.98</v>
      </c>
      <c r="AI68">
        <v>3</v>
      </c>
      <c r="AJ68">
        <v>2118.5</v>
      </c>
      <c r="AK68">
        <v>0</v>
      </c>
      <c r="AL68">
        <v>0</v>
      </c>
      <c r="AM68">
        <v>3</v>
      </c>
      <c r="AN68">
        <v>2118.5</v>
      </c>
      <c r="AO68">
        <v>3</v>
      </c>
      <c r="AP68" t="s">
        <v>1192</v>
      </c>
      <c r="AQ68" t="s">
        <v>1192</v>
      </c>
      <c r="AR68" t="s">
        <v>1192</v>
      </c>
      <c r="AS68" t="s">
        <v>1192</v>
      </c>
      <c r="AT68" t="s">
        <v>1192</v>
      </c>
      <c r="AU68" t="s">
        <v>1192</v>
      </c>
      <c r="AV68" t="s">
        <v>1192</v>
      </c>
      <c r="AW68" t="s">
        <v>1192</v>
      </c>
      <c r="AX68" t="s">
        <v>1192</v>
      </c>
      <c r="AY68" t="s">
        <v>1192</v>
      </c>
      <c r="AZ68" t="s">
        <v>1192</v>
      </c>
      <c r="BA68" t="s">
        <v>1192</v>
      </c>
      <c r="BB68" t="s">
        <v>1192</v>
      </c>
      <c r="BC68" t="s">
        <v>1192</v>
      </c>
      <c r="BD68" t="s">
        <v>1192</v>
      </c>
      <c r="BE68" t="s">
        <v>1192</v>
      </c>
      <c r="BF68" t="s">
        <v>1192</v>
      </c>
      <c r="BG68" t="s">
        <v>1192</v>
      </c>
      <c r="BH68" t="s">
        <v>1192</v>
      </c>
      <c r="BI68" t="s">
        <v>1192</v>
      </c>
      <c r="BJ68" t="s">
        <v>1192</v>
      </c>
      <c r="BK68" t="s">
        <v>1192</v>
      </c>
      <c r="BL68" t="s">
        <v>1192</v>
      </c>
      <c r="BM68" t="s">
        <v>1192</v>
      </c>
      <c r="BN68" t="s">
        <v>1192</v>
      </c>
      <c r="BO68" t="s">
        <v>1192</v>
      </c>
      <c r="BP68" t="s">
        <v>1192</v>
      </c>
      <c r="BQ68" t="s">
        <v>1192</v>
      </c>
      <c r="BR68" t="s">
        <v>1192</v>
      </c>
      <c r="BS68" t="s">
        <v>1192</v>
      </c>
      <c r="BT68" t="s">
        <v>1192</v>
      </c>
      <c r="BU68" t="s">
        <v>1192</v>
      </c>
      <c r="BV68" t="s">
        <v>1192</v>
      </c>
      <c r="BW68" t="s">
        <v>1192</v>
      </c>
      <c r="BX68" t="s">
        <v>1192</v>
      </c>
      <c r="BY68" t="s">
        <v>1192</v>
      </c>
      <c r="BZ68">
        <v>0</v>
      </c>
      <c r="CA68" t="s">
        <v>1192</v>
      </c>
      <c r="CB68" t="s">
        <v>1192</v>
      </c>
      <c r="CC68">
        <v>0</v>
      </c>
      <c r="CD68" t="s">
        <v>1192</v>
      </c>
      <c r="CE68" t="s">
        <v>1192</v>
      </c>
    </row>
    <row r="69" spans="1:83" x14ac:dyDescent="0.25">
      <c r="A69" t="s">
        <v>815</v>
      </c>
      <c r="B69" t="s">
        <v>1569</v>
      </c>
      <c r="C69">
        <v>5514539</v>
      </c>
      <c r="D69">
        <v>5834423</v>
      </c>
      <c r="E69">
        <v>0</v>
      </c>
      <c r="F69" t="s">
        <v>1192</v>
      </c>
      <c r="G69">
        <v>1439790</v>
      </c>
      <c r="H69">
        <v>1484709</v>
      </c>
      <c r="I69">
        <v>4074749</v>
      </c>
      <c r="J69">
        <v>4349714</v>
      </c>
      <c r="K69">
        <v>11963</v>
      </c>
      <c r="L69">
        <v>11963</v>
      </c>
      <c r="M69">
        <v>22912.799999999999</v>
      </c>
      <c r="N69">
        <v>23564.31</v>
      </c>
      <c r="O69">
        <v>97.6</v>
      </c>
      <c r="P69">
        <v>98.6</v>
      </c>
      <c r="Q69">
        <v>0</v>
      </c>
      <c r="R69">
        <v>0</v>
      </c>
      <c r="S69">
        <v>22362.9</v>
      </c>
      <c r="T69">
        <v>23234.409660000001</v>
      </c>
      <c r="U69">
        <v>246.59</v>
      </c>
      <c r="V69">
        <v>251.11131</v>
      </c>
      <c r="W69">
        <v>182.21</v>
      </c>
      <c r="X69">
        <v>187.21001000000001</v>
      </c>
      <c r="Y69" t="s">
        <v>1192</v>
      </c>
      <c r="Z69" t="s">
        <v>1192</v>
      </c>
      <c r="AA69" t="s">
        <v>1192</v>
      </c>
      <c r="AB69">
        <v>4</v>
      </c>
      <c r="AC69">
        <v>4</v>
      </c>
      <c r="AD69">
        <v>1467.35004</v>
      </c>
      <c r="AE69">
        <v>281.05999000000003</v>
      </c>
      <c r="AF69">
        <v>75.610010000000003</v>
      </c>
      <c r="AG69">
        <v>0</v>
      </c>
      <c r="AH69">
        <v>2075.1313599999999</v>
      </c>
      <c r="AI69">
        <v>70</v>
      </c>
      <c r="AJ69">
        <v>23234.400000000001</v>
      </c>
      <c r="AK69">
        <v>0</v>
      </c>
      <c r="AL69">
        <v>0</v>
      </c>
      <c r="AM69">
        <v>39</v>
      </c>
      <c r="AN69">
        <v>21612.799999999999</v>
      </c>
      <c r="AO69">
        <v>3</v>
      </c>
      <c r="AP69" t="s">
        <v>1192</v>
      </c>
      <c r="AQ69" t="s">
        <v>1192</v>
      </c>
      <c r="AR69" t="s">
        <v>1192</v>
      </c>
      <c r="AS69" t="s">
        <v>1192</v>
      </c>
      <c r="AT69" t="s">
        <v>1192</v>
      </c>
      <c r="AU69" t="s">
        <v>1192</v>
      </c>
      <c r="AV69" t="s">
        <v>1192</v>
      </c>
      <c r="AW69" t="s">
        <v>1192</v>
      </c>
      <c r="AX69" t="s">
        <v>1192</v>
      </c>
      <c r="AY69" t="s">
        <v>1192</v>
      </c>
      <c r="AZ69" t="s">
        <v>1192</v>
      </c>
      <c r="BA69" t="s">
        <v>1192</v>
      </c>
      <c r="BB69" t="s">
        <v>1192</v>
      </c>
      <c r="BC69" t="s">
        <v>1192</v>
      </c>
      <c r="BD69" t="s">
        <v>1192</v>
      </c>
      <c r="BE69" t="s">
        <v>1192</v>
      </c>
      <c r="BF69" t="s">
        <v>1192</v>
      </c>
      <c r="BG69" t="s">
        <v>1192</v>
      </c>
      <c r="BH69" t="s">
        <v>1192</v>
      </c>
      <c r="BI69" t="s">
        <v>1192</v>
      </c>
      <c r="BJ69" t="s">
        <v>1192</v>
      </c>
      <c r="BK69" t="s">
        <v>1192</v>
      </c>
      <c r="BL69" t="s">
        <v>1192</v>
      </c>
      <c r="BM69" t="s">
        <v>1192</v>
      </c>
      <c r="BN69" t="s">
        <v>1192</v>
      </c>
      <c r="BO69" t="s">
        <v>1192</v>
      </c>
      <c r="BP69" t="s">
        <v>1192</v>
      </c>
      <c r="BQ69" t="s">
        <v>1192</v>
      </c>
      <c r="BR69" t="s">
        <v>1192</v>
      </c>
      <c r="BS69" t="s">
        <v>1192</v>
      </c>
      <c r="BT69" t="s">
        <v>1192</v>
      </c>
      <c r="BU69" t="s">
        <v>1192</v>
      </c>
      <c r="BV69" t="s">
        <v>1192</v>
      </c>
      <c r="BW69" t="s">
        <v>1192</v>
      </c>
      <c r="BX69" t="s">
        <v>1192</v>
      </c>
      <c r="BY69" t="s">
        <v>1192</v>
      </c>
      <c r="BZ69">
        <v>0</v>
      </c>
      <c r="CA69" t="s">
        <v>1192</v>
      </c>
      <c r="CB69" t="s">
        <v>1192</v>
      </c>
      <c r="CC69">
        <v>0</v>
      </c>
      <c r="CD69" t="s">
        <v>1192</v>
      </c>
      <c r="CE69" t="s">
        <v>1192</v>
      </c>
    </row>
    <row r="70" spans="1:83" x14ac:dyDescent="0.25">
      <c r="A70" t="s">
        <v>817</v>
      </c>
      <c r="B70" t="s">
        <v>1570</v>
      </c>
      <c r="C70">
        <v>7476253</v>
      </c>
      <c r="D70">
        <v>7823537</v>
      </c>
      <c r="E70">
        <v>0</v>
      </c>
      <c r="F70">
        <v>0</v>
      </c>
      <c r="G70">
        <v>0</v>
      </c>
      <c r="H70">
        <v>0</v>
      </c>
      <c r="I70">
        <v>7476253</v>
      </c>
      <c r="J70">
        <v>7823537</v>
      </c>
      <c r="K70">
        <v>0</v>
      </c>
      <c r="L70">
        <v>0</v>
      </c>
      <c r="M70">
        <v>35137.599999999999</v>
      </c>
      <c r="N70">
        <v>35937.9</v>
      </c>
      <c r="O70">
        <v>99.5</v>
      </c>
      <c r="P70">
        <v>99.5</v>
      </c>
      <c r="Q70">
        <v>0</v>
      </c>
      <c r="R70">
        <v>0</v>
      </c>
      <c r="S70">
        <v>34961.9</v>
      </c>
      <c r="T70">
        <v>35758.199999999997</v>
      </c>
      <c r="U70">
        <v>213.84</v>
      </c>
      <c r="V70">
        <v>218.79</v>
      </c>
      <c r="W70">
        <v>213.84</v>
      </c>
      <c r="X70">
        <v>218.79</v>
      </c>
      <c r="Y70">
        <v>0</v>
      </c>
      <c r="Z70">
        <v>0</v>
      </c>
      <c r="AA70">
        <v>0</v>
      </c>
      <c r="AB70">
        <v>4</v>
      </c>
      <c r="AC70">
        <v>4</v>
      </c>
      <c r="AD70">
        <v>1555.74</v>
      </c>
      <c r="AE70">
        <v>224.91</v>
      </c>
      <c r="AF70">
        <v>0</v>
      </c>
      <c r="AG70">
        <v>0</v>
      </c>
      <c r="AH70">
        <v>1999.44</v>
      </c>
      <c r="AI70">
        <v>0</v>
      </c>
      <c r="AJ70">
        <v>0</v>
      </c>
      <c r="AK70">
        <v>0</v>
      </c>
      <c r="AL70">
        <v>0</v>
      </c>
      <c r="AM70">
        <v>0</v>
      </c>
      <c r="AN70">
        <v>0</v>
      </c>
      <c r="AO70" t="s">
        <v>1192</v>
      </c>
      <c r="AP70" t="s">
        <v>1192</v>
      </c>
      <c r="AQ70" t="s">
        <v>1192</v>
      </c>
      <c r="AR70" t="s">
        <v>1192</v>
      </c>
      <c r="AS70" t="s">
        <v>1192</v>
      </c>
      <c r="AT70" t="s">
        <v>1192</v>
      </c>
      <c r="AU70" t="s">
        <v>1192</v>
      </c>
      <c r="AV70" t="s">
        <v>1192</v>
      </c>
      <c r="AW70" t="s">
        <v>1192</v>
      </c>
      <c r="AX70" t="s">
        <v>1192</v>
      </c>
      <c r="AY70" t="s">
        <v>1192</v>
      </c>
      <c r="AZ70" t="s">
        <v>1192</v>
      </c>
      <c r="BA70" t="s">
        <v>1192</v>
      </c>
      <c r="BB70" t="s">
        <v>1192</v>
      </c>
      <c r="BC70" t="s">
        <v>1192</v>
      </c>
      <c r="BD70" t="s">
        <v>1192</v>
      </c>
      <c r="BE70" t="s">
        <v>1192</v>
      </c>
      <c r="BF70" t="s">
        <v>1192</v>
      </c>
      <c r="BG70" t="s">
        <v>1192</v>
      </c>
      <c r="BH70" t="s">
        <v>1192</v>
      </c>
      <c r="BI70" t="s">
        <v>1192</v>
      </c>
      <c r="BJ70" t="s">
        <v>1192</v>
      </c>
      <c r="BK70" t="s">
        <v>1192</v>
      </c>
      <c r="BL70" t="s">
        <v>1192</v>
      </c>
      <c r="BM70" t="s">
        <v>1192</v>
      </c>
      <c r="BN70" t="s">
        <v>1192</v>
      </c>
      <c r="BO70" t="s">
        <v>1192</v>
      </c>
      <c r="BP70" t="s">
        <v>1192</v>
      </c>
      <c r="BQ70" t="s">
        <v>1192</v>
      </c>
      <c r="BR70" t="s">
        <v>1192</v>
      </c>
      <c r="BS70" t="s">
        <v>1192</v>
      </c>
      <c r="BT70" t="s">
        <v>1192</v>
      </c>
      <c r="BU70" t="s">
        <v>1192</v>
      </c>
      <c r="BV70" t="s">
        <v>1192</v>
      </c>
      <c r="BW70" t="s">
        <v>1192</v>
      </c>
      <c r="BX70" t="s">
        <v>1192</v>
      </c>
      <c r="BY70" t="s">
        <v>1192</v>
      </c>
      <c r="BZ70" t="s">
        <v>1192</v>
      </c>
      <c r="CA70" t="s">
        <v>1192</v>
      </c>
      <c r="CB70" t="s">
        <v>1192</v>
      </c>
      <c r="CC70" t="s">
        <v>1192</v>
      </c>
      <c r="CD70" t="s">
        <v>1192</v>
      </c>
      <c r="CE70" t="s">
        <v>1192</v>
      </c>
    </row>
    <row r="71" spans="1:83" x14ac:dyDescent="0.25">
      <c r="A71" t="s">
        <v>818</v>
      </c>
      <c r="B71" t="s">
        <v>1571</v>
      </c>
      <c r="C71">
        <v>198093500</v>
      </c>
      <c r="D71">
        <v>214111859</v>
      </c>
      <c r="E71">
        <v>0</v>
      </c>
      <c r="F71" t="s">
        <v>1192</v>
      </c>
      <c r="G71">
        <v>0</v>
      </c>
      <c r="H71">
        <v>0</v>
      </c>
      <c r="I71">
        <v>198093500</v>
      </c>
      <c r="J71">
        <v>214111859</v>
      </c>
      <c r="K71">
        <v>1534000</v>
      </c>
      <c r="L71">
        <v>1411000</v>
      </c>
      <c r="M71">
        <v>133272.6</v>
      </c>
      <c r="N71">
        <v>138447.5</v>
      </c>
      <c r="O71">
        <v>97.5</v>
      </c>
      <c r="P71">
        <v>98.5</v>
      </c>
      <c r="Q71">
        <v>0</v>
      </c>
      <c r="R71">
        <v>0</v>
      </c>
      <c r="S71">
        <v>129940.8</v>
      </c>
      <c r="T71">
        <v>136370.79999999999</v>
      </c>
      <c r="U71">
        <v>1524.49</v>
      </c>
      <c r="V71">
        <v>1570.07</v>
      </c>
      <c r="W71">
        <v>1524.49</v>
      </c>
      <c r="X71">
        <v>1570.07</v>
      </c>
      <c r="Y71">
        <v>2078292.5160000001</v>
      </c>
      <c r="Z71">
        <v>15.24</v>
      </c>
      <c r="AA71">
        <v>0.99968000000000001</v>
      </c>
      <c r="AB71">
        <v>4</v>
      </c>
      <c r="AC71">
        <v>4</v>
      </c>
      <c r="AD71">
        <v>395.59</v>
      </c>
      <c r="AE71">
        <v>0</v>
      </c>
      <c r="AF71">
        <v>0</v>
      </c>
      <c r="AG71">
        <v>0</v>
      </c>
      <c r="AH71">
        <v>1965.66</v>
      </c>
      <c r="AI71" t="s">
        <v>1192</v>
      </c>
      <c r="AJ71">
        <v>0</v>
      </c>
      <c r="AK71" t="s">
        <v>1192</v>
      </c>
      <c r="AL71">
        <v>0</v>
      </c>
      <c r="AM71" t="s">
        <v>1192</v>
      </c>
      <c r="AN71">
        <v>0</v>
      </c>
      <c r="AO71">
        <v>3</v>
      </c>
      <c r="AP71" t="s">
        <v>1192</v>
      </c>
      <c r="AQ71" t="s">
        <v>1192</v>
      </c>
      <c r="AR71" t="s">
        <v>1192</v>
      </c>
      <c r="AS71" t="s">
        <v>1192</v>
      </c>
      <c r="AT71" t="s">
        <v>1192</v>
      </c>
      <c r="AU71" t="s">
        <v>1192</v>
      </c>
      <c r="AV71" t="s">
        <v>1192</v>
      </c>
      <c r="AW71" t="s">
        <v>1192</v>
      </c>
      <c r="AX71" t="s">
        <v>1192</v>
      </c>
      <c r="AY71" t="s">
        <v>1192</v>
      </c>
      <c r="AZ71" t="s">
        <v>1192</v>
      </c>
      <c r="BA71" t="s">
        <v>1192</v>
      </c>
      <c r="BB71" t="s">
        <v>1192</v>
      </c>
      <c r="BC71" t="s">
        <v>1192</v>
      </c>
      <c r="BD71" t="s">
        <v>1192</v>
      </c>
      <c r="BE71" t="s">
        <v>1192</v>
      </c>
      <c r="BF71" t="s">
        <v>1192</v>
      </c>
      <c r="BG71" t="s">
        <v>1192</v>
      </c>
      <c r="BH71" t="s">
        <v>1192</v>
      </c>
      <c r="BI71" t="s">
        <v>1192</v>
      </c>
      <c r="BJ71" t="s">
        <v>1192</v>
      </c>
      <c r="BK71" t="s">
        <v>1192</v>
      </c>
      <c r="BL71" t="s">
        <v>1192</v>
      </c>
      <c r="BM71" t="s">
        <v>1192</v>
      </c>
      <c r="BN71" t="s">
        <v>1192</v>
      </c>
      <c r="BO71" t="s">
        <v>1192</v>
      </c>
      <c r="BP71" t="s">
        <v>1192</v>
      </c>
      <c r="BQ71" t="s">
        <v>1192</v>
      </c>
      <c r="BR71" t="s">
        <v>1192</v>
      </c>
      <c r="BS71" t="s">
        <v>1192</v>
      </c>
      <c r="BT71" t="s">
        <v>1192</v>
      </c>
      <c r="BU71" t="s">
        <v>1192</v>
      </c>
      <c r="BV71" t="s">
        <v>1192</v>
      </c>
      <c r="BW71" t="s">
        <v>1192</v>
      </c>
      <c r="BX71" t="s">
        <v>1192</v>
      </c>
      <c r="BY71" t="s">
        <v>1192</v>
      </c>
      <c r="BZ71">
        <v>0</v>
      </c>
      <c r="CA71" t="s">
        <v>1192</v>
      </c>
      <c r="CB71" t="s">
        <v>1192</v>
      </c>
      <c r="CC71">
        <v>0</v>
      </c>
      <c r="CD71" t="s">
        <v>1192</v>
      </c>
      <c r="CE71" t="s">
        <v>1192</v>
      </c>
    </row>
    <row r="72" spans="1:83" x14ac:dyDescent="0.25">
      <c r="A72" t="s">
        <v>820</v>
      </c>
      <c r="B72" t="s">
        <v>1572</v>
      </c>
      <c r="C72">
        <v>13405496</v>
      </c>
      <c r="D72">
        <v>13851158</v>
      </c>
      <c r="E72">
        <v>0</v>
      </c>
      <c r="F72">
        <v>0</v>
      </c>
      <c r="G72">
        <v>999995</v>
      </c>
      <c r="H72">
        <v>1014887</v>
      </c>
      <c r="I72">
        <v>12405501</v>
      </c>
      <c r="J72">
        <v>12836271</v>
      </c>
      <c r="K72">
        <v>0</v>
      </c>
      <c r="L72">
        <v>0</v>
      </c>
      <c r="M72">
        <v>59048</v>
      </c>
      <c r="N72">
        <v>59686.400000000001</v>
      </c>
      <c r="O72">
        <v>99.4</v>
      </c>
      <c r="P72">
        <v>99.4</v>
      </c>
      <c r="Q72">
        <v>0</v>
      </c>
      <c r="R72">
        <v>0</v>
      </c>
      <c r="S72">
        <v>58693.7</v>
      </c>
      <c r="T72">
        <v>59328.3</v>
      </c>
      <c r="U72">
        <v>228.4</v>
      </c>
      <c r="V72">
        <v>233.47</v>
      </c>
      <c r="W72">
        <v>211.36</v>
      </c>
      <c r="X72">
        <v>216.36</v>
      </c>
      <c r="Y72">
        <v>0</v>
      </c>
      <c r="Z72">
        <v>0</v>
      </c>
      <c r="AA72">
        <v>0</v>
      </c>
      <c r="AB72">
        <v>4</v>
      </c>
      <c r="AC72">
        <v>4</v>
      </c>
      <c r="AD72">
        <v>1529.31</v>
      </c>
      <c r="AE72">
        <v>223</v>
      </c>
      <c r="AF72">
        <v>0</v>
      </c>
      <c r="AG72">
        <v>0</v>
      </c>
      <c r="AH72">
        <v>1985.78</v>
      </c>
      <c r="AI72">
        <v>16</v>
      </c>
      <c r="AJ72">
        <v>27770.2</v>
      </c>
      <c r="AK72">
        <v>0</v>
      </c>
      <c r="AL72">
        <v>0</v>
      </c>
      <c r="AM72">
        <v>16</v>
      </c>
      <c r="AN72">
        <v>27770.2</v>
      </c>
      <c r="AO72" t="s">
        <v>1192</v>
      </c>
      <c r="AP72" t="s">
        <v>1192</v>
      </c>
      <c r="AQ72" t="s">
        <v>1192</v>
      </c>
      <c r="AR72" t="s">
        <v>1192</v>
      </c>
      <c r="AS72" t="s">
        <v>1192</v>
      </c>
      <c r="AT72" t="s">
        <v>1192</v>
      </c>
      <c r="AU72" t="s">
        <v>1192</v>
      </c>
      <c r="AV72" t="s">
        <v>1192</v>
      </c>
      <c r="AW72" t="s">
        <v>1192</v>
      </c>
      <c r="AX72" t="s">
        <v>1192</v>
      </c>
      <c r="AY72" t="s">
        <v>1192</v>
      </c>
      <c r="AZ72" t="s">
        <v>1192</v>
      </c>
      <c r="BA72" t="s">
        <v>1192</v>
      </c>
      <c r="BB72" t="s">
        <v>1192</v>
      </c>
      <c r="BC72" t="s">
        <v>1192</v>
      </c>
      <c r="BD72" t="s">
        <v>1192</v>
      </c>
      <c r="BE72" t="s">
        <v>1192</v>
      </c>
      <c r="BF72" t="s">
        <v>1192</v>
      </c>
      <c r="BG72" t="s">
        <v>1192</v>
      </c>
      <c r="BH72" t="s">
        <v>1192</v>
      </c>
      <c r="BI72" t="s">
        <v>1192</v>
      </c>
      <c r="BJ72" t="s">
        <v>1192</v>
      </c>
      <c r="BK72" t="s">
        <v>1192</v>
      </c>
      <c r="BL72" t="s">
        <v>1192</v>
      </c>
      <c r="BM72" t="s">
        <v>1192</v>
      </c>
      <c r="BN72" t="s">
        <v>1192</v>
      </c>
      <c r="BO72" t="s">
        <v>1192</v>
      </c>
      <c r="BP72" t="s">
        <v>1192</v>
      </c>
      <c r="BQ72" t="s">
        <v>1192</v>
      </c>
      <c r="BR72" t="s">
        <v>1192</v>
      </c>
      <c r="BS72" t="s">
        <v>1192</v>
      </c>
      <c r="BT72" t="s">
        <v>1192</v>
      </c>
      <c r="BU72" t="s">
        <v>1192</v>
      </c>
      <c r="BV72" t="s">
        <v>1192</v>
      </c>
      <c r="BW72" t="s">
        <v>1192</v>
      </c>
      <c r="BX72" t="s">
        <v>1192</v>
      </c>
      <c r="BY72" t="s">
        <v>1192</v>
      </c>
      <c r="BZ72" t="s">
        <v>1192</v>
      </c>
      <c r="CA72" t="s">
        <v>1192</v>
      </c>
      <c r="CB72" t="s">
        <v>1192</v>
      </c>
      <c r="CC72" t="s">
        <v>1192</v>
      </c>
      <c r="CD72" t="s">
        <v>1192</v>
      </c>
      <c r="CE72" t="s">
        <v>1192</v>
      </c>
    </row>
    <row r="73" spans="1:83" x14ac:dyDescent="0.25">
      <c r="A73" t="s">
        <v>821</v>
      </c>
      <c r="B73" t="s">
        <v>1573</v>
      </c>
      <c r="C73">
        <v>55213072</v>
      </c>
      <c r="D73">
        <v>58533767</v>
      </c>
      <c r="E73">
        <v>0</v>
      </c>
      <c r="F73">
        <v>0</v>
      </c>
      <c r="G73">
        <v>183072</v>
      </c>
      <c r="H73">
        <v>190767</v>
      </c>
      <c r="I73">
        <v>55030000</v>
      </c>
      <c r="J73">
        <v>58343000</v>
      </c>
      <c r="K73">
        <v>111025</v>
      </c>
      <c r="L73">
        <v>114849</v>
      </c>
      <c r="M73">
        <v>33763.9</v>
      </c>
      <c r="N73">
        <v>34780.6</v>
      </c>
      <c r="O73">
        <v>99</v>
      </c>
      <c r="P73">
        <v>99</v>
      </c>
      <c r="Q73">
        <v>53.3</v>
      </c>
      <c r="R73">
        <v>31.7</v>
      </c>
      <c r="S73">
        <v>33479.599999999999</v>
      </c>
      <c r="T73">
        <v>34464.493999999999</v>
      </c>
      <c r="U73">
        <v>1649.16</v>
      </c>
      <c r="V73">
        <v>1698.3788300000001</v>
      </c>
      <c r="W73">
        <v>1643.69</v>
      </c>
      <c r="X73">
        <v>1692.84366</v>
      </c>
      <c r="Y73">
        <v>566490</v>
      </c>
      <c r="Z73">
        <v>16.440000000000001</v>
      </c>
      <c r="AA73">
        <v>1.0001899999999999</v>
      </c>
      <c r="AB73">
        <v>4</v>
      </c>
      <c r="AC73">
        <v>4</v>
      </c>
      <c r="AD73">
        <v>0</v>
      </c>
      <c r="AE73">
        <v>240.24002999999999</v>
      </c>
      <c r="AF73">
        <v>109.69002</v>
      </c>
      <c r="AG73">
        <v>0</v>
      </c>
      <c r="AH73">
        <v>2048.30888</v>
      </c>
      <c r="AI73">
        <v>24</v>
      </c>
      <c r="AJ73">
        <v>6793.8</v>
      </c>
      <c r="AK73">
        <v>0</v>
      </c>
      <c r="AL73">
        <v>0</v>
      </c>
      <c r="AM73">
        <v>10</v>
      </c>
      <c r="AN73">
        <v>6290.3</v>
      </c>
      <c r="AO73" t="s">
        <v>1192</v>
      </c>
      <c r="AP73" t="s">
        <v>1192</v>
      </c>
      <c r="AQ73" t="s">
        <v>1192</v>
      </c>
      <c r="AR73" t="s">
        <v>1192</v>
      </c>
      <c r="AS73" t="s">
        <v>1192</v>
      </c>
      <c r="AT73" t="s">
        <v>1192</v>
      </c>
      <c r="AU73" t="s">
        <v>1192</v>
      </c>
      <c r="AV73" t="s">
        <v>1192</v>
      </c>
      <c r="AW73" t="s">
        <v>1192</v>
      </c>
      <c r="AX73" t="s">
        <v>1192</v>
      </c>
      <c r="AY73" t="s">
        <v>1192</v>
      </c>
      <c r="AZ73" t="s">
        <v>1192</v>
      </c>
      <c r="BA73" t="s">
        <v>1192</v>
      </c>
      <c r="BB73" t="s">
        <v>1192</v>
      </c>
      <c r="BC73" t="s">
        <v>1192</v>
      </c>
      <c r="BD73" t="s">
        <v>1192</v>
      </c>
      <c r="BE73" t="s">
        <v>1192</v>
      </c>
      <c r="BF73" t="s">
        <v>1192</v>
      </c>
      <c r="BG73" t="s">
        <v>1192</v>
      </c>
      <c r="BH73" t="s">
        <v>1192</v>
      </c>
      <c r="BI73" t="s">
        <v>1192</v>
      </c>
      <c r="BJ73" t="s">
        <v>1192</v>
      </c>
      <c r="BK73" t="s">
        <v>1192</v>
      </c>
      <c r="BL73" t="s">
        <v>1192</v>
      </c>
      <c r="BM73" t="s">
        <v>1192</v>
      </c>
      <c r="BN73" t="s">
        <v>1192</v>
      </c>
      <c r="BO73" t="s">
        <v>1192</v>
      </c>
      <c r="BP73" t="s">
        <v>1192</v>
      </c>
      <c r="BQ73" t="s">
        <v>1192</v>
      </c>
      <c r="BR73" t="s">
        <v>1192</v>
      </c>
      <c r="BS73" t="s">
        <v>1192</v>
      </c>
      <c r="BT73" t="s">
        <v>1192</v>
      </c>
      <c r="BU73" t="s">
        <v>1192</v>
      </c>
      <c r="BV73" t="s">
        <v>1192</v>
      </c>
      <c r="BW73" t="s">
        <v>1192</v>
      </c>
      <c r="BX73" t="s">
        <v>1192</v>
      </c>
      <c r="BY73" t="s">
        <v>1192</v>
      </c>
      <c r="BZ73" t="s">
        <v>1192</v>
      </c>
      <c r="CA73" t="s">
        <v>1192</v>
      </c>
      <c r="CB73" t="s">
        <v>1192</v>
      </c>
      <c r="CC73" t="s">
        <v>1192</v>
      </c>
      <c r="CD73" t="s">
        <v>1192</v>
      </c>
      <c r="CE73" t="s">
        <v>1192</v>
      </c>
    </row>
    <row r="74" spans="1:83" x14ac:dyDescent="0.25">
      <c r="A74" t="s">
        <v>823</v>
      </c>
      <c r="B74" t="s">
        <v>1574</v>
      </c>
      <c r="C74">
        <v>8263459</v>
      </c>
      <c r="D74">
        <v>8438860</v>
      </c>
      <c r="E74">
        <v>0</v>
      </c>
      <c r="F74">
        <v>0</v>
      </c>
      <c r="G74">
        <v>1228470</v>
      </c>
      <c r="H74">
        <v>1267510</v>
      </c>
      <c r="I74">
        <v>7034989</v>
      </c>
      <c r="J74">
        <v>7171350</v>
      </c>
      <c r="K74">
        <v>0</v>
      </c>
      <c r="L74">
        <v>0</v>
      </c>
      <c r="M74">
        <v>39787</v>
      </c>
      <c r="N74">
        <v>40558.199999999997</v>
      </c>
      <c r="O74">
        <v>97.5</v>
      </c>
      <c r="P74">
        <v>97.5</v>
      </c>
      <c r="Q74">
        <v>0</v>
      </c>
      <c r="R74">
        <v>0</v>
      </c>
      <c r="S74">
        <v>38792.300000000003</v>
      </c>
      <c r="T74">
        <v>39544.199999999997</v>
      </c>
      <c r="U74">
        <v>213.02</v>
      </c>
      <c r="V74">
        <v>213.4</v>
      </c>
      <c r="W74">
        <v>181.35</v>
      </c>
      <c r="X74">
        <v>181.35</v>
      </c>
      <c r="Y74">
        <v>0</v>
      </c>
      <c r="Z74">
        <v>0</v>
      </c>
      <c r="AA74">
        <v>0</v>
      </c>
      <c r="AB74">
        <v>4</v>
      </c>
      <c r="AC74">
        <v>4</v>
      </c>
      <c r="AD74">
        <v>1461.24</v>
      </c>
      <c r="AE74">
        <v>228.15</v>
      </c>
      <c r="AF74">
        <v>82.35</v>
      </c>
      <c r="AG74">
        <v>0</v>
      </c>
      <c r="AH74">
        <v>1985.14</v>
      </c>
      <c r="AI74">
        <v>8</v>
      </c>
      <c r="AJ74">
        <v>18183</v>
      </c>
      <c r="AK74">
        <v>0</v>
      </c>
      <c r="AL74">
        <v>0</v>
      </c>
      <c r="AM74">
        <v>8</v>
      </c>
      <c r="AN74">
        <v>18183</v>
      </c>
      <c r="AO74" t="s">
        <v>1192</v>
      </c>
      <c r="AP74" t="s">
        <v>1192</v>
      </c>
      <c r="AQ74" t="s">
        <v>1192</v>
      </c>
      <c r="AR74" t="s">
        <v>1192</v>
      </c>
      <c r="AS74" t="s">
        <v>1192</v>
      </c>
      <c r="AT74" t="s">
        <v>1192</v>
      </c>
      <c r="AU74" t="s">
        <v>1192</v>
      </c>
      <c r="AV74" t="s">
        <v>1192</v>
      </c>
      <c r="AW74" t="s">
        <v>1192</v>
      </c>
      <c r="AX74" t="s">
        <v>1192</v>
      </c>
      <c r="AY74" t="s">
        <v>1192</v>
      </c>
      <c r="AZ74" t="s">
        <v>1192</v>
      </c>
      <c r="BA74" t="s">
        <v>1192</v>
      </c>
      <c r="BB74" t="s">
        <v>1192</v>
      </c>
      <c r="BC74" t="s">
        <v>1192</v>
      </c>
      <c r="BD74" t="s">
        <v>1192</v>
      </c>
      <c r="BE74" t="s">
        <v>1192</v>
      </c>
      <c r="BF74" t="s">
        <v>1192</v>
      </c>
      <c r="BG74" t="s">
        <v>1192</v>
      </c>
      <c r="BH74" t="s">
        <v>1192</v>
      </c>
      <c r="BI74" t="s">
        <v>1192</v>
      </c>
      <c r="BJ74" t="s">
        <v>1192</v>
      </c>
      <c r="BK74" t="s">
        <v>1192</v>
      </c>
      <c r="BL74" t="s">
        <v>1192</v>
      </c>
      <c r="BM74" t="s">
        <v>1192</v>
      </c>
      <c r="BN74" t="s">
        <v>1192</v>
      </c>
      <c r="BO74" t="s">
        <v>1192</v>
      </c>
      <c r="BP74" t="s">
        <v>1192</v>
      </c>
      <c r="BQ74" t="s">
        <v>1192</v>
      </c>
      <c r="BR74" t="s">
        <v>1192</v>
      </c>
      <c r="BS74" t="s">
        <v>1192</v>
      </c>
      <c r="BT74" t="s">
        <v>1192</v>
      </c>
      <c r="BU74" t="s">
        <v>1192</v>
      </c>
      <c r="BV74" t="s">
        <v>1192</v>
      </c>
      <c r="BW74" t="s">
        <v>1192</v>
      </c>
      <c r="BX74" t="s">
        <v>1192</v>
      </c>
      <c r="BY74" t="s">
        <v>1192</v>
      </c>
      <c r="BZ74" t="s">
        <v>1192</v>
      </c>
      <c r="CA74" t="s">
        <v>1192</v>
      </c>
      <c r="CB74" t="s">
        <v>1192</v>
      </c>
      <c r="CC74" t="s">
        <v>1192</v>
      </c>
      <c r="CD74" t="s">
        <v>1192</v>
      </c>
      <c r="CE74" t="s">
        <v>1192</v>
      </c>
    </row>
    <row r="75" spans="1:83" x14ac:dyDescent="0.25">
      <c r="A75" t="s">
        <v>824</v>
      </c>
      <c r="B75" t="s">
        <v>1575</v>
      </c>
      <c r="C75">
        <v>107597382</v>
      </c>
      <c r="D75">
        <v>110503600</v>
      </c>
      <c r="E75">
        <v>0</v>
      </c>
      <c r="F75">
        <v>0</v>
      </c>
      <c r="G75">
        <v>0</v>
      </c>
      <c r="H75">
        <v>0</v>
      </c>
      <c r="I75">
        <v>107597382</v>
      </c>
      <c r="J75">
        <v>110503600</v>
      </c>
      <c r="K75">
        <v>82286</v>
      </c>
      <c r="L75">
        <v>83075</v>
      </c>
      <c r="M75">
        <v>71329</v>
      </c>
      <c r="N75">
        <v>72196.490000000005</v>
      </c>
      <c r="O75">
        <v>97.5</v>
      </c>
      <c r="P75">
        <v>97</v>
      </c>
      <c r="Q75">
        <v>0</v>
      </c>
      <c r="R75">
        <v>0</v>
      </c>
      <c r="S75">
        <v>69545.8</v>
      </c>
      <c r="T75">
        <v>70030.600000000006</v>
      </c>
      <c r="U75">
        <v>1547.14</v>
      </c>
      <c r="V75">
        <v>1577.93308</v>
      </c>
      <c r="W75">
        <v>1547.14</v>
      </c>
      <c r="X75">
        <v>1577.93308</v>
      </c>
      <c r="Y75">
        <v>1083471</v>
      </c>
      <c r="Z75">
        <v>15.47</v>
      </c>
      <c r="AA75">
        <v>0.99990999999999997</v>
      </c>
      <c r="AB75">
        <v>4</v>
      </c>
      <c r="AC75">
        <v>4</v>
      </c>
      <c r="AD75">
        <v>0</v>
      </c>
      <c r="AE75">
        <v>251.59957</v>
      </c>
      <c r="AF75">
        <v>80.84</v>
      </c>
      <c r="AG75">
        <v>0</v>
      </c>
      <c r="AH75">
        <v>1910.37265</v>
      </c>
      <c r="AI75">
        <v>0</v>
      </c>
      <c r="AJ75">
        <v>0</v>
      </c>
      <c r="AK75">
        <v>0</v>
      </c>
      <c r="AL75">
        <v>0</v>
      </c>
      <c r="AM75">
        <v>0</v>
      </c>
      <c r="AN75">
        <v>0</v>
      </c>
      <c r="AO75" t="s">
        <v>1192</v>
      </c>
      <c r="AP75" t="s">
        <v>1192</v>
      </c>
      <c r="AQ75" t="s">
        <v>1192</v>
      </c>
      <c r="AR75" t="s">
        <v>1192</v>
      </c>
      <c r="AS75" t="s">
        <v>1192</v>
      </c>
      <c r="AT75" t="s">
        <v>1192</v>
      </c>
      <c r="AU75" t="s">
        <v>1192</v>
      </c>
      <c r="AV75" t="s">
        <v>1192</v>
      </c>
      <c r="AW75" t="s">
        <v>1192</v>
      </c>
      <c r="AX75" t="s">
        <v>1192</v>
      </c>
      <c r="AY75" t="s">
        <v>1192</v>
      </c>
      <c r="AZ75" t="s">
        <v>1192</v>
      </c>
      <c r="BA75" t="s">
        <v>1192</v>
      </c>
      <c r="BB75" t="s">
        <v>1192</v>
      </c>
      <c r="BC75" t="s">
        <v>1192</v>
      </c>
      <c r="BD75" t="s">
        <v>1192</v>
      </c>
      <c r="BE75" t="s">
        <v>1192</v>
      </c>
      <c r="BF75" t="s">
        <v>1192</v>
      </c>
      <c r="BG75" t="s">
        <v>1192</v>
      </c>
      <c r="BH75" t="s">
        <v>1192</v>
      </c>
      <c r="BI75" t="s">
        <v>1192</v>
      </c>
      <c r="BJ75" t="s">
        <v>1192</v>
      </c>
      <c r="BK75" t="s">
        <v>1192</v>
      </c>
      <c r="BL75" t="s">
        <v>1192</v>
      </c>
      <c r="BM75" t="s">
        <v>1192</v>
      </c>
      <c r="BN75" t="s">
        <v>1192</v>
      </c>
      <c r="BO75" t="s">
        <v>1192</v>
      </c>
      <c r="BP75" t="s">
        <v>1192</v>
      </c>
      <c r="BQ75" t="s">
        <v>1192</v>
      </c>
      <c r="BR75" t="s">
        <v>1192</v>
      </c>
      <c r="BS75" t="s">
        <v>1192</v>
      </c>
      <c r="BT75" t="s">
        <v>1192</v>
      </c>
      <c r="BU75" t="s">
        <v>1192</v>
      </c>
      <c r="BV75" t="s">
        <v>1192</v>
      </c>
      <c r="BW75" t="s">
        <v>1192</v>
      </c>
      <c r="BX75" t="s">
        <v>1192</v>
      </c>
      <c r="BY75" t="s">
        <v>1192</v>
      </c>
      <c r="BZ75" t="s">
        <v>1192</v>
      </c>
      <c r="CA75" t="s">
        <v>1192</v>
      </c>
      <c r="CB75" t="s">
        <v>1192</v>
      </c>
      <c r="CC75" t="s">
        <v>1192</v>
      </c>
      <c r="CD75" t="s">
        <v>1192</v>
      </c>
      <c r="CE75" t="s">
        <v>1192</v>
      </c>
    </row>
    <row r="76" spans="1:83" x14ac:dyDescent="0.25">
      <c r="A76" t="s">
        <v>826</v>
      </c>
      <c r="B76" t="s">
        <v>1576</v>
      </c>
      <c r="C76">
        <v>8399207</v>
      </c>
      <c r="D76">
        <v>8718783</v>
      </c>
      <c r="E76">
        <v>0</v>
      </c>
      <c r="F76">
        <v>0</v>
      </c>
      <c r="G76">
        <v>1826236</v>
      </c>
      <c r="H76">
        <v>1892616</v>
      </c>
      <c r="I76">
        <v>6572971</v>
      </c>
      <c r="J76">
        <v>6826167</v>
      </c>
      <c r="K76">
        <v>0</v>
      </c>
      <c r="L76">
        <v>0</v>
      </c>
      <c r="M76">
        <v>30218</v>
      </c>
      <c r="N76">
        <v>30785.68</v>
      </c>
      <c r="O76">
        <v>99.2</v>
      </c>
      <c r="P76">
        <v>99.2</v>
      </c>
      <c r="Q76">
        <v>0</v>
      </c>
      <c r="R76">
        <v>0</v>
      </c>
      <c r="S76">
        <v>29976.2</v>
      </c>
      <c r="T76">
        <v>30539.4</v>
      </c>
      <c r="U76">
        <v>280.2</v>
      </c>
      <c r="V76">
        <v>285.49</v>
      </c>
      <c r="W76">
        <v>219.27</v>
      </c>
      <c r="X76">
        <v>223.52</v>
      </c>
      <c r="Y76">
        <v>0</v>
      </c>
      <c r="Z76">
        <v>0</v>
      </c>
      <c r="AA76">
        <v>0</v>
      </c>
      <c r="AB76">
        <v>4</v>
      </c>
      <c r="AC76">
        <v>4</v>
      </c>
      <c r="AD76">
        <v>1424.56</v>
      </c>
      <c r="AE76">
        <v>251.6</v>
      </c>
      <c r="AF76">
        <v>80.84</v>
      </c>
      <c r="AG76">
        <v>0</v>
      </c>
      <c r="AH76">
        <v>2042.49</v>
      </c>
      <c r="AI76">
        <v>101</v>
      </c>
      <c r="AJ76">
        <v>30539.4</v>
      </c>
      <c r="AK76">
        <v>0</v>
      </c>
      <c r="AL76">
        <v>0</v>
      </c>
      <c r="AM76">
        <v>77</v>
      </c>
      <c r="AN76">
        <v>29785.31</v>
      </c>
      <c r="AO76" t="s">
        <v>1192</v>
      </c>
      <c r="AP76" t="s">
        <v>1192</v>
      </c>
      <c r="AQ76" t="s">
        <v>1192</v>
      </c>
      <c r="AR76" t="s">
        <v>1192</v>
      </c>
      <c r="AS76" t="s">
        <v>1192</v>
      </c>
      <c r="AT76" t="s">
        <v>1192</v>
      </c>
      <c r="AU76" t="s">
        <v>1192</v>
      </c>
      <c r="AV76" t="s">
        <v>1192</v>
      </c>
      <c r="AW76" t="s">
        <v>1192</v>
      </c>
      <c r="AX76" t="s">
        <v>1192</v>
      </c>
      <c r="AY76" t="s">
        <v>1192</v>
      </c>
      <c r="AZ76" t="s">
        <v>1192</v>
      </c>
      <c r="BA76" t="s">
        <v>1192</v>
      </c>
      <c r="BB76" t="s">
        <v>1192</v>
      </c>
      <c r="BC76" t="s">
        <v>1192</v>
      </c>
      <c r="BD76" t="s">
        <v>1192</v>
      </c>
      <c r="BE76" t="s">
        <v>1192</v>
      </c>
      <c r="BF76" t="s">
        <v>1192</v>
      </c>
      <c r="BG76" t="s">
        <v>1192</v>
      </c>
      <c r="BH76" t="s">
        <v>1192</v>
      </c>
      <c r="BI76" t="s">
        <v>1192</v>
      </c>
      <c r="BJ76" t="s">
        <v>1192</v>
      </c>
      <c r="BK76" t="s">
        <v>1192</v>
      </c>
      <c r="BL76" t="s">
        <v>1192</v>
      </c>
      <c r="BM76" t="s">
        <v>1192</v>
      </c>
      <c r="BN76" t="s">
        <v>1192</v>
      </c>
      <c r="BO76" t="s">
        <v>1192</v>
      </c>
      <c r="BP76" t="s">
        <v>1192</v>
      </c>
      <c r="BQ76" t="s">
        <v>1192</v>
      </c>
      <c r="BR76" t="s">
        <v>1192</v>
      </c>
      <c r="BS76" t="s">
        <v>1192</v>
      </c>
      <c r="BT76" t="s">
        <v>1192</v>
      </c>
      <c r="BU76" t="s">
        <v>1192</v>
      </c>
      <c r="BV76" t="s">
        <v>1192</v>
      </c>
      <c r="BW76" t="s">
        <v>1192</v>
      </c>
      <c r="BX76" t="s">
        <v>1192</v>
      </c>
      <c r="BY76" t="s">
        <v>1192</v>
      </c>
      <c r="BZ76" t="s">
        <v>1192</v>
      </c>
      <c r="CA76" t="s">
        <v>1192</v>
      </c>
      <c r="CB76" t="s">
        <v>1192</v>
      </c>
      <c r="CC76" t="s">
        <v>1192</v>
      </c>
      <c r="CD76" t="s">
        <v>1192</v>
      </c>
      <c r="CE76" t="s">
        <v>1192</v>
      </c>
    </row>
    <row r="77" spans="1:83" x14ac:dyDescent="0.25">
      <c r="A77" t="s">
        <v>827</v>
      </c>
      <c r="B77" t="s">
        <v>1577</v>
      </c>
      <c r="C77">
        <v>122252723</v>
      </c>
      <c r="D77">
        <v>130414045</v>
      </c>
      <c r="E77">
        <v>0</v>
      </c>
      <c r="F77">
        <v>0</v>
      </c>
      <c r="G77">
        <v>2501182</v>
      </c>
      <c r="H77">
        <v>2577885</v>
      </c>
      <c r="I77">
        <v>119751541</v>
      </c>
      <c r="J77">
        <v>127836160</v>
      </c>
      <c r="K77">
        <v>13833400</v>
      </c>
      <c r="L77">
        <v>13923230</v>
      </c>
      <c r="M77">
        <v>84933.1</v>
      </c>
      <c r="N77">
        <v>85803</v>
      </c>
      <c r="O77">
        <v>97.5</v>
      </c>
      <c r="P77">
        <v>98.6</v>
      </c>
      <c r="Q77">
        <v>0</v>
      </c>
      <c r="R77">
        <v>0</v>
      </c>
      <c r="S77">
        <v>82809.8</v>
      </c>
      <c r="T77">
        <v>84601.8</v>
      </c>
      <c r="U77">
        <v>1476.31</v>
      </c>
      <c r="V77">
        <v>1541.5</v>
      </c>
      <c r="W77">
        <v>1446.1</v>
      </c>
      <c r="X77">
        <v>1511.03</v>
      </c>
      <c r="Y77">
        <v>3058362</v>
      </c>
      <c r="Z77">
        <v>36.15</v>
      </c>
      <c r="AA77">
        <v>2.4998300000000002</v>
      </c>
      <c r="AB77">
        <v>4</v>
      </c>
      <c r="AC77">
        <v>4</v>
      </c>
      <c r="AD77">
        <v>0</v>
      </c>
      <c r="AE77">
        <v>223.04</v>
      </c>
      <c r="AF77">
        <v>77.58</v>
      </c>
      <c r="AG77">
        <v>0</v>
      </c>
      <c r="AH77">
        <v>1842.12</v>
      </c>
      <c r="AI77">
        <v>43</v>
      </c>
      <c r="AJ77">
        <v>44148</v>
      </c>
      <c r="AK77">
        <v>0</v>
      </c>
      <c r="AL77">
        <v>0</v>
      </c>
      <c r="AM77">
        <v>39</v>
      </c>
      <c r="AN77">
        <v>43994</v>
      </c>
      <c r="AO77">
        <v>3</v>
      </c>
      <c r="AP77" t="s">
        <v>1192</v>
      </c>
      <c r="AQ77" t="s">
        <v>1192</v>
      </c>
      <c r="AR77" t="s">
        <v>1192</v>
      </c>
      <c r="AS77" t="s">
        <v>1192</v>
      </c>
      <c r="AT77" t="s">
        <v>1192</v>
      </c>
      <c r="AU77" t="s">
        <v>1192</v>
      </c>
      <c r="AV77" t="s">
        <v>1192</v>
      </c>
      <c r="AW77" t="s">
        <v>1192</v>
      </c>
      <c r="AX77" t="s">
        <v>1192</v>
      </c>
      <c r="AY77" t="s">
        <v>1192</v>
      </c>
      <c r="AZ77" t="s">
        <v>1192</v>
      </c>
      <c r="BA77" t="s">
        <v>1192</v>
      </c>
      <c r="BB77" t="s">
        <v>1192</v>
      </c>
      <c r="BC77" t="s">
        <v>1192</v>
      </c>
      <c r="BD77" t="s">
        <v>1192</v>
      </c>
      <c r="BE77" t="s">
        <v>1192</v>
      </c>
      <c r="BF77" t="s">
        <v>1192</v>
      </c>
      <c r="BG77" t="s">
        <v>1192</v>
      </c>
      <c r="BH77" t="s">
        <v>1192</v>
      </c>
      <c r="BI77" t="s">
        <v>1192</v>
      </c>
      <c r="BJ77" t="s">
        <v>1192</v>
      </c>
      <c r="BK77" t="s">
        <v>1192</v>
      </c>
      <c r="BL77" t="s">
        <v>1192</v>
      </c>
      <c r="BM77" t="s">
        <v>1192</v>
      </c>
      <c r="BN77" t="s">
        <v>1192</v>
      </c>
      <c r="BO77" t="s">
        <v>1192</v>
      </c>
      <c r="BP77" t="s">
        <v>1192</v>
      </c>
      <c r="BQ77" t="s">
        <v>1192</v>
      </c>
      <c r="BR77" t="s">
        <v>1192</v>
      </c>
      <c r="BS77" t="s">
        <v>1192</v>
      </c>
      <c r="BT77" t="s">
        <v>1192</v>
      </c>
      <c r="BU77" t="s">
        <v>1192</v>
      </c>
      <c r="BV77" t="s">
        <v>1192</v>
      </c>
      <c r="BW77" t="s">
        <v>1192</v>
      </c>
      <c r="BX77" t="s">
        <v>1192</v>
      </c>
      <c r="BY77" t="s">
        <v>1192</v>
      </c>
      <c r="BZ77">
        <v>0</v>
      </c>
      <c r="CA77" t="s">
        <v>1192</v>
      </c>
      <c r="CB77" t="s">
        <v>1192</v>
      </c>
      <c r="CC77">
        <v>0</v>
      </c>
      <c r="CD77" t="s">
        <v>1192</v>
      </c>
      <c r="CE77" t="s">
        <v>1192</v>
      </c>
    </row>
    <row r="78" spans="1:83" x14ac:dyDescent="0.25">
      <c r="A78" t="s">
        <v>828</v>
      </c>
      <c r="B78" t="s">
        <v>1578</v>
      </c>
      <c r="C78">
        <v>280256953</v>
      </c>
      <c r="D78">
        <v>292980563</v>
      </c>
      <c r="E78">
        <v>0</v>
      </c>
      <c r="F78" t="s">
        <v>1192</v>
      </c>
      <c r="G78">
        <v>16338362</v>
      </c>
      <c r="H78">
        <v>16947656</v>
      </c>
      <c r="I78">
        <v>263918591</v>
      </c>
      <c r="J78">
        <v>276032907</v>
      </c>
      <c r="K78">
        <v>0</v>
      </c>
      <c r="L78">
        <v>0</v>
      </c>
      <c r="M78">
        <v>150609.4</v>
      </c>
      <c r="N78">
        <v>152153.60000000001</v>
      </c>
      <c r="O78">
        <v>98</v>
      </c>
      <c r="P78">
        <v>98.5</v>
      </c>
      <c r="Q78">
        <v>722.5</v>
      </c>
      <c r="R78">
        <v>746.6</v>
      </c>
      <c r="S78">
        <v>148319.70000000001</v>
      </c>
      <c r="T78">
        <v>150617.89600000001</v>
      </c>
      <c r="U78">
        <v>1889.55</v>
      </c>
      <c r="V78">
        <v>1945.19092</v>
      </c>
      <c r="W78">
        <v>1779.39</v>
      </c>
      <c r="X78">
        <v>1832.6700499999999</v>
      </c>
      <c r="Y78">
        <v>2670455</v>
      </c>
      <c r="Z78">
        <v>17.73</v>
      </c>
      <c r="AA78">
        <v>0.99641000000000002</v>
      </c>
      <c r="AB78">
        <v>4</v>
      </c>
      <c r="AC78">
        <v>4</v>
      </c>
      <c r="AD78">
        <v>0</v>
      </c>
      <c r="AE78">
        <v>265.58001000000002</v>
      </c>
      <c r="AF78">
        <v>79.430000000000007</v>
      </c>
      <c r="AG78">
        <v>0</v>
      </c>
      <c r="AH78">
        <v>2290.20093</v>
      </c>
      <c r="AI78">
        <v>265</v>
      </c>
      <c r="AJ78">
        <v>150617.9</v>
      </c>
      <c r="AK78">
        <v>0</v>
      </c>
      <c r="AL78">
        <v>0</v>
      </c>
      <c r="AM78">
        <v>192</v>
      </c>
      <c r="AN78">
        <v>149053.29999999999</v>
      </c>
      <c r="AO78">
        <v>3</v>
      </c>
      <c r="AP78" t="s">
        <v>1192</v>
      </c>
      <c r="AQ78" t="s">
        <v>1192</v>
      </c>
      <c r="AR78" t="s">
        <v>1192</v>
      </c>
      <c r="AS78" t="s">
        <v>1192</v>
      </c>
      <c r="AT78" t="s">
        <v>1192</v>
      </c>
      <c r="AU78" t="s">
        <v>1192</v>
      </c>
      <c r="AV78" t="s">
        <v>1192</v>
      </c>
      <c r="AW78" t="s">
        <v>1192</v>
      </c>
      <c r="AX78" t="s">
        <v>1192</v>
      </c>
      <c r="AY78" t="s">
        <v>1192</v>
      </c>
      <c r="AZ78" t="s">
        <v>1192</v>
      </c>
      <c r="BA78" t="s">
        <v>1192</v>
      </c>
      <c r="BB78" t="s">
        <v>1192</v>
      </c>
      <c r="BC78" t="s">
        <v>1192</v>
      </c>
      <c r="BD78" t="s">
        <v>1192</v>
      </c>
      <c r="BE78" t="s">
        <v>1192</v>
      </c>
      <c r="BF78" t="s">
        <v>1192</v>
      </c>
      <c r="BG78" t="s">
        <v>1192</v>
      </c>
      <c r="BH78" t="s">
        <v>1192</v>
      </c>
      <c r="BI78" t="s">
        <v>1192</v>
      </c>
      <c r="BJ78" t="s">
        <v>1192</v>
      </c>
      <c r="BK78" t="s">
        <v>1192</v>
      </c>
      <c r="BL78" t="s">
        <v>1192</v>
      </c>
      <c r="BM78" t="s">
        <v>1192</v>
      </c>
      <c r="BN78" t="s">
        <v>1192</v>
      </c>
      <c r="BO78" t="s">
        <v>1192</v>
      </c>
      <c r="BP78" t="s">
        <v>1192</v>
      </c>
      <c r="BQ78" t="s">
        <v>1192</v>
      </c>
      <c r="BR78" t="s">
        <v>1192</v>
      </c>
      <c r="BS78" t="s">
        <v>1192</v>
      </c>
      <c r="BT78" t="s">
        <v>1192</v>
      </c>
      <c r="BU78" t="s">
        <v>1192</v>
      </c>
      <c r="BV78" t="s">
        <v>1192</v>
      </c>
      <c r="BW78" t="s">
        <v>1192</v>
      </c>
      <c r="BX78" t="s">
        <v>1192</v>
      </c>
      <c r="BY78" t="s">
        <v>1192</v>
      </c>
      <c r="BZ78">
        <v>0</v>
      </c>
      <c r="CA78" t="s">
        <v>1192</v>
      </c>
      <c r="CB78" t="s">
        <v>1192</v>
      </c>
      <c r="CC78">
        <v>0</v>
      </c>
      <c r="CD78" t="s">
        <v>1192</v>
      </c>
      <c r="CE78" t="s">
        <v>1192</v>
      </c>
    </row>
    <row r="79" spans="1:83" x14ac:dyDescent="0.25">
      <c r="A79" t="s">
        <v>830</v>
      </c>
      <c r="B79" t="s">
        <v>1579</v>
      </c>
      <c r="C79">
        <v>10460962.41</v>
      </c>
      <c r="D79">
        <v>11056782.939999999</v>
      </c>
      <c r="E79">
        <v>0</v>
      </c>
      <c r="F79">
        <v>0</v>
      </c>
      <c r="G79">
        <v>2771747</v>
      </c>
      <c r="H79">
        <v>3019047.94</v>
      </c>
      <c r="I79">
        <v>7689215.4100000001</v>
      </c>
      <c r="J79">
        <v>8037735</v>
      </c>
      <c r="K79">
        <v>76720</v>
      </c>
      <c r="L79">
        <v>79022</v>
      </c>
      <c r="M79">
        <v>39783.9</v>
      </c>
      <c r="N79">
        <v>40563.449999999997</v>
      </c>
      <c r="O79">
        <v>97.65</v>
      </c>
      <c r="P79">
        <v>97.65</v>
      </c>
      <c r="Q79">
        <v>145</v>
      </c>
      <c r="R79">
        <v>153</v>
      </c>
      <c r="S79">
        <v>38993.9</v>
      </c>
      <c r="T79">
        <v>39763.199999999997</v>
      </c>
      <c r="U79">
        <v>268.27</v>
      </c>
      <c r="V79">
        <v>278.07</v>
      </c>
      <c r="W79">
        <v>197.19</v>
      </c>
      <c r="X79">
        <v>202.14</v>
      </c>
      <c r="Y79">
        <v>0</v>
      </c>
      <c r="Z79">
        <v>0</v>
      </c>
      <c r="AA79">
        <v>0</v>
      </c>
      <c r="AB79">
        <v>4</v>
      </c>
      <c r="AC79">
        <v>4</v>
      </c>
      <c r="AD79">
        <v>1461.24</v>
      </c>
      <c r="AE79">
        <v>228.15</v>
      </c>
      <c r="AF79">
        <v>82.35</v>
      </c>
      <c r="AG79">
        <v>0</v>
      </c>
      <c r="AH79">
        <v>2049.81</v>
      </c>
      <c r="AI79">
        <v>35</v>
      </c>
      <c r="AJ79">
        <v>39763.199999999997</v>
      </c>
      <c r="AK79">
        <v>0</v>
      </c>
      <c r="AL79">
        <v>0</v>
      </c>
      <c r="AM79">
        <v>35</v>
      </c>
      <c r="AN79">
        <v>39763.199999999997</v>
      </c>
      <c r="AO79" t="s">
        <v>1192</v>
      </c>
      <c r="AP79" t="s">
        <v>1192</v>
      </c>
      <c r="AQ79" t="s">
        <v>1192</v>
      </c>
      <c r="AR79" t="s">
        <v>1192</v>
      </c>
      <c r="AS79" t="s">
        <v>1192</v>
      </c>
      <c r="AT79" t="s">
        <v>1192</v>
      </c>
      <c r="AU79" t="s">
        <v>1192</v>
      </c>
      <c r="AV79" t="s">
        <v>1192</v>
      </c>
      <c r="AW79" t="s">
        <v>1192</v>
      </c>
      <c r="AX79" t="s">
        <v>1192</v>
      </c>
      <c r="AY79" t="s">
        <v>1192</v>
      </c>
      <c r="AZ79" t="s">
        <v>1192</v>
      </c>
      <c r="BA79" t="s">
        <v>1192</v>
      </c>
      <c r="BB79" t="s">
        <v>1192</v>
      </c>
      <c r="BC79" t="s">
        <v>1192</v>
      </c>
      <c r="BD79" t="s">
        <v>1192</v>
      </c>
      <c r="BE79" t="s">
        <v>1192</v>
      </c>
      <c r="BF79" t="s">
        <v>1192</v>
      </c>
      <c r="BG79" t="s">
        <v>1192</v>
      </c>
      <c r="BH79" t="s">
        <v>1192</v>
      </c>
      <c r="BI79" t="s">
        <v>1192</v>
      </c>
      <c r="BJ79" t="s">
        <v>1192</v>
      </c>
      <c r="BK79" t="s">
        <v>1192</v>
      </c>
      <c r="BL79" t="s">
        <v>1192</v>
      </c>
      <c r="BM79" t="s">
        <v>1192</v>
      </c>
      <c r="BN79" t="s">
        <v>1192</v>
      </c>
      <c r="BO79" t="s">
        <v>1192</v>
      </c>
      <c r="BP79" t="s">
        <v>1192</v>
      </c>
      <c r="BQ79" t="s">
        <v>1192</v>
      </c>
      <c r="BR79" t="s">
        <v>1192</v>
      </c>
      <c r="BS79" t="s">
        <v>1192</v>
      </c>
      <c r="BT79" t="s">
        <v>1192</v>
      </c>
      <c r="BU79" t="s">
        <v>1192</v>
      </c>
      <c r="BV79" t="s">
        <v>1192</v>
      </c>
      <c r="BW79" t="s">
        <v>1192</v>
      </c>
      <c r="BX79" t="s">
        <v>1192</v>
      </c>
      <c r="BY79" t="s">
        <v>1192</v>
      </c>
      <c r="BZ79" t="s">
        <v>1192</v>
      </c>
      <c r="CA79" t="s">
        <v>1192</v>
      </c>
      <c r="CB79" t="s">
        <v>1192</v>
      </c>
      <c r="CC79" t="s">
        <v>1192</v>
      </c>
      <c r="CD79" t="s">
        <v>1192</v>
      </c>
      <c r="CE79" t="s">
        <v>1192</v>
      </c>
    </row>
    <row r="80" spans="1:83" x14ac:dyDescent="0.25">
      <c r="A80" t="s">
        <v>831</v>
      </c>
      <c r="B80" t="s">
        <v>1580</v>
      </c>
      <c r="C80">
        <v>133158000</v>
      </c>
      <c r="D80">
        <v>140111000</v>
      </c>
      <c r="E80">
        <v>0</v>
      </c>
      <c r="F80">
        <v>0</v>
      </c>
      <c r="G80">
        <v>0</v>
      </c>
      <c r="H80">
        <v>0</v>
      </c>
      <c r="I80">
        <v>133158000</v>
      </c>
      <c r="J80">
        <v>140111000</v>
      </c>
      <c r="K80">
        <v>12708814</v>
      </c>
      <c r="L80">
        <v>12944354</v>
      </c>
      <c r="M80">
        <v>93198.5</v>
      </c>
      <c r="N80">
        <v>94738.3</v>
      </c>
      <c r="O80">
        <v>98.5</v>
      </c>
      <c r="P80">
        <v>99</v>
      </c>
      <c r="Q80">
        <v>0</v>
      </c>
      <c r="R80">
        <v>0</v>
      </c>
      <c r="S80">
        <v>91800.5</v>
      </c>
      <c r="T80">
        <v>93790.9</v>
      </c>
      <c r="U80">
        <v>1450.51</v>
      </c>
      <c r="V80">
        <v>1493.87</v>
      </c>
      <c r="W80">
        <v>1450.51</v>
      </c>
      <c r="X80">
        <v>1493.87</v>
      </c>
      <c r="Y80">
        <v>1359969</v>
      </c>
      <c r="Z80">
        <v>14.5</v>
      </c>
      <c r="AA80">
        <v>0.99965000000000004</v>
      </c>
      <c r="AB80">
        <v>4</v>
      </c>
      <c r="AC80">
        <v>4</v>
      </c>
      <c r="AD80">
        <v>0</v>
      </c>
      <c r="AE80">
        <v>187.55</v>
      </c>
      <c r="AF80">
        <v>68.03</v>
      </c>
      <c r="AG80">
        <v>0</v>
      </c>
      <c r="AH80">
        <v>1749.45</v>
      </c>
      <c r="AI80">
        <v>0</v>
      </c>
      <c r="AJ80">
        <v>0</v>
      </c>
      <c r="AK80">
        <v>0</v>
      </c>
      <c r="AL80">
        <v>0</v>
      </c>
      <c r="AM80">
        <v>0</v>
      </c>
      <c r="AN80">
        <v>0</v>
      </c>
      <c r="AO80" t="s">
        <v>1192</v>
      </c>
      <c r="AP80" t="s">
        <v>1192</v>
      </c>
      <c r="AQ80" t="s">
        <v>1192</v>
      </c>
      <c r="AR80" t="s">
        <v>1192</v>
      </c>
      <c r="AS80" t="s">
        <v>1192</v>
      </c>
      <c r="AT80" t="s">
        <v>1192</v>
      </c>
      <c r="AU80" t="s">
        <v>1192</v>
      </c>
      <c r="AV80" t="s">
        <v>1192</v>
      </c>
      <c r="AW80" t="s">
        <v>1192</v>
      </c>
      <c r="AX80" t="s">
        <v>1192</v>
      </c>
      <c r="AY80" t="s">
        <v>1192</v>
      </c>
      <c r="AZ80" t="s">
        <v>1192</v>
      </c>
      <c r="BA80" t="s">
        <v>1192</v>
      </c>
      <c r="BB80" t="s">
        <v>1192</v>
      </c>
      <c r="BC80" t="s">
        <v>1192</v>
      </c>
      <c r="BD80" t="s">
        <v>1192</v>
      </c>
      <c r="BE80" t="s">
        <v>1192</v>
      </c>
      <c r="BF80" t="s">
        <v>1192</v>
      </c>
      <c r="BG80" t="s">
        <v>1192</v>
      </c>
      <c r="BH80" t="s">
        <v>1192</v>
      </c>
      <c r="BI80" t="s">
        <v>1192</v>
      </c>
      <c r="BJ80" t="s">
        <v>1192</v>
      </c>
      <c r="BK80" t="s">
        <v>1192</v>
      </c>
      <c r="BL80" t="s">
        <v>1192</v>
      </c>
      <c r="BM80" t="s">
        <v>1192</v>
      </c>
      <c r="BN80" t="s">
        <v>1192</v>
      </c>
      <c r="BO80" t="s">
        <v>1192</v>
      </c>
      <c r="BP80" t="s">
        <v>1192</v>
      </c>
      <c r="BQ80" t="s">
        <v>1192</v>
      </c>
      <c r="BR80" t="s">
        <v>1192</v>
      </c>
      <c r="BS80" t="s">
        <v>1192</v>
      </c>
      <c r="BT80" t="s">
        <v>1192</v>
      </c>
      <c r="BU80" t="s">
        <v>1192</v>
      </c>
      <c r="BV80" t="s">
        <v>1192</v>
      </c>
      <c r="BW80" t="s">
        <v>1192</v>
      </c>
      <c r="BX80" t="s">
        <v>1192</v>
      </c>
      <c r="BY80" t="s">
        <v>1192</v>
      </c>
      <c r="BZ80" t="s">
        <v>1192</v>
      </c>
      <c r="CA80" t="s">
        <v>1192</v>
      </c>
      <c r="CB80" t="s">
        <v>1192</v>
      </c>
      <c r="CC80" t="s">
        <v>1192</v>
      </c>
      <c r="CD80" t="s">
        <v>1192</v>
      </c>
      <c r="CE80" t="s">
        <v>1192</v>
      </c>
    </row>
    <row r="81" spans="1:83" x14ac:dyDescent="0.25">
      <c r="A81" t="s">
        <v>832</v>
      </c>
      <c r="B81" t="s">
        <v>1581</v>
      </c>
      <c r="C81">
        <v>255000451</v>
      </c>
      <c r="D81">
        <v>266338483</v>
      </c>
      <c r="E81">
        <v>0</v>
      </c>
      <c r="F81">
        <v>0</v>
      </c>
      <c r="G81">
        <v>13734000</v>
      </c>
      <c r="H81">
        <v>14196900</v>
      </c>
      <c r="I81">
        <v>241266451</v>
      </c>
      <c r="J81">
        <v>252141583</v>
      </c>
      <c r="K81">
        <v>16086760</v>
      </c>
      <c r="L81">
        <v>16175986</v>
      </c>
      <c r="M81">
        <v>143053.70000000001</v>
      </c>
      <c r="N81">
        <v>145147.29999999999</v>
      </c>
      <c r="O81">
        <v>99</v>
      </c>
      <c r="P81">
        <v>99</v>
      </c>
      <c r="Q81">
        <v>0</v>
      </c>
      <c r="R81">
        <v>0</v>
      </c>
      <c r="S81">
        <v>141623.20000000001</v>
      </c>
      <c r="T81">
        <v>143695.82699999999</v>
      </c>
      <c r="U81">
        <v>1800.56</v>
      </c>
      <c r="V81">
        <v>1853.48794</v>
      </c>
      <c r="W81">
        <v>1703.58</v>
      </c>
      <c r="X81">
        <v>1754.68967</v>
      </c>
      <c r="Y81">
        <v>7344292</v>
      </c>
      <c r="Z81">
        <v>51.11</v>
      </c>
      <c r="AA81">
        <v>3.0001500000000001</v>
      </c>
      <c r="AB81">
        <v>4</v>
      </c>
      <c r="AC81">
        <v>4</v>
      </c>
      <c r="AD81">
        <v>0</v>
      </c>
      <c r="AE81">
        <v>240.23994999999999</v>
      </c>
      <c r="AF81">
        <v>109.68998000000001</v>
      </c>
      <c r="AG81">
        <v>0</v>
      </c>
      <c r="AH81">
        <v>2203.41788</v>
      </c>
      <c r="AI81">
        <v>129</v>
      </c>
      <c r="AJ81">
        <v>114097</v>
      </c>
      <c r="AK81">
        <v>1</v>
      </c>
      <c r="AL81">
        <v>26417.8</v>
      </c>
      <c r="AM81">
        <v>109</v>
      </c>
      <c r="AN81">
        <v>116807.5</v>
      </c>
      <c r="AO81">
        <v>3</v>
      </c>
      <c r="AP81" t="s">
        <v>1192</v>
      </c>
      <c r="AQ81" t="s">
        <v>1192</v>
      </c>
      <c r="AR81" t="s">
        <v>1192</v>
      </c>
      <c r="AS81" t="s">
        <v>1192</v>
      </c>
      <c r="AT81" t="s">
        <v>1192</v>
      </c>
      <c r="AU81" t="s">
        <v>1192</v>
      </c>
      <c r="AV81" t="s">
        <v>1192</v>
      </c>
      <c r="AW81" t="s">
        <v>1192</v>
      </c>
      <c r="AX81" t="s">
        <v>1192</v>
      </c>
      <c r="AY81" t="s">
        <v>1192</v>
      </c>
      <c r="AZ81" t="s">
        <v>1192</v>
      </c>
      <c r="BA81" t="s">
        <v>1192</v>
      </c>
      <c r="BB81" t="s">
        <v>1192</v>
      </c>
      <c r="BC81" t="s">
        <v>1192</v>
      </c>
      <c r="BD81" t="s">
        <v>1192</v>
      </c>
      <c r="BE81" t="s">
        <v>1192</v>
      </c>
      <c r="BF81" t="s">
        <v>1192</v>
      </c>
      <c r="BG81" t="s">
        <v>1192</v>
      </c>
      <c r="BH81" t="s">
        <v>1192</v>
      </c>
      <c r="BI81" t="s">
        <v>1192</v>
      </c>
      <c r="BJ81" t="s">
        <v>1192</v>
      </c>
      <c r="BK81" t="s">
        <v>1192</v>
      </c>
      <c r="BL81" t="s">
        <v>1192</v>
      </c>
      <c r="BM81" t="s">
        <v>1192</v>
      </c>
      <c r="BN81" t="s">
        <v>1192</v>
      </c>
      <c r="BO81" t="s">
        <v>1192</v>
      </c>
      <c r="BP81" t="s">
        <v>1192</v>
      </c>
      <c r="BQ81" t="s">
        <v>1192</v>
      </c>
      <c r="BR81" t="s">
        <v>1192</v>
      </c>
      <c r="BS81" t="s">
        <v>1192</v>
      </c>
      <c r="BT81" t="s">
        <v>1192</v>
      </c>
      <c r="BU81" t="s">
        <v>1192</v>
      </c>
      <c r="BV81" t="s">
        <v>1192</v>
      </c>
      <c r="BW81" t="s">
        <v>1192</v>
      </c>
      <c r="BX81" t="s">
        <v>1192</v>
      </c>
      <c r="BY81" t="s">
        <v>1192</v>
      </c>
      <c r="BZ81">
        <v>0</v>
      </c>
      <c r="CA81" t="s">
        <v>1192</v>
      </c>
      <c r="CB81" t="s">
        <v>1192</v>
      </c>
      <c r="CC81">
        <v>0</v>
      </c>
      <c r="CD81" t="s">
        <v>1192</v>
      </c>
      <c r="CE81" t="s">
        <v>1192</v>
      </c>
    </row>
    <row r="82" spans="1:83" x14ac:dyDescent="0.25">
      <c r="A82" t="s">
        <v>833</v>
      </c>
      <c r="B82" t="s">
        <v>1582</v>
      </c>
      <c r="C82">
        <v>152395321</v>
      </c>
      <c r="D82">
        <v>158975939</v>
      </c>
      <c r="E82">
        <v>0</v>
      </c>
      <c r="F82">
        <v>0</v>
      </c>
      <c r="G82">
        <v>0</v>
      </c>
      <c r="H82">
        <v>0</v>
      </c>
      <c r="I82">
        <v>152395321</v>
      </c>
      <c r="J82">
        <v>158975939</v>
      </c>
      <c r="K82">
        <v>27695984</v>
      </c>
      <c r="L82">
        <v>23970900</v>
      </c>
      <c r="M82">
        <v>119528.6</v>
      </c>
      <c r="N82">
        <v>121069.9</v>
      </c>
      <c r="O82">
        <v>98</v>
      </c>
      <c r="P82">
        <v>98</v>
      </c>
      <c r="Q82">
        <v>0</v>
      </c>
      <c r="R82">
        <v>0</v>
      </c>
      <c r="S82">
        <v>117138</v>
      </c>
      <c r="T82">
        <v>118648.5</v>
      </c>
      <c r="U82">
        <v>1300.99</v>
      </c>
      <c r="V82">
        <v>1339.89</v>
      </c>
      <c r="W82">
        <v>1300.99</v>
      </c>
      <c r="X82">
        <v>1339.89</v>
      </c>
      <c r="Y82">
        <v>1543617</v>
      </c>
      <c r="Z82">
        <v>13.01</v>
      </c>
      <c r="AA82">
        <v>1.0000100000000001</v>
      </c>
      <c r="AB82">
        <v>4</v>
      </c>
      <c r="AC82">
        <v>4</v>
      </c>
      <c r="AD82">
        <v>395.59</v>
      </c>
      <c r="AE82">
        <v>0</v>
      </c>
      <c r="AF82">
        <v>0</v>
      </c>
      <c r="AG82">
        <v>0</v>
      </c>
      <c r="AH82">
        <v>1735.48</v>
      </c>
      <c r="AI82">
        <v>0</v>
      </c>
      <c r="AJ82">
        <v>0</v>
      </c>
      <c r="AK82">
        <v>0</v>
      </c>
      <c r="AL82">
        <v>0</v>
      </c>
      <c r="AM82">
        <v>0</v>
      </c>
      <c r="AN82">
        <v>0</v>
      </c>
      <c r="AO82" t="s">
        <v>1192</v>
      </c>
      <c r="AP82" t="s">
        <v>1192</v>
      </c>
      <c r="AQ82" t="s">
        <v>1192</v>
      </c>
      <c r="AR82" t="s">
        <v>1192</v>
      </c>
      <c r="AS82" t="s">
        <v>1192</v>
      </c>
      <c r="AT82" t="s">
        <v>1192</v>
      </c>
      <c r="AU82" t="s">
        <v>1192</v>
      </c>
      <c r="AV82" t="s">
        <v>1192</v>
      </c>
      <c r="AW82" t="s">
        <v>1192</v>
      </c>
      <c r="AX82" t="s">
        <v>1192</v>
      </c>
      <c r="AY82" t="s">
        <v>1192</v>
      </c>
      <c r="AZ82" t="s">
        <v>1192</v>
      </c>
      <c r="BA82" t="s">
        <v>1192</v>
      </c>
      <c r="BB82" t="s">
        <v>1192</v>
      </c>
      <c r="BC82" t="s">
        <v>1192</v>
      </c>
      <c r="BD82" t="s">
        <v>1192</v>
      </c>
      <c r="BE82" t="s">
        <v>1192</v>
      </c>
      <c r="BF82" t="s">
        <v>1192</v>
      </c>
      <c r="BG82" t="s">
        <v>1192</v>
      </c>
      <c r="BH82" t="s">
        <v>1192</v>
      </c>
      <c r="BI82" t="s">
        <v>1192</v>
      </c>
      <c r="BJ82" t="s">
        <v>1192</v>
      </c>
      <c r="BK82" t="s">
        <v>1192</v>
      </c>
      <c r="BL82" t="s">
        <v>1192</v>
      </c>
      <c r="BM82" t="s">
        <v>1192</v>
      </c>
      <c r="BN82" t="s">
        <v>1192</v>
      </c>
      <c r="BO82" t="s">
        <v>1192</v>
      </c>
      <c r="BP82" t="s">
        <v>1192</v>
      </c>
      <c r="BQ82" t="s">
        <v>1192</v>
      </c>
      <c r="BR82" t="s">
        <v>1192</v>
      </c>
      <c r="BS82" t="s">
        <v>1192</v>
      </c>
      <c r="BT82" t="s">
        <v>1192</v>
      </c>
      <c r="BU82" t="s">
        <v>1192</v>
      </c>
      <c r="BV82" t="s">
        <v>1192</v>
      </c>
      <c r="BW82" t="s">
        <v>1192</v>
      </c>
      <c r="BX82" t="s">
        <v>1192</v>
      </c>
      <c r="BY82" t="s">
        <v>1192</v>
      </c>
      <c r="BZ82" t="s">
        <v>1192</v>
      </c>
      <c r="CA82" t="s">
        <v>1192</v>
      </c>
      <c r="CB82" t="s">
        <v>1192</v>
      </c>
      <c r="CC82" t="s">
        <v>1192</v>
      </c>
      <c r="CD82" t="s">
        <v>1192</v>
      </c>
      <c r="CE82" t="s">
        <v>1192</v>
      </c>
    </row>
    <row r="83" spans="1:83" x14ac:dyDescent="0.25">
      <c r="A83" t="s">
        <v>835</v>
      </c>
      <c r="B83" t="s">
        <v>1583</v>
      </c>
      <c r="C83">
        <v>6775580</v>
      </c>
      <c r="D83">
        <v>7162535</v>
      </c>
      <c r="E83">
        <v>0</v>
      </c>
      <c r="F83">
        <v>0</v>
      </c>
      <c r="G83">
        <v>2521330</v>
      </c>
      <c r="H83">
        <v>2739806</v>
      </c>
      <c r="I83">
        <v>4254250</v>
      </c>
      <c r="J83">
        <v>4422729</v>
      </c>
      <c r="K83">
        <v>512018</v>
      </c>
      <c r="L83">
        <v>571955</v>
      </c>
      <c r="M83">
        <v>30385.8</v>
      </c>
      <c r="N83">
        <v>31509.200000000001</v>
      </c>
      <c r="O83">
        <v>98.5</v>
      </c>
      <c r="P83">
        <v>98.75</v>
      </c>
      <c r="Q83">
        <v>0</v>
      </c>
      <c r="R83">
        <v>0</v>
      </c>
      <c r="S83">
        <v>29930</v>
      </c>
      <c r="T83">
        <v>31115.3</v>
      </c>
      <c r="U83">
        <v>226.38</v>
      </c>
      <c r="V83">
        <v>230.19</v>
      </c>
      <c r="W83">
        <v>142.13999999999999</v>
      </c>
      <c r="X83">
        <v>142.13999999999999</v>
      </c>
      <c r="Y83">
        <v>0</v>
      </c>
      <c r="Z83">
        <v>0</v>
      </c>
      <c r="AA83">
        <v>0</v>
      </c>
      <c r="AB83">
        <v>4</v>
      </c>
      <c r="AC83">
        <v>4</v>
      </c>
      <c r="AD83">
        <v>1469.61</v>
      </c>
      <c r="AE83">
        <v>257.58</v>
      </c>
      <c r="AF83">
        <v>74.97</v>
      </c>
      <c r="AG83">
        <v>0</v>
      </c>
      <c r="AH83">
        <v>2032.35</v>
      </c>
      <c r="AI83">
        <v>35</v>
      </c>
      <c r="AJ83">
        <v>31115.3</v>
      </c>
      <c r="AK83">
        <v>0</v>
      </c>
      <c r="AL83">
        <v>0</v>
      </c>
      <c r="AM83">
        <v>35</v>
      </c>
      <c r="AN83">
        <v>31115.3</v>
      </c>
      <c r="AO83" t="s">
        <v>1192</v>
      </c>
      <c r="AP83" t="s">
        <v>1192</v>
      </c>
      <c r="AQ83" t="s">
        <v>1192</v>
      </c>
      <c r="AR83" t="s">
        <v>1192</v>
      </c>
      <c r="AS83" t="s">
        <v>1192</v>
      </c>
      <c r="AT83" t="s">
        <v>1192</v>
      </c>
      <c r="AU83" t="s">
        <v>1192</v>
      </c>
      <c r="AV83" t="s">
        <v>1192</v>
      </c>
      <c r="AW83" t="s">
        <v>1192</v>
      </c>
      <c r="AX83" t="s">
        <v>1192</v>
      </c>
      <c r="AY83" t="s">
        <v>1192</v>
      </c>
      <c r="AZ83" t="s">
        <v>1192</v>
      </c>
      <c r="BA83" t="s">
        <v>1192</v>
      </c>
      <c r="BB83" t="s">
        <v>1192</v>
      </c>
      <c r="BC83" t="s">
        <v>1192</v>
      </c>
      <c r="BD83" t="s">
        <v>1192</v>
      </c>
      <c r="BE83" t="s">
        <v>1192</v>
      </c>
      <c r="BF83" t="s">
        <v>1192</v>
      </c>
      <c r="BG83" t="s">
        <v>1192</v>
      </c>
      <c r="BH83" t="s">
        <v>1192</v>
      </c>
      <c r="BI83" t="s">
        <v>1192</v>
      </c>
      <c r="BJ83" t="s">
        <v>1192</v>
      </c>
      <c r="BK83" t="s">
        <v>1192</v>
      </c>
      <c r="BL83" t="s">
        <v>1192</v>
      </c>
      <c r="BM83" t="s">
        <v>1192</v>
      </c>
      <c r="BN83" t="s">
        <v>1192</v>
      </c>
      <c r="BO83" t="s">
        <v>1192</v>
      </c>
      <c r="BP83" t="s">
        <v>1192</v>
      </c>
      <c r="BQ83" t="s">
        <v>1192</v>
      </c>
      <c r="BR83" t="s">
        <v>1192</v>
      </c>
      <c r="BS83" t="s">
        <v>1192</v>
      </c>
      <c r="BT83" t="s">
        <v>1192</v>
      </c>
      <c r="BU83" t="s">
        <v>1192</v>
      </c>
      <c r="BV83" t="s">
        <v>1192</v>
      </c>
      <c r="BW83" t="s">
        <v>1192</v>
      </c>
      <c r="BX83" t="s">
        <v>1192</v>
      </c>
      <c r="BY83" t="s">
        <v>1192</v>
      </c>
      <c r="BZ83" t="s">
        <v>1192</v>
      </c>
      <c r="CA83" t="s">
        <v>1192</v>
      </c>
      <c r="CB83" t="s">
        <v>1192</v>
      </c>
      <c r="CC83" t="s">
        <v>1192</v>
      </c>
      <c r="CD83" t="s">
        <v>1192</v>
      </c>
      <c r="CE83" t="s">
        <v>1192</v>
      </c>
    </row>
    <row r="84" spans="1:83" x14ac:dyDescent="0.25">
      <c r="A84" t="s">
        <v>837</v>
      </c>
      <c r="B84" t="s">
        <v>1584</v>
      </c>
      <c r="C84">
        <v>13475033</v>
      </c>
      <c r="D84">
        <v>14270452</v>
      </c>
      <c r="E84">
        <v>0</v>
      </c>
      <c r="F84">
        <v>0</v>
      </c>
      <c r="G84">
        <v>4355483</v>
      </c>
      <c r="H84">
        <v>4737444</v>
      </c>
      <c r="I84">
        <v>9119550</v>
      </c>
      <c r="J84">
        <v>9533008</v>
      </c>
      <c r="K84">
        <v>0</v>
      </c>
      <c r="L84">
        <v>0</v>
      </c>
      <c r="M84">
        <v>60968.4</v>
      </c>
      <c r="N84">
        <v>61442.71</v>
      </c>
      <c r="O84">
        <v>98.3</v>
      </c>
      <c r="P84">
        <v>98.7</v>
      </c>
      <c r="Q84">
        <v>152</v>
      </c>
      <c r="R84">
        <v>161</v>
      </c>
      <c r="S84">
        <v>60084</v>
      </c>
      <c r="T84">
        <v>60804.954769999997</v>
      </c>
      <c r="U84">
        <v>224.27</v>
      </c>
      <c r="V84">
        <v>234.69226</v>
      </c>
      <c r="W84">
        <v>151.78</v>
      </c>
      <c r="X84">
        <v>156.78012000000001</v>
      </c>
      <c r="Y84">
        <v>0</v>
      </c>
      <c r="Z84">
        <v>0</v>
      </c>
      <c r="AA84">
        <v>0</v>
      </c>
      <c r="AB84">
        <v>4</v>
      </c>
      <c r="AC84">
        <v>4</v>
      </c>
      <c r="AD84">
        <v>1556.4611500000001</v>
      </c>
      <c r="AE84">
        <v>246.56019000000001</v>
      </c>
      <c r="AF84">
        <v>91.79007</v>
      </c>
      <c r="AG84">
        <v>0</v>
      </c>
      <c r="AH84">
        <v>2129.5036599999999</v>
      </c>
      <c r="AI84">
        <v>68</v>
      </c>
      <c r="AJ84">
        <v>60804.954769999997</v>
      </c>
      <c r="AK84">
        <v>0</v>
      </c>
      <c r="AL84">
        <v>0</v>
      </c>
      <c r="AM84">
        <v>64</v>
      </c>
      <c r="AN84">
        <v>60601</v>
      </c>
      <c r="AO84" t="s">
        <v>1192</v>
      </c>
      <c r="AP84" t="s">
        <v>1192</v>
      </c>
      <c r="AQ84" t="s">
        <v>1192</v>
      </c>
      <c r="AR84" t="s">
        <v>1192</v>
      </c>
      <c r="AS84" t="s">
        <v>1192</v>
      </c>
      <c r="AT84" t="s">
        <v>1192</v>
      </c>
      <c r="AU84" t="s">
        <v>1192</v>
      </c>
      <c r="AV84" t="s">
        <v>1192</v>
      </c>
      <c r="AW84" t="s">
        <v>1192</v>
      </c>
      <c r="AX84" t="s">
        <v>1192</v>
      </c>
      <c r="AY84" t="s">
        <v>1192</v>
      </c>
      <c r="AZ84" t="s">
        <v>1192</v>
      </c>
      <c r="BA84" t="s">
        <v>1192</v>
      </c>
      <c r="BB84" t="s">
        <v>1192</v>
      </c>
      <c r="BC84" t="s">
        <v>1192</v>
      </c>
      <c r="BD84" t="s">
        <v>1192</v>
      </c>
      <c r="BE84" t="s">
        <v>1192</v>
      </c>
      <c r="BF84" t="s">
        <v>1192</v>
      </c>
      <c r="BG84" t="s">
        <v>1192</v>
      </c>
      <c r="BH84" t="s">
        <v>1192</v>
      </c>
      <c r="BI84" t="s">
        <v>1192</v>
      </c>
      <c r="BJ84" t="s">
        <v>1192</v>
      </c>
      <c r="BK84" t="s">
        <v>1192</v>
      </c>
      <c r="BL84" t="s">
        <v>1192</v>
      </c>
      <c r="BM84" t="s">
        <v>1192</v>
      </c>
      <c r="BN84" t="s">
        <v>1192</v>
      </c>
      <c r="BO84" t="s">
        <v>1192</v>
      </c>
      <c r="BP84" t="s">
        <v>1192</v>
      </c>
      <c r="BQ84" t="s">
        <v>1192</v>
      </c>
      <c r="BR84" t="s">
        <v>1192</v>
      </c>
      <c r="BS84" t="s">
        <v>1192</v>
      </c>
      <c r="BT84" t="s">
        <v>1192</v>
      </c>
      <c r="BU84" t="s">
        <v>1192</v>
      </c>
      <c r="BV84" t="s">
        <v>1192</v>
      </c>
      <c r="BW84" t="s">
        <v>1192</v>
      </c>
      <c r="BX84" t="s">
        <v>1192</v>
      </c>
      <c r="BY84" t="s">
        <v>1192</v>
      </c>
      <c r="BZ84" t="s">
        <v>1192</v>
      </c>
      <c r="CA84" t="s">
        <v>1192</v>
      </c>
      <c r="CB84" t="s">
        <v>1192</v>
      </c>
      <c r="CC84" t="s">
        <v>1192</v>
      </c>
      <c r="CD84" t="s">
        <v>1192</v>
      </c>
      <c r="CE84" t="s">
        <v>1192</v>
      </c>
    </row>
    <row r="85" spans="1:83" x14ac:dyDescent="0.25">
      <c r="A85" t="s">
        <v>839</v>
      </c>
      <c r="B85" t="s">
        <v>1585</v>
      </c>
      <c r="C85">
        <v>11448735</v>
      </c>
      <c r="D85">
        <v>11877132</v>
      </c>
      <c r="E85">
        <v>0</v>
      </c>
      <c r="F85">
        <v>0</v>
      </c>
      <c r="G85">
        <v>4436459</v>
      </c>
      <c r="H85">
        <v>4654645</v>
      </c>
      <c r="I85">
        <v>7012276</v>
      </c>
      <c r="J85">
        <v>7222487</v>
      </c>
      <c r="K85">
        <v>0</v>
      </c>
      <c r="L85">
        <v>0</v>
      </c>
      <c r="M85">
        <v>51561.8</v>
      </c>
      <c r="N85">
        <v>52064.9</v>
      </c>
      <c r="O85">
        <v>99.7</v>
      </c>
      <c r="P85">
        <v>99.7</v>
      </c>
      <c r="Q85">
        <v>0</v>
      </c>
      <c r="R85">
        <v>0</v>
      </c>
      <c r="S85">
        <v>51407.1</v>
      </c>
      <c r="T85">
        <v>51908.7</v>
      </c>
      <c r="U85">
        <v>222.71</v>
      </c>
      <c r="V85">
        <v>228.81</v>
      </c>
      <c r="W85">
        <v>136.41</v>
      </c>
      <c r="X85">
        <v>139.13999999999999</v>
      </c>
      <c r="Y85">
        <v>0</v>
      </c>
      <c r="Z85">
        <v>0</v>
      </c>
      <c r="AA85">
        <v>0</v>
      </c>
      <c r="AB85">
        <v>4</v>
      </c>
      <c r="AC85">
        <v>4</v>
      </c>
      <c r="AD85">
        <v>1390.86</v>
      </c>
      <c r="AE85">
        <v>236.46</v>
      </c>
      <c r="AF85">
        <v>75.430000000000007</v>
      </c>
      <c r="AG85">
        <v>0</v>
      </c>
      <c r="AH85">
        <v>1931.56</v>
      </c>
      <c r="AI85">
        <v>40</v>
      </c>
      <c r="AJ85">
        <v>51908.7</v>
      </c>
      <c r="AK85">
        <v>0</v>
      </c>
      <c r="AL85">
        <v>0</v>
      </c>
      <c r="AM85">
        <v>38</v>
      </c>
      <c r="AN85">
        <v>51908.7</v>
      </c>
      <c r="AO85" t="s">
        <v>1192</v>
      </c>
      <c r="AP85" t="s">
        <v>1192</v>
      </c>
      <c r="AQ85" t="s">
        <v>1192</v>
      </c>
      <c r="AR85" t="s">
        <v>1192</v>
      </c>
      <c r="AS85" t="s">
        <v>1192</v>
      </c>
      <c r="AT85" t="s">
        <v>1192</v>
      </c>
      <c r="AU85" t="s">
        <v>1192</v>
      </c>
      <c r="AV85" t="s">
        <v>1192</v>
      </c>
      <c r="AW85" t="s">
        <v>1192</v>
      </c>
      <c r="AX85" t="s">
        <v>1192</v>
      </c>
      <c r="AY85" t="s">
        <v>1192</v>
      </c>
      <c r="AZ85" t="s">
        <v>1192</v>
      </c>
      <c r="BA85" t="s">
        <v>1192</v>
      </c>
      <c r="BB85" t="s">
        <v>1192</v>
      </c>
      <c r="BC85" t="s">
        <v>1192</v>
      </c>
      <c r="BD85" t="s">
        <v>1192</v>
      </c>
      <c r="BE85" t="s">
        <v>1192</v>
      </c>
      <c r="BF85" t="s">
        <v>1192</v>
      </c>
      <c r="BG85" t="s">
        <v>1192</v>
      </c>
      <c r="BH85" t="s">
        <v>1192</v>
      </c>
      <c r="BI85" t="s">
        <v>1192</v>
      </c>
      <c r="BJ85" t="s">
        <v>1192</v>
      </c>
      <c r="BK85" t="s">
        <v>1192</v>
      </c>
      <c r="BL85" t="s">
        <v>1192</v>
      </c>
      <c r="BM85" t="s">
        <v>1192</v>
      </c>
      <c r="BN85" t="s">
        <v>1192</v>
      </c>
      <c r="BO85" t="s">
        <v>1192</v>
      </c>
      <c r="BP85" t="s">
        <v>1192</v>
      </c>
      <c r="BQ85" t="s">
        <v>1192</v>
      </c>
      <c r="BR85" t="s">
        <v>1192</v>
      </c>
      <c r="BS85" t="s">
        <v>1192</v>
      </c>
      <c r="BT85" t="s">
        <v>1192</v>
      </c>
      <c r="BU85" t="s">
        <v>1192</v>
      </c>
      <c r="BV85" t="s">
        <v>1192</v>
      </c>
      <c r="BW85" t="s">
        <v>1192</v>
      </c>
      <c r="BX85" t="s">
        <v>1192</v>
      </c>
      <c r="BY85" t="s">
        <v>1192</v>
      </c>
      <c r="BZ85" t="s">
        <v>1192</v>
      </c>
      <c r="CA85" t="s">
        <v>1192</v>
      </c>
      <c r="CB85" t="s">
        <v>1192</v>
      </c>
      <c r="CC85" t="s">
        <v>1192</v>
      </c>
      <c r="CD85" t="s">
        <v>1192</v>
      </c>
      <c r="CE85" t="s">
        <v>1192</v>
      </c>
    </row>
    <row r="86" spans="1:83" x14ac:dyDescent="0.25">
      <c r="A86" t="s">
        <v>841</v>
      </c>
      <c r="B86" t="s">
        <v>1586</v>
      </c>
      <c r="C86">
        <v>15948178</v>
      </c>
      <c r="D86">
        <v>16586198.960000001</v>
      </c>
      <c r="E86">
        <v>0</v>
      </c>
      <c r="F86">
        <v>0</v>
      </c>
      <c r="G86">
        <v>4892164</v>
      </c>
      <c r="H86">
        <v>5060379.29</v>
      </c>
      <c r="I86">
        <v>11056014</v>
      </c>
      <c r="J86">
        <v>11525819.67</v>
      </c>
      <c r="K86">
        <v>0</v>
      </c>
      <c r="L86">
        <v>0</v>
      </c>
      <c r="M86">
        <v>62421.1</v>
      </c>
      <c r="N86">
        <v>63306.1</v>
      </c>
      <c r="O86">
        <v>98.9</v>
      </c>
      <c r="P86">
        <v>98.9</v>
      </c>
      <c r="Q86">
        <v>0</v>
      </c>
      <c r="R86">
        <v>0</v>
      </c>
      <c r="S86">
        <v>61734.400000000001</v>
      </c>
      <c r="T86">
        <v>62609.7</v>
      </c>
      <c r="U86">
        <v>258.33999999999997</v>
      </c>
      <c r="V86">
        <v>264.91000000000003</v>
      </c>
      <c r="W86">
        <v>179.09</v>
      </c>
      <c r="X86">
        <v>184.09</v>
      </c>
      <c r="Y86">
        <v>0</v>
      </c>
      <c r="Z86">
        <v>0</v>
      </c>
      <c r="AA86">
        <v>0</v>
      </c>
      <c r="AB86">
        <v>4</v>
      </c>
      <c r="AC86">
        <v>4</v>
      </c>
      <c r="AD86">
        <v>1529.31</v>
      </c>
      <c r="AE86">
        <v>223</v>
      </c>
      <c r="AF86">
        <v>0</v>
      </c>
      <c r="AG86">
        <v>0</v>
      </c>
      <c r="AH86">
        <v>2017.22</v>
      </c>
      <c r="AI86">
        <v>50</v>
      </c>
      <c r="AJ86">
        <v>62609.7</v>
      </c>
      <c r="AK86">
        <v>0</v>
      </c>
      <c r="AL86">
        <v>0</v>
      </c>
      <c r="AM86">
        <v>46</v>
      </c>
      <c r="AN86">
        <v>62439.9</v>
      </c>
      <c r="AO86" t="s">
        <v>1192</v>
      </c>
      <c r="AP86" t="s">
        <v>1192</v>
      </c>
      <c r="AQ86" t="s">
        <v>1192</v>
      </c>
      <c r="AR86" t="s">
        <v>1192</v>
      </c>
      <c r="AS86" t="s">
        <v>1192</v>
      </c>
      <c r="AT86" t="s">
        <v>1192</v>
      </c>
      <c r="AU86" t="s">
        <v>1192</v>
      </c>
      <c r="AV86" t="s">
        <v>1192</v>
      </c>
      <c r="AW86" t="s">
        <v>1192</v>
      </c>
      <c r="AX86" t="s">
        <v>1192</v>
      </c>
      <c r="AY86" t="s">
        <v>1192</v>
      </c>
      <c r="AZ86" t="s">
        <v>1192</v>
      </c>
      <c r="BA86" t="s">
        <v>1192</v>
      </c>
      <c r="BB86" t="s">
        <v>1192</v>
      </c>
      <c r="BC86" t="s">
        <v>1192</v>
      </c>
      <c r="BD86" t="s">
        <v>1192</v>
      </c>
      <c r="BE86" t="s">
        <v>1192</v>
      </c>
      <c r="BF86" t="s">
        <v>1192</v>
      </c>
      <c r="BG86" t="s">
        <v>1192</v>
      </c>
      <c r="BH86" t="s">
        <v>1192</v>
      </c>
      <c r="BI86" t="s">
        <v>1192</v>
      </c>
      <c r="BJ86" t="s">
        <v>1192</v>
      </c>
      <c r="BK86" t="s">
        <v>1192</v>
      </c>
      <c r="BL86" t="s">
        <v>1192</v>
      </c>
      <c r="BM86" t="s">
        <v>1192</v>
      </c>
      <c r="BN86" t="s">
        <v>1192</v>
      </c>
      <c r="BO86" t="s">
        <v>1192</v>
      </c>
      <c r="BP86" t="s">
        <v>1192</v>
      </c>
      <c r="BQ86" t="s">
        <v>1192</v>
      </c>
      <c r="BR86" t="s">
        <v>1192</v>
      </c>
      <c r="BS86" t="s">
        <v>1192</v>
      </c>
      <c r="BT86" t="s">
        <v>1192</v>
      </c>
      <c r="BU86" t="s">
        <v>1192</v>
      </c>
      <c r="BV86" t="s">
        <v>1192</v>
      </c>
      <c r="BW86" t="s">
        <v>1192</v>
      </c>
      <c r="BX86" t="s">
        <v>1192</v>
      </c>
      <c r="BY86" t="s">
        <v>1192</v>
      </c>
      <c r="BZ86" t="s">
        <v>1192</v>
      </c>
      <c r="CA86" t="s">
        <v>1192</v>
      </c>
      <c r="CB86" t="s">
        <v>1192</v>
      </c>
      <c r="CC86" t="s">
        <v>1192</v>
      </c>
      <c r="CD86" t="s">
        <v>1192</v>
      </c>
      <c r="CE86" t="s">
        <v>1192</v>
      </c>
    </row>
    <row r="87" spans="1:83" x14ac:dyDescent="0.25">
      <c r="A87" t="s">
        <v>843</v>
      </c>
      <c r="B87" t="s">
        <v>1587</v>
      </c>
      <c r="C87">
        <v>9879129</v>
      </c>
      <c r="D87">
        <v>10381285</v>
      </c>
      <c r="E87">
        <v>0</v>
      </c>
      <c r="F87">
        <v>0</v>
      </c>
      <c r="G87">
        <v>3040662</v>
      </c>
      <c r="H87">
        <v>3205980</v>
      </c>
      <c r="I87">
        <v>6838467</v>
      </c>
      <c r="J87">
        <v>7175305</v>
      </c>
      <c r="K87">
        <v>3806700</v>
      </c>
      <c r="L87">
        <v>3940900</v>
      </c>
      <c r="M87">
        <v>45626.400000000001</v>
      </c>
      <c r="N87">
        <v>46356.4</v>
      </c>
      <c r="O87">
        <v>98.18</v>
      </c>
      <c r="P87">
        <v>98.2</v>
      </c>
      <c r="Q87">
        <v>271</v>
      </c>
      <c r="R87">
        <v>271</v>
      </c>
      <c r="S87">
        <v>45067</v>
      </c>
      <c r="T87">
        <v>45793</v>
      </c>
      <c r="U87">
        <v>219.21</v>
      </c>
      <c r="V87">
        <v>226.7</v>
      </c>
      <c r="W87">
        <v>151.74</v>
      </c>
      <c r="X87">
        <v>156.69</v>
      </c>
      <c r="Y87">
        <v>0</v>
      </c>
      <c r="Z87">
        <v>0</v>
      </c>
      <c r="AA87">
        <v>0</v>
      </c>
      <c r="AB87">
        <v>4</v>
      </c>
      <c r="AC87">
        <v>4</v>
      </c>
      <c r="AD87">
        <v>1432.17</v>
      </c>
      <c r="AE87">
        <v>276.3</v>
      </c>
      <c r="AF87">
        <v>0</v>
      </c>
      <c r="AG87">
        <v>0</v>
      </c>
      <c r="AH87">
        <v>1935.17</v>
      </c>
      <c r="AI87">
        <v>163</v>
      </c>
      <c r="AJ87">
        <v>45793</v>
      </c>
      <c r="AK87">
        <v>0</v>
      </c>
      <c r="AL87">
        <v>0</v>
      </c>
      <c r="AM87">
        <v>101</v>
      </c>
      <c r="AN87">
        <v>43511</v>
      </c>
      <c r="AO87" t="s">
        <v>1192</v>
      </c>
      <c r="AP87" t="s">
        <v>1192</v>
      </c>
      <c r="AQ87" t="s">
        <v>1192</v>
      </c>
      <c r="AR87" t="s">
        <v>1192</v>
      </c>
      <c r="AS87" t="s">
        <v>1192</v>
      </c>
      <c r="AT87" t="s">
        <v>1192</v>
      </c>
      <c r="AU87" t="s">
        <v>1192</v>
      </c>
      <c r="AV87" t="s">
        <v>1192</v>
      </c>
      <c r="AW87" t="s">
        <v>1192</v>
      </c>
      <c r="AX87" t="s">
        <v>1192</v>
      </c>
      <c r="AY87" t="s">
        <v>1192</v>
      </c>
      <c r="AZ87" t="s">
        <v>1192</v>
      </c>
      <c r="BA87" t="s">
        <v>1192</v>
      </c>
      <c r="BB87" t="s">
        <v>1192</v>
      </c>
      <c r="BC87" t="s">
        <v>1192</v>
      </c>
      <c r="BD87" t="s">
        <v>1192</v>
      </c>
      <c r="BE87" t="s">
        <v>1192</v>
      </c>
      <c r="BF87" t="s">
        <v>1192</v>
      </c>
      <c r="BG87" t="s">
        <v>1192</v>
      </c>
      <c r="BH87" t="s">
        <v>1192</v>
      </c>
      <c r="BI87" t="s">
        <v>1192</v>
      </c>
      <c r="BJ87" t="s">
        <v>1192</v>
      </c>
      <c r="BK87" t="s">
        <v>1192</v>
      </c>
      <c r="BL87" t="s">
        <v>1192</v>
      </c>
      <c r="BM87" t="s">
        <v>1192</v>
      </c>
      <c r="BN87" t="s">
        <v>1192</v>
      </c>
      <c r="BO87" t="s">
        <v>1192</v>
      </c>
      <c r="BP87" t="s">
        <v>1192</v>
      </c>
      <c r="BQ87" t="s">
        <v>1192</v>
      </c>
      <c r="BR87" t="s">
        <v>1192</v>
      </c>
      <c r="BS87" t="s">
        <v>1192</v>
      </c>
      <c r="BT87" t="s">
        <v>1192</v>
      </c>
      <c r="BU87" t="s">
        <v>1192</v>
      </c>
      <c r="BV87" t="s">
        <v>1192</v>
      </c>
      <c r="BW87" t="s">
        <v>1192</v>
      </c>
      <c r="BX87" t="s">
        <v>1192</v>
      </c>
      <c r="BY87" t="s">
        <v>1192</v>
      </c>
      <c r="BZ87" t="s">
        <v>1192</v>
      </c>
      <c r="CA87" t="s">
        <v>1192</v>
      </c>
      <c r="CB87" t="s">
        <v>1192</v>
      </c>
      <c r="CC87" t="s">
        <v>1192</v>
      </c>
      <c r="CD87" t="s">
        <v>1192</v>
      </c>
      <c r="CE87" t="s">
        <v>1192</v>
      </c>
    </row>
    <row r="88" spans="1:83" x14ac:dyDescent="0.25">
      <c r="A88" t="s">
        <v>844</v>
      </c>
      <c r="B88" t="s">
        <v>1588</v>
      </c>
      <c r="C88">
        <v>189274621.30000001</v>
      </c>
      <c r="D88">
        <v>202821497</v>
      </c>
      <c r="E88">
        <v>461664.47</v>
      </c>
      <c r="F88">
        <v>481826.24</v>
      </c>
      <c r="G88">
        <v>6418775</v>
      </c>
      <c r="H88">
        <v>6869274.7300000004</v>
      </c>
      <c r="I88">
        <v>182855846.30000001</v>
      </c>
      <c r="J88">
        <v>195952222.30000001</v>
      </c>
      <c r="K88">
        <v>2197450.0699999998</v>
      </c>
      <c r="L88">
        <v>2322800</v>
      </c>
      <c r="M88">
        <v>120851.5</v>
      </c>
      <c r="N88">
        <v>123273.8</v>
      </c>
      <c r="O88">
        <v>96.997550000000004</v>
      </c>
      <c r="P88">
        <v>98</v>
      </c>
      <c r="Q88">
        <v>90.4</v>
      </c>
      <c r="R88">
        <v>92</v>
      </c>
      <c r="S88">
        <v>117313.4</v>
      </c>
      <c r="T88">
        <v>120900.3</v>
      </c>
      <c r="U88">
        <v>1613.41</v>
      </c>
      <c r="V88">
        <v>1677.59</v>
      </c>
      <c r="W88">
        <v>1558.7</v>
      </c>
      <c r="X88">
        <v>1620.78</v>
      </c>
      <c r="Y88">
        <v>3759999.33</v>
      </c>
      <c r="Z88">
        <v>31.1</v>
      </c>
      <c r="AA88">
        <v>1.99525</v>
      </c>
      <c r="AB88">
        <v>4</v>
      </c>
      <c r="AC88">
        <v>4</v>
      </c>
      <c r="AD88">
        <v>0</v>
      </c>
      <c r="AE88">
        <v>253.2</v>
      </c>
      <c r="AF88">
        <v>90.11</v>
      </c>
      <c r="AG88">
        <v>0</v>
      </c>
      <c r="AH88">
        <v>2020.9</v>
      </c>
      <c r="AI88">
        <v>172</v>
      </c>
      <c r="AJ88">
        <v>120900.3</v>
      </c>
      <c r="AK88">
        <v>0</v>
      </c>
      <c r="AL88">
        <v>0</v>
      </c>
      <c r="AM88">
        <v>164</v>
      </c>
      <c r="AN88">
        <v>120545.4</v>
      </c>
      <c r="AO88">
        <v>3</v>
      </c>
      <c r="AP88" t="s">
        <v>1192</v>
      </c>
      <c r="AQ88" t="s">
        <v>1192</v>
      </c>
      <c r="AR88" t="s">
        <v>1192</v>
      </c>
      <c r="AS88" t="s">
        <v>1192</v>
      </c>
      <c r="AT88" t="s">
        <v>1192</v>
      </c>
      <c r="AU88" t="s">
        <v>1192</v>
      </c>
      <c r="AV88" t="s">
        <v>1192</v>
      </c>
      <c r="AW88" t="s">
        <v>1192</v>
      </c>
      <c r="AX88" t="s">
        <v>1192</v>
      </c>
      <c r="AY88" t="s">
        <v>1192</v>
      </c>
      <c r="AZ88" t="s">
        <v>1192</v>
      </c>
      <c r="BA88" t="s">
        <v>1192</v>
      </c>
      <c r="BB88" t="s">
        <v>1192</v>
      </c>
      <c r="BC88" t="s">
        <v>1192</v>
      </c>
      <c r="BD88" t="s">
        <v>1192</v>
      </c>
      <c r="BE88" t="s">
        <v>1192</v>
      </c>
      <c r="BF88" t="s">
        <v>1192</v>
      </c>
      <c r="BG88" t="s">
        <v>1192</v>
      </c>
      <c r="BH88" t="s">
        <v>1192</v>
      </c>
      <c r="BI88" t="s">
        <v>1192</v>
      </c>
      <c r="BJ88" t="s">
        <v>1192</v>
      </c>
      <c r="BK88" t="s">
        <v>1192</v>
      </c>
      <c r="BL88" t="s">
        <v>1192</v>
      </c>
      <c r="BM88" t="s">
        <v>1192</v>
      </c>
      <c r="BN88" t="s">
        <v>1192</v>
      </c>
      <c r="BO88" t="s">
        <v>1192</v>
      </c>
      <c r="BP88" t="s">
        <v>1192</v>
      </c>
      <c r="BQ88" t="s">
        <v>1192</v>
      </c>
      <c r="BR88" t="s">
        <v>1192</v>
      </c>
      <c r="BS88" t="s">
        <v>1192</v>
      </c>
      <c r="BT88" t="s">
        <v>1192</v>
      </c>
      <c r="BU88" t="s">
        <v>1192</v>
      </c>
      <c r="BV88" t="s">
        <v>1192</v>
      </c>
      <c r="BW88" t="s">
        <v>1192</v>
      </c>
      <c r="BX88" t="s">
        <v>1192</v>
      </c>
      <c r="BY88" t="s">
        <v>1192</v>
      </c>
      <c r="BZ88">
        <v>0</v>
      </c>
      <c r="CA88" t="s">
        <v>1192</v>
      </c>
      <c r="CB88" t="s">
        <v>1192</v>
      </c>
      <c r="CC88">
        <v>0</v>
      </c>
      <c r="CD88" t="s">
        <v>1192</v>
      </c>
      <c r="CE88" t="s">
        <v>1192</v>
      </c>
    </row>
    <row r="89" spans="1:83" x14ac:dyDescent="0.25">
      <c r="A89" t="s">
        <v>846</v>
      </c>
      <c r="B89" t="s">
        <v>1589</v>
      </c>
      <c r="C89">
        <v>8567833</v>
      </c>
      <c r="D89">
        <v>9064966</v>
      </c>
      <c r="E89">
        <v>440684</v>
      </c>
      <c r="F89">
        <v>439431</v>
      </c>
      <c r="G89">
        <v>1222536</v>
      </c>
      <c r="H89">
        <v>1309747</v>
      </c>
      <c r="I89">
        <v>7345297</v>
      </c>
      <c r="J89">
        <v>7755219</v>
      </c>
      <c r="K89">
        <v>0</v>
      </c>
      <c r="L89">
        <v>0</v>
      </c>
      <c r="M89">
        <v>38846.1</v>
      </c>
      <c r="N89">
        <v>39856.300000000003</v>
      </c>
      <c r="O89">
        <v>97.5</v>
      </c>
      <c r="P89">
        <v>98</v>
      </c>
      <c r="Q89">
        <v>0</v>
      </c>
      <c r="R89">
        <v>0</v>
      </c>
      <c r="S89" s="698">
        <v>37875</v>
      </c>
      <c r="T89">
        <v>39059.199999999997</v>
      </c>
      <c r="U89">
        <v>226.21</v>
      </c>
      <c r="V89">
        <v>232.08</v>
      </c>
      <c r="W89">
        <v>193.94</v>
      </c>
      <c r="X89">
        <v>198.55</v>
      </c>
      <c r="Y89">
        <v>0</v>
      </c>
      <c r="Z89">
        <v>0</v>
      </c>
      <c r="AA89">
        <v>0</v>
      </c>
      <c r="AB89">
        <v>4</v>
      </c>
      <c r="AC89">
        <v>4</v>
      </c>
      <c r="AD89">
        <v>1401.3</v>
      </c>
      <c r="AE89">
        <v>248.57</v>
      </c>
      <c r="AF89">
        <v>80.349999999999994</v>
      </c>
      <c r="AG89">
        <v>0</v>
      </c>
      <c r="AH89">
        <v>1962.3</v>
      </c>
      <c r="AI89">
        <v>38</v>
      </c>
      <c r="AJ89">
        <v>39059.199999999997</v>
      </c>
      <c r="AK89">
        <v>0</v>
      </c>
      <c r="AL89">
        <v>0</v>
      </c>
      <c r="AM89">
        <v>35</v>
      </c>
      <c r="AN89">
        <v>38950.199999999997</v>
      </c>
      <c r="AO89" t="s">
        <v>1192</v>
      </c>
      <c r="AP89" t="s">
        <v>1192</v>
      </c>
      <c r="AQ89" t="s">
        <v>1192</v>
      </c>
      <c r="AR89" t="s">
        <v>1192</v>
      </c>
      <c r="AS89" t="s">
        <v>1192</v>
      </c>
      <c r="AT89" t="s">
        <v>1192</v>
      </c>
      <c r="AU89" t="s">
        <v>1192</v>
      </c>
      <c r="AV89" t="s">
        <v>1192</v>
      </c>
      <c r="AW89" t="s">
        <v>1192</v>
      </c>
      <c r="AX89" t="s">
        <v>1192</v>
      </c>
      <c r="AY89" t="s">
        <v>1192</v>
      </c>
      <c r="AZ89" t="s">
        <v>1192</v>
      </c>
      <c r="BA89" t="s">
        <v>1192</v>
      </c>
      <c r="BB89" t="s">
        <v>1192</v>
      </c>
      <c r="BC89" t="s">
        <v>1192</v>
      </c>
      <c r="BD89" t="s">
        <v>1192</v>
      </c>
      <c r="BE89" t="s">
        <v>1192</v>
      </c>
      <c r="BF89" t="s">
        <v>1192</v>
      </c>
      <c r="BG89" t="s">
        <v>1192</v>
      </c>
      <c r="BH89" t="s">
        <v>1192</v>
      </c>
      <c r="BI89" t="s">
        <v>1192</v>
      </c>
      <c r="BJ89" t="s">
        <v>1192</v>
      </c>
      <c r="BK89" t="s">
        <v>1192</v>
      </c>
      <c r="BL89" t="s">
        <v>1192</v>
      </c>
      <c r="BM89" t="s">
        <v>1192</v>
      </c>
      <c r="BN89" t="s">
        <v>1192</v>
      </c>
      <c r="BO89" t="s">
        <v>1192</v>
      </c>
      <c r="BP89" t="s">
        <v>1192</v>
      </c>
      <c r="BQ89" t="s">
        <v>1192</v>
      </c>
      <c r="BR89" t="s">
        <v>1192</v>
      </c>
      <c r="BS89" t="s">
        <v>1192</v>
      </c>
      <c r="BT89" t="s">
        <v>1192</v>
      </c>
      <c r="BU89" t="s">
        <v>1192</v>
      </c>
      <c r="BV89" t="s">
        <v>1192</v>
      </c>
      <c r="BW89" t="s">
        <v>1192</v>
      </c>
      <c r="BX89" t="s">
        <v>1192</v>
      </c>
      <c r="BY89" t="s">
        <v>1192</v>
      </c>
      <c r="BZ89" t="s">
        <v>1192</v>
      </c>
      <c r="CA89" t="s">
        <v>1192</v>
      </c>
      <c r="CB89" t="s">
        <v>1192</v>
      </c>
      <c r="CC89" t="s">
        <v>1192</v>
      </c>
      <c r="CD89" t="s">
        <v>1192</v>
      </c>
      <c r="CE89" t="s">
        <v>1192</v>
      </c>
    </row>
    <row r="90" spans="1:83" x14ac:dyDescent="0.25">
      <c r="A90" t="s">
        <v>848</v>
      </c>
      <c r="B90" t="s">
        <v>1590</v>
      </c>
      <c r="C90">
        <v>21356211</v>
      </c>
      <c r="D90">
        <v>22436238</v>
      </c>
      <c r="E90">
        <v>0</v>
      </c>
      <c r="F90">
        <v>0</v>
      </c>
      <c r="G90">
        <v>6397587</v>
      </c>
      <c r="H90">
        <v>6748529</v>
      </c>
      <c r="I90">
        <v>14958624</v>
      </c>
      <c r="J90">
        <v>15687709</v>
      </c>
      <c r="K90">
        <v>146000</v>
      </c>
      <c r="L90">
        <v>146000</v>
      </c>
      <c r="M90">
        <v>88217.9</v>
      </c>
      <c r="N90">
        <v>89691.3</v>
      </c>
      <c r="O90">
        <v>98.75</v>
      </c>
      <c r="P90">
        <v>99</v>
      </c>
      <c r="Q90">
        <v>224.3</v>
      </c>
      <c r="R90">
        <v>229</v>
      </c>
      <c r="S90">
        <v>87339.4</v>
      </c>
      <c r="T90">
        <v>89023.4</v>
      </c>
      <c r="U90">
        <v>244.52</v>
      </c>
      <c r="V90">
        <v>252.03</v>
      </c>
      <c r="W90">
        <v>171.27</v>
      </c>
      <c r="X90">
        <v>176.22</v>
      </c>
      <c r="Y90" t="s">
        <v>1192</v>
      </c>
      <c r="Z90" t="s">
        <v>1192</v>
      </c>
      <c r="AA90" t="s">
        <v>1192</v>
      </c>
      <c r="AB90">
        <v>4</v>
      </c>
      <c r="AC90">
        <v>4</v>
      </c>
      <c r="AD90">
        <v>1438.92</v>
      </c>
      <c r="AE90">
        <v>247.68</v>
      </c>
      <c r="AF90">
        <v>0</v>
      </c>
      <c r="AG90">
        <v>0</v>
      </c>
      <c r="AH90">
        <v>1938.63</v>
      </c>
      <c r="AI90">
        <v>177</v>
      </c>
      <c r="AJ90">
        <v>89023.4</v>
      </c>
      <c r="AK90">
        <v>0</v>
      </c>
      <c r="AL90">
        <v>0</v>
      </c>
      <c r="AM90">
        <v>134</v>
      </c>
      <c r="AN90">
        <v>88498.2</v>
      </c>
      <c r="AO90">
        <v>3</v>
      </c>
      <c r="AP90" t="s">
        <v>1192</v>
      </c>
      <c r="AQ90" t="s">
        <v>1192</v>
      </c>
      <c r="AR90" t="s">
        <v>1192</v>
      </c>
      <c r="AS90" t="s">
        <v>1192</v>
      </c>
      <c r="AT90" t="s">
        <v>1192</v>
      </c>
      <c r="AU90" t="s">
        <v>1192</v>
      </c>
      <c r="AV90" t="s">
        <v>1192</v>
      </c>
      <c r="AW90" t="s">
        <v>1192</v>
      </c>
      <c r="AX90" t="s">
        <v>1192</v>
      </c>
      <c r="AY90" t="s">
        <v>1192</v>
      </c>
      <c r="AZ90" t="s">
        <v>1192</v>
      </c>
      <c r="BA90" t="s">
        <v>1192</v>
      </c>
      <c r="BB90" t="s">
        <v>1192</v>
      </c>
      <c r="BC90" t="s">
        <v>1192</v>
      </c>
      <c r="BD90" t="s">
        <v>1192</v>
      </c>
      <c r="BE90" t="s">
        <v>1192</v>
      </c>
      <c r="BF90" t="s">
        <v>1192</v>
      </c>
      <c r="BG90" t="s">
        <v>1192</v>
      </c>
      <c r="BH90" t="s">
        <v>1192</v>
      </c>
      <c r="BI90" t="s">
        <v>1192</v>
      </c>
      <c r="BJ90" t="s">
        <v>1192</v>
      </c>
      <c r="BK90" t="s">
        <v>1192</v>
      </c>
      <c r="BL90" t="s">
        <v>1192</v>
      </c>
      <c r="BM90" t="s">
        <v>1192</v>
      </c>
      <c r="BN90" t="s">
        <v>1192</v>
      </c>
      <c r="BO90" t="s">
        <v>1192</v>
      </c>
      <c r="BP90" t="s">
        <v>1192</v>
      </c>
      <c r="BQ90" t="s">
        <v>1192</v>
      </c>
      <c r="BR90" t="s">
        <v>1192</v>
      </c>
      <c r="BS90" t="s">
        <v>1192</v>
      </c>
      <c r="BT90" t="s">
        <v>1192</v>
      </c>
      <c r="BU90" t="s">
        <v>1192</v>
      </c>
      <c r="BV90" t="s">
        <v>1192</v>
      </c>
      <c r="BW90" t="s">
        <v>1192</v>
      </c>
      <c r="BX90" t="s">
        <v>1192</v>
      </c>
      <c r="BY90" t="s">
        <v>1192</v>
      </c>
      <c r="BZ90">
        <v>0</v>
      </c>
      <c r="CA90" t="s">
        <v>1192</v>
      </c>
      <c r="CB90" t="s">
        <v>1192</v>
      </c>
      <c r="CC90">
        <v>0</v>
      </c>
      <c r="CD90" t="s">
        <v>1192</v>
      </c>
      <c r="CE90" t="s">
        <v>1192</v>
      </c>
    </row>
    <row r="91" spans="1:83" x14ac:dyDescent="0.25">
      <c r="A91" t="s">
        <v>850</v>
      </c>
      <c r="B91" t="s">
        <v>1591</v>
      </c>
      <c r="C91">
        <v>8865797</v>
      </c>
      <c r="D91">
        <v>9100335</v>
      </c>
      <c r="E91">
        <v>0</v>
      </c>
      <c r="F91">
        <v>0</v>
      </c>
      <c r="G91">
        <v>0</v>
      </c>
      <c r="H91">
        <v>0</v>
      </c>
      <c r="I91">
        <v>8865797</v>
      </c>
      <c r="J91">
        <v>9100335</v>
      </c>
      <c r="K91">
        <v>228950</v>
      </c>
      <c r="L91">
        <v>237450</v>
      </c>
      <c r="M91">
        <v>35777.300000000003</v>
      </c>
      <c r="N91">
        <v>36179.5</v>
      </c>
      <c r="O91">
        <v>96.52</v>
      </c>
      <c r="P91">
        <v>96.06</v>
      </c>
      <c r="Q91">
        <v>0</v>
      </c>
      <c r="R91">
        <v>0</v>
      </c>
      <c r="S91">
        <v>34532.199999999997</v>
      </c>
      <c r="T91">
        <v>34754</v>
      </c>
      <c r="U91">
        <v>256.74</v>
      </c>
      <c r="V91">
        <v>261.85000000000002</v>
      </c>
      <c r="W91">
        <v>256.74</v>
      </c>
      <c r="X91">
        <v>261.85000000000002</v>
      </c>
      <c r="Y91">
        <v>0</v>
      </c>
      <c r="Z91">
        <v>0</v>
      </c>
      <c r="AA91">
        <v>0</v>
      </c>
      <c r="AB91">
        <v>4</v>
      </c>
      <c r="AC91">
        <v>4</v>
      </c>
      <c r="AD91">
        <v>1613.34</v>
      </c>
      <c r="AE91">
        <v>224.91</v>
      </c>
      <c r="AF91">
        <v>99.37</v>
      </c>
      <c r="AG91">
        <v>0</v>
      </c>
      <c r="AH91">
        <v>2199.4699999999998</v>
      </c>
      <c r="AI91">
        <v>0</v>
      </c>
      <c r="AJ91" t="s">
        <v>1192</v>
      </c>
      <c r="AK91" t="s">
        <v>1192</v>
      </c>
      <c r="AL91" t="s">
        <v>1192</v>
      </c>
      <c r="AM91" t="s">
        <v>1192</v>
      </c>
      <c r="AN91" t="s">
        <v>1192</v>
      </c>
      <c r="AO91" t="s">
        <v>1192</v>
      </c>
      <c r="AP91" t="s">
        <v>1192</v>
      </c>
      <c r="AQ91" t="s">
        <v>1192</v>
      </c>
      <c r="AR91" t="s">
        <v>1192</v>
      </c>
      <c r="AS91" t="s">
        <v>1192</v>
      </c>
      <c r="AT91" t="s">
        <v>1192</v>
      </c>
      <c r="AU91" t="s">
        <v>1192</v>
      </c>
      <c r="AV91" t="s">
        <v>1192</v>
      </c>
      <c r="AW91" t="s">
        <v>1192</v>
      </c>
      <c r="AX91" t="s">
        <v>1192</v>
      </c>
      <c r="AY91" t="s">
        <v>1192</v>
      </c>
      <c r="AZ91" t="s">
        <v>1192</v>
      </c>
      <c r="BA91" t="s">
        <v>1192</v>
      </c>
      <c r="BB91" t="s">
        <v>1192</v>
      </c>
      <c r="BC91" t="s">
        <v>1192</v>
      </c>
      <c r="BD91" t="s">
        <v>1192</v>
      </c>
      <c r="BE91" t="s">
        <v>1192</v>
      </c>
      <c r="BF91" t="s">
        <v>1192</v>
      </c>
      <c r="BG91" t="s">
        <v>1192</v>
      </c>
      <c r="BH91" t="s">
        <v>1192</v>
      </c>
      <c r="BI91" t="s">
        <v>1192</v>
      </c>
      <c r="BJ91" t="s">
        <v>1192</v>
      </c>
      <c r="BK91" t="s">
        <v>1192</v>
      </c>
      <c r="BL91" t="s">
        <v>1192</v>
      </c>
      <c r="BM91" t="s">
        <v>1192</v>
      </c>
      <c r="BN91" t="s">
        <v>1192</v>
      </c>
      <c r="BO91" t="s">
        <v>1192</v>
      </c>
      <c r="BP91" t="s">
        <v>1192</v>
      </c>
      <c r="BQ91" t="s">
        <v>1192</v>
      </c>
      <c r="BR91" t="s">
        <v>1192</v>
      </c>
      <c r="BS91" t="s">
        <v>1192</v>
      </c>
      <c r="BT91" t="s">
        <v>1192</v>
      </c>
      <c r="BU91" t="s">
        <v>1192</v>
      </c>
      <c r="BV91" t="s">
        <v>1192</v>
      </c>
      <c r="BW91" t="s">
        <v>1192</v>
      </c>
      <c r="BX91" t="s">
        <v>1192</v>
      </c>
      <c r="BY91" t="s">
        <v>1192</v>
      </c>
      <c r="BZ91" t="s">
        <v>1192</v>
      </c>
      <c r="CA91" t="s">
        <v>1192</v>
      </c>
      <c r="CB91" t="s">
        <v>1192</v>
      </c>
      <c r="CC91" t="s">
        <v>1192</v>
      </c>
      <c r="CD91" t="s">
        <v>1192</v>
      </c>
      <c r="CE91" t="s">
        <v>1192</v>
      </c>
    </row>
    <row r="92" spans="1:83" x14ac:dyDescent="0.25">
      <c r="A92" t="s">
        <v>852</v>
      </c>
      <c r="B92" t="s">
        <v>1592</v>
      </c>
      <c r="C92">
        <v>9657967.6400000006</v>
      </c>
      <c r="D92">
        <v>10077463.84</v>
      </c>
      <c r="E92">
        <v>1268110.74</v>
      </c>
      <c r="F92">
        <v>1309910.1000000001</v>
      </c>
      <c r="G92">
        <v>3476263</v>
      </c>
      <c r="H92">
        <v>3693673.06</v>
      </c>
      <c r="I92">
        <v>6181704.6399999997</v>
      </c>
      <c r="J92">
        <v>6383790.7800000003</v>
      </c>
      <c r="K92">
        <v>0</v>
      </c>
      <c r="L92">
        <v>0</v>
      </c>
      <c r="M92">
        <v>48501.9</v>
      </c>
      <c r="N92">
        <v>49110</v>
      </c>
      <c r="O92">
        <v>98.5</v>
      </c>
      <c r="P92">
        <v>98.5</v>
      </c>
      <c r="Q92">
        <v>0</v>
      </c>
      <c r="R92">
        <v>0</v>
      </c>
      <c r="S92">
        <v>47774.400000000001</v>
      </c>
      <c r="T92">
        <v>48373.4</v>
      </c>
      <c r="U92">
        <v>202.16</v>
      </c>
      <c r="V92">
        <v>208.33</v>
      </c>
      <c r="W92">
        <v>129.38999999999999</v>
      </c>
      <c r="X92">
        <v>131.97</v>
      </c>
      <c r="Y92">
        <v>0</v>
      </c>
      <c r="Z92">
        <v>0</v>
      </c>
      <c r="AA92">
        <v>0</v>
      </c>
      <c r="AB92">
        <v>4</v>
      </c>
      <c r="AC92">
        <v>4</v>
      </c>
      <c r="AD92">
        <v>1390.86</v>
      </c>
      <c r="AE92">
        <v>236.46</v>
      </c>
      <c r="AF92">
        <v>75.430000000000007</v>
      </c>
      <c r="AG92">
        <v>0</v>
      </c>
      <c r="AH92">
        <v>1911.08</v>
      </c>
      <c r="AI92">
        <v>10</v>
      </c>
      <c r="AJ92">
        <v>40271.82</v>
      </c>
      <c r="AK92">
        <v>0</v>
      </c>
      <c r="AL92">
        <v>0</v>
      </c>
      <c r="AM92">
        <v>10</v>
      </c>
      <c r="AN92">
        <v>40271.800000000003</v>
      </c>
      <c r="AO92" t="s">
        <v>1192</v>
      </c>
      <c r="AP92" t="s">
        <v>1192</v>
      </c>
      <c r="AQ92" t="s">
        <v>1192</v>
      </c>
      <c r="AR92" t="s">
        <v>1192</v>
      </c>
      <c r="AS92" t="s">
        <v>1192</v>
      </c>
      <c r="AT92" t="s">
        <v>1192</v>
      </c>
      <c r="AU92" t="s">
        <v>1192</v>
      </c>
      <c r="AV92" t="s">
        <v>1192</v>
      </c>
      <c r="AW92" t="s">
        <v>1192</v>
      </c>
      <c r="AX92" t="s">
        <v>1192</v>
      </c>
      <c r="AY92" t="s">
        <v>1192</v>
      </c>
      <c r="AZ92" t="s">
        <v>1192</v>
      </c>
      <c r="BA92" t="s">
        <v>1192</v>
      </c>
      <c r="BB92" t="s">
        <v>1192</v>
      </c>
      <c r="BC92" t="s">
        <v>1192</v>
      </c>
      <c r="BD92" t="s">
        <v>1192</v>
      </c>
      <c r="BE92" t="s">
        <v>1192</v>
      </c>
      <c r="BF92" t="s">
        <v>1192</v>
      </c>
      <c r="BG92" t="s">
        <v>1192</v>
      </c>
      <c r="BH92" t="s">
        <v>1192</v>
      </c>
      <c r="BI92" t="s">
        <v>1192</v>
      </c>
      <c r="BJ92" t="s">
        <v>1192</v>
      </c>
      <c r="BK92" t="s">
        <v>1192</v>
      </c>
      <c r="BL92" t="s">
        <v>1192</v>
      </c>
      <c r="BM92" t="s">
        <v>1192</v>
      </c>
      <c r="BN92" t="s">
        <v>1192</v>
      </c>
      <c r="BO92" t="s">
        <v>1192</v>
      </c>
      <c r="BP92" t="s">
        <v>1192</v>
      </c>
      <c r="BQ92" t="s">
        <v>1192</v>
      </c>
      <c r="BR92" t="s">
        <v>1192</v>
      </c>
      <c r="BS92" t="s">
        <v>1192</v>
      </c>
      <c r="BT92" t="s">
        <v>1192</v>
      </c>
      <c r="BU92" t="s">
        <v>1192</v>
      </c>
      <c r="BV92" t="s">
        <v>1192</v>
      </c>
      <c r="BW92" t="s">
        <v>1192</v>
      </c>
      <c r="BX92" t="s">
        <v>1192</v>
      </c>
      <c r="BY92" t="s">
        <v>1192</v>
      </c>
      <c r="BZ92" t="s">
        <v>1192</v>
      </c>
      <c r="CA92" t="s">
        <v>1192</v>
      </c>
      <c r="CB92" t="s">
        <v>1192</v>
      </c>
      <c r="CC92" t="s">
        <v>1192</v>
      </c>
      <c r="CD92" t="s">
        <v>1192</v>
      </c>
      <c r="CE92" t="s">
        <v>1192</v>
      </c>
    </row>
    <row r="93" spans="1:83" x14ac:dyDescent="0.25">
      <c r="A93" t="s">
        <v>854</v>
      </c>
      <c r="B93" t="s">
        <v>1593</v>
      </c>
      <c r="C93">
        <v>5351161</v>
      </c>
      <c r="D93">
        <v>5386752</v>
      </c>
      <c r="E93">
        <v>0</v>
      </c>
      <c r="F93">
        <v>0</v>
      </c>
      <c r="G93">
        <v>1187315</v>
      </c>
      <c r="H93">
        <v>1204640</v>
      </c>
      <c r="I93">
        <v>4163846</v>
      </c>
      <c r="J93">
        <v>4182112</v>
      </c>
      <c r="K93">
        <v>0</v>
      </c>
      <c r="L93">
        <v>0</v>
      </c>
      <c r="M93">
        <v>20949</v>
      </c>
      <c r="N93">
        <v>21040.84</v>
      </c>
      <c r="O93">
        <v>99</v>
      </c>
      <c r="P93">
        <v>99</v>
      </c>
      <c r="Q93">
        <v>2</v>
      </c>
      <c r="R93">
        <v>2</v>
      </c>
      <c r="S93">
        <v>20741.5</v>
      </c>
      <c r="T93">
        <v>20832.400000000001</v>
      </c>
      <c r="U93">
        <v>257.99</v>
      </c>
      <c r="V93">
        <v>258.58</v>
      </c>
      <c r="W93">
        <v>200.75</v>
      </c>
      <c r="X93">
        <v>200.75</v>
      </c>
      <c r="Y93">
        <v>0</v>
      </c>
      <c r="Z93">
        <v>0</v>
      </c>
      <c r="AA93">
        <v>0</v>
      </c>
      <c r="AB93">
        <v>4</v>
      </c>
      <c r="AC93">
        <v>4</v>
      </c>
      <c r="AD93">
        <v>1528</v>
      </c>
      <c r="AE93">
        <v>282.14999999999998</v>
      </c>
      <c r="AF93">
        <v>0</v>
      </c>
      <c r="AG93">
        <v>0</v>
      </c>
      <c r="AH93">
        <v>2068.73</v>
      </c>
      <c r="AI93">
        <v>72</v>
      </c>
      <c r="AJ93">
        <v>20832.400000000001</v>
      </c>
      <c r="AK93">
        <v>0</v>
      </c>
      <c r="AL93">
        <v>0</v>
      </c>
      <c r="AM93">
        <v>66</v>
      </c>
      <c r="AN93">
        <v>20535.3</v>
      </c>
      <c r="AO93" t="s">
        <v>1192</v>
      </c>
      <c r="AP93" t="s">
        <v>1192</v>
      </c>
      <c r="AQ93" t="s">
        <v>1192</v>
      </c>
      <c r="AR93" t="s">
        <v>1192</v>
      </c>
      <c r="AS93" t="s">
        <v>1192</v>
      </c>
      <c r="AT93" t="s">
        <v>1192</v>
      </c>
      <c r="AU93" t="s">
        <v>1192</v>
      </c>
      <c r="AV93" t="s">
        <v>1192</v>
      </c>
      <c r="AW93" t="s">
        <v>1192</v>
      </c>
      <c r="AX93" t="s">
        <v>1192</v>
      </c>
      <c r="AY93" t="s">
        <v>1192</v>
      </c>
      <c r="AZ93" t="s">
        <v>1192</v>
      </c>
      <c r="BA93" t="s">
        <v>1192</v>
      </c>
      <c r="BB93" t="s">
        <v>1192</v>
      </c>
      <c r="BC93" t="s">
        <v>1192</v>
      </c>
      <c r="BD93" t="s">
        <v>1192</v>
      </c>
      <c r="BE93" t="s">
        <v>1192</v>
      </c>
      <c r="BF93" t="s">
        <v>1192</v>
      </c>
      <c r="BG93" t="s">
        <v>1192</v>
      </c>
      <c r="BH93" t="s">
        <v>1192</v>
      </c>
      <c r="BI93" t="s">
        <v>1192</v>
      </c>
      <c r="BJ93" t="s">
        <v>1192</v>
      </c>
      <c r="BK93" t="s">
        <v>1192</v>
      </c>
      <c r="BL93" t="s">
        <v>1192</v>
      </c>
      <c r="BM93" t="s">
        <v>1192</v>
      </c>
      <c r="BN93" t="s">
        <v>1192</v>
      </c>
      <c r="BO93" t="s">
        <v>1192</v>
      </c>
      <c r="BP93" t="s">
        <v>1192</v>
      </c>
      <c r="BQ93" t="s">
        <v>1192</v>
      </c>
      <c r="BR93" t="s">
        <v>1192</v>
      </c>
      <c r="BS93" t="s">
        <v>1192</v>
      </c>
      <c r="BT93" t="s">
        <v>1192</v>
      </c>
      <c r="BU93" t="s">
        <v>1192</v>
      </c>
      <c r="BV93" t="s">
        <v>1192</v>
      </c>
      <c r="BW93" t="s">
        <v>1192</v>
      </c>
      <c r="BX93" t="s">
        <v>1192</v>
      </c>
      <c r="BY93" t="s">
        <v>1192</v>
      </c>
      <c r="BZ93" t="s">
        <v>1192</v>
      </c>
      <c r="CA93" t="s">
        <v>1192</v>
      </c>
      <c r="CB93" t="s">
        <v>1192</v>
      </c>
      <c r="CC93" t="s">
        <v>1192</v>
      </c>
      <c r="CD93" t="s">
        <v>1192</v>
      </c>
      <c r="CE93" t="s">
        <v>1192</v>
      </c>
    </row>
    <row r="94" spans="1:83" x14ac:dyDescent="0.25">
      <c r="A94" t="s">
        <v>856</v>
      </c>
      <c r="B94" t="s">
        <v>1594</v>
      </c>
      <c r="C94">
        <v>14972090</v>
      </c>
      <c r="D94">
        <v>15544653</v>
      </c>
      <c r="E94">
        <v>0</v>
      </c>
      <c r="F94">
        <v>0</v>
      </c>
      <c r="G94">
        <v>49073</v>
      </c>
      <c r="H94">
        <v>50445</v>
      </c>
      <c r="I94">
        <v>14923017</v>
      </c>
      <c r="J94">
        <v>15494208</v>
      </c>
      <c r="K94">
        <v>0</v>
      </c>
      <c r="L94">
        <v>0</v>
      </c>
      <c r="M94">
        <v>65500.5</v>
      </c>
      <c r="N94">
        <v>66231.3</v>
      </c>
      <c r="O94">
        <v>98.5</v>
      </c>
      <c r="P94">
        <v>99</v>
      </c>
      <c r="Q94">
        <v>0</v>
      </c>
      <c r="R94">
        <v>0</v>
      </c>
      <c r="S94">
        <v>64518</v>
      </c>
      <c r="T94">
        <v>65568.986999999994</v>
      </c>
      <c r="U94">
        <v>232.06</v>
      </c>
      <c r="V94">
        <v>237.07325</v>
      </c>
      <c r="W94">
        <v>231.3</v>
      </c>
      <c r="X94">
        <v>236.30391</v>
      </c>
      <c r="Y94">
        <v>0</v>
      </c>
      <c r="Z94">
        <v>0</v>
      </c>
      <c r="AA94">
        <v>0</v>
      </c>
      <c r="AB94">
        <v>4</v>
      </c>
      <c r="AC94">
        <v>4</v>
      </c>
      <c r="AD94">
        <v>1626.39032</v>
      </c>
      <c r="AE94">
        <v>295.57004999999998</v>
      </c>
      <c r="AF94">
        <v>0</v>
      </c>
      <c r="AG94">
        <v>0</v>
      </c>
      <c r="AH94">
        <v>2159.0336299999999</v>
      </c>
      <c r="AI94">
        <v>1</v>
      </c>
      <c r="AJ94">
        <v>3565</v>
      </c>
      <c r="AK94">
        <v>0</v>
      </c>
      <c r="AL94">
        <v>0</v>
      </c>
      <c r="AM94">
        <v>1</v>
      </c>
      <c r="AN94">
        <v>3565</v>
      </c>
      <c r="AO94" t="s">
        <v>1192</v>
      </c>
      <c r="AP94" t="s">
        <v>1192</v>
      </c>
      <c r="AQ94" t="s">
        <v>1192</v>
      </c>
      <c r="AR94" t="s">
        <v>1192</v>
      </c>
      <c r="AS94" t="s">
        <v>1192</v>
      </c>
      <c r="AT94" t="s">
        <v>1192</v>
      </c>
      <c r="AU94" t="s">
        <v>1192</v>
      </c>
      <c r="AV94" t="s">
        <v>1192</v>
      </c>
      <c r="AW94" t="s">
        <v>1192</v>
      </c>
      <c r="AX94" t="s">
        <v>1192</v>
      </c>
      <c r="AY94" t="s">
        <v>1192</v>
      </c>
      <c r="AZ94" t="s">
        <v>1192</v>
      </c>
      <c r="BA94" t="s">
        <v>1192</v>
      </c>
      <c r="BB94" t="s">
        <v>1192</v>
      </c>
      <c r="BC94" t="s">
        <v>1192</v>
      </c>
      <c r="BD94" t="s">
        <v>1192</v>
      </c>
      <c r="BE94" t="s">
        <v>1192</v>
      </c>
      <c r="BF94" t="s">
        <v>1192</v>
      </c>
      <c r="BG94" t="s">
        <v>1192</v>
      </c>
      <c r="BH94" t="s">
        <v>1192</v>
      </c>
      <c r="BI94" t="s">
        <v>1192</v>
      </c>
      <c r="BJ94" t="s">
        <v>1192</v>
      </c>
      <c r="BK94" t="s">
        <v>1192</v>
      </c>
      <c r="BL94" t="s">
        <v>1192</v>
      </c>
      <c r="BM94" t="s">
        <v>1192</v>
      </c>
      <c r="BN94" t="s">
        <v>1192</v>
      </c>
      <c r="BO94" t="s">
        <v>1192</v>
      </c>
      <c r="BP94" t="s">
        <v>1192</v>
      </c>
      <c r="BQ94" t="s">
        <v>1192</v>
      </c>
      <c r="BR94" t="s">
        <v>1192</v>
      </c>
      <c r="BS94" t="s">
        <v>1192</v>
      </c>
      <c r="BT94" t="s">
        <v>1192</v>
      </c>
      <c r="BU94" t="s">
        <v>1192</v>
      </c>
      <c r="BV94" t="s">
        <v>1192</v>
      </c>
      <c r="BW94" t="s">
        <v>1192</v>
      </c>
      <c r="BX94" t="s">
        <v>1192</v>
      </c>
      <c r="BY94" t="s">
        <v>1192</v>
      </c>
      <c r="BZ94" t="s">
        <v>1192</v>
      </c>
      <c r="CA94" t="s">
        <v>1192</v>
      </c>
      <c r="CB94" t="s">
        <v>1192</v>
      </c>
      <c r="CC94" t="s">
        <v>1192</v>
      </c>
      <c r="CD94" t="s">
        <v>1192</v>
      </c>
      <c r="CE94" t="s">
        <v>1192</v>
      </c>
    </row>
    <row r="95" spans="1:83" x14ac:dyDescent="0.25">
      <c r="A95" t="s">
        <v>857</v>
      </c>
      <c r="B95" t="s">
        <v>1595</v>
      </c>
      <c r="C95">
        <v>133108000</v>
      </c>
      <c r="D95">
        <v>139361000</v>
      </c>
      <c r="E95">
        <v>0</v>
      </c>
      <c r="F95">
        <v>0</v>
      </c>
      <c r="G95">
        <v>0</v>
      </c>
      <c r="H95">
        <v>0</v>
      </c>
      <c r="I95">
        <v>133108000</v>
      </c>
      <c r="J95">
        <v>139361000</v>
      </c>
      <c r="K95">
        <v>9113847</v>
      </c>
      <c r="L95">
        <v>8801637</v>
      </c>
      <c r="M95">
        <v>96838.5</v>
      </c>
      <c r="N95">
        <v>99452</v>
      </c>
      <c r="O95">
        <v>96</v>
      </c>
      <c r="P95">
        <v>96.9</v>
      </c>
      <c r="Q95">
        <v>0</v>
      </c>
      <c r="R95">
        <v>0</v>
      </c>
      <c r="S95">
        <v>92965</v>
      </c>
      <c r="T95">
        <v>96369</v>
      </c>
      <c r="U95">
        <v>1431.81</v>
      </c>
      <c r="V95">
        <v>1446.12</v>
      </c>
      <c r="W95">
        <v>1431.81</v>
      </c>
      <c r="X95">
        <v>1446.12</v>
      </c>
      <c r="Y95">
        <v>1379040</v>
      </c>
      <c r="Z95">
        <v>14.31</v>
      </c>
      <c r="AA95">
        <v>0.99943000000000004</v>
      </c>
      <c r="AB95">
        <v>4</v>
      </c>
      <c r="AC95">
        <v>4</v>
      </c>
      <c r="AD95">
        <v>395.59</v>
      </c>
      <c r="AE95">
        <v>0</v>
      </c>
      <c r="AF95">
        <v>0</v>
      </c>
      <c r="AG95">
        <v>0</v>
      </c>
      <c r="AH95">
        <v>1841.71</v>
      </c>
      <c r="AI95">
        <v>0</v>
      </c>
      <c r="AJ95">
        <v>0</v>
      </c>
      <c r="AK95">
        <v>0</v>
      </c>
      <c r="AL95">
        <v>0</v>
      </c>
      <c r="AM95">
        <v>0</v>
      </c>
      <c r="AN95">
        <v>0</v>
      </c>
      <c r="AO95" t="s">
        <v>1192</v>
      </c>
      <c r="AP95" t="s">
        <v>1192</v>
      </c>
      <c r="AQ95" t="s">
        <v>1192</v>
      </c>
      <c r="AR95" t="s">
        <v>1192</v>
      </c>
      <c r="AS95" t="s">
        <v>1192</v>
      </c>
      <c r="AT95" t="s">
        <v>1192</v>
      </c>
      <c r="AU95" t="s">
        <v>1192</v>
      </c>
      <c r="AV95" t="s">
        <v>1192</v>
      </c>
      <c r="AW95" t="s">
        <v>1192</v>
      </c>
      <c r="AX95" t="s">
        <v>1192</v>
      </c>
      <c r="AY95" t="s">
        <v>1192</v>
      </c>
      <c r="AZ95" t="s">
        <v>1192</v>
      </c>
      <c r="BA95" t="s">
        <v>1192</v>
      </c>
      <c r="BB95" t="s">
        <v>1192</v>
      </c>
      <c r="BC95" t="s">
        <v>1192</v>
      </c>
      <c r="BD95" t="s">
        <v>1192</v>
      </c>
      <c r="BE95" t="s">
        <v>1192</v>
      </c>
      <c r="BF95" t="s">
        <v>1192</v>
      </c>
      <c r="BG95" t="s">
        <v>1192</v>
      </c>
      <c r="BH95" t="s">
        <v>1192</v>
      </c>
      <c r="BI95" t="s">
        <v>1192</v>
      </c>
      <c r="BJ95" t="s">
        <v>1192</v>
      </c>
      <c r="BK95" t="s">
        <v>1192</v>
      </c>
      <c r="BL95" t="s">
        <v>1192</v>
      </c>
      <c r="BM95" t="s">
        <v>1192</v>
      </c>
      <c r="BN95" t="s">
        <v>1192</v>
      </c>
      <c r="BO95" t="s">
        <v>1192</v>
      </c>
      <c r="BP95" t="s">
        <v>1192</v>
      </c>
      <c r="BQ95" t="s">
        <v>1192</v>
      </c>
      <c r="BR95" t="s">
        <v>1192</v>
      </c>
      <c r="BS95" t="s">
        <v>1192</v>
      </c>
      <c r="BT95" t="s">
        <v>1192</v>
      </c>
      <c r="BU95" t="s">
        <v>1192</v>
      </c>
      <c r="BV95" t="s">
        <v>1192</v>
      </c>
      <c r="BW95" t="s">
        <v>1192</v>
      </c>
      <c r="BX95" t="s">
        <v>1192</v>
      </c>
      <c r="BY95" t="s">
        <v>1192</v>
      </c>
      <c r="BZ95" t="s">
        <v>1192</v>
      </c>
      <c r="CA95" t="s">
        <v>1192</v>
      </c>
      <c r="CB95" t="s">
        <v>1192</v>
      </c>
      <c r="CC95" t="s">
        <v>1192</v>
      </c>
      <c r="CD95" t="s">
        <v>1192</v>
      </c>
      <c r="CE95" t="s">
        <v>1192</v>
      </c>
    </row>
    <row r="96" spans="1:83" x14ac:dyDescent="0.25">
      <c r="A96" t="s">
        <v>859</v>
      </c>
      <c r="B96" t="s">
        <v>1596</v>
      </c>
      <c r="C96">
        <v>11999763</v>
      </c>
      <c r="D96">
        <v>12526276</v>
      </c>
      <c r="E96">
        <v>0</v>
      </c>
      <c r="F96">
        <v>0</v>
      </c>
      <c r="G96">
        <v>3764075</v>
      </c>
      <c r="H96">
        <v>3887186</v>
      </c>
      <c r="I96">
        <v>8235688</v>
      </c>
      <c r="J96">
        <v>8639090</v>
      </c>
      <c r="K96">
        <v>0</v>
      </c>
      <c r="L96">
        <v>0</v>
      </c>
      <c r="M96">
        <v>55403.8</v>
      </c>
      <c r="N96">
        <v>55985</v>
      </c>
      <c r="O96">
        <v>97.5</v>
      </c>
      <c r="P96">
        <v>98</v>
      </c>
      <c r="Q96">
        <v>0</v>
      </c>
      <c r="R96">
        <v>0</v>
      </c>
      <c r="S96">
        <v>54018.7</v>
      </c>
      <c r="T96">
        <v>54865.3</v>
      </c>
      <c r="U96">
        <v>222.14</v>
      </c>
      <c r="V96">
        <v>228.31</v>
      </c>
      <c r="W96">
        <v>152.46</v>
      </c>
      <c r="X96">
        <v>157.46</v>
      </c>
      <c r="Y96">
        <v>0</v>
      </c>
      <c r="Z96">
        <v>0</v>
      </c>
      <c r="AA96">
        <v>0</v>
      </c>
      <c r="AB96">
        <v>4</v>
      </c>
      <c r="AC96">
        <v>4</v>
      </c>
      <c r="AD96">
        <v>1401.12</v>
      </c>
      <c r="AE96">
        <v>218.52</v>
      </c>
      <c r="AF96">
        <v>75.33</v>
      </c>
      <c r="AG96">
        <v>0</v>
      </c>
      <c r="AH96">
        <v>1923.28</v>
      </c>
      <c r="AI96">
        <v>24</v>
      </c>
      <c r="AJ96">
        <v>54865.3</v>
      </c>
      <c r="AK96">
        <v>0</v>
      </c>
      <c r="AL96">
        <v>0</v>
      </c>
      <c r="AM96">
        <v>24</v>
      </c>
      <c r="AN96">
        <v>54865.3</v>
      </c>
      <c r="AO96" t="s">
        <v>1192</v>
      </c>
      <c r="AP96" t="s">
        <v>1192</v>
      </c>
      <c r="AQ96" t="s">
        <v>1192</v>
      </c>
      <c r="AR96" t="s">
        <v>1192</v>
      </c>
      <c r="AS96" t="s">
        <v>1192</v>
      </c>
      <c r="AT96" t="s">
        <v>1192</v>
      </c>
      <c r="AU96" t="s">
        <v>1192</v>
      </c>
      <c r="AV96" t="s">
        <v>1192</v>
      </c>
      <c r="AW96" t="s">
        <v>1192</v>
      </c>
      <c r="AX96" t="s">
        <v>1192</v>
      </c>
      <c r="AY96" t="s">
        <v>1192</v>
      </c>
      <c r="AZ96" t="s">
        <v>1192</v>
      </c>
      <c r="BA96" t="s">
        <v>1192</v>
      </c>
      <c r="BB96" t="s">
        <v>1192</v>
      </c>
      <c r="BC96" t="s">
        <v>1192</v>
      </c>
      <c r="BD96" t="s">
        <v>1192</v>
      </c>
      <c r="BE96" t="s">
        <v>1192</v>
      </c>
      <c r="BF96" t="s">
        <v>1192</v>
      </c>
      <c r="BG96" t="s">
        <v>1192</v>
      </c>
      <c r="BH96" t="s">
        <v>1192</v>
      </c>
      <c r="BI96" t="s">
        <v>1192</v>
      </c>
      <c r="BJ96" t="s">
        <v>1192</v>
      </c>
      <c r="BK96" t="s">
        <v>1192</v>
      </c>
      <c r="BL96" t="s">
        <v>1192</v>
      </c>
      <c r="BM96" t="s">
        <v>1192</v>
      </c>
      <c r="BN96" t="s">
        <v>1192</v>
      </c>
      <c r="BO96" t="s">
        <v>1192</v>
      </c>
      <c r="BP96" t="s">
        <v>1192</v>
      </c>
      <c r="BQ96" t="s">
        <v>1192</v>
      </c>
      <c r="BR96" t="s">
        <v>1192</v>
      </c>
      <c r="BS96" t="s">
        <v>1192</v>
      </c>
      <c r="BT96" t="s">
        <v>1192</v>
      </c>
      <c r="BU96" t="s">
        <v>1192</v>
      </c>
      <c r="BV96" t="s">
        <v>1192</v>
      </c>
      <c r="BW96" t="s">
        <v>1192</v>
      </c>
      <c r="BX96" t="s">
        <v>1192</v>
      </c>
      <c r="BY96" t="s">
        <v>1192</v>
      </c>
      <c r="BZ96" t="s">
        <v>1192</v>
      </c>
      <c r="CA96" t="s">
        <v>1192</v>
      </c>
      <c r="CB96" t="s">
        <v>1192</v>
      </c>
      <c r="CC96" t="s">
        <v>1192</v>
      </c>
      <c r="CD96" t="s">
        <v>1192</v>
      </c>
      <c r="CE96" t="s">
        <v>1192</v>
      </c>
    </row>
    <row r="97" spans="1:83" x14ac:dyDescent="0.25">
      <c r="A97" t="s">
        <v>861</v>
      </c>
      <c r="B97" t="s">
        <v>1597</v>
      </c>
      <c r="C97">
        <v>6903742</v>
      </c>
      <c r="D97">
        <v>7089537</v>
      </c>
      <c r="E97">
        <v>0</v>
      </c>
      <c r="F97">
        <v>0</v>
      </c>
      <c r="G97">
        <v>0</v>
      </c>
      <c r="H97">
        <v>0</v>
      </c>
      <c r="I97">
        <v>6903742</v>
      </c>
      <c r="J97">
        <v>7089537</v>
      </c>
      <c r="K97">
        <v>0</v>
      </c>
      <c r="L97">
        <v>0</v>
      </c>
      <c r="M97">
        <v>33688.699999999997</v>
      </c>
      <c r="N97">
        <v>33792.1</v>
      </c>
      <c r="O97">
        <v>98.4</v>
      </c>
      <c r="P97">
        <v>98.4</v>
      </c>
      <c r="Q97">
        <v>0</v>
      </c>
      <c r="R97">
        <v>0</v>
      </c>
      <c r="S97">
        <v>33149.599999999999</v>
      </c>
      <c r="T97">
        <v>33251.426399999997</v>
      </c>
      <c r="U97">
        <v>208.26</v>
      </c>
      <c r="V97">
        <v>213.21001000000001</v>
      </c>
      <c r="W97">
        <v>208.26</v>
      </c>
      <c r="X97">
        <v>213.21001000000001</v>
      </c>
      <c r="Y97">
        <v>0</v>
      </c>
      <c r="Z97">
        <v>0</v>
      </c>
      <c r="AA97">
        <v>0</v>
      </c>
      <c r="AB97">
        <v>4</v>
      </c>
      <c r="AC97">
        <v>4</v>
      </c>
      <c r="AD97">
        <v>1626.3902</v>
      </c>
      <c r="AE97">
        <v>295.57002999999997</v>
      </c>
      <c r="AF97">
        <v>0</v>
      </c>
      <c r="AG97">
        <v>0</v>
      </c>
      <c r="AH97">
        <v>2135.1702399999999</v>
      </c>
      <c r="AI97">
        <v>0</v>
      </c>
      <c r="AJ97">
        <v>0</v>
      </c>
      <c r="AK97">
        <v>0</v>
      </c>
      <c r="AL97">
        <v>0</v>
      </c>
      <c r="AM97">
        <v>0</v>
      </c>
      <c r="AN97">
        <v>0</v>
      </c>
      <c r="AO97" t="s">
        <v>1192</v>
      </c>
      <c r="AP97" t="s">
        <v>1192</v>
      </c>
      <c r="AQ97" t="s">
        <v>1192</v>
      </c>
      <c r="AR97" t="s">
        <v>1192</v>
      </c>
      <c r="AS97" t="s">
        <v>1192</v>
      </c>
      <c r="AT97" t="s">
        <v>1192</v>
      </c>
      <c r="AU97" t="s">
        <v>1192</v>
      </c>
      <c r="AV97" t="s">
        <v>1192</v>
      </c>
      <c r="AW97" t="s">
        <v>1192</v>
      </c>
      <c r="AX97" t="s">
        <v>1192</v>
      </c>
      <c r="AY97" t="s">
        <v>1192</v>
      </c>
      <c r="AZ97" t="s">
        <v>1192</v>
      </c>
      <c r="BA97" t="s">
        <v>1192</v>
      </c>
      <c r="BB97" t="s">
        <v>1192</v>
      </c>
      <c r="BC97" t="s">
        <v>1192</v>
      </c>
      <c r="BD97" t="s">
        <v>1192</v>
      </c>
      <c r="BE97" t="s">
        <v>1192</v>
      </c>
      <c r="BF97" t="s">
        <v>1192</v>
      </c>
      <c r="BG97" t="s">
        <v>1192</v>
      </c>
      <c r="BH97" t="s">
        <v>1192</v>
      </c>
      <c r="BI97" t="s">
        <v>1192</v>
      </c>
      <c r="BJ97" t="s">
        <v>1192</v>
      </c>
      <c r="BK97" t="s">
        <v>1192</v>
      </c>
      <c r="BL97" t="s">
        <v>1192</v>
      </c>
      <c r="BM97" t="s">
        <v>1192</v>
      </c>
      <c r="BN97" t="s">
        <v>1192</v>
      </c>
      <c r="BO97" t="s">
        <v>1192</v>
      </c>
      <c r="BP97" t="s">
        <v>1192</v>
      </c>
      <c r="BQ97" t="s">
        <v>1192</v>
      </c>
      <c r="BR97" t="s">
        <v>1192</v>
      </c>
      <c r="BS97" t="s">
        <v>1192</v>
      </c>
      <c r="BT97" t="s">
        <v>1192</v>
      </c>
      <c r="BU97" t="s">
        <v>1192</v>
      </c>
      <c r="BV97" t="s">
        <v>1192</v>
      </c>
      <c r="BW97" t="s">
        <v>1192</v>
      </c>
      <c r="BX97" t="s">
        <v>1192</v>
      </c>
      <c r="BY97" t="s">
        <v>1192</v>
      </c>
      <c r="BZ97" t="s">
        <v>1192</v>
      </c>
      <c r="CA97" t="s">
        <v>1192</v>
      </c>
      <c r="CB97" t="s">
        <v>1192</v>
      </c>
      <c r="CC97" t="s">
        <v>1192</v>
      </c>
      <c r="CD97" t="s">
        <v>1192</v>
      </c>
      <c r="CE97" t="s">
        <v>1192</v>
      </c>
    </row>
    <row r="98" spans="1:83" x14ac:dyDescent="0.25">
      <c r="A98" t="s">
        <v>863</v>
      </c>
      <c r="B98" t="s">
        <v>1598</v>
      </c>
      <c r="C98">
        <v>7041457</v>
      </c>
      <c r="D98">
        <v>7282430</v>
      </c>
      <c r="E98">
        <v>0</v>
      </c>
      <c r="F98">
        <v>0</v>
      </c>
      <c r="G98">
        <v>414057</v>
      </c>
      <c r="H98">
        <v>463450</v>
      </c>
      <c r="I98">
        <v>6627400</v>
      </c>
      <c r="J98">
        <v>6818980</v>
      </c>
      <c r="K98">
        <v>0</v>
      </c>
      <c r="L98">
        <v>0</v>
      </c>
      <c r="M98">
        <v>34225.199999999997</v>
      </c>
      <c r="N98">
        <v>34341.5</v>
      </c>
      <c r="O98">
        <v>98.5</v>
      </c>
      <c r="P98">
        <v>98.5</v>
      </c>
      <c r="Q98">
        <v>0</v>
      </c>
      <c r="R98">
        <v>0</v>
      </c>
      <c r="S98">
        <v>33711.800000000003</v>
      </c>
      <c r="T98">
        <v>33826.400000000001</v>
      </c>
      <c r="U98">
        <v>208.87</v>
      </c>
      <c r="V98">
        <v>215.29</v>
      </c>
      <c r="W98">
        <v>196.59</v>
      </c>
      <c r="X98">
        <v>201.59</v>
      </c>
      <c r="Y98">
        <v>0</v>
      </c>
      <c r="Z98">
        <v>0</v>
      </c>
      <c r="AA98">
        <v>0</v>
      </c>
      <c r="AB98">
        <v>4</v>
      </c>
      <c r="AC98">
        <v>4</v>
      </c>
      <c r="AD98">
        <v>1424.56</v>
      </c>
      <c r="AE98">
        <v>251.6</v>
      </c>
      <c r="AF98">
        <v>80.84</v>
      </c>
      <c r="AG98">
        <v>0</v>
      </c>
      <c r="AH98">
        <v>1972.29</v>
      </c>
      <c r="AI98">
        <v>13</v>
      </c>
      <c r="AJ98">
        <v>14319.6</v>
      </c>
      <c r="AK98">
        <v>0</v>
      </c>
      <c r="AL98">
        <v>0</v>
      </c>
      <c r="AM98">
        <v>13</v>
      </c>
      <c r="AN98">
        <v>14319.6</v>
      </c>
      <c r="AO98" t="s">
        <v>1192</v>
      </c>
      <c r="AP98" t="s">
        <v>1192</v>
      </c>
      <c r="AQ98" t="s">
        <v>1192</v>
      </c>
      <c r="AR98" t="s">
        <v>1192</v>
      </c>
      <c r="AS98" t="s">
        <v>1192</v>
      </c>
      <c r="AT98" t="s">
        <v>1192</v>
      </c>
      <c r="AU98" t="s">
        <v>1192</v>
      </c>
      <c r="AV98" t="s">
        <v>1192</v>
      </c>
      <c r="AW98" t="s">
        <v>1192</v>
      </c>
      <c r="AX98" t="s">
        <v>1192</v>
      </c>
      <c r="AY98" t="s">
        <v>1192</v>
      </c>
      <c r="AZ98" t="s">
        <v>1192</v>
      </c>
      <c r="BA98" t="s">
        <v>1192</v>
      </c>
      <c r="BB98" t="s">
        <v>1192</v>
      </c>
      <c r="BC98" t="s">
        <v>1192</v>
      </c>
      <c r="BD98" t="s">
        <v>1192</v>
      </c>
      <c r="BE98" t="s">
        <v>1192</v>
      </c>
      <c r="BF98" t="s">
        <v>1192</v>
      </c>
      <c r="BG98" t="s">
        <v>1192</v>
      </c>
      <c r="BH98" t="s">
        <v>1192</v>
      </c>
      <c r="BI98" t="s">
        <v>1192</v>
      </c>
      <c r="BJ98" t="s">
        <v>1192</v>
      </c>
      <c r="BK98" t="s">
        <v>1192</v>
      </c>
      <c r="BL98" t="s">
        <v>1192</v>
      </c>
      <c r="BM98" t="s">
        <v>1192</v>
      </c>
      <c r="BN98" t="s">
        <v>1192</v>
      </c>
      <c r="BO98" t="s">
        <v>1192</v>
      </c>
      <c r="BP98" t="s">
        <v>1192</v>
      </c>
      <c r="BQ98" t="s">
        <v>1192</v>
      </c>
      <c r="BR98" t="s">
        <v>1192</v>
      </c>
      <c r="BS98" t="s">
        <v>1192</v>
      </c>
      <c r="BT98" t="s">
        <v>1192</v>
      </c>
      <c r="BU98" t="s">
        <v>1192</v>
      </c>
      <c r="BV98" t="s">
        <v>1192</v>
      </c>
      <c r="BW98" t="s">
        <v>1192</v>
      </c>
      <c r="BX98" t="s">
        <v>1192</v>
      </c>
      <c r="BY98" t="s">
        <v>1192</v>
      </c>
      <c r="BZ98" t="s">
        <v>1192</v>
      </c>
      <c r="CA98" t="s">
        <v>1192</v>
      </c>
      <c r="CB98" t="s">
        <v>1192</v>
      </c>
      <c r="CC98" t="s">
        <v>1192</v>
      </c>
      <c r="CD98" t="s">
        <v>1192</v>
      </c>
      <c r="CE98" t="s">
        <v>1192</v>
      </c>
    </row>
    <row r="99" spans="1:83" x14ac:dyDescent="0.25">
      <c r="A99" t="s">
        <v>865</v>
      </c>
      <c r="B99" t="s">
        <v>1599</v>
      </c>
      <c r="C99">
        <v>6169075</v>
      </c>
      <c r="D99">
        <v>6405118</v>
      </c>
      <c r="E99">
        <v>0</v>
      </c>
      <c r="F99">
        <v>0</v>
      </c>
      <c r="G99">
        <v>0</v>
      </c>
      <c r="H99">
        <v>0</v>
      </c>
      <c r="I99">
        <v>6169075</v>
      </c>
      <c r="J99">
        <v>6405118</v>
      </c>
      <c r="K99">
        <v>0</v>
      </c>
      <c r="L99">
        <v>0</v>
      </c>
      <c r="M99">
        <v>38533</v>
      </c>
      <c r="N99">
        <v>38830.9</v>
      </c>
      <c r="O99">
        <v>97</v>
      </c>
      <c r="P99">
        <v>97</v>
      </c>
      <c r="Q99">
        <v>0</v>
      </c>
      <c r="R99">
        <v>0</v>
      </c>
      <c r="S99">
        <v>37377</v>
      </c>
      <c r="T99">
        <v>37665.972999999998</v>
      </c>
      <c r="U99">
        <v>165.05</v>
      </c>
      <c r="V99">
        <v>170.05051</v>
      </c>
      <c r="W99">
        <v>165.05</v>
      </c>
      <c r="X99">
        <v>170.05051</v>
      </c>
      <c r="Y99">
        <v>0</v>
      </c>
      <c r="Z99">
        <v>0</v>
      </c>
      <c r="AA99">
        <v>0</v>
      </c>
      <c r="AB99">
        <v>4</v>
      </c>
      <c r="AC99">
        <v>4</v>
      </c>
      <c r="AD99">
        <v>1556.46111</v>
      </c>
      <c r="AE99">
        <v>246.56018</v>
      </c>
      <c r="AF99">
        <v>91.790059999999997</v>
      </c>
      <c r="AG99">
        <v>0</v>
      </c>
      <c r="AH99">
        <v>2064.86186</v>
      </c>
      <c r="AI99">
        <v>0</v>
      </c>
      <c r="AJ99">
        <v>0</v>
      </c>
      <c r="AK99">
        <v>0</v>
      </c>
      <c r="AL99">
        <v>0</v>
      </c>
      <c r="AM99">
        <v>0</v>
      </c>
      <c r="AN99">
        <v>0</v>
      </c>
      <c r="AO99" t="s">
        <v>1192</v>
      </c>
      <c r="AP99" t="s">
        <v>1192</v>
      </c>
      <c r="AQ99" t="s">
        <v>1192</v>
      </c>
      <c r="AR99" t="s">
        <v>1192</v>
      </c>
      <c r="AS99" t="s">
        <v>1192</v>
      </c>
      <c r="AT99" t="s">
        <v>1192</v>
      </c>
      <c r="AU99" t="s">
        <v>1192</v>
      </c>
      <c r="AV99" t="s">
        <v>1192</v>
      </c>
      <c r="AW99" t="s">
        <v>1192</v>
      </c>
      <c r="AX99" t="s">
        <v>1192</v>
      </c>
      <c r="AY99" t="s">
        <v>1192</v>
      </c>
      <c r="AZ99" t="s">
        <v>1192</v>
      </c>
      <c r="BA99" t="s">
        <v>1192</v>
      </c>
      <c r="BB99" t="s">
        <v>1192</v>
      </c>
      <c r="BC99" t="s">
        <v>1192</v>
      </c>
      <c r="BD99" t="s">
        <v>1192</v>
      </c>
      <c r="BE99" t="s">
        <v>1192</v>
      </c>
      <c r="BF99" t="s">
        <v>1192</v>
      </c>
      <c r="BG99" t="s">
        <v>1192</v>
      </c>
      <c r="BH99" t="s">
        <v>1192</v>
      </c>
      <c r="BI99" t="s">
        <v>1192</v>
      </c>
      <c r="BJ99" t="s">
        <v>1192</v>
      </c>
      <c r="BK99" t="s">
        <v>1192</v>
      </c>
      <c r="BL99" t="s">
        <v>1192</v>
      </c>
      <c r="BM99" t="s">
        <v>1192</v>
      </c>
      <c r="BN99" t="s">
        <v>1192</v>
      </c>
      <c r="BO99" t="s">
        <v>1192</v>
      </c>
      <c r="BP99" t="s">
        <v>1192</v>
      </c>
      <c r="BQ99" t="s">
        <v>1192</v>
      </c>
      <c r="BR99" t="s">
        <v>1192</v>
      </c>
      <c r="BS99" t="s">
        <v>1192</v>
      </c>
      <c r="BT99" t="s">
        <v>1192</v>
      </c>
      <c r="BU99" t="s">
        <v>1192</v>
      </c>
      <c r="BV99" t="s">
        <v>1192</v>
      </c>
      <c r="BW99" t="s">
        <v>1192</v>
      </c>
      <c r="BX99" t="s">
        <v>1192</v>
      </c>
      <c r="BY99" t="s">
        <v>1192</v>
      </c>
      <c r="BZ99" t="s">
        <v>1192</v>
      </c>
      <c r="CA99" t="s">
        <v>1192</v>
      </c>
      <c r="CB99" t="s">
        <v>1192</v>
      </c>
      <c r="CC99" t="s">
        <v>1192</v>
      </c>
      <c r="CD99" t="s">
        <v>1192</v>
      </c>
      <c r="CE99" t="s">
        <v>1192</v>
      </c>
    </row>
    <row r="100" spans="1:83" x14ac:dyDescent="0.25">
      <c r="A100" t="s">
        <v>867</v>
      </c>
      <c r="B100" t="s">
        <v>1600</v>
      </c>
      <c r="C100">
        <v>7456402</v>
      </c>
      <c r="D100">
        <v>7710136</v>
      </c>
      <c r="E100">
        <v>0</v>
      </c>
      <c r="F100">
        <v>0</v>
      </c>
      <c r="G100">
        <v>0</v>
      </c>
      <c r="H100">
        <v>0</v>
      </c>
      <c r="I100">
        <v>7456402</v>
      </c>
      <c r="J100">
        <v>7710136</v>
      </c>
      <c r="K100">
        <v>0</v>
      </c>
      <c r="L100">
        <v>0</v>
      </c>
      <c r="M100">
        <v>43877.3</v>
      </c>
      <c r="N100">
        <v>44076.46</v>
      </c>
      <c r="O100">
        <v>99</v>
      </c>
      <c r="P100">
        <v>99</v>
      </c>
      <c r="Q100">
        <v>366</v>
      </c>
      <c r="R100">
        <v>366.9</v>
      </c>
      <c r="S100">
        <v>43804.5</v>
      </c>
      <c r="T100">
        <v>44002.6</v>
      </c>
      <c r="U100">
        <v>170.22</v>
      </c>
      <c r="V100">
        <v>175.22</v>
      </c>
      <c r="W100">
        <v>170.22</v>
      </c>
      <c r="X100">
        <v>175.22</v>
      </c>
      <c r="Y100">
        <v>0</v>
      </c>
      <c r="Z100">
        <v>0</v>
      </c>
      <c r="AA100">
        <v>0</v>
      </c>
      <c r="AB100">
        <v>4</v>
      </c>
      <c r="AC100">
        <v>4</v>
      </c>
      <c r="AD100">
        <v>1390.86</v>
      </c>
      <c r="AE100">
        <v>236.46</v>
      </c>
      <c r="AF100">
        <v>75.430000000000007</v>
      </c>
      <c r="AG100">
        <v>0</v>
      </c>
      <c r="AH100">
        <v>1877.97</v>
      </c>
      <c r="AI100">
        <v>0</v>
      </c>
      <c r="AJ100">
        <v>0</v>
      </c>
      <c r="AK100">
        <v>0</v>
      </c>
      <c r="AL100">
        <v>0</v>
      </c>
      <c r="AM100">
        <v>0</v>
      </c>
      <c r="AN100">
        <v>0</v>
      </c>
      <c r="AO100" t="s">
        <v>1192</v>
      </c>
      <c r="AP100" t="s">
        <v>1192</v>
      </c>
      <c r="AQ100" t="s">
        <v>1192</v>
      </c>
      <c r="AR100" t="s">
        <v>1192</v>
      </c>
      <c r="AS100" t="s">
        <v>1192</v>
      </c>
      <c r="AT100" t="s">
        <v>1192</v>
      </c>
      <c r="AU100" t="s">
        <v>1192</v>
      </c>
      <c r="AV100" t="s">
        <v>1192</v>
      </c>
      <c r="AW100" t="s">
        <v>1192</v>
      </c>
      <c r="AX100" t="s">
        <v>1192</v>
      </c>
      <c r="AY100" t="s">
        <v>1192</v>
      </c>
      <c r="AZ100" t="s">
        <v>1192</v>
      </c>
      <c r="BA100" t="s">
        <v>1192</v>
      </c>
      <c r="BB100" t="s">
        <v>1192</v>
      </c>
      <c r="BC100" t="s">
        <v>1192</v>
      </c>
      <c r="BD100" t="s">
        <v>1192</v>
      </c>
      <c r="BE100" t="s">
        <v>1192</v>
      </c>
      <c r="BF100" t="s">
        <v>1192</v>
      </c>
      <c r="BG100" t="s">
        <v>1192</v>
      </c>
      <c r="BH100" t="s">
        <v>1192</v>
      </c>
      <c r="BI100" t="s">
        <v>1192</v>
      </c>
      <c r="BJ100" t="s">
        <v>1192</v>
      </c>
      <c r="BK100" t="s">
        <v>1192</v>
      </c>
      <c r="BL100" t="s">
        <v>1192</v>
      </c>
      <c r="BM100" t="s">
        <v>1192</v>
      </c>
      <c r="BN100" t="s">
        <v>1192</v>
      </c>
      <c r="BO100" t="s">
        <v>1192</v>
      </c>
      <c r="BP100" t="s">
        <v>1192</v>
      </c>
      <c r="BQ100" t="s">
        <v>1192</v>
      </c>
      <c r="BR100" t="s">
        <v>1192</v>
      </c>
      <c r="BS100" t="s">
        <v>1192</v>
      </c>
      <c r="BT100" t="s">
        <v>1192</v>
      </c>
      <c r="BU100" t="s">
        <v>1192</v>
      </c>
      <c r="BV100" t="s">
        <v>1192</v>
      </c>
      <c r="BW100" t="s">
        <v>1192</v>
      </c>
      <c r="BX100" t="s">
        <v>1192</v>
      </c>
      <c r="BY100" t="s">
        <v>1192</v>
      </c>
      <c r="BZ100" t="s">
        <v>1192</v>
      </c>
      <c r="CA100" t="s">
        <v>1192</v>
      </c>
      <c r="CB100" t="s">
        <v>1192</v>
      </c>
      <c r="CC100" t="s">
        <v>1192</v>
      </c>
      <c r="CD100" t="s">
        <v>1192</v>
      </c>
      <c r="CE100" t="s">
        <v>1192</v>
      </c>
    </row>
    <row r="101" spans="1:83" x14ac:dyDescent="0.25">
      <c r="A101" t="s">
        <v>869</v>
      </c>
      <c r="B101" t="s">
        <v>1601</v>
      </c>
      <c r="C101">
        <v>9299530</v>
      </c>
      <c r="D101">
        <v>9473190</v>
      </c>
      <c r="E101">
        <v>0</v>
      </c>
      <c r="F101">
        <v>0</v>
      </c>
      <c r="G101">
        <v>1448488</v>
      </c>
      <c r="H101">
        <v>1486449</v>
      </c>
      <c r="I101">
        <v>7851042</v>
      </c>
      <c r="J101">
        <v>7986741</v>
      </c>
      <c r="K101">
        <v>1539950</v>
      </c>
      <c r="L101">
        <v>1721530</v>
      </c>
      <c r="M101">
        <v>30509.1</v>
      </c>
      <c r="N101">
        <v>31036.400000000001</v>
      </c>
      <c r="O101">
        <v>98.8</v>
      </c>
      <c r="P101">
        <v>98.8</v>
      </c>
      <c r="Q101">
        <v>0</v>
      </c>
      <c r="R101">
        <v>0</v>
      </c>
      <c r="S101">
        <v>30143</v>
      </c>
      <c r="T101">
        <v>30663.963199999998</v>
      </c>
      <c r="U101">
        <v>308.51</v>
      </c>
      <c r="V101">
        <v>308.93560000000002</v>
      </c>
      <c r="W101">
        <v>260.45999999999998</v>
      </c>
      <c r="X101">
        <v>260.46017000000001</v>
      </c>
      <c r="Y101">
        <v>0</v>
      </c>
      <c r="Z101">
        <v>0</v>
      </c>
      <c r="AA101">
        <v>0</v>
      </c>
      <c r="AB101">
        <v>4</v>
      </c>
      <c r="AC101">
        <v>4</v>
      </c>
      <c r="AD101">
        <v>1469.61176</v>
      </c>
      <c r="AE101">
        <v>257.58031</v>
      </c>
      <c r="AF101">
        <v>74.970089999999999</v>
      </c>
      <c r="AG101">
        <v>0</v>
      </c>
      <c r="AH101">
        <v>2111.0977600000001</v>
      </c>
      <c r="AI101">
        <v>16</v>
      </c>
      <c r="AJ101">
        <v>30664</v>
      </c>
      <c r="AK101">
        <v>0</v>
      </c>
      <c r="AL101">
        <v>0</v>
      </c>
      <c r="AM101">
        <v>16</v>
      </c>
      <c r="AN101">
        <v>30664</v>
      </c>
      <c r="AO101" t="s">
        <v>1192</v>
      </c>
      <c r="AP101" t="s">
        <v>1192</v>
      </c>
      <c r="AQ101" t="s">
        <v>1192</v>
      </c>
      <c r="AR101" t="s">
        <v>1192</v>
      </c>
      <c r="AS101" t="s">
        <v>1192</v>
      </c>
      <c r="AT101" t="s">
        <v>1192</v>
      </c>
      <c r="AU101" t="s">
        <v>1192</v>
      </c>
      <c r="AV101" t="s">
        <v>1192</v>
      </c>
      <c r="AW101" t="s">
        <v>1192</v>
      </c>
      <c r="AX101" t="s">
        <v>1192</v>
      </c>
      <c r="AY101" t="s">
        <v>1192</v>
      </c>
      <c r="AZ101" t="s">
        <v>1192</v>
      </c>
      <c r="BA101" t="s">
        <v>1192</v>
      </c>
      <c r="BB101" t="s">
        <v>1192</v>
      </c>
      <c r="BC101" t="s">
        <v>1192</v>
      </c>
      <c r="BD101" t="s">
        <v>1192</v>
      </c>
      <c r="BE101" t="s">
        <v>1192</v>
      </c>
      <c r="BF101" t="s">
        <v>1192</v>
      </c>
      <c r="BG101" t="s">
        <v>1192</v>
      </c>
      <c r="BH101" t="s">
        <v>1192</v>
      </c>
      <c r="BI101" t="s">
        <v>1192</v>
      </c>
      <c r="BJ101" t="s">
        <v>1192</v>
      </c>
      <c r="BK101" t="s">
        <v>1192</v>
      </c>
      <c r="BL101" t="s">
        <v>1192</v>
      </c>
      <c r="BM101" t="s">
        <v>1192</v>
      </c>
      <c r="BN101" t="s">
        <v>1192</v>
      </c>
      <c r="BO101" t="s">
        <v>1192</v>
      </c>
      <c r="BP101" t="s">
        <v>1192</v>
      </c>
      <c r="BQ101" t="s">
        <v>1192</v>
      </c>
      <c r="BR101" t="s">
        <v>1192</v>
      </c>
      <c r="BS101" t="s">
        <v>1192</v>
      </c>
      <c r="BT101" t="s">
        <v>1192</v>
      </c>
      <c r="BU101" t="s">
        <v>1192</v>
      </c>
      <c r="BV101" t="s">
        <v>1192</v>
      </c>
      <c r="BW101" t="s">
        <v>1192</v>
      </c>
      <c r="BX101" t="s">
        <v>1192</v>
      </c>
      <c r="BY101" t="s">
        <v>1192</v>
      </c>
      <c r="BZ101" t="s">
        <v>1192</v>
      </c>
      <c r="CA101" t="s">
        <v>1192</v>
      </c>
      <c r="CB101" t="s">
        <v>1192</v>
      </c>
      <c r="CC101" t="s">
        <v>1192</v>
      </c>
      <c r="CD101" t="s">
        <v>1192</v>
      </c>
      <c r="CE101" t="s">
        <v>1192</v>
      </c>
    </row>
    <row r="102" spans="1:83" x14ac:dyDescent="0.25">
      <c r="A102" t="s">
        <v>871</v>
      </c>
      <c r="B102" t="s">
        <v>1602</v>
      </c>
      <c r="C102">
        <v>13128209</v>
      </c>
      <c r="D102">
        <v>13591730</v>
      </c>
      <c r="E102">
        <v>558730</v>
      </c>
      <c r="F102">
        <v>581530</v>
      </c>
      <c r="G102">
        <v>2594247</v>
      </c>
      <c r="H102">
        <v>2659325</v>
      </c>
      <c r="I102">
        <v>10533962</v>
      </c>
      <c r="J102">
        <v>10932405</v>
      </c>
      <c r="K102">
        <v>483570</v>
      </c>
      <c r="L102">
        <v>493241</v>
      </c>
      <c r="M102">
        <v>39765.699999999997</v>
      </c>
      <c r="N102">
        <v>40286.1</v>
      </c>
      <c r="O102">
        <v>96</v>
      </c>
      <c r="P102">
        <v>96.5</v>
      </c>
      <c r="Q102">
        <v>309.7</v>
      </c>
      <c r="R102">
        <v>296.20999999999998</v>
      </c>
      <c r="S102">
        <v>38484.699999999997</v>
      </c>
      <c r="T102">
        <v>39172.296499999997</v>
      </c>
      <c r="U102">
        <v>341.13</v>
      </c>
      <c r="V102">
        <v>346.97302000000002</v>
      </c>
      <c r="W102">
        <v>273.72000000000003</v>
      </c>
      <c r="X102">
        <v>279.08512000000002</v>
      </c>
      <c r="Y102">
        <v>0</v>
      </c>
      <c r="Z102">
        <v>0</v>
      </c>
      <c r="AA102">
        <v>0</v>
      </c>
      <c r="AB102">
        <v>4</v>
      </c>
      <c r="AC102">
        <v>4</v>
      </c>
      <c r="AD102">
        <v>1461.23828</v>
      </c>
      <c r="AE102">
        <v>228.14973000000001</v>
      </c>
      <c r="AF102">
        <v>82.349879999999999</v>
      </c>
      <c r="AG102">
        <v>0</v>
      </c>
      <c r="AH102">
        <v>2118.7109099999998</v>
      </c>
      <c r="AI102">
        <v>30</v>
      </c>
      <c r="AJ102">
        <v>39172.25</v>
      </c>
      <c r="AK102">
        <v>0</v>
      </c>
      <c r="AL102">
        <v>0</v>
      </c>
      <c r="AM102">
        <v>28</v>
      </c>
      <c r="AN102">
        <v>39035.1</v>
      </c>
      <c r="AO102" t="s">
        <v>1192</v>
      </c>
      <c r="AP102" t="s">
        <v>1192</v>
      </c>
      <c r="AQ102" t="s">
        <v>1192</v>
      </c>
      <c r="AR102" t="s">
        <v>1192</v>
      </c>
      <c r="AS102" t="s">
        <v>1192</v>
      </c>
      <c r="AT102" t="s">
        <v>1192</v>
      </c>
      <c r="AU102" t="s">
        <v>1192</v>
      </c>
      <c r="AV102" t="s">
        <v>1192</v>
      </c>
      <c r="AW102" t="s">
        <v>1192</v>
      </c>
      <c r="AX102" t="s">
        <v>1192</v>
      </c>
      <c r="AY102" t="s">
        <v>1192</v>
      </c>
      <c r="AZ102" t="s">
        <v>1192</v>
      </c>
      <c r="BA102" t="s">
        <v>1192</v>
      </c>
      <c r="BB102" t="s">
        <v>1192</v>
      </c>
      <c r="BC102" t="s">
        <v>1192</v>
      </c>
      <c r="BD102" t="s">
        <v>1192</v>
      </c>
      <c r="BE102" t="s">
        <v>1192</v>
      </c>
      <c r="BF102" t="s">
        <v>1192</v>
      </c>
      <c r="BG102" t="s">
        <v>1192</v>
      </c>
      <c r="BH102" t="s">
        <v>1192</v>
      </c>
      <c r="BI102" t="s">
        <v>1192</v>
      </c>
      <c r="BJ102" t="s">
        <v>1192</v>
      </c>
      <c r="BK102" t="s">
        <v>1192</v>
      </c>
      <c r="BL102" t="s">
        <v>1192</v>
      </c>
      <c r="BM102" t="s">
        <v>1192</v>
      </c>
      <c r="BN102" t="s">
        <v>1192</v>
      </c>
      <c r="BO102" t="s">
        <v>1192</v>
      </c>
      <c r="BP102" t="s">
        <v>1192</v>
      </c>
      <c r="BQ102" t="s">
        <v>1192</v>
      </c>
      <c r="BR102" t="s">
        <v>1192</v>
      </c>
      <c r="BS102" t="s">
        <v>1192</v>
      </c>
      <c r="BT102" t="s">
        <v>1192</v>
      </c>
      <c r="BU102" t="s">
        <v>1192</v>
      </c>
      <c r="BV102" t="s">
        <v>1192</v>
      </c>
      <c r="BW102" t="s">
        <v>1192</v>
      </c>
      <c r="BX102" t="s">
        <v>1192</v>
      </c>
      <c r="BY102" t="s">
        <v>1192</v>
      </c>
      <c r="BZ102" t="s">
        <v>1192</v>
      </c>
      <c r="CA102" t="s">
        <v>1192</v>
      </c>
      <c r="CB102" t="s">
        <v>1192</v>
      </c>
      <c r="CC102" t="s">
        <v>1192</v>
      </c>
      <c r="CD102" t="s">
        <v>1192</v>
      </c>
      <c r="CE102" t="s">
        <v>1192</v>
      </c>
    </row>
    <row r="103" spans="1:83" x14ac:dyDescent="0.25">
      <c r="A103" t="s">
        <v>873</v>
      </c>
      <c r="B103" t="s">
        <v>1603</v>
      </c>
      <c r="C103">
        <v>8198849</v>
      </c>
      <c r="D103">
        <v>8600981</v>
      </c>
      <c r="E103">
        <v>5900</v>
      </c>
      <c r="F103">
        <v>5660</v>
      </c>
      <c r="G103">
        <v>2577529</v>
      </c>
      <c r="H103">
        <v>2745121</v>
      </c>
      <c r="I103">
        <v>5621320</v>
      </c>
      <c r="J103">
        <v>5855860</v>
      </c>
      <c r="K103">
        <v>0</v>
      </c>
      <c r="L103">
        <v>0</v>
      </c>
      <c r="M103">
        <v>30017.599999999999</v>
      </c>
      <c r="N103">
        <v>30466.84</v>
      </c>
      <c r="O103">
        <v>98.5</v>
      </c>
      <c r="P103">
        <v>98.5</v>
      </c>
      <c r="Q103">
        <v>170.3</v>
      </c>
      <c r="R103">
        <v>170.34</v>
      </c>
      <c r="S103">
        <v>29737.7</v>
      </c>
      <c r="T103">
        <v>30180.1774</v>
      </c>
      <c r="U103">
        <v>275.70999999999998</v>
      </c>
      <c r="V103">
        <v>284.98775000000001</v>
      </c>
      <c r="W103">
        <v>189.03</v>
      </c>
      <c r="X103">
        <v>194.03001</v>
      </c>
      <c r="Y103" t="s">
        <v>1192</v>
      </c>
      <c r="Z103" t="s">
        <v>1192</v>
      </c>
      <c r="AA103" t="s">
        <v>1192</v>
      </c>
      <c r="AB103">
        <v>4</v>
      </c>
      <c r="AC103">
        <v>4</v>
      </c>
      <c r="AD103">
        <v>1451.3571099999999</v>
      </c>
      <c r="AE103">
        <v>280.08003000000002</v>
      </c>
      <c r="AF103">
        <v>0</v>
      </c>
      <c r="AG103">
        <v>0</v>
      </c>
      <c r="AH103">
        <v>2016.42489</v>
      </c>
      <c r="AI103">
        <v>41</v>
      </c>
      <c r="AJ103">
        <v>30009.8</v>
      </c>
      <c r="AK103">
        <v>0</v>
      </c>
      <c r="AL103">
        <v>0</v>
      </c>
      <c r="AM103">
        <v>40</v>
      </c>
      <c r="AN103">
        <v>29913.5</v>
      </c>
      <c r="AO103">
        <v>3</v>
      </c>
      <c r="AP103" t="s">
        <v>1192</v>
      </c>
      <c r="AQ103" t="s">
        <v>1192</v>
      </c>
      <c r="AR103" t="s">
        <v>1192</v>
      </c>
      <c r="AS103" t="s">
        <v>1192</v>
      </c>
      <c r="AT103" t="s">
        <v>1192</v>
      </c>
      <c r="AU103" t="s">
        <v>1192</v>
      </c>
      <c r="AV103" t="s">
        <v>1192</v>
      </c>
      <c r="AW103" t="s">
        <v>1192</v>
      </c>
      <c r="AX103" t="s">
        <v>1192</v>
      </c>
      <c r="AY103" t="s">
        <v>1192</v>
      </c>
      <c r="AZ103" t="s">
        <v>1192</v>
      </c>
      <c r="BA103" t="s">
        <v>1192</v>
      </c>
      <c r="BB103" t="s">
        <v>1192</v>
      </c>
      <c r="BC103" t="s">
        <v>1192</v>
      </c>
      <c r="BD103" t="s">
        <v>1192</v>
      </c>
      <c r="BE103" t="s">
        <v>1192</v>
      </c>
      <c r="BF103" t="s">
        <v>1192</v>
      </c>
      <c r="BG103" t="s">
        <v>1192</v>
      </c>
      <c r="BH103" t="s">
        <v>1192</v>
      </c>
      <c r="BI103" t="s">
        <v>1192</v>
      </c>
      <c r="BJ103" t="s">
        <v>1192</v>
      </c>
      <c r="BK103" t="s">
        <v>1192</v>
      </c>
      <c r="BL103" t="s">
        <v>1192</v>
      </c>
      <c r="BM103" t="s">
        <v>1192</v>
      </c>
      <c r="BN103" t="s">
        <v>1192</v>
      </c>
      <c r="BO103" t="s">
        <v>1192</v>
      </c>
      <c r="BP103" t="s">
        <v>1192</v>
      </c>
      <c r="BQ103" t="s">
        <v>1192</v>
      </c>
      <c r="BR103" t="s">
        <v>1192</v>
      </c>
      <c r="BS103" t="s">
        <v>1192</v>
      </c>
      <c r="BT103" t="s">
        <v>1192</v>
      </c>
      <c r="BU103" t="s">
        <v>1192</v>
      </c>
      <c r="BV103" t="s">
        <v>1192</v>
      </c>
      <c r="BW103" t="s">
        <v>1192</v>
      </c>
      <c r="BX103" t="s">
        <v>1192</v>
      </c>
      <c r="BY103" t="s">
        <v>1192</v>
      </c>
      <c r="BZ103">
        <v>0</v>
      </c>
      <c r="CA103" t="s">
        <v>1192</v>
      </c>
      <c r="CB103" t="s">
        <v>1192</v>
      </c>
      <c r="CC103">
        <v>0</v>
      </c>
      <c r="CD103" t="s">
        <v>1192</v>
      </c>
      <c r="CE103" t="s">
        <v>1192</v>
      </c>
    </row>
    <row r="104" spans="1:83" x14ac:dyDescent="0.25">
      <c r="A104" t="s">
        <v>875</v>
      </c>
      <c r="B104" t="s">
        <v>1604</v>
      </c>
      <c r="C104">
        <v>7748494</v>
      </c>
      <c r="D104">
        <v>8029012</v>
      </c>
      <c r="E104">
        <v>1427365</v>
      </c>
      <c r="F104">
        <v>1466594</v>
      </c>
      <c r="G104">
        <v>1091657</v>
      </c>
      <c r="H104">
        <v>1148200</v>
      </c>
      <c r="I104">
        <v>6656837</v>
      </c>
      <c r="J104">
        <v>6880812</v>
      </c>
      <c r="K104">
        <v>0</v>
      </c>
      <c r="L104">
        <v>0</v>
      </c>
      <c r="M104">
        <v>31377.200000000001</v>
      </c>
      <c r="N104">
        <v>31784.9</v>
      </c>
      <c r="O104">
        <v>98.25</v>
      </c>
      <c r="P104">
        <v>98.25</v>
      </c>
      <c r="Q104">
        <v>146.9</v>
      </c>
      <c r="R104">
        <v>163.33000000000001</v>
      </c>
      <c r="S104">
        <v>30975</v>
      </c>
      <c r="T104">
        <v>31392</v>
      </c>
      <c r="U104">
        <v>250.15</v>
      </c>
      <c r="V104">
        <v>255.77</v>
      </c>
      <c r="W104">
        <v>214.91</v>
      </c>
      <c r="X104">
        <v>219.19</v>
      </c>
      <c r="Y104" t="s">
        <v>1192</v>
      </c>
      <c r="Z104" t="s">
        <v>1192</v>
      </c>
      <c r="AA104" t="s">
        <v>1192</v>
      </c>
      <c r="AB104">
        <v>4</v>
      </c>
      <c r="AC104">
        <v>4</v>
      </c>
      <c r="AD104">
        <v>1514.29</v>
      </c>
      <c r="AE104">
        <v>236.45</v>
      </c>
      <c r="AF104">
        <v>77.27</v>
      </c>
      <c r="AG104">
        <v>0</v>
      </c>
      <c r="AH104">
        <v>2083.7800000000002</v>
      </c>
      <c r="AI104">
        <v>15</v>
      </c>
      <c r="AJ104">
        <v>23729</v>
      </c>
      <c r="AK104">
        <v>0</v>
      </c>
      <c r="AL104">
        <v>0</v>
      </c>
      <c r="AM104">
        <v>15</v>
      </c>
      <c r="AN104">
        <v>23729</v>
      </c>
      <c r="AO104">
        <v>3</v>
      </c>
      <c r="AP104" t="s">
        <v>1192</v>
      </c>
      <c r="AQ104" t="s">
        <v>1192</v>
      </c>
      <c r="AR104" t="s">
        <v>1192</v>
      </c>
      <c r="AS104" t="s">
        <v>1192</v>
      </c>
      <c r="AT104" t="s">
        <v>1192</v>
      </c>
      <c r="AU104" t="s">
        <v>1192</v>
      </c>
      <c r="AV104" t="s">
        <v>1192</v>
      </c>
      <c r="AW104" t="s">
        <v>1192</v>
      </c>
      <c r="AX104" t="s">
        <v>1192</v>
      </c>
      <c r="AY104" t="s">
        <v>1192</v>
      </c>
      <c r="AZ104" t="s">
        <v>1192</v>
      </c>
      <c r="BA104" t="s">
        <v>1192</v>
      </c>
      <c r="BB104" t="s">
        <v>1192</v>
      </c>
      <c r="BC104" t="s">
        <v>1192</v>
      </c>
      <c r="BD104" t="s">
        <v>1192</v>
      </c>
      <c r="BE104" t="s">
        <v>1192</v>
      </c>
      <c r="BF104" t="s">
        <v>1192</v>
      </c>
      <c r="BG104" t="s">
        <v>1192</v>
      </c>
      <c r="BH104" t="s">
        <v>1192</v>
      </c>
      <c r="BI104" t="s">
        <v>1192</v>
      </c>
      <c r="BJ104" t="s">
        <v>1192</v>
      </c>
      <c r="BK104" t="s">
        <v>1192</v>
      </c>
      <c r="BL104" t="s">
        <v>1192</v>
      </c>
      <c r="BM104" t="s">
        <v>1192</v>
      </c>
      <c r="BN104" t="s">
        <v>1192</v>
      </c>
      <c r="BO104" t="s">
        <v>1192</v>
      </c>
      <c r="BP104" t="s">
        <v>1192</v>
      </c>
      <c r="BQ104" t="s">
        <v>1192</v>
      </c>
      <c r="BR104" t="s">
        <v>1192</v>
      </c>
      <c r="BS104" t="s">
        <v>1192</v>
      </c>
      <c r="BT104" t="s">
        <v>1192</v>
      </c>
      <c r="BU104" t="s">
        <v>1192</v>
      </c>
      <c r="BV104" t="s">
        <v>1192</v>
      </c>
      <c r="BW104" t="s">
        <v>1192</v>
      </c>
      <c r="BX104" t="s">
        <v>1192</v>
      </c>
      <c r="BY104" t="s">
        <v>1192</v>
      </c>
      <c r="BZ104">
        <v>0</v>
      </c>
      <c r="CA104" t="s">
        <v>1192</v>
      </c>
      <c r="CB104" t="s">
        <v>1192</v>
      </c>
      <c r="CC104">
        <v>0</v>
      </c>
      <c r="CD104" t="s">
        <v>1192</v>
      </c>
      <c r="CE104" t="s">
        <v>1192</v>
      </c>
    </row>
    <row r="105" spans="1:83" x14ac:dyDescent="0.25">
      <c r="A105" t="s">
        <v>876</v>
      </c>
      <c r="B105" t="s">
        <v>1605</v>
      </c>
      <c r="C105">
        <v>100514796</v>
      </c>
      <c r="D105">
        <v>103868834</v>
      </c>
      <c r="E105">
        <v>0</v>
      </c>
      <c r="F105" t="s">
        <v>1192</v>
      </c>
      <c r="G105">
        <v>12105</v>
      </c>
      <c r="H105">
        <v>12467</v>
      </c>
      <c r="I105">
        <v>100502691</v>
      </c>
      <c r="J105">
        <v>103856367</v>
      </c>
      <c r="K105">
        <v>10989549</v>
      </c>
      <c r="L105">
        <v>11663287</v>
      </c>
      <c r="M105">
        <v>53692</v>
      </c>
      <c r="N105">
        <v>53873</v>
      </c>
      <c r="O105">
        <v>97.75</v>
      </c>
      <c r="P105">
        <v>97.75</v>
      </c>
      <c r="Q105">
        <v>0</v>
      </c>
      <c r="R105">
        <v>0</v>
      </c>
      <c r="S105">
        <v>52483.9</v>
      </c>
      <c r="T105">
        <v>52660.9</v>
      </c>
      <c r="U105">
        <v>1915.15</v>
      </c>
      <c r="V105">
        <v>1972.41</v>
      </c>
      <c r="W105">
        <v>1914.92</v>
      </c>
      <c r="X105">
        <v>1972.17</v>
      </c>
      <c r="Y105">
        <v>1008414</v>
      </c>
      <c r="Z105">
        <v>19.149999999999999</v>
      </c>
      <c r="AA105">
        <v>1.00004</v>
      </c>
      <c r="AB105">
        <v>4</v>
      </c>
      <c r="AC105">
        <v>4</v>
      </c>
      <c r="AD105">
        <v>0</v>
      </c>
      <c r="AE105">
        <v>153.84</v>
      </c>
      <c r="AF105">
        <v>87.35</v>
      </c>
      <c r="AG105">
        <v>0</v>
      </c>
      <c r="AH105">
        <v>2213.6</v>
      </c>
      <c r="AI105">
        <v>1</v>
      </c>
      <c r="AJ105">
        <v>1214.0999999999999</v>
      </c>
      <c r="AK105">
        <v>0</v>
      </c>
      <c r="AL105">
        <v>0</v>
      </c>
      <c r="AM105">
        <v>1</v>
      </c>
      <c r="AN105">
        <v>1214.0999999999999</v>
      </c>
      <c r="AO105">
        <v>3</v>
      </c>
      <c r="AP105" t="s">
        <v>1192</v>
      </c>
      <c r="AQ105" t="s">
        <v>1192</v>
      </c>
      <c r="AR105" t="s">
        <v>1192</v>
      </c>
      <c r="AS105" t="s">
        <v>1192</v>
      </c>
      <c r="AT105" t="s">
        <v>1192</v>
      </c>
      <c r="AU105" t="s">
        <v>1192</v>
      </c>
      <c r="AV105" t="s">
        <v>1192</v>
      </c>
      <c r="AW105" t="s">
        <v>1192</v>
      </c>
      <c r="AX105" t="s">
        <v>1192</v>
      </c>
      <c r="AY105" t="s">
        <v>1192</v>
      </c>
      <c r="AZ105" t="s">
        <v>1192</v>
      </c>
      <c r="BA105" t="s">
        <v>1192</v>
      </c>
      <c r="BB105" t="s">
        <v>1192</v>
      </c>
      <c r="BC105" t="s">
        <v>1192</v>
      </c>
      <c r="BD105" t="s">
        <v>1192</v>
      </c>
      <c r="BE105" t="s">
        <v>1192</v>
      </c>
      <c r="BF105" t="s">
        <v>1192</v>
      </c>
      <c r="BG105" t="s">
        <v>1192</v>
      </c>
      <c r="BH105" t="s">
        <v>1192</v>
      </c>
      <c r="BI105" t="s">
        <v>1192</v>
      </c>
      <c r="BJ105" t="s">
        <v>1192</v>
      </c>
      <c r="BK105" t="s">
        <v>1192</v>
      </c>
      <c r="BL105" t="s">
        <v>1192</v>
      </c>
      <c r="BM105" t="s">
        <v>1192</v>
      </c>
      <c r="BN105" t="s">
        <v>1192</v>
      </c>
      <c r="BO105" t="s">
        <v>1192</v>
      </c>
      <c r="BP105" t="s">
        <v>1192</v>
      </c>
      <c r="BQ105" t="s">
        <v>1192</v>
      </c>
      <c r="BR105" t="s">
        <v>1192</v>
      </c>
      <c r="BS105" t="s">
        <v>1192</v>
      </c>
      <c r="BT105" t="s">
        <v>1192</v>
      </c>
      <c r="BU105" t="s">
        <v>1192</v>
      </c>
      <c r="BV105" t="s">
        <v>1192</v>
      </c>
      <c r="BW105" t="s">
        <v>1192</v>
      </c>
      <c r="BX105" t="s">
        <v>1192</v>
      </c>
      <c r="BY105" t="s">
        <v>1192</v>
      </c>
      <c r="BZ105">
        <v>0</v>
      </c>
      <c r="CA105" t="s">
        <v>1192</v>
      </c>
      <c r="CB105" t="s">
        <v>1192</v>
      </c>
      <c r="CC105">
        <v>0</v>
      </c>
      <c r="CD105" t="s">
        <v>1192</v>
      </c>
      <c r="CE105" t="s">
        <v>1192</v>
      </c>
    </row>
    <row r="106" spans="1:83" x14ac:dyDescent="0.25">
      <c r="A106" t="s">
        <v>878</v>
      </c>
      <c r="B106" t="s">
        <v>1606</v>
      </c>
      <c r="C106">
        <v>7222402</v>
      </c>
      <c r="D106">
        <v>7511853</v>
      </c>
      <c r="E106">
        <v>0</v>
      </c>
      <c r="F106">
        <v>0</v>
      </c>
      <c r="G106">
        <v>751302</v>
      </c>
      <c r="H106">
        <v>785053</v>
      </c>
      <c r="I106">
        <v>6471100</v>
      </c>
      <c r="J106">
        <v>6726800</v>
      </c>
      <c r="K106">
        <v>20437</v>
      </c>
      <c r="L106">
        <v>27497</v>
      </c>
      <c r="M106">
        <v>37841.4</v>
      </c>
      <c r="N106">
        <v>38232.699999999997</v>
      </c>
      <c r="O106">
        <v>98.75</v>
      </c>
      <c r="P106">
        <v>98.75</v>
      </c>
      <c r="Q106">
        <v>21.6</v>
      </c>
      <c r="R106">
        <v>21.6</v>
      </c>
      <c r="S106">
        <v>37390</v>
      </c>
      <c r="T106">
        <v>37776.400000000001</v>
      </c>
      <c r="U106">
        <v>193.16</v>
      </c>
      <c r="V106">
        <v>198.85</v>
      </c>
      <c r="W106">
        <v>173.07</v>
      </c>
      <c r="X106">
        <v>178.07</v>
      </c>
      <c r="Y106">
        <v>0</v>
      </c>
      <c r="Z106">
        <v>0</v>
      </c>
      <c r="AA106">
        <v>0</v>
      </c>
      <c r="AB106">
        <v>4</v>
      </c>
      <c r="AC106">
        <v>4</v>
      </c>
      <c r="AD106">
        <v>1644.09</v>
      </c>
      <c r="AE106">
        <v>254.25</v>
      </c>
      <c r="AF106">
        <v>84.57</v>
      </c>
      <c r="AG106">
        <v>0</v>
      </c>
      <c r="AH106">
        <v>2181.7600000000002</v>
      </c>
      <c r="AI106">
        <v>12</v>
      </c>
      <c r="AJ106">
        <v>11690</v>
      </c>
      <c r="AK106">
        <v>0</v>
      </c>
      <c r="AL106">
        <v>0</v>
      </c>
      <c r="AM106">
        <v>12</v>
      </c>
      <c r="AN106">
        <v>11690</v>
      </c>
      <c r="AO106" t="s">
        <v>1192</v>
      </c>
      <c r="AP106" t="s">
        <v>1192</v>
      </c>
      <c r="AQ106" t="s">
        <v>1192</v>
      </c>
      <c r="AR106" t="s">
        <v>1192</v>
      </c>
      <c r="AS106" t="s">
        <v>1192</v>
      </c>
      <c r="AT106" t="s">
        <v>1192</v>
      </c>
      <c r="AU106" t="s">
        <v>1192</v>
      </c>
      <c r="AV106" t="s">
        <v>1192</v>
      </c>
      <c r="AW106" t="s">
        <v>1192</v>
      </c>
      <c r="AX106" t="s">
        <v>1192</v>
      </c>
      <c r="AY106" t="s">
        <v>1192</v>
      </c>
      <c r="AZ106" t="s">
        <v>1192</v>
      </c>
      <c r="BA106" t="s">
        <v>1192</v>
      </c>
      <c r="BB106" t="s">
        <v>1192</v>
      </c>
      <c r="BC106" t="s">
        <v>1192</v>
      </c>
      <c r="BD106" t="s">
        <v>1192</v>
      </c>
      <c r="BE106" t="s">
        <v>1192</v>
      </c>
      <c r="BF106" t="s">
        <v>1192</v>
      </c>
      <c r="BG106" t="s">
        <v>1192</v>
      </c>
      <c r="BH106" t="s">
        <v>1192</v>
      </c>
      <c r="BI106" t="s">
        <v>1192</v>
      </c>
      <c r="BJ106" t="s">
        <v>1192</v>
      </c>
      <c r="BK106" t="s">
        <v>1192</v>
      </c>
      <c r="BL106" t="s">
        <v>1192</v>
      </c>
      <c r="BM106" t="s">
        <v>1192</v>
      </c>
      <c r="BN106" t="s">
        <v>1192</v>
      </c>
      <c r="BO106" t="s">
        <v>1192</v>
      </c>
      <c r="BP106" t="s">
        <v>1192</v>
      </c>
      <c r="BQ106" t="s">
        <v>1192</v>
      </c>
      <c r="BR106" t="s">
        <v>1192</v>
      </c>
      <c r="BS106" t="s">
        <v>1192</v>
      </c>
      <c r="BT106" t="s">
        <v>1192</v>
      </c>
      <c r="BU106" t="s">
        <v>1192</v>
      </c>
      <c r="BV106" t="s">
        <v>1192</v>
      </c>
      <c r="BW106" t="s">
        <v>1192</v>
      </c>
      <c r="BX106" t="s">
        <v>1192</v>
      </c>
      <c r="BY106" t="s">
        <v>1192</v>
      </c>
      <c r="BZ106" t="s">
        <v>1192</v>
      </c>
      <c r="CA106" t="s">
        <v>1192</v>
      </c>
      <c r="CB106" t="s">
        <v>1192</v>
      </c>
      <c r="CC106" t="s">
        <v>1192</v>
      </c>
      <c r="CD106" t="s">
        <v>1192</v>
      </c>
      <c r="CE106" t="s">
        <v>1192</v>
      </c>
    </row>
    <row r="107" spans="1:83" x14ac:dyDescent="0.25">
      <c r="A107" t="s">
        <v>880</v>
      </c>
      <c r="B107" t="s">
        <v>1607</v>
      </c>
      <c r="C107">
        <v>8328778</v>
      </c>
      <c r="D107">
        <v>8602007</v>
      </c>
      <c r="E107">
        <v>0</v>
      </c>
      <c r="F107">
        <v>0</v>
      </c>
      <c r="G107">
        <v>247762</v>
      </c>
      <c r="H107">
        <v>257917</v>
      </c>
      <c r="I107">
        <v>8081016</v>
      </c>
      <c r="J107">
        <v>8344090</v>
      </c>
      <c r="K107">
        <v>0</v>
      </c>
      <c r="L107">
        <v>0</v>
      </c>
      <c r="M107">
        <v>38551.1</v>
      </c>
      <c r="N107">
        <v>38901.300000000003</v>
      </c>
      <c r="O107">
        <v>98.75</v>
      </c>
      <c r="P107">
        <v>98.75</v>
      </c>
      <c r="Q107">
        <v>50.6</v>
      </c>
      <c r="R107">
        <v>38.799999999999997</v>
      </c>
      <c r="S107">
        <v>38119.800000000003</v>
      </c>
      <c r="T107">
        <v>38453.833749999998</v>
      </c>
      <c r="U107">
        <v>218.49</v>
      </c>
      <c r="V107">
        <v>223.69699</v>
      </c>
      <c r="W107">
        <v>211.99</v>
      </c>
      <c r="X107">
        <v>216.98981000000001</v>
      </c>
      <c r="Y107">
        <v>0</v>
      </c>
      <c r="Z107">
        <v>0</v>
      </c>
      <c r="AA107">
        <v>0</v>
      </c>
      <c r="AB107">
        <v>4</v>
      </c>
      <c r="AC107">
        <v>4</v>
      </c>
      <c r="AD107">
        <v>1451.35571</v>
      </c>
      <c r="AE107">
        <v>280.07974999999999</v>
      </c>
      <c r="AF107">
        <v>0</v>
      </c>
      <c r="AG107">
        <v>0</v>
      </c>
      <c r="AH107">
        <v>1955.1324500000001</v>
      </c>
      <c r="AI107">
        <v>1</v>
      </c>
      <c r="AJ107">
        <v>6562.7</v>
      </c>
      <c r="AK107">
        <v>0</v>
      </c>
      <c r="AL107">
        <v>0</v>
      </c>
      <c r="AM107">
        <v>1</v>
      </c>
      <c r="AN107">
        <v>6562.7</v>
      </c>
      <c r="AO107" t="s">
        <v>1192</v>
      </c>
      <c r="AP107" t="s">
        <v>1192</v>
      </c>
      <c r="AQ107" t="s">
        <v>1192</v>
      </c>
      <c r="AR107" t="s">
        <v>1192</v>
      </c>
      <c r="AS107" t="s">
        <v>1192</v>
      </c>
      <c r="AT107" t="s">
        <v>1192</v>
      </c>
      <c r="AU107" t="s">
        <v>1192</v>
      </c>
      <c r="AV107" t="s">
        <v>1192</v>
      </c>
      <c r="AW107" t="s">
        <v>1192</v>
      </c>
      <c r="AX107" t="s">
        <v>1192</v>
      </c>
      <c r="AY107" t="s">
        <v>1192</v>
      </c>
      <c r="AZ107" t="s">
        <v>1192</v>
      </c>
      <c r="BA107" t="s">
        <v>1192</v>
      </c>
      <c r="BB107" t="s">
        <v>1192</v>
      </c>
      <c r="BC107" t="s">
        <v>1192</v>
      </c>
      <c r="BD107" t="s">
        <v>1192</v>
      </c>
      <c r="BE107" t="s">
        <v>1192</v>
      </c>
      <c r="BF107" t="s">
        <v>1192</v>
      </c>
      <c r="BG107" t="s">
        <v>1192</v>
      </c>
      <c r="BH107" t="s">
        <v>1192</v>
      </c>
      <c r="BI107" t="s">
        <v>1192</v>
      </c>
      <c r="BJ107" t="s">
        <v>1192</v>
      </c>
      <c r="BK107" t="s">
        <v>1192</v>
      </c>
      <c r="BL107" t="s">
        <v>1192</v>
      </c>
      <c r="BM107" t="s">
        <v>1192</v>
      </c>
      <c r="BN107" t="s">
        <v>1192</v>
      </c>
      <c r="BO107" t="s">
        <v>1192</v>
      </c>
      <c r="BP107" t="s">
        <v>1192</v>
      </c>
      <c r="BQ107" t="s">
        <v>1192</v>
      </c>
      <c r="BR107" t="s">
        <v>1192</v>
      </c>
      <c r="BS107" t="s">
        <v>1192</v>
      </c>
      <c r="BT107" t="s">
        <v>1192</v>
      </c>
      <c r="BU107" t="s">
        <v>1192</v>
      </c>
      <c r="BV107" t="s">
        <v>1192</v>
      </c>
      <c r="BW107" t="s">
        <v>1192</v>
      </c>
      <c r="BX107" t="s">
        <v>1192</v>
      </c>
      <c r="BY107" t="s">
        <v>1192</v>
      </c>
      <c r="BZ107" t="s">
        <v>1192</v>
      </c>
      <c r="CA107" t="s">
        <v>1192</v>
      </c>
      <c r="CB107" t="s">
        <v>1192</v>
      </c>
      <c r="CC107" t="s">
        <v>1192</v>
      </c>
      <c r="CD107" t="s">
        <v>1192</v>
      </c>
      <c r="CE107" t="s">
        <v>1192</v>
      </c>
    </row>
    <row r="108" spans="1:83" x14ac:dyDescent="0.25">
      <c r="A108" t="s">
        <v>882</v>
      </c>
      <c r="B108" t="s">
        <v>1608</v>
      </c>
      <c r="C108">
        <v>6299900</v>
      </c>
      <c r="D108">
        <v>6537374</v>
      </c>
      <c r="E108">
        <v>0</v>
      </c>
      <c r="F108">
        <v>0</v>
      </c>
      <c r="G108">
        <v>0</v>
      </c>
      <c r="H108">
        <v>0</v>
      </c>
      <c r="I108">
        <v>6299900</v>
      </c>
      <c r="J108">
        <v>6537374</v>
      </c>
      <c r="K108">
        <v>0</v>
      </c>
      <c r="L108">
        <v>0</v>
      </c>
      <c r="M108">
        <v>26340.2</v>
      </c>
      <c r="N108">
        <v>26722.9</v>
      </c>
      <c r="O108">
        <v>98.5</v>
      </c>
      <c r="P108">
        <v>98.75</v>
      </c>
      <c r="Q108">
        <v>777.7</v>
      </c>
      <c r="R108">
        <v>765.3</v>
      </c>
      <c r="S108">
        <v>26722.799999999999</v>
      </c>
      <c r="T108">
        <v>27154.16375</v>
      </c>
      <c r="U108">
        <v>235.75</v>
      </c>
      <c r="V108">
        <v>240.75032999999999</v>
      </c>
      <c r="W108">
        <v>235.75</v>
      </c>
      <c r="X108">
        <v>240.75032999999999</v>
      </c>
      <c r="Y108">
        <v>0</v>
      </c>
      <c r="Z108">
        <v>0</v>
      </c>
      <c r="AA108">
        <v>0</v>
      </c>
      <c r="AB108">
        <v>4</v>
      </c>
      <c r="AC108">
        <v>4</v>
      </c>
      <c r="AD108">
        <v>1390.86187</v>
      </c>
      <c r="AE108">
        <v>236.46030999999999</v>
      </c>
      <c r="AF108">
        <v>75.430090000000007</v>
      </c>
      <c r="AG108">
        <v>0</v>
      </c>
      <c r="AH108">
        <v>1943.50261</v>
      </c>
      <c r="AI108">
        <v>0</v>
      </c>
      <c r="AJ108">
        <v>0</v>
      </c>
      <c r="AK108">
        <v>0</v>
      </c>
      <c r="AL108">
        <v>0</v>
      </c>
      <c r="AM108">
        <v>0</v>
      </c>
      <c r="AN108">
        <v>0</v>
      </c>
      <c r="AO108" t="s">
        <v>1192</v>
      </c>
      <c r="AP108" t="s">
        <v>1192</v>
      </c>
      <c r="AQ108" t="s">
        <v>1192</v>
      </c>
      <c r="AR108" t="s">
        <v>1192</v>
      </c>
      <c r="AS108" t="s">
        <v>1192</v>
      </c>
      <c r="AT108" t="s">
        <v>1192</v>
      </c>
      <c r="AU108" t="s">
        <v>1192</v>
      </c>
      <c r="AV108" t="s">
        <v>1192</v>
      </c>
      <c r="AW108" t="s">
        <v>1192</v>
      </c>
      <c r="AX108" t="s">
        <v>1192</v>
      </c>
      <c r="AY108" t="s">
        <v>1192</v>
      </c>
      <c r="AZ108" t="s">
        <v>1192</v>
      </c>
      <c r="BA108" t="s">
        <v>1192</v>
      </c>
      <c r="BB108" t="s">
        <v>1192</v>
      </c>
      <c r="BC108" t="s">
        <v>1192</v>
      </c>
      <c r="BD108" t="s">
        <v>1192</v>
      </c>
      <c r="BE108" t="s">
        <v>1192</v>
      </c>
      <c r="BF108" t="s">
        <v>1192</v>
      </c>
      <c r="BG108" t="s">
        <v>1192</v>
      </c>
      <c r="BH108" t="s">
        <v>1192</v>
      </c>
      <c r="BI108" t="s">
        <v>1192</v>
      </c>
      <c r="BJ108" t="s">
        <v>1192</v>
      </c>
      <c r="BK108" t="s">
        <v>1192</v>
      </c>
      <c r="BL108" t="s">
        <v>1192</v>
      </c>
      <c r="BM108" t="s">
        <v>1192</v>
      </c>
      <c r="BN108" t="s">
        <v>1192</v>
      </c>
      <c r="BO108" t="s">
        <v>1192</v>
      </c>
      <c r="BP108" t="s">
        <v>1192</v>
      </c>
      <c r="BQ108" t="s">
        <v>1192</v>
      </c>
      <c r="BR108" t="s">
        <v>1192</v>
      </c>
      <c r="BS108" t="s">
        <v>1192</v>
      </c>
      <c r="BT108" t="s">
        <v>1192</v>
      </c>
      <c r="BU108" t="s">
        <v>1192</v>
      </c>
      <c r="BV108" t="s">
        <v>1192</v>
      </c>
      <c r="BW108" t="s">
        <v>1192</v>
      </c>
      <c r="BX108" t="s">
        <v>1192</v>
      </c>
      <c r="BY108" t="s">
        <v>1192</v>
      </c>
      <c r="BZ108" t="s">
        <v>1192</v>
      </c>
      <c r="CA108" t="s">
        <v>1192</v>
      </c>
      <c r="CB108" t="s">
        <v>1192</v>
      </c>
      <c r="CC108" t="s">
        <v>1192</v>
      </c>
      <c r="CD108" t="s">
        <v>1192</v>
      </c>
      <c r="CE108" t="s">
        <v>1192</v>
      </c>
    </row>
    <row r="109" spans="1:83" x14ac:dyDescent="0.25">
      <c r="A109" t="s">
        <v>884</v>
      </c>
      <c r="B109" t="s">
        <v>1609</v>
      </c>
      <c r="C109">
        <v>7736740</v>
      </c>
      <c r="D109">
        <v>8064030</v>
      </c>
      <c r="E109">
        <v>0</v>
      </c>
      <c r="F109">
        <v>0</v>
      </c>
      <c r="G109">
        <v>403160</v>
      </c>
      <c r="H109">
        <v>471860</v>
      </c>
      <c r="I109">
        <v>7333580</v>
      </c>
      <c r="J109">
        <v>7592170</v>
      </c>
      <c r="K109">
        <v>42130</v>
      </c>
      <c r="L109">
        <v>42130</v>
      </c>
      <c r="M109">
        <v>34860.9</v>
      </c>
      <c r="N109">
        <v>35270.5</v>
      </c>
      <c r="O109">
        <v>98.75</v>
      </c>
      <c r="P109">
        <v>98.75</v>
      </c>
      <c r="Q109">
        <v>0</v>
      </c>
      <c r="R109">
        <v>0</v>
      </c>
      <c r="S109">
        <v>34425.1</v>
      </c>
      <c r="T109">
        <v>34829.618750000001</v>
      </c>
      <c r="U109">
        <v>224.74</v>
      </c>
      <c r="V109">
        <v>231.52794</v>
      </c>
      <c r="W109">
        <v>213.03</v>
      </c>
      <c r="X109">
        <v>217.98027999999999</v>
      </c>
      <c r="Y109">
        <v>0</v>
      </c>
      <c r="Z109">
        <v>0</v>
      </c>
      <c r="AA109">
        <v>0</v>
      </c>
      <c r="AB109">
        <v>4</v>
      </c>
      <c r="AC109">
        <v>4</v>
      </c>
      <c r="AD109">
        <v>1461.24172</v>
      </c>
      <c r="AE109">
        <v>228.15027000000001</v>
      </c>
      <c r="AF109">
        <v>82.350110000000001</v>
      </c>
      <c r="AG109">
        <v>0</v>
      </c>
      <c r="AH109">
        <v>2003.2700500000001</v>
      </c>
      <c r="AI109">
        <v>6</v>
      </c>
      <c r="AJ109">
        <v>7302</v>
      </c>
      <c r="AK109">
        <v>0</v>
      </c>
      <c r="AL109">
        <v>0</v>
      </c>
      <c r="AM109">
        <v>6</v>
      </c>
      <c r="AN109">
        <v>7302</v>
      </c>
      <c r="AO109" t="s">
        <v>1192</v>
      </c>
      <c r="AP109" t="s">
        <v>1192</v>
      </c>
      <c r="AQ109" t="s">
        <v>1192</v>
      </c>
      <c r="AR109" t="s">
        <v>1192</v>
      </c>
      <c r="AS109" t="s">
        <v>1192</v>
      </c>
      <c r="AT109" t="s">
        <v>1192</v>
      </c>
      <c r="AU109" t="s">
        <v>1192</v>
      </c>
      <c r="AV109" t="s">
        <v>1192</v>
      </c>
      <c r="AW109" t="s">
        <v>1192</v>
      </c>
      <c r="AX109" t="s">
        <v>1192</v>
      </c>
      <c r="AY109" t="s">
        <v>1192</v>
      </c>
      <c r="AZ109" t="s">
        <v>1192</v>
      </c>
      <c r="BA109" t="s">
        <v>1192</v>
      </c>
      <c r="BB109" t="s">
        <v>1192</v>
      </c>
      <c r="BC109" t="s">
        <v>1192</v>
      </c>
      <c r="BD109" t="s">
        <v>1192</v>
      </c>
      <c r="BE109" t="s">
        <v>1192</v>
      </c>
      <c r="BF109" t="s">
        <v>1192</v>
      </c>
      <c r="BG109" t="s">
        <v>1192</v>
      </c>
      <c r="BH109" t="s">
        <v>1192</v>
      </c>
      <c r="BI109" t="s">
        <v>1192</v>
      </c>
      <c r="BJ109" t="s">
        <v>1192</v>
      </c>
      <c r="BK109" t="s">
        <v>1192</v>
      </c>
      <c r="BL109" t="s">
        <v>1192</v>
      </c>
      <c r="BM109" t="s">
        <v>1192</v>
      </c>
      <c r="BN109" t="s">
        <v>1192</v>
      </c>
      <c r="BO109" t="s">
        <v>1192</v>
      </c>
      <c r="BP109" t="s">
        <v>1192</v>
      </c>
      <c r="BQ109" t="s">
        <v>1192</v>
      </c>
      <c r="BR109" t="s">
        <v>1192</v>
      </c>
      <c r="BS109" t="s">
        <v>1192</v>
      </c>
      <c r="BT109" t="s">
        <v>1192</v>
      </c>
      <c r="BU109" t="s">
        <v>1192</v>
      </c>
      <c r="BV109" t="s">
        <v>1192</v>
      </c>
      <c r="BW109" t="s">
        <v>1192</v>
      </c>
      <c r="BX109" t="s">
        <v>1192</v>
      </c>
      <c r="BY109" t="s">
        <v>1192</v>
      </c>
      <c r="BZ109" t="s">
        <v>1192</v>
      </c>
      <c r="CA109" t="s">
        <v>1192</v>
      </c>
      <c r="CB109" t="s">
        <v>1192</v>
      </c>
      <c r="CC109" t="s">
        <v>1192</v>
      </c>
      <c r="CD109" t="s">
        <v>1192</v>
      </c>
      <c r="CE109" t="s">
        <v>1192</v>
      </c>
    </row>
    <row r="110" spans="1:83" x14ac:dyDescent="0.25">
      <c r="A110" t="s">
        <v>886</v>
      </c>
      <c r="B110" t="s">
        <v>1610</v>
      </c>
      <c r="C110">
        <v>5476993</v>
      </c>
      <c r="D110">
        <v>5774659</v>
      </c>
      <c r="E110">
        <v>0</v>
      </c>
      <c r="F110">
        <v>0</v>
      </c>
      <c r="G110">
        <v>519506</v>
      </c>
      <c r="H110">
        <v>596030</v>
      </c>
      <c r="I110">
        <v>4957487</v>
      </c>
      <c r="J110">
        <v>5178629</v>
      </c>
      <c r="K110">
        <v>255562</v>
      </c>
      <c r="L110">
        <v>274677</v>
      </c>
      <c r="M110">
        <v>29651.3</v>
      </c>
      <c r="N110">
        <v>29973</v>
      </c>
      <c r="O110">
        <v>97.5</v>
      </c>
      <c r="P110">
        <v>97.9</v>
      </c>
      <c r="Q110">
        <v>0</v>
      </c>
      <c r="R110">
        <v>0</v>
      </c>
      <c r="S110">
        <v>28910</v>
      </c>
      <c r="T110">
        <v>29343.566999999999</v>
      </c>
      <c r="U110">
        <v>189.45</v>
      </c>
      <c r="V110">
        <v>196.79472000000001</v>
      </c>
      <c r="W110">
        <v>171.48</v>
      </c>
      <c r="X110">
        <v>176.48259999999999</v>
      </c>
      <c r="Y110">
        <v>0</v>
      </c>
      <c r="Z110">
        <v>0</v>
      </c>
      <c r="AA110">
        <v>0</v>
      </c>
      <c r="AB110">
        <v>4</v>
      </c>
      <c r="AC110">
        <v>4</v>
      </c>
      <c r="AD110">
        <v>1516.95</v>
      </c>
      <c r="AE110">
        <v>288.00425000000001</v>
      </c>
      <c r="AF110">
        <v>0</v>
      </c>
      <c r="AG110">
        <v>0</v>
      </c>
      <c r="AH110">
        <v>2001.75</v>
      </c>
      <c r="AI110">
        <v>21</v>
      </c>
      <c r="AJ110">
        <v>16468</v>
      </c>
      <c r="AK110">
        <v>0</v>
      </c>
      <c r="AL110">
        <v>0</v>
      </c>
      <c r="AM110">
        <v>19</v>
      </c>
      <c r="AN110">
        <v>16371</v>
      </c>
      <c r="AO110" t="s">
        <v>1192</v>
      </c>
      <c r="AP110" t="s">
        <v>1192</v>
      </c>
      <c r="AQ110" t="s">
        <v>1192</v>
      </c>
      <c r="AR110" t="s">
        <v>1192</v>
      </c>
      <c r="AS110" t="s">
        <v>1192</v>
      </c>
      <c r="AT110" t="s">
        <v>1192</v>
      </c>
      <c r="AU110" t="s">
        <v>1192</v>
      </c>
      <c r="AV110" t="s">
        <v>1192</v>
      </c>
      <c r="AW110" t="s">
        <v>1192</v>
      </c>
      <c r="AX110" t="s">
        <v>1192</v>
      </c>
      <c r="AY110" t="s">
        <v>1192</v>
      </c>
      <c r="AZ110" t="s">
        <v>1192</v>
      </c>
      <c r="BA110" t="s">
        <v>1192</v>
      </c>
      <c r="BB110" t="s">
        <v>1192</v>
      </c>
      <c r="BC110" t="s">
        <v>1192</v>
      </c>
      <c r="BD110" t="s">
        <v>1192</v>
      </c>
      <c r="BE110" t="s">
        <v>1192</v>
      </c>
      <c r="BF110" t="s">
        <v>1192</v>
      </c>
      <c r="BG110" t="s">
        <v>1192</v>
      </c>
      <c r="BH110" t="s">
        <v>1192</v>
      </c>
      <c r="BI110" t="s">
        <v>1192</v>
      </c>
      <c r="BJ110" t="s">
        <v>1192</v>
      </c>
      <c r="BK110" t="s">
        <v>1192</v>
      </c>
      <c r="BL110" t="s">
        <v>1192</v>
      </c>
      <c r="BM110" t="s">
        <v>1192</v>
      </c>
      <c r="BN110" t="s">
        <v>1192</v>
      </c>
      <c r="BO110" t="s">
        <v>1192</v>
      </c>
      <c r="BP110" t="s">
        <v>1192</v>
      </c>
      <c r="BQ110" t="s">
        <v>1192</v>
      </c>
      <c r="BR110" t="s">
        <v>1192</v>
      </c>
      <c r="BS110" t="s">
        <v>1192</v>
      </c>
      <c r="BT110" t="s">
        <v>1192</v>
      </c>
      <c r="BU110" t="s">
        <v>1192</v>
      </c>
      <c r="BV110" t="s">
        <v>1192</v>
      </c>
      <c r="BW110" t="s">
        <v>1192</v>
      </c>
      <c r="BX110" t="s">
        <v>1192</v>
      </c>
      <c r="BY110" t="s">
        <v>1192</v>
      </c>
      <c r="BZ110" t="s">
        <v>1192</v>
      </c>
      <c r="CA110" t="s">
        <v>1192</v>
      </c>
      <c r="CB110" t="s">
        <v>1192</v>
      </c>
      <c r="CC110" t="s">
        <v>1192</v>
      </c>
      <c r="CD110" t="s">
        <v>1192</v>
      </c>
      <c r="CE110" t="s">
        <v>1192</v>
      </c>
    </row>
    <row r="111" spans="1:83" x14ac:dyDescent="0.25">
      <c r="A111" t="s">
        <v>887</v>
      </c>
      <c r="B111" t="s">
        <v>1611</v>
      </c>
      <c r="C111">
        <v>105767730</v>
      </c>
      <c r="D111">
        <v>110030860</v>
      </c>
      <c r="E111">
        <v>0</v>
      </c>
      <c r="F111">
        <v>0</v>
      </c>
      <c r="G111">
        <v>0</v>
      </c>
      <c r="H111">
        <v>0</v>
      </c>
      <c r="I111">
        <v>105767730</v>
      </c>
      <c r="J111">
        <v>110030860</v>
      </c>
      <c r="K111">
        <v>1559510</v>
      </c>
      <c r="L111">
        <v>1571190</v>
      </c>
      <c r="M111">
        <v>87647.4</v>
      </c>
      <c r="N111">
        <v>88534.2</v>
      </c>
      <c r="O111">
        <v>94.25</v>
      </c>
      <c r="P111">
        <v>94.25</v>
      </c>
      <c r="Q111">
        <v>251</v>
      </c>
      <c r="R111">
        <v>252.1</v>
      </c>
      <c r="S111">
        <v>82858.7</v>
      </c>
      <c r="T111">
        <v>83695.583499999993</v>
      </c>
      <c r="U111">
        <v>1276.48</v>
      </c>
      <c r="V111">
        <v>1314.65551</v>
      </c>
      <c r="W111">
        <v>1276.48</v>
      </c>
      <c r="X111">
        <v>1314.65551</v>
      </c>
      <c r="Y111">
        <v>1067960</v>
      </c>
      <c r="Z111">
        <v>12.76</v>
      </c>
      <c r="AA111">
        <v>0.99961999999999995</v>
      </c>
      <c r="AB111">
        <v>4</v>
      </c>
      <c r="AC111">
        <v>4</v>
      </c>
      <c r="AD111">
        <v>395.59008</v>
      </c>
      <c r="AE111">
        <v>0</v>
      </c>
      <c r="AF111">
        <v>0</v>
      </c>
      <c r="AG111">
        <v>0</v>
      </c>
      <c r="AH111">
        <v>1710.24559</v>
      </c>
      <c r="AI111">
        <v>0</v>
      </c>
      <c r="AJ111">
        <v>0</v>
      </c>
      <c r="AK111">
        <v>0</v>
      </c>
      <c r="AL111">
        <v>0</v>
      </c>
      <c r="AM111">
        <v>0</v>
      </c>
      <c r="AN111">
        <v>0</v>
      </c>
      <c r="AO111" t="s">
        <v>1192</v>
      </c>
      <c r="AP111" t="s">
        <v>1192</v>
      </c>
      <c r="AQ111" t="s">
        <v>1192</v>
      </c>
      <c r="AR111" t="s">
        <v>1192</v>
      </c>
      <c r="AS111" t="s">
        <v>1192</v>
      </c>
      <c r="AT111" t="s">
        <v>1192</v>
      </c>
      <c r="AU111" t="s">
        <v>1192</v>
      </c>
      <c r="AV111" t="s">
        <v>1192</v>
      </c>
      <c r="AW111" t="s">
        <v>1192</v>
      </c>
      <c r="AX111" t="s">
        <v>1192</v>
      </c>
      <c r="AY111" t="s">
        <v>1192</v>
      </c>
      <c r="AZ111" t="s">
        <v>1192</v>
      </c>
      <c r="BA111" t="s">
        <v>1192</v>
      </c>
      <c r="BB111" t="s">
        <v>1192</v>
      </c>
      <c r="BC111" t="s">
        <v>1192</v>
      </c>
      <c r="BD111" t="s">
        <v>1192</v>
      </c>
      <c r="BE111" t="s">
        <v>1192</v>
      </c>
      <c r="BF111" t="s">
        <v>1192</v>
      </c>
      <c r="BG111" t="s">
        <v>1192</v>
      </c>
      <c r="BH111" t="s">
        <v>1192</v>
      </c>
      <c r="BI111" t="s">
        <v>1192</v>
      </c>
      <c r="BJ111" t="s">
        <v>1192</v>
      </c>
      <c r="BK111" t="s">
        <v>1192</v>
      </c>
      <c r="BL111" t="s">
        <v>1192</v>
      </c>
      <c r="BM111" t="s">
        <v>1192</v>
      </c>
      <c r="BN111" t="s">
        <v>1192</v>
      </c>
      <c r="BO111" t="s">
        <v>1192</v>
      </c>
      <c r="BP111" t="s">
        <v>1192</v>
      </c>
      <c r="BQ111" t="s">
        <v>1192</v>
      </c>
      <c r="BR111" t="s">
        <v>1192</v>
      </c>
      <c r="BS111" t="s">
        <v>1192</v>
      </c>
      <c r="BT111" t="s">
        <v>1192</v>
      </c>
      <c r="BU111" t="s">
        <v>1192</v>
      </c>
      <c r="BV111" t="s">
        <v>1192</v>
      </c>
      <c r="BW111" t="s">
        <v>1192</v>
      </c>
      <c r="BX111" t="s">
        <v>1192</v>
      </c>
      <c r="BY111" t="s">
        <v>1192</v>
      </c>
      <c r="BZ111" t="s">
        <v>1192</v>
      </c>
      <c r="CA111" t="s">
        <v>1192</v>
      </c>
      <c r="CB111" t="s">
        <v>1192</v>
      </c>
      <c r="CC111" t="s">
        <v>1192</v>
      </c>
      <c r="CD111" t="s">
        <v>1192</v>
      </c>
      <c r="CE111" t="s">
        <v>1192</v>
      </c>
    </row>
    <row r="112" spans="1:83" x14ac:dyDescent="0.25">
      <c r="A112" t="s">
        <v>889</v>
      </c>
      <c r="B112" t="s">
        <v>1612</v>
      </c>
      <c r="C112">
        <v>12327945</v>
      </c>
      <c r="D112">
        <v>12927564</v>
      </c>
      <c r="E112">
        <v>0</v>
      </c>
      <c r="F112">
        <v>0</v>
      </c>
      <c r="G112">
        <v>1935225</v>
      </c>
      <c r="H112">
        <v>2029250</v>
      </c>
      <c r="I112">
        <v>10392720</v>
      </c>
      <c r="J112">
        <v>10898314</v>
      </c>
      <c r="K112">
        <v>0</v>
      </c>
      <c r="L112">
        <v>0</v>
      </c>
      <c r="M112">
        <v>58217.8</v>
      </c>
      <c r="N112">
        <v>59130</v>
      </c>
      <c r="O112">
        <v>97.5</v>
      </c>
      <c r="P112">
        <v>98</v>
      </c>
      <c r="Q112">
        <v>397</v>
      </c>
      <c r="R112">
        <v>388.5</v>
      </c>
      <c r="S112">
        <v>57159.4</v>
      </c>
      <c r="T112">
        <v>58335.9</v>
      </c>
      <c r="U112">
        <v>215.68</v>
      </c>
      <c r="V112">
        <v>221.60562999999999</v>
      </c>
      <c r="W112">
        <v>181.82</v>
      </c>
      <c r="X112">
        <v>186.82002</v>
      </c>
      <c r="Y112" t="s">
        <v>1192</v>
      </c>
      <c r="Z112" t="s">
        <v>1192</v>
      </c>
      <c r="AA112" t="s">
        <v>1192</v>
      </c>
      <c r="AB112">
        <v>4</v>
      </c>
      <c r="AC112">
        <v>4</v>
      </c>
      <c r="AD112">
        <v>1626.39029</v>
      </c>
      <c r="AE112">
        <v>295.57004999999998</v>
      </c>
      <c r="AF112">
        <v>0</v>
      </c>
      <c r="AG112">
        <v>0</v>
      </c>
      <c r="AH112">
        <v>2143.5659700000001</v>
      </c>
      <c r="AI112">
        <v>24</v>
      </c>
      <c r="AJ112">
        <v>30608</v>
      </c>
      <c r="AK112" t="s">
        <v>1192</v>
      </c>
      <c r="AL112">
        <v>0</v>
      </c>
      <c r="AM112">
        <v>23</v>
      </c>
      <c r="AN112">
        <v>30504.799999999999</v>
      </c>
      <c r="AO112">
        <v>3</v>
      </c>
      <c r="AP112" t="s">
        <v>1192</v>
      </c>
      <c r="AQ112" t="s">
        <v>1192</v>
      </c>
      <c r="AR112" t="s">
        <v>1192</v>
      </c>
      <c r="AS112" t="s">
        <v>1192</v>
      </c>
      <c r="AT112" t="s">
        <v>1192</v>
      </c>
      <c r="AU112" t="s">
        <v>1192</v>
      </c>
      <c r="AV112" t="s">
        <v>1192</v>
      </c>
      <c r="AW112" t="s">
        <v>1192</v>
      </c>
      <c r="AX112" t="s">
        <v>1192</v>
      </c>
      <c r="AY112" t="s">
        <v>1192</v>
      </c>
      <c r="AZ112" t="s">
        <v>1192</v>
      </c>
      <c r="BA112" t="s">
        <v>1192</v>
      </c>
      <c r="BB112" t="s">
        <v>1192</v>
      </c>
      <c r="BC112" t="s">
        <v>1192</v>
      </c>
      <c r="BD112" t="s">
        <v>1192</v>
      </c>
      <c r="BE112" t="s">
        <v>1192</v>
      </c>
      <c r="BF112" t="s">
        <v>1192</v>
      </c>
      <c r="BG112" t="s">
        <v>1192</v>
      </c>
      <c r="BH112" t="s">
        <v>1192</v>
      </c>
      <c r="BI112" t="s">
        <v>1192</v>
      </c>
      <c r="BJ112" t="s">
        <v>1192</v>
      </c>
      <c r="BK112" t="s">
        <v>1192</v>
      </c>
      <c r="BL112" t="s">
        <v>1192</v>
      </c>
      <c r="BM112" t="s">
        <v>1192</v>
      </c>
      <c r="BN112" t="s">
        <v>1192</v>
      </c>
      <c r="BO112" t="s">
        <v>1192</v>
      </c>
      <c r="BP112" t="s">
        <v>1192</v>
      </c>
      <c r="BQ112" t="s">
        <v>1192</v>
      </c>
      <c r="BR112" t="s">
        <v>1192</v>
      </c>
      <c r="BS112" t="s">
        <v>1192</v>
      </c>
      <c r="BT112" t="s">
        <v>1192</v>
      </c>
      <c r="BU112" t="s">
        <v>1192</v>
      </c>
      <c r="BV112" t="s">
        <v>1192</v>
      </c>
      <c r="BW112" t="s">
        <v>1192</v>
      </c>
      <c r="BX112" t="s">
        <v>1192</v>
      </c>
      <c r="BY112" t="s">
        <v>1192</v>
      </c>
      <c r="BZ112">
        <v>0</v>
      </c>
      <c r="CA112" t="s">
        <v>1192</v>
      </c>
      <c r="CB112" t="s">
        <v>1192</v>
      </c>
      <c r="CC112">
        <v>0</v>
      </c>
      <c r="CD112" t="s">
        <v>1192</v>
      </c>
      <c r="CE112" t="s">
        <v>1192</v>
      </c>
    </row>
    <row r="113" spans="1:83" x14ac:dyDescent="0.25">
      <c r="A113" t="s">
        <v>890</v>
      </c>
      <c r="B113" t="s">
        <v>1613</v>
      </c>
      <c r="C113">
        <v>89218695</v>
      </c>
      <c r="D113">
        <v>94362766</v>
      </c>
      <c r="E113">
        <v>0</v>
      </c>
      <c r="F113">
        <v>0</v>
      </c>
      <c r="G113">
        <v>0</v>
      </c>
      <c r="H113">
        <v>0</v>
      </c>
      <c r="I113">
        <v>89218695</v>
      </c>
      <c r="J113">
        <v>94362766</v>
      </c>
      <c r="K113">
        <v>9177789</v>
      </c>
      <c r="L113">
        <v>8821473</v>
      </c>
      <c r="M113">
        <v>76637.5</v>
      </c>
      <c r="N113">
        <v>79549.5</v>
      </c>
      <c r="O113">
        <v>94</v>
      </c>
      <c r="P113">
        <v>93</v>
      </c>
      <c r="Q113">
        <v>0</v>
      </c>
      <c r="R113">
        <v>0</v>
      </c>
      <c r="S113">
        <v>72039.3</v>
      </c>
      <c r="T113">
        <v>73981</v>
      </c>
      <c r="U113">
        <v>1238.47</v>
      </c>
      <c r="V113">
        <v>1275.5</v>
      </c>
      <c r="W113">
        <v>1238.47</v>
      </c>
      <c r="X113">
        <v>1275.5</v>
      </c>
      <c r="Y113">
        <v>916232.49</v>
      </c>
      <c r="Z113">
        <v>12.38</v>
      </c>
      <c r="AA113">
        <v>0.99961999999999995</v>
      </c>
      <c r="AB113">
        <v>4</v>
      </c>
      <c r="AC113">
        <v>4</v>
      </c>
      <c r="AD113">
        <v>395.59</v>
      </c>
      <c r="AE113">
        <v>0</v>
      </c>
      <c r="AF113">
        <v>0</v>
      </c>
      <c r="AG113">
        <v>0</v>
      </c>
      <c r="AH113">
        <v>1671.09</v>
      </c>
      <c r="AI113">
        <v>0</v>
      </c>
      <c r="AJ113">
        <v>0</v>
      </c>
      <c r="AK113">
        <v>0</v>
      </c>
      <c r="AL113">
        <v>0</v>
      </c>
      <c r="AM113">
        <v>0</v>
      </c>
      <c r="AN113">
        <v>0</v>
      </c>
      <c r="AO113" t="s">
        <v>1192</v>
      </c>
      <c r="AP113" t="s">
        <v>1192</v>
      </c>
      <c r="AQ113" t="s">
        <v>1192</v>
      </c>
      <c r="AR113" t="s">
        <v>1192</v>
      </c>
      <c r="AS113" t="s">
        <v>1192</v>
      </c>
      <c r="AT113" t="s">
        <v>1192</v>
      </c>
      <c r="AU113" t="s">
        <v>1192</v>
      </c>
      <c r="AV113" t="s">
        <v>1192</v>
      </c>
      <c r="AW113" t="s">
        <v>1192</v>
      </c>
      <c r="AX113" t="s">
        <v>1192</v>
      </c>
      <c r="AY113" t="s">
        <v>1192</v>
      </c>
      <c r="AZ113" t="s">
        <v>1192</v>
      </c>
      <c r="BA113" t="s">
        <v>1192</v>
      </c>
      <c r="BB113" t="s">
        <v>1192</v>
      </c>
      <c r="BC113" t="s">
        <v>1192</v>
      </c>
      <c r="BD113" t="s">
        <v>1192</v>
      </c>
      <c r="BE113" t="s">
        <v>1192</v>
      </c>
      <c r="BF113" t="s">
        <v>1192</v>
      </c>
      <c r="BG113" t="s">
        <v>1192</v>
      </c>
      <c r="BH113" t="s">
        <v>1192</v>
      </c>
      <c r="BI113" t="s">
        <v>1192</v>
      </c>
      <c r="BJ113" t="s">
        <v>1192</v>
      </c>
      <c r="BK113" t="s">
        <v>1192</v>
      </c>
      <c r="BL113" t="s">
        <v>1192</v>
      </c>
      <c r="BM113" t="s">
        <v>1192</v>
      </c>
      <c r="BN113" t="s">
        <v>1192</v>
      </c>
      <c r="BO113" t="s">
        <v>1192</v>
      </c>
      <c r="BP113" t="s">
        <v>1192</v>
      </c>
      <c r="BQ113" t="s">
        <v>1192</v>
      </c>
      <c r="BR113" t="s">
        <v>1192</v>
      </c>
      <c r="BS113" t="s">
        <v>1192</v>
      </c>
      <c r="BT113" t="s">
        <v>1192</v>
      </c>
      <c r="BU113" t="s">
        <v>1192</v>
      </c>
      <c r="BV113" t="s">
        <v>1192</v>
      </c>
      <c r="BW113" t="s">
        <v>1192</v>
      </c>
      <c r="BX113" t="s">
        <v>1192</v>
      </c>
      <c r="BY113" t="s">
        <v>1192</v>
      </c>
      <c r="BZ113" t="s">
        <v>1192</v>
      </c>
      <c r="CA113" t="s">
        <v>1192</v>
      </c>
      <c r="CB113" t="s">
        <v>1192</v>
      </c>
      <c r="CC113" t="s">
        <v>1192</v>
      </c>
      <c r="CD113" t="s">
        <v>1192</v>
      </c>
      <c r="CE113" t="s">
        <v>1192</v>
      </c>
    </row>
    <row r="114" spans="1:83" x14ac:dyDescent="0.25">
      <c r="A114" t="s">
        <v>891</v>
      </c>
      <c r="B114" t="s">
        <v>1614</v>
      </c>
      <c r="C114">
        <v>54655587</v>
      </c>
      <c r="D114">
        <v>57335091</v>
      </c>
      <c r="E114">
        <v>0</v>
      </c>
      <c r="F114">
        <v>0</v>
      </c>
      <c r="G114">
        <v>146707</v>
      </c>
      <c r="H114">
        <v>160639</v>
      </c>
      <c r="I114">
        <v>54508880</v>
      </c>
      <c r="J114">
        <v>57174452</v>
      </c>
      <c r="K114">
        <v>3437650</v>
      </c>
      <c r="L114">
        <v>3564352</v>
      </c>
      <c r="M114">
        <v>36647.9</v>
      </c>
      <c r="N114">
        <v>36939.199999999997</v>
      </c>
      <c r="O114">
        <v>96</v>
      </c>
      <c r="P114">
        <v>97</v>
      </c>
      <c r="Q114">
        <v>0</v>
      </c>
      <c r="R114">
        <v>0</v>
      </c>
      <c r="S114">
        <v>35182</v>
      </c>
      <c r="T114">
        <v>35831</v>
      </c>
      <c r="U114">
        <v>1553.51</v>
      </c>
      <c r="V114">
        <v>1600.15</v>
      </c>
      <c r="W114">
        <v>1549.34</v>
      </c>
      <c r="X114">
        <v>1595.67</v>
      </c>
      <c r="Y114">
        <v>555022</v>
      </c>
      <c r="Z114">
        <v>15.49</v>
      </c>
      <c r="AA114">
        <v>0.99978</v>
      </c>
      <c r="AB114">
        <v>4</v>
      </c>
      <c r="AC114">
        <v>4</v>
      </c>
      <c r="AD114">
        <v>0</v>
      </c>
      <c r="AE114">
        <v>235.44</v>
      </c>
      <c r="AF114">
        <v>82.48</v>
      </c>
      <c r="AG114">
        <v>19</v>
      </c>
      <c r="AH114">
        <v>1937.07</v>
      </c>
      <c r="AI114">
        <v>6</v>
      </c>
      <c r="AJ114">
        <v>3494</v>
      </c>
      <c r="AK114">
        <v>0</v>
      </c>
      <c r="AL114">
        <v>0</v>
      </c>
      <c r="AM114">
        <v>6</v>
      </c>
      <c r="AN114">
        <v>3494</v>
      </c>
      <c r="AO114" t="s">
        <v>1192</v>
      </c>
      <c r="AP114" t="s">
        <v>1192</v>
      </c>
      <c r="AQ114" t="s">
        <v>1192</v>
      </c>
      <c r="AR114" t="s">
        <v>1192</v>
      </c>
      <c r="AS114" t="s">
        <v>1192</v>
      </c>
      <c r="AT114" t="s">
        <v>1192</v>
      </c>
      <c r="AU114" t="s">
        <v>1192</v>
      </c>
      <c r="AV114" t="s">
        <v>1192</v>
      </c>
      <c r="AW114" t="s">
        <v>1192</v>
      </c>
      <c r="AX114" t="s">
        <v>1192</v>
      </c>
      <c r="AY114" t="s">
        <v>1192</v>
      </c>
      <c r="AZ114" t="s">
        <v>1192</v>
      </c>
      <c r="BA114" t="s">
        <v>1192</v>
      </c>
      <c r="BB114" t="s">
        <v>1192</v>
      </c>
      <c r="BC114" t="s">
        <v>1192</v>
      </c>
      <c r="BD114" t="s">
        <v>1192</v>
      </c>
      <c r="BE114" t="s">
        <v>1192</v>
      </c>
      <c r="BF114" t="s">
        <v>1192</v>
      </c>
      <c r="BG114" t="s">
        <v>1192</v>
      </c>
      <c r="BH114" t="s">
        <v>1192</v>
      </c>
      <c r="BI114" t="s">
        <v>1192</v>
      </c>
      <c r="BJ114" t="s">
        <v>1192</v>
      </c>
      <c r="BK114" t="s">
        <v>1192</v>
      </c>
      <c r="BL114" t="s">
        <v>1192</v>
      </c>
      <c r="BM114" t="s">
        <v>1192</v>
      </c>
      <c r="BN114" t="s">
        <v>1192</v>
      </c>
      <c r="BO114" t="s">
        <v>1192</v>
      </c>
      <c r="BP114" t="s">
        <v>1192</v>
      </c>
      <c r="BQ114" t="s">
        <v>1192</v>
      </c>
      <c r="BR114" t="s">
        <v>1192</v>
      </c>
      <c r="BS114" t="s">
        <v>1192</v>
      </c>
      <c r="BT114" t="s">
        <v>1192</v>
      </c>
      <c r="BU114" t="s">
        <v>1192</v>
      </c>
      <c r="BV114" t="s">
        <v>1192</v>
      </c>
      <c r="BW114" t="s">
        <v>1192</v>
      </c>
      <c r="BX114" t="s">
        <v>1192</v>
      </c>
      <c r="BY114" t="s">
        <v>1192</v>
      </c>
      <c r="BZ114" t="s">
        <v>1192</v>
      </c>
      <c r="CA114" t="s">
        <v>1192</v>
      </c>
      <c r="CB114" t="s">
        <v>1192</v>
      </c>
      <c r="CC114" t="s">
        <v>1192</v>
      </c>
      <c r="CD114" t="s">
        <v>1192</v>
      </c>
      <c r="CE114" t="s">
        <v>1192</v>
      </c>
    </row>
    <row r="115" spans="1:83" x14ac:dyDescent="0.25">
      <c r="A115" t="s">
        <v>893</v>
      </c>
      <c r="B115" t="s">
        <v>1615</v>
      </c>
      <c r="C115">
        <v>5877912.9400000004</v>
      </c>
      <c r="D115">
        <v>6281018.9199999999</v>
      </c>
      <c r="E115">
        <v>0</v>
      </c>
      <c r="F115">
        <v>0</v>
      </c>
      <c r="G115">
        <v>1602899</v>
      </c>
      <c r="H115">
        <v>1751842.77</v>
      </c>
      <c r="I115">
        <v>4275013.9400000004</v>
      </c>
      <c r="J115">
        <v>4529176.1500000004</v>
      </c>
      <c r="K115">
        <v>129330</v>
      </c>
      <c r="L115">
        <v>129330</v>
      </c>
      <c r="M115">
        <v>37317</v>
      </c>
      <c r="N115">
        <v>38083.5</v>
      </c>
      <c r="O115">
        <v>98.5</v>
      </c>
      <c r="P115">
        <v>98</v>
      </c>
      <c r="Q115">
        <v>585.6</v>
      </c>
      <c r="R115">
        <v>585.6</v>
      </c>
      <c r="S115">
        <v>37342.9</v>
      </c>
      <c r="T115">
        <v>37907.4</v>
      </c>
      <c r="U115">
        <v>157.4</v>
      </c>
      <c r="V115">
        <v>165.69</v>
      </c>
      <c r="W115">
        <v>114.48</v>
      </c>
      <c r="X115">
        <v>119.48</v>
      </c>
      <c r="Y115">
        <v>0</v>
      </c>
      <c r="Z115">
        <v>0</v>
      </c>
      <c r="AA115">
        <v>0</v>
      </c>
      <c r="AB115">
        <v>4</v>
      </c>
      <c r="AC115">
        <v>4</v>
      </c>
      <c r="AD115">
        <v>1467.35</v>
      </c>
      <c r="AE115">
        <v>281.06</v>
      </c>
      <c r="AF115">
        <v>75.61</v>
      </c>
      <c r="AG115">
        <v>0</v>
      </c>
      <c r="AH115">
        <v>1989.71</v>
      </c>
      <c r="AI115">
        <v>178</v>
      </c>
      <c r="AJ115">
        <v>37907.4</v>
      </c>
      <c r="AK115">
        <v>0</v>
      </c>
      <c r="AL115">
        <v>0</v>
      </c>
      <c r="AM115">
        <v>135</v>
      </c>
      <c r="AN115">
        <v>36750</v>
      </c>
      <c r="AO115" t="s">
        <v>1192</v>
      </c>
      <c r="AP115" t="s">
        <v>1192</v>
      </c>
      <c r="AQ115" t="s">
        <v>1192</v>
      </c>
      <c r="AR115" t="s">
        <v>1192</v>
      </c>
      <c r="AS115" t="s">
        <v>1192</v>
      </c>
      <c r="AT115" t="s">
        <v>1192</v>
      </c>
      <c r="AU115" t="s">
        <v>1192</v>
      </c>
      <c r="AV115" t="s">
        <v>1192</v>
      </c>
      <c r="AW115" t="s">
        <v>1192</v>
      </c>
      <c r="AX115" t="s">
        <v>1192</v>
      </c>
      <c r="AY115" t="s">
        <v>1192</v>
      </c>
      <c r="AZ115" t="s">
        <v>1192</v>
      </c>
      <c r="BA115" t="s">
        <v>1192</v>
      </c>
      <c r="BB115" t="s">
        <v>1192</v>
      </c>
      <c r="BC115" t="s">
        <v>1192</v>
      </c>
      <c r="BD115" t="s">
        <v>1192</v>
      </c>
      <c r="BE115" t="s">
        <v>1192</v>
      </c>
      <c r="BF115" t="s">
        <v>1192</v>
      </c>
      <c r="BG115" t="s">
        <v>1192</v>
      </c>
      <c r="BH115" t="s">
        <v>1192</v>
      </c>
      <c r="BI115" t="s">
        <v>1192</v>
      </c>
      <c r="BJ115" t="s">
        <v>1192</v>
      </c>
      <c r="BK115" t="s">
        <v>1192</v>
      </c>
      <c r="BL115" t="s">
        <v>1192</v>
      </c>
      <c r="BM115" t="s">
        <v>1192</v>
      </c>
      <c r="BN115" t="s">
        <v>1192</v>
      </c>
      <c r="BO115" t="s">
        <v>1192</v>
      </c>
      <c r="BP115" t="s">
        <v>1192</v>
      </c>
      <c r="BQ115" t="s">
        <v>1192</v>
      </c>
      <c r="BR115" t="s">
        <v>1192</v>
      </c>
      <c r="BS115" t="s">
        <v>1192</v>
      </c>
      <c r="BT115" t="s">
        <v>1192</v>
      </c>
      <c r="BU115" t="s">
        <v>1192</v>
      </c>
      <c r="BV115" t="s">
        <v>1192</v>
      </c>
      <c r="BW115" t="s">
        <v>1192</v>
      </c>
      <c r="BX115" t="s">
        <v>1192</v>
      </c>
      <c r="BY115" t="s">
        <v>1192</v>
      </c>
      <c r="BZ115" t="s">
        <v>1192</v>
      </c>
      <c r="CA115" t="s">
        <v>1192</v>
      </c>
      <c r="CB115" t="s">
        <v>1192</v>
      </c>
      <c r="CC115" t="s">
        <v>1192</v>
      </c>
      <c r="CD115" t="s">
        <v>1192</v>
      </c>
      <c r="CE115" t="s">
        <v>1192</v>
      </c>
    </row>
    <row r="116" spans="1:83" x14ac:dyDescent="0.25">
      <c r="A116" t="s">
        <v>894</v>
      </c>
      <c r="B116" t="s">
        <v>1616</v>
      </c>
      <c r="C116">
        <v>67330523</v>
      </c>
      <c r="D116">
        <v>68439525</v>
      </c>
      <c r="E116">
        <v>0</v>
      </c>
      <c r="F116">
        <v>0</v>
      </c>
      <c r="G116">
        <v>0</v>
      </c>
      <c r="H116">
        <v>0</v>
      </c>
      <c r="I116">
        <v>67330523</v>
      </c>
      <c r="J116">
        <v>68439525</v>
      </c>
      <c r="K116">
        <v>11822962</v>
      </c>
      <c r="L116">
        <v>12174824</v>
      </c>
      <c r="M116">
        <v>83433</v>
      </c>
      <c r="N116">
        <v>84807.2</v>
      </c>
      <c r="O116">
        <v>97</v>
      </c>
      <c r="P116">
        <v>97</v>
      </c>
      <c r="Q116">
        <v>0</v>
      </c>
      <c r="R116">
        <v>0</v>
      </c>
      <c r="S116">
        <v>80930</v>
      </c>
      <c r="T116">
        <v>82262.983999999997</v>
      </c>
      <c r="U116">
        <v>831.96</v>
      </c>
      <c r="V116">
        <v>831.96015999999997</v>
      </c>
      <c r="W116">
        <v>831.96</v>
      </c>
      <c r="X116">
        <v>831.96015999999997</v>
      </c>
      <c r="Y116">
        <v>0</v>
      </c>
      <c r="Z116">
        <v>0</v>
      </c>
      <c r="AA116">
        <v>0</v>
      </c>
      <c r="AB116">
        <v>4</v>
      </c>
      <c r="AC116">
        <v>4</v>
      </c>
      <c r="AD116">
        <v>395.59007000000003</v>
      </c>
      <c r="AE116">
        <v>0</v>
      </c>
      <c r="AF116">
        <v>0</v>
      </c>
      <c r="AG116">
        <v>0</v>
      </c>
      <c r="AH116">
        <v>1227.5502300000001</v>
      </c>
      <c r="AI116">
        <v>0</v>
      </c>
      <c r="AJ116">
        <v>0</v>
      </c>
      <c r="AK116">
        <v>0</v>
      </c>
      <c r="AL116">
        <v>0</v>
      </c>
      <c r="AM116">
        <v>0</v>
      </c>
      <c r="AN116">
        <v>0</v>
      </c>
      <c r="AO116" t="s">
        <v>1192</v>
      </c>
      <c r="AP116" t="s">
        <v>1192</v>
      </c>
      <c r="AQ116" t="s">
        <v>1192</v>
      </c>
      <c r="AR116" t="s">
        <v>1192</v>
      </c>
      <c r="AS116" t="s">
        <v>1192</v>
      </c>
      <c r="AT116" t="s">
        <v>1192</v>
      </c>
      <c r="AU116" t="s">
        <v>1192</v>
      </c>
      <c r="AV116" t="s">
        <v>1192</v>
      </c>
      <c r="AW116" t="s">
        <v>1192</v>
      </c>
      <c r="AX116" t="s">
        <v>1192</v>
      </c>
      <c r="AY116" t="s">
        <v>1192</v>
      </c>
      <c r="AZ116" t="s">
        <v>1192</v>
      </c>
      <c r="BA116" t="s">
        <v>1192</v>
      </c>
      <c r="BB116" t="s">
        <v>1192</v>
      </c>
      <c r="BC116" t="s">
        <v>1192</v>
      </c>
      <c r="BD116" t="s">
        <v>1192</v>
      </c>
      <c r="BE116" t="s">
        <v>1192</v>
      </c>
      <c r="BF116" t="s">
        <v>1192</v>
      </c>
      <c r="BG116" t="s">
        <v>1192</v>
      </c>
      <c r="BH116" t="s">
        <v>1192</v>
      </c>
      <c r="BI116" t="s">
        <v>1192</v>
      </c>
      <c r="BJ116" t="s">
        <v>1192</v>
      </c>
      <c r="BK116" t="s">
        <v>1192</v>
      </c>
      <c r="BL116" t="s">
        <v>1192</v>
      </c>
      <c r="BM116" t="s">
        <v>1192</v>
      </c>
      <c r="BN116" t="s">
        <v>1192</v>
      </c>
      <c r="BO116" t="s">
        <v>1192</v>
      </c>
      <c r="BP116" t="s">
        <v>1192</v>
      </c>
      <c r="BQ116" t="s">
        <v>1192</v>
      </c>
      <c r="BR116" t="s">
        <v>1192</v>
      </c>
      <c r="BS116" t="s">
        <v>1192</v>
      </c>
      <c r="BT116" t="s">
        <v>1192</v>
      </c>
      <c r="BU116" t="s">
        <v>1192</v>
      </c>
      <c r="BV116" t="s">
        <v>1192</v>
      </c>
      <c r="BW116" t="s">
        <v>1192</v>
      </c>
      <c r="BX116" t="s">
        <v>1192</v>
      </c>
      <c r="BY116" t="s">
        <v>1192</v>
      </c>
      <c r="BZ116" t="s">
        <v>1192</v>
      </c>
      <c r="CA116" t="s">
        <v>1192</v>
      </c>
      <c r="CB116" t="s">
        <v>1192</v>
      </c>
      <c r="CC116" t="s">
        <v>1192</v>
      </c>
      <c r="CD116" t="s">
        <v>1192</v>
      </c>
      <c r="CE116" t="s">
        <v>1192</v>
      </c>
    </row>
    <row r="117" spans="1:83" x14ac:dyDescent="0.25">
      <c r="A117" t="s">
        <v>896</v>
      </c>
      <c r="B117" t="s">
        <v>1617</v>
      </c>
      <c r="C117">
        <v>8327674</v>
      </c>
      <c r="D117">
        <v>8768519</v>
      </c>
      <c r="E117">
        <v>570750</v>
      </c>
      <c r="F117">
        <v>584039</v>
      </c>
      <c r="G117">
        <v>2039159</v>
      </c>
      <c r="H117">
        <v>2114327</v>
      </c>
      <c r="I117">
        <v>6288515</v>
      </c>
      <c r="J117">
        <v>6654192</v>
      </c>
      <c r="K117">
        <v>0</v>
      </c>
      <c r="L117">
        <v>0</v>
      </c>
      <c r="M117">
        <v>37098.1</v>
      </c>
      <c r="N117">
        <v>38152.400000000001</v>
      </c>
      <c r="O117">
        <v>98</v>
      </c>
      <c r="P117">
        <v>98</v>
      </c>
      <c r="Q117">
        <v>0</v>
      </c>
      <c r="R117">
        <v>0</v>
      </c>
      <c r="S117">
        <v>36356.1</v>
      </c>
      <c r="T117">
        <v>37389.4</v>
      </c>
      <c r="U117">
        <v>229.06</v>
      </c>
      <c r="V117">
        <v>234.52</v>
      </c>
      <c r="W117">
        <v>172.97</v>
      </c>
      <c r="X117">
        <v>177.97</v>
      </c>
      <c r="Y117">
        <v>0</v>
      </c>
      <c r="Z117">
        <v>0</v>
      </c>
      <c r="AA117">
        <v>0</v>
      </c>
      <c r="AB117">
        <v>4</v>
      </c>
      <c r="AC117">
        <v>4</v>
      </c>
      <c r="AD117">
        <v>1452.96</v>
      </c>
      <c r="AE117">
        <v>258.23</v>
      </c>
      <c r="AF117">
        <v>74.290000000000006</v>
      </c>
      <c r="AG117">
        <v>0</v>
      </c>
      <c r="AH117">
        <v>2020</v>
      </c>
      <c r="AI117">
        <v>91</v>
      </c>
      <c r="AJ117">
        <v>28508.9</v>
      </c>
      <c r="AK117">
        <v>0</v>
      </c>
      <c r="AL117">
        <v>0</v>
      </c>
      <c r="AM117">
        <v>62</v>
      </c>
      <c r="AN117">
        <v>27394</v>
      </c>
      <c r="AO117" t="s">
        <v>1192</v>
      </c>
      <c r="AP117" t="s">
        <v>1192</v>
      </c>
      <c r="AQ117" t="s">
        <v>1192</v>
      </c>
      <c r="AR117" t="s">
        <v>1192</v>
      </c>
      <c r="AS117" t="s">
        <v>1192</v>
      </c>
      <c r="AT117" t="s">
        <v>1192</v>
      </c>
      <c r="AU117" t="s">
        <v>1192</v>
      </c>
      <c r="AV117" t="s">
        <v>1192</v>
      </c>
      <c r="AW117" t="s">
        <v>1192</v>
      </c>
      <c r="AX117" t="s">
        <v>1192</v>
      </c>
      <c r="AY117" t="s">
        <v>1192</v>
      </c>
      <c r="AZ117" t="s">
        <v>1192</v>
      </c>
      <c r="BA117" t="s">
        <v>1192</v>
      </c>
      <c r="BB117" t="s">
        <v>1192</v>
      </c>
      <c r="BC117" t="s">
        <v>1192</v>
      </c>
      <c r="BD117" t="s">
        <v>1192</v>
      </c>
      <c r="BE117" t="s">
        <v>1192</v>
      </c>
      <c r="BF117" t="s">
        <v>1192</v>
      </c>
      <c r="BG117" t="s">
        <v>1192</v>
      </c>
      <c r="BH117" t="s">
        <v>1192</v>
      </c>
      <c r="BI117" t="s">
        <v>1192</v>
      </c>
      <c r="BJ117" t="s">
        <v>1192</v>
      </c>
      <c r="BK117" t="s">
        <v>1192</v>
      </c>
      <c r="BL117" t="s">
        <v>1192</v>
      </c>
      <c r="BM117" t="s">
        <v>1192</v>
      </c>
      <c r="BN117" t="s">
        <v>1192</v>
      </c>
      <c r="BO117" t="s">
        <v>1192</v>
      </c>
      <c r="BP117" t="s">
        <v>1192</v>
      </c>
      <c r="BQ117" t="s">
        <v>1192</v>
      </c>
      <c r="BR117" t="s">
        <v>1192</v>
      </c>
      <c r="BS117" t="s">
        <v>1192</v>
      </c>
      <c r="BT117" t="s">
        <v>1192</v>
      </c>
      <c r="BU117" t="s">
        <v>1192</v>
      </c>
      <c r="BV117" t="s">
        <v>1192</v>
      </c>
      <c r="BW117" t="s">
        <v>1192</v>
      </c>
      <c r="BX117" t="s">
        <v>1192</v>
      </c>
      <c r="BY117" t="s">
        <v>1192</v>
      </c>
      <c r="BZ117" t="s">
        <v>1192</v>
      </c>
      <c r="CA117" t="s">
        <v>1192</v>
      </c>
      <c r="CB117" t="s">
        <v>1192</v>
      </c>
      <c r="CC117" t="s">
        <v>1192</v>
      </c>
      <c r="CD117" t="s">
        <v>1192</v>
      </c>
      <c r="CE117" t="s">
        <v>1192</v>
      </c>
    </row>
    <row r="118" spans="1:83" x14ac:dyDescent="0.25">
      <c r="A118" t="s">
        <v>897</v>
      </c>
      <c r="B118" t="s">
        <v>1618</v>
      </c>
      <c r="C118">
        <v>110303004.40000001</v>
      </c>
      <c r="D118">
        <v>117695960</v>
      </c>
      <c r="E118">
        <v>0</v>
      </c>
      <c r="F118">
        <v>0</v>
      </c>
      <c r="G118">
        <v>0</v>
      </c>
      <c r="H118">
        <v>0</v>
      </c>
      <c r="I118">
        <v>110303004.40000001</v>
      </c>
      <c r="J118">
        <v>117695960</v>
      </c>
      <c r="K118">
        <v>9825348.7400000002</v>
      </c>
      <c r="L118">
        <v>8694430</v>
      </c>
      <c r="M118">
        <v>80150.8</v>
      </c>
      <c r="N118">
        <v>82823</v>
      </c>
      <c r="O118">
        <v>95.5</v>
      </c>
      <c r="P118">
        <v>95.75</v>
      </c>
      <c r="Q118">
        <v>0</v>
      </c>
      <c r="R118">
        <v>0</v>
      </c>
      <c r="S118">
        <v>76544</v>
      </c>
      <c r="T118">
        <v>79303</v>
      </c>
      <c r="U118">
        <v>1441.04</v>
      </c>
      <c r="V118">
        <v>1484.13</v>
      </c>
      <c r="W118">
        <v>1441.04</v>
      </c>
      <c r="X118">
        <v>1484.13</v>
      </c>
      <c r="Y118">
        <v>1142757</v>
      </c>
      <c r="Z118">
        <v>14.41</v>
      </c>
      <c r="AA118">
        <v>0.99997000000000003</v>
      </c>
      <c r="AB118">
        <v>4</v>
      </c>
      <c r="AC118">
        <v>4</v>
      </c>
      <c r="AD118">
        <v>395.59</v>
      </c>
      <c r="AE118">
        <v>0</v>
      </c>
      <c r="AF118">
        <v>0</v>
      </c>
      <c r="AG118">
        <v>0</v>
      </c>
      <c r="AH118">
        <v>1879.72</v>
      </c>
      <c r="AI118">
        <v>0</v>
      </c>
      <c r="AJ118">
        <v>0</v>
      </c>
      <c r="AK118">
        <v>0</v>
      </c>
      <c r="AL118">
        <v>0</v>
      </c>
      <c r="AM118">
        <v>0</v>
      </c>
      <c r="AN118">
        <v>0</v>
      </c>
      <c r="AO118" t="s">
        <v>1192</v>
      </c>
      <c r="AP118" t="s">
        <v>1192</v>
      </c>
      <c r="AQ118" t="s">
        <v>1192</v>
      </c>
      <c r="AR118" t="s">
        <v>1192</v>
      </c>
      <c r="AS118" t="s">
        <v>1192</v>
      </c>
      <c r="AT118" t="s">
        <v>1192</v>
      </c>
      <c r="AU118" t="s">
        <v>1192</v>
      </c>
      <c r="AV118" t="s">
        <v>1192</v>
      </c>
      <c r="AW118" t="s">
        <v>1192</v>
      </c>
      <c r="AX118" t="s">
        <v>1192</v>
      </c>
      <c r="AY118" t="s">
        <v>1192</v>
      </c>
      <c r="AZ118" t="s">
        <v>1192</v>
      </c>
      <c r="BA118" t="s">
        <v>1192</v>
      </c>
      <c r="BB118" t="s">
        <v>1192</v>
      </c>
      <c r="BC118" t="s">
        <v>1192</v>
      </c>
      <c r="BD118" t="s">
        <v>1192</v>
      </c>
      <c r="BE118" t="s">
        <v>1192</v>
      </c>
      <c r="BF118" t="s">
        <v>1192</v>
      </c>
      <c r="BG118" t="s">
        <v>1192</v>
      </c>
      <c r="BH118" t="s">
        <v>1192</v>
      </c>
      <c r="BI118" t="s">
        <v>1192</v>
      </c>
      <c r="BJ118" t="s">
        <v>1192</v>
      </c>
      <c r="BK118" t="s">
        <v>1192</v>
      </c>
      <c r="BL118" t="s">
        <v>1192</v>
      </c>
      <c r="BM118" t="s">
        <v>1192</v>
      </c>
      <c r="BN118" t="s">
        <v>1192</v>
      </c>
      <c r="BO118" t="s">
        <v>1192</v>
      </c>
      <c r="BP118" t="s">
        <v>1192</v>
      </c>
      <c r="BQ118" t="s">
        <v>1192</v>
      </c>
      <c r="BR118" t="s">
        <v>1192</v>
      </c>
      <c r="BS118" t="s">
        <v>1192</v>
      </c>
      <c r="BT118" t="s">
        <v>1192</v>
      </c>
      <c r="BU118" t="s">
        <v>1192</v>
      </c>
      <c r="BV118" t="s">
        <v>1192</v>
      </c>
      <c r="BW118" t="s">
        <v>1192</v>
      </c>
      <c r="BX118" t="s">
        <v>1192</v>
      </c>
      <c r="BY118" t="s">
        <v>1192</v>
      </c>
      <c r="BZ118" t="s">
        <v>1192</v>
      </c>
      <c r="CA118" t="s">
        <v>1192</v>
      </c>
      <c r="CB118" t="s">
        <v>1192</v>
      </c>
      <c r="CC118" t="s">
        <v>1192</v>
      </c>
      <c r="CD118" t="s">
        <v>1192</v>
      </c>
      <c r="CE118" t="s">
        <v>1192</v>
      </c>
    </row>
    <row r="119" spans="1:83" x14ac:dyDescent="0.25">
      <c r="A119" t="s">
        <v>899</v>
      </c>
      <c r="B119" t="s">
        <v>1619</v>
      </c>
      <c r="C119">
        <v>7911815</v>
      </c>
      <c r="D119">
        <v>8074755</v>
      </c>
      <c r="E119">
        <v>0</v>
      </c>
      <c r="F119">
        <v>0</v>
      </c>
      <c r="G119">
        <v>0</v>
      </c>
      <c r="H119">
        <v>0</v>
      </c>
      <c r="I119">
        <v>7911815</v>
      </c>
      <c r="J119">
        <v>8074755</v>
      </c>
      <c r="K119">
        <v>0</v>
      </c>
      <c r="L119">
        <v>0</v>
      </c>
      <c r="M119">
        <v>28233</v>
      </c>
      <c r="N119">
        <v>28814.42</v>
      </c>
      <c r="O119">
        <v>97</v>
      </c>
      <c r="P119">
        <v>97</v>
      </c>
      <c r="Q119">
        <v>0</v>
      </c>
      <c r="R119">
        <v>0</v>
      </c>
      <c r="S119">
        <v>27386</v>
      </c>
      <c r="T119">
        <v>27950</v>
      </c>
      <c r="U119">
        <v>288.89999999999998</v>
      </c>
      <c r="V119">
        <v>288.89999999999998</v>
      </c>
      <c r="W119">
        <v>288.89999999999998</v>
      </c>
      <c r="X119">
        <v>288.89999999999998</v>
      </c>
      <c r="Y119">
        <v>0</v>
      </c>
      <c r="Z119">
        <v>0</v>
      </c>
      <c r="AA119">
        <v>0</v>
      </c>
      <c r="AB119">
        <v>4</v>
      </c>
      <c r="AC119">
        <v>4</v>
      </c>
      <c r="AD119">
        <v>1401.12</v>
      </c>
      <c r="AE119">
        <v>218.52</v>
      </c>
      <c r="AF119">
        <v>75.33</v>
      </c>
      <c r="AG119">
        <v>0</v>
      </c>
      <c r="AH119">
        <v>1983.87</v>
      </c>
      <c r="AI119">
        <v>0</v>
      </c>
      <c r="AJ119">
        <v>0</v>
      </c>
      <c r="AK119">
        <v>0</v>
      </c>
      <c r="AL119">
        <v>0</v>
      </c>
      <c r="AM119">
        <v>0</v>
      </c>
      <c r="AN119">
        <v>0</v>
      </c>
      <c r="AO119" t="s">
        <v>1192</v>
      </c>
      <c r="AP119" t="s">
        <v>1192</v>
      </c>
      <c r="AQ119" t="s">
        <v>1192</v>
      </c>
      <c r="AR119" t="s">
        <v>1192</v>
      </c>
      <c r="AS119" t="s">
        <v>1192</v>
      </c>
      <c r="AT119" t="s">
        <v>1192</v>
      </c>
      <c r="AU119" t="s">
        <v>1192</v>
      </c>
      <c r="AV119" t="s">
        <v>1192</v>
      </c>
      <c r="AW119" t="s">
        <v>1192</v>
      </c>
      <c r="AX119" t="s">
        <v>1192</v>
      </c>
      <c r="AY119" t="s">
        <v>1192</v>
      </c>
      <c r="AZ119" t="s">
        <v>1192</v>
      </c>
      <c r="BA119" t="s">
        <v>1192</v>
      </c>
      <c r="BB119" t="s">
        <v>1192</v>
      </c>
      <c r="BC119" t="s">
        <v>1192</v>
      </c>
      <c r="BD119" t="s">
        <v>1192</v>
      </c>
      <c r="BE119" t="s">
        <v>1192</v>
      </c>
      <c r="BF119" t="s">
        <v>1192</v>
      </c>
      <c r="BG119" t="s">
        <v>1192</v>
      </c>
      <c r="BH119" t="s">
        <v>1192</v>
      </c>
      <c r="BI119" t="s">
        <v>1192</v>
      </c>
      <c r="BJ119" t="s">
        <v>1192</v>
      </c>
      <c r="BK119" t="s">
        <v>1192</v>
      </c>
      <c r="BL119" t="s">
        <v>1192</v>
      </c>
      <c r="BM119" t="s">
        <v>1192</v>
      </c>
      <c r="BN119" t="s">
        <v>1192</v>
      </c>
      <c r="BO119" t="s">
        <v>1192</v>
      </c>
      <c r="BP119" t="s">
        <v>1192</v>
      </c>
      <c r="BQ119" t="s">
        <v>1192</v>
      </c>
      <c r="BR119" t="s">
        <v>1192</v>
      </c>
      <c r="BS119" t="s">
        <v>1192</v>
      </c>
      <c r="BT119" t="s">
        <v>1192</v>
      </c>
      <c r="BU119" t="s">
        <v>1192</v>
      </c>
      <c r="BV119" t="s">
        <v>1192</v>
      </c>
      <c r="BW119" t="s">
        <v>1192</v>
      </c>
      <c r="BX119" t="s">
        <v>1192</v>
      </c>
      <c r="BY119" t="s">
        <v>1192</v>
      </c>
      <c r="BZ119" t="s">
        <v>1192</v>
      </c>
      <c r="CA119" t="s">
        <v>1192</v>
      </c>
      <c r="CB119" t="s">
        <v>1192</v>
      </c>
      <c r="CC119" t="s">
        <v>1192</v>
      </c>
      <c r="CD119" t="s">
        <v>1192</v>
      </c>
      <c r="CE119" t="s">
        <v>1192</v>
      </c>
    </row>
    <row r="120" spans="1:83" x14ac:dyDescent="0.25">
      <c r="A120" t="s">
        <v>901</v>
      </c>
      <c r="B120" t="s">
        <v>1620</v>
      </c>
      <c r="C120">
        <v>17217539</v>
      </c>
      <c r="D120">
        <v>17890145</v>
      </c>
      <c r="E120">
        <v>0</v>
      </c>
      <c r="F120">
        <v>0</v>
      </c>
      <c r="G120">
        <v>1162450</v>
      </c>
      <c r="H120">
        <v>1223416</v>
      </c>
      <c r="I120">
        <v>16055089</v>
      </c>
      <c r="J120">
        <v>16666729</v>
      </c>
      <c r="K120">
        <v>121630</v>
      </c>
      <c r="L120">
        <v>134630</v>
      </c>
      <c r="M120">
        <v>64210</v>
      </c>
      <c r="N120">
        <v>65376.2</v>
      </c>
      <c r="O120">
        <v>98.9</v>
      </c>
      <c r="P120">
        <v>98.9</v>
      </c>
      <c r="Q120">
        <v>481.2</v>
      </c>
      <c r="R120">
        <v>467.6</v>
      </c>
      <c r="S120">
        <v>63984.9</v>
      </c>
      <c r="T120">
        <v>65124.7</v>
      </c>
      <c r="U120">
        <v>269.08999999999997</v>
      </c>
      <c r="V120">
        <v>274.70999999999998</v>
      </c>
      <c r="W120">
        <v>250.92</v>
      </c>
      <c r="X120">
        <v>255.92</v>
      </c>
      <c r="Y120">
        <v>0</v>
      </c>
      <c r="Z120">
        <v>0</v>
      </c>
      <c r="AA120">
        <v>0</v>
      </c>
      <c r="AB120">
        <v>4</v>
      </c>
      <c r="AC120">
        <v>4</v>
      </c>
      <c r="AD120">
        <v>1467.35</v>
      </c>
      <c r="AE120">
        <v>281.06</v>
      </c>
      <c r="AF120">
        <v>75.61</v>
      </c>
      <c r="AG120">
        <v>0</v>
      </c>
      <c r="AH120">
        <v>2098.73</v>
      </c>
      <c r="AI120">
        <v>88</v>
      </c>
      <c r="AJ120">
        <v>37830.800000000003</v>
      </c>
      <c r="AK120">
        <v>0</v>
      </c>
      <c r="AL120">
        <v>0</v>
      </c>
      <c r="AM120">
        <v>79</v>
      </c>
      <c r="AN120">
        <v>36335.699999999997</v>
      </c>
      <c r="AO120" t="s">
        <v>1192</v>
      </c>
      <c r="AP120" t="s">
        <v>1192</v>
      </c>
      <c r="AQ120" t="s">
        <v>1192</v>
      </c>
      <c r="AR120" t="s">
        <v>1192</v>
      </c>
      <c r="AS120" t="s">
        <v>1192</v>
      </c>
      <c r="AT120" t="s">
        <v>1192</v>
      </c>
      <c r="AU120" t="s">
        <v>1192</v>
      </c>
      <c r="AV120" t="s">
        <v>1192</v>
      </c>
      <c r="AW120" t="s">
        <v>1192</v>
      </c>
      <c r="AX120" t="s">
        <v>1192</v>
      </c>
      <c r="AY120" t="s">
        <v>1192</v>
      </c>
      <c r="AZ120" t="s">
        <v>1192</v>
      </c>
      <c r="BA120" t="s">
        <v>1192</v>
      </c>
      <c r="BB120" t="s">
        <v>1192</v>
      </c>
      <c r="BC120" t="s">
        <v>1192</v>
      </c>
      <c r="BD120" t="s">
        <v>1192</v>
      </c>
      <c r="BE120" t="s">
        <v>1192</v>
      </c>
      <c r="BF120" t="s">
        <v>1192</v>
      </c>
      <c r="BG120" t="s">
        <v>1192</v>
      </c>
      <c r="BH120" t="s">
        <v>1192</v>
      </c>
      <c r="BI120" t="s">
        <v>1192</v>
      </c>
      <c r="BJ120" t="s">
        <v>1192</v>
      </c>
      <c r="BK120" t="s">
        <v>1192</v>
      </c>
      <c r="BL120" t="s">
        <v>1192</v>
      </c>
      <c r="BM120" t="s">
        <v>1192</v>
      </c>
      <c r="BN120" t="s">
        <v>1192</v>
      </c>
      <c r="BO120" t="s">
        <v>1192</v>
      </c>
      <c r="BP120" t="s">
        <v>1192</v>
      </c>
      <c r="BQ120" t="s">
        <v>1192</v>
      </c>
      <c r="BR120" t="s">
        <v>1192</v>
      </c>
      <c r="BS120" t="s">
        <v>1192</v>
      </c>
      <c r="BT120" t="s">
        <v>1192</v>
      </c>
      <c r="BU120" t="s">
        <v>1192</v>
      </c>
      <c r="BV120" t="s">
        <v>1192</v>
      </c>
      <c r="BW120" t="s">
        <v>1192</v>
      </c>
      <c r="BX120" t="s">
        <v>1192</v>
      </c>
      <c r="BY120" t="s">
        <v>1192</v>
      </c>
      <c r="BZ120" t="s">
        <v>1192</v>
      </c>
      <c r="CA120" t="s">
        <v>1192</v>
      </c>
      <c r="CB120" t="s">
        <v>1192</v>
      </c>
      <c r="CC120" t="s">
        <v>1192</v>
      </c>
      <c r="CD120" t="s">
        <v>1192</v>
      </c>
      <c r="CE120" t="s">
        <v>1192</v>
      </c>
    </row>
    <row r="121" spans="1:83" x14ac:dyDescent="0.25">
      <c r="A121" t="s">
        <v>902</v>
      </c>
      <c r="B121" t="s">
        <v>1621</v>
      </c>
      <c r="C121">
        <v>139705596</v>
      </c>
      <c r="D121">
        <v>146184502</v>
      </c>
      <c r="E121">
        <v>0</v>
      </c>
      <c r="F121">
        <v>0</v>
      </c>
      <c r="G121">
        <v>0</v>
      </c>
      <c r="H121">
        <v>0</v>
      </c>
      <c r="I121">
        <v>139705596</v>
      </c>
      <c r="J121">
        <v>146184502</v>
      </c>
      <c r="K121">
        <v>3234000</v>
      </c>
      <c r="L121">
        <v>3304000</v>
      </c>
      <c r="M121">
        <v>89041.8</v>
      </c>
      <c r="N121">
        <v>90465.5</v>
      </c>
      <c r="O121">
        <v>98</v>
      </c>
      <c r="P121">
        <v>98</v>
      </c>
      <c r="Q121">
        <v>126</v>
      </c>
      <c r="R121">
        <v>128.80000000000001</v>
      </c>
      <c r="S121">
        <v>87387</v>
      </c>
      <c r="T121">
        <v>88785</v>
      </c>
      <c r="U121">
        <v>1598.7</v>
      </c>
      <c r="V121">
        <v>1646.5</v>
      </c>
      <c r="W121">
        <v>1598.7</v>
      </c>
      <c r="X121">
        <v>1646.5</v>
      </c>
      <c r="Y121">
        <v>1418784</v>
      </c>
      <c r="Z121">
        <v>15.98</v>
      </c>
      <c r="AA121">
        <v>0.99956</v>
      </c>
      <c r="AB121">
        <v>4</v>
      </c>
      <c r="AC121">
        <v>4</v>
      </c>
      <c r="AD121">
        <v>395.59</v>
      </c>
      <c r="AE121">
        <v>0</v>
      </c>
      <c r="AF121">
        <v>0</v>
      </c>
      <c r="AG121">
        <v>0</v>
      </c>
      <c r="AH121">
        <v>2042.09</v>
      </c>
      <c r="AI121">
        <v>0</v>
      </c>
      <c r="AJ121">
        <v>0</v>
      </c>
      <c r="AK121">
        <v>0</v>
      </c>
      <c r="AL121">
        <v>0</v>
      </c>
      <c r="AM121">
        <v>0</v>
      </c>
      <c r="AN121">
        <v>0</v>
      </c>
      <c r="AO121" t="s">
        <v>1192</v>
      </c>
      <c r="AP121" t="s">
        <v>1192</v>
      </c>
      <c r="AQ121" t="s">
        <v>1192</v>
      </c>
      <c r="AR121" t="s">
        <v>1192</v>
      </c>
      <c r="AS121" t="s">
        <v>1192</v>
      </c>
      <c r="AT121" t="s">
        <v>1192</v>
      </c>
      <c r="AU121" t="s">
        <v>1192</v>
      </c>
      <c r="AV121" t="s">
        <v>1192</v>
      </c>
      <c r="AW121" t="s">
        <v>1192</v>
      </c>
      <c r="AX121" t="s">
        <v>1192</v>
      </c>
      <c r="AY121" t="s">
        <v>1192</v>
      </c>
      <c r="AZ121" t="s">
        <v>1192</v>
      </c>
      <c r="BA121" t="s">
        <v>1192</v>
      </c>
      <c r="BB121" t="s">
        <v>1192</v>
      </c>
      <c r="BC121" t="s">
        <v>1192</v>
      </c>
      <c r="BD121" t="s">
        <v>1192</v>
      </c>
      <c r="BE121" t="s">
        <v>1192</v>
      </c>
      <c r="BF121" t="s">
        <v>1192</v>
      </c>
      <c r="BG121" t="s">
        <v>1192</v>
      </c>
      <c r="BH121" t="s">
        <v>1192</v>
      </c>
      <c r="BI121" t="s">
        <v>1192</v>
      </c>
      <c r="BJ121" t="s">
        <v>1192</v>
      </c>
      <c r="BK121" t="s">
        <v>1192</v>
      </c>
      <c r="BL121" t="s">
        <v>1192</v>
      </c>
      <c r="BM121" t="s">
        <v>1192</v>
      </c>
      <c r="BN121" t="s">
        <v>1192</v>
      </c>
      <c r="BO121" t="s">
        <v>1192</v>
      </c>
      <c r="BP121" t="s">
        <v>1192</v>
      </c>
      <c r="BQ121" t="s">
        <v>1192</v>
      </c>
      <c r="BR121" t="s">
        <v>1192</v>
      </c>
      <c r="BS121" t="s">
        <v>1192</v>
      </c>
      <c r="BT121" t="s">
        <v>1192</v>
      </c>
      <c r="BU121" t="s">
        <v>1192</v>
      </c>
      <c r="BV121" t="s">
        <v>1192</v>
      </c>
      <c r="BW121" t="s">
        <v>1192</v>
      </c>
      <c r="BX121" t="s">
        <v>1192</v>
      </c>
      <c r="BY121" t="s">
        <v>1192</v>
      </c>
      <c r="BZ121" t="s">
        <v>1192</v>
      </c>
      <c r="CA121" t="s">
        <v>1192</v>
      </c>
      <c r="CB121" t="s">
        <v>1192</v>
      </c>
      <c r="CC121" t="s">
        <v>1192</v>
      </c>
      <c r="CD121" t="s">
        <v>1192</v>
      </c>
      <c r="CE121" t="s">
        <v>1192</v>
      </c>
    </row>
    <row r="122" spans="1:83" x14ac:dyDescent="0.25">
      <c r="A122" t="s">
        <v>904</v>
      </c>
      <c r="B122" t="s">
        <v>1622</v>
      </c>
      <c r="C122">
        <v>10929249</v>
      </c>
      <c r="D122">
        <v>11507420</v>
      </c>
      <c r="E122">
        <v>0</v>
      </c>
      <c r="F122">
        <v>0</v>
      </c>
      <c r="G122">
        <v>3463769</v>
      </c>
      <c r="H122">
        <v>3694545</v>
      </c>
      <c r="I122">
        <v>7465480</v>
      </c>
      <c r="J122">
        <v>7812875</v>
      </c>
      <c r="K122">
        <v>0</v>
      </c>
      <c r="L122">
        <v>0</v>
      </c>
      <c r="M122">
        <v>41596</v>
      </c>
      <c r="N122">
        <v>41789.800000000003</v>
      </c>
      <c r="O122">
        <v>98.7</v>
      </c>
      <c r="P122">
        <v>98.7</v>
      </c>
      <c r="Q122">
        <v>0</v>
      </c>
      <c r="R122">
        <v>569.4</v>
      </c>
      <c r="S122">
        <v>41055.199999999997</v>
      </c>
      <c r="T122">
        <v>41815.9</v>
      </c>
      <c r="U122">
        <v>266.20999999999998</v>
      </c>
      <c r="V122">
        <v>275.19</v>
      </c>
      <c r="W122">
        <v>181.84</v>
      </c>
      <c r="X122">
        <v>186.84</v>
      </c>
      <c r="Y122">
        <v>0</v>
      </c>
      <c r="Z122">
        <v>0</v>
      </c>
      <c r="AA122">
        <v>0</v>
      </c>
      <c r="AB122">
        <v>4</v>
      </c>
      <c r="AC122">
        <v>4</v>
      </c>
      <c r="AD122">
        <v>1390.86</v>
      </c>
      <c r="AE122">
        <v>236.46</v>
      </c>
      <c r="AF122">
        <v>75.430000000000007</v>
      </c>
      <c r="AG122">
        <v>0</v>
      </c>
      <c r="AH122">
        <v>1977.94</v>
      </c>
      <c r="AI122">
        <v>21</v>
      </c>
      <c r="AJ122">
        <v>41815.86</v>
      </c>
      <c r="AK122">
        <v>0</v>
      </c>
      <c r="AL122">
        <v>0</v>
      </c>
      <c r="AM122">
        <v>21</v>
      </c>
      <c r="AN122">
        <v>41816</v>
      </c>
      <c r="AO122" t="s">
        <v>1192</v>
      </c>
      <c r="AP122" t="s">
        <v>1192</v>
      </c>
      <c r="AQ122" t="s">
        <v>1192</v>
      </c>
      <c r="AR122" t="s">
        <v>1192</v>
      </c>
      <c r="AS122" t="s">
        <v>1192</v>
      </c>
      <c r="AT122" t="s">
        <v>1192</v>
      </c>
      <c r="AU122" t="s">
        <v>1192</v>
      </c>
      <c r="AV122" t="s">
        <v>1192</v>
      </c>
      <c r="AW122" t="s">
        <v>1192</v>
      </c>
      <c r="AX122" t="s">
        <v>1192</v>
      </c>
      <c r="AY122" t="s">
        <v>1192</v>
      </c>
      <c r="AZ122" t="s">
        <v>1192</v>
      </c>
      <c r="BA122" t="s">
        <v>1192</v>
      </c>
      <c r="BB122" t="s">
        <v>1192</v>
      </c>
      <c r="BC122" t="s">
        <v>1192</v>
      </c>
      <c r="BD122" t="s">
        <v>1192</v>
      </c>
      <c r="BE122" t="s">
        <v>1192</v>
      </c>
      <c r="BF122" t="s">
        <v>1192</v>
      </c>
      <c r="BG122" t="s">
        <v>1192</v>
      </c>
      <c r="BH122" t="s">
        <v>1192</v>
      </c>
      <c r="BI122" t="s">
        <v>1192</v>
      </c>
      <c r="BJ122" t="s">
        <v>1192</v>
      </c>
      <c r="BK122" t="s">
        <v>1192</v>
      </c>
      <c r="BL122" t="s">
        <v>1192</v>
      </c>
      <c r="BM122" t="s">
        <v>1192</v>
      </c>
      <c r="BN122" t="s">
        <v>1192</v>
      </c>
      <c r="BO122" t="s">
        <v>1192</v>
      </c>
      <c r="BP122" t="s">
        <v>1192</v>
      </c>
      <c r="BQ122" t="s">
        <v>1192</v>
      </c>
      <c r="BR122" t="s">
        <v>1192</v>
      </c>
      <c r="BS122" t="s">
        <v>1192</v>
      </c>
      <c r="BT122" t="s">
        <v>1192</v>
      </c>
      <c r="BU122" t="s">
        <v>1192</v>
      </c>
      <c r="BV122" t="s">
        <v>1192</v>
      </c>
      <c r="BW122" t="s">
        <v>1192</v>
      </c>
      <c r="BX122" t="s">
        <v>1192</v>
      </c>
      <c r="BY122" t="s">
        <v>1192</v>
      </c>
      <c r="BZ122" t="s">
        <v>1192</v>
      </c>
      <c r="CA122" t="s">
        <v>1192</v>
      </c>
      <c r="CB122" t="s">
        <v>1192</v>
      </c>
      <c r="CC122" t="s">
        <v>1192</v>
      </c>
      <c r="CD122" t="s">
        <v>1192</v>
      </c>
      <c r="CE122" t="s">
        <v>1192</v>
      </c>
    </row>
    <row r="123" spans="1:83" x14ac:dyDescent="0.25">
      <c r="A123" t="s">
        <v>905</v>
      </c>
      <c r="B123" t="s">
        <v>1623</v>
      </c>
      <c r="C123">
        <v>42736895</v>
      </c>
      <c r="D123">
        <v>45844675</v>
      </c>
      <c r="E123">
        <v>0</v>
      </c>
      <c r="F123">
        <v>0</v>
      </c>
      <c r="G123">
        <v>40267</v>
      </c>
      <c r="H123">
        <v>56675</v>
      </c>
      <c r="I123">
        <v>42696628</v>
      </c>
      <c r="J123">
        <v>45788000</v>
      </c>
      <c r="K123">
        <v>123688</v>
      </c>
      <c r="L123">
        <v>122000</v>
      </c>
      <c r="M123">
        <v>24755.3</v>
      </c>
      <c r="N123">
        <v>25179.8</v>
      </c>
      <c r="O123">
        <v>98.5</v>
      </c>
      <c r="P123">
        <v>99</v>
      </c>
      <c r="Q123">
        <v>0</v>
      </c>
      <c r="R123">
        <v>0</v>
      </c>
      <c r="S123">
        <v>24384</v>
      </c>
      <c r="T123">
        <v>24928</v>
      </c>
      <c r="U123">
        <v>1752.66</v>
      </c>
      <c r="V123">
        <v>1839.08</v>
      </c>
      <c r="W123">
        <v>1751.01</v>
      </c>
      <c r="X123">
        <v>1836.81</v>
      </c>
      <c r="Y123">
        <v>1309467.8400000001</v>
      </c>
      <c r="Z123">
        <v>52.53</v>
      </c>
      <c r="AA123">
        <v>2.9999799999999999</v>
      </c>
      <c r="AB123">
        <v>4</v>
      </c>
      <c r="AC123">
        <v>4</v>
      </c>
      <c r="AD123">
        <v>0</v>
      </c>
      <c r="AE123">
        <v>275.73</v>
      </c>
      <c r="AF123">
        <v>81.86</v>
      </c>
      <c r="AG123">
        <v>0</v>
      </c>
      <c r="AH123">
        <v>2196.67</v>
      </c>
      <c r="AI123">
        <v>9</v>
      </c>
      <c r="AJ123">
        <v>2784.9</v>
      </c>
      <c r="AK123">
        <v>0</v>
      </c>
      <c r="AL123">
        <v>0</v>
      </c>
      <c r="AM123">
        <v>7</v>
      </c>
      <c r="AN123">
        <v>2754.5</v>
      </c>
      <c r="AO123" t="s">
        <v>1192</v>
      </c>
      <c r="AP123" t="s">
        <v>1192</v>
      </c>
      <c r="AQ123" t="s">
        <v>1192</v>
      </c>
      <c r="AR123" t="s">
        <v>1192</v>
      </c>
      <c r="AS123" t="s">
        <v>1192</v>
      </c>
      <c r="AT123" t="s">
        <v>1192</v>
      </c>
      <c r="AU123" t="s">
        <v>1192</v>
      </c>
      <c r="AV123" t="s">
        <v>1192</v>
      </c>
      <c r="AW123" t="s">
        <v>1192</v>
      </c>
      <c r="AX123" t="s">
        <v>1192</v>
      </c>
      <c r="AY123" t="s">
        <v>1192</v>
      </c>
      <c r="AZ123" t="s">
        <v>1192</v>
      </c>
      <c r="BA123" t="s">
        <v>1192</v>
      </c>
      <c r="BB123" t="s">
        <v>1192</v>
      </c>
      <c r="BC123" t="s">
        <v>1192</v>
      </c>
      <c r="BD123" t="s">
        <v>1192</v>
      </c>
      <c r="BE123" t="s">
        <v>1192</v>
      </c>
      <c r="BF123" t="s">
        <v>1192</v>
      </c>
      <c r="BG123" t="s">
        <v>1192</v>
      </c>
      <c r="BH123" t="s">
        <v>1192</v>
      </c>
      <c r="BI123" t="s">
        <v>1192</v>
      </c>
      <c r="BJ123" t="s">
        <v>1192</v>
      </c>
      <c r="BK123" t="s">
        <v>1192</v>
      </c>
      <c r="BL123" t="s">
        <v>1192</v>
      </c>
      <c r="BM123" t="s">
        <v>1192</v>
      </c>
      <c r="BN123" t="s">
        <v>1192</v>
      </c>
      <c r="BO123" t="s">
        <v>1192</v>
      </c>
      <c r="BP123" t="s">
        <v>1192</v>
      </c>
      <c r="BQ123" t="s">
        <v>1192</v>
      </c>
      <c r="BR123" t="s">
        <v>1192</v>
      </c>
      <c r="BS123" t="s">
        <v>1192</v>
      </c>
      <c r="BT123" t="s">
        <v>1192</v>
      </c>
      <c r="BU123" t="s">
        <v>1192</v>
      </c>
      <c r="BV123" t="s">
        <v>1192</v>
      </c>
      <c r="BW123" t="s">
        <v>1192</v>
      </c>
      <c r="BX123" t="s">
        <v>1192</v>
      </c>
      <c r="BY123" t="s">
        <v>1192</v>
      </c>
      <c r="BZ123" t="s">
        <v>1192</v>
      </c>
      <c r="CA123" t="s">
        <v>1192</v>
      </c>
      <c r="CB123" t="s">
        <v>1192</v>
      </c>
      <c r="CC123" t="s">
        <v>1192</v>
      </c>
      <c r="CD123" t="s">
        <v>1192</v>
      </c>
      <c r="CE123" t="s">
        <v>1192</v>
      </c>
    </row>
    <row r="124" spans="1:83" x14ac:dyDescent="0.25">
      <c r="A124" t="s">
        <v>907</v>
      </c>
      <c r="B124" t="s">
        <v>1624</v>
      </c>
      <c r="C124">
        <v>7103644.7400000002</v>
      </c>
      <c r="D124">
        <v>7390176</v>
      </c>
      <c r="E124">
        <v>0</v>
      </c>
      <c r="F124">
        <v>0</v>
      </c>
      <c r="G124">
        <v>0</v>
      </c>
      <c r="H124">
        <v>0</v>
      </c>
      <c r="I124">
        <v>7103644.7400000002</v>
      </c>
      <c r="J124">
        <v>7390176</v>
      </c>
      <c r="K124">
        <v>0</v>
      </c>
      <c r="L124">
        <v>0</v>
      </c>
      <c r="M124">
        <v>26572.3</v>
      </c>
      <c r="N124">
        <v>27188.2</v>
      </c>
      <c r="O124">
        <v>96.8</v>
      </c>
      <c r="P124">
        <v>96.501499999999993</v>
      </c>
      <c r="Q124">
        <v>0</v>
      </c>
      <c r="R124">
        <v>0</v>
      </c>
      <c r="S124">
        <v>25722</v>
      </c>
      <c r="T124">
        <v>26237.020820000002</v>
      </c>
      <c r="U124">
        <v>276.17</v>
      </c>
      <c r="V124">
        <v>281.66978</v>
      </c>
      <c r="W124">
        <v>276.17</v>
      </c>
      <c r="X124">
        <v>281.66978</v>
      </c>
      <c r="Y124">
        <v>0</v>
      </c>
      <c r="Z124">
        <v>0</v>
      </c>
      <c r="AA124">
        <v>0</v>
      </c>
      <c r="AB124">
        <v>4</v>
      </c>
      <c r="AC124">
        <v>4</v>
      </c>
      <c r="AD124">
        <v>1613.3387399999999</v>
      </c>
      <c r="AE124">
        <v>224.90982</v>
      </c>
      <c r="AF124">
        <v>99.369929999999997</v>
      </c>
      <c r="AG124">
        <v>0</v>
      </c>
      <c r="AH124">
        <v>2219.28827</v>
      </c>
      <c r="AI124">
        <v>0</v>
      </c>
      <c r="AJ124">
        <v>0</v>
      </c>
      <c r="AK124">
        <v>0</v>
      </c>
      <c r="AL124">
        <v>0</v>
      </c>
      <c r="AM124">
        <v>0</v>
      </c>
      <c r="AN124">
        <v>0</v>
      </c>
      <c r="AO124" t="s">
        <v>1192</v>
      </c>
      <c r="AP124" t="s">
        <v>1192</v>
      </c>
      <c r="AQ124" t="s">
        <v>1192</v>
      </c>
      <c r="AR124" t="s">
        <v>1192</v>
      </c>
      <c r="AS124" t="s">
        <v>1192</v>
      </c>
      <c r="AT124" t="s">
        <v>1192</v>
      </c>
      <c r="AU124" t="s">
        <v>1192</v>
      </c>
      <c r="AV124" t="s">
        <v>1192</v>
      </c>
      <c r="AW124" t="s">
        <v>1192</v>
      </c>
      <c r="AX124" t="s">
        <v>1192</v>
      </c>
      <c r="AY124" t="s">
        <v>1192</v>
      </c>
      <c r="AZ124" t="s">
        <v>1192</v>
      </c>
      <c r="BA124" t="s">
        <v>1192</v>
      </c>
      <c r="BB124" t="s">
        <v>1192</v>
      </c>
      <c r="BC124" t="s">
        <v>1192</v>
      </c>
      <c r="BD124" t="s">
        <v>1192</v>
      </c>
      <c r="BE124" t="s">
        <v>1192</v>
      </c>
      <c r="BF124" t="s">
        <v>1192</v>
      </c>
      <c r="BG124" t="s">
        <v>1192</v>
      </c>
      <c r="BH124" t="s">
        <v>1192</v>
      </c>
      <c r="BI124" t="s">
        <v>1192</v>
      </c>
      <c r="BJ124" t="s">
        <v>1192</v>
      </c>
      <c r="BK124" t="s">
        <v>1192</v>
      </c>
      <c r="BL124" t="s">
        <v>1192</v>
      </c>
      <c r="BM124" t="s">
        <v>1192</v>
      </c>
      <c r="BN124" t="s">
        <v>1192</v>
      </c>
      <c r="BO124" t="s">
        <v>1192</v>
      </c>
      <c r="BP124" t="s">
        <v>1192</v>
      </c>
      <c r="BQ124" t="s">
        <v>1192</v>
      </c>
      <c r="BR124" t="s">
        <v>1192</v>
      </c>
      <c r="BS124" t="s">
        <v>1192</v>
      </c>
      <c r="BT124" t="s">
        <v>1192</v>
      </c>
      <c r="BU124" t="s">
        <v>1192</v>
      </c>
      <c r="BV124" t="s">
        <v>1192</v>
      </c>
      <c r="BW124" t="s">
        <v>1192</v>
      </c>
      <c r="BX124" t="s">
        <v>1192</v>
      </c>
      <c r="BY124" t="s">
        <v>1192</v>
      </c>
      <c r="BZ124" t="s">
        <v>1192</v>
      </c>
      <c r="CA124" t="s">
        <v>1192</v>
      </c>
      <c r="CB124" t="s">
        <v>1192</v>
      </c>
      <c r="CC124" t="s">
        <v>1192</v>
      </c>
      <c r="CD124" t="s">
        <v>1192</v>
      </c>
      <c r="CE124" t="s">
        <v>1192</v>
      </c>
    </row>
    <row r="125" spans="1:83" x14ac:dyDescent="0.25">
      <c r="A125" t="s">
        <v>909</v>
      </c>
      <c r="B125" t="s">
        <v>1625</v>
      </c>
      <c r="C125">
        <v>8889619</v>
      </c>
      <c r="D125">
        <v>9167978</v>
      </c>
      <c r="E125">
        <v>0</v>
      </c>
      <c r="F125">
        <v>0</v>
      </c>
      <c r="G125">
        <v>0</v>
      </c>
      <c r="H125">
        <v>0</v>
      </c>
      <c r="I125">
        <v>8889619</v>
      </c>
      <c r="J125">
        <v>9167978</v>
      </c>
      <c r="K125">
        <v>0</v>
      </c>
      <c r="L125">
        <v>0</v>
      </c>
      <c r="M125">
        <v>41601.300000000003</v>
      </c>
      <c r="N125">
        <v>42256.17</v>
      </c>
      <c r="O125">
        <v>99.5</v>
      </c>
      <c r="P125">
        <v>98.75</v>
      </c>
      <c r="Q125">
        <v>54.7</v>
      </c>
      <c r="R125">
        <v>43.4</v>
      </c>
      <c r="S125">
        <v>41448</v>
      </c>
      <c r="T125">
        <v>41771.4</v>
      </c>
      <c r="U125">
        <v>214.48</v>
      </c>
      <c r="V125">
        <v>219.48</v>
      </c>
      <c r="W125">
        <v>214.48</v>
      </c>
      <c r="X125">
        <v>219.48</v>
      </c>
      <c r="Y125">
        <v>0</v>
      </c>
      <c r="Z125">
        <v>0</v>
      </c>
      <c r="AA125">
        <v>0</v>
      </c>
      <c r="AB125">
        <v>4</v>
      </c>
      <c r="AC125">
        <v>4</v>
      </c>
      <c r="AD125">
        <v>1390.86</v>
      </c>
      <c r="AE125">
        <v>236.46</v>
      </c>
      <c r="AF125">
        <v>75.430000000000007</v>
      </c>
      <c r="AG125">
        <v>0</v>
      </c>
      <c r="AH125">
        <v>1922.23</v>
      </c>
      <c r="AI125">
        <v>0</v>
      </c>
      <c r="AJ125">
        <v>0</v>
      </c>
      <c r="AK125">
        <v>0</v>
      </c>
      <c r="AL125">
        <v>0</v>
      </c>
      <c r="AM125">
        <v>0</v>
      </c>
      <c r="AN125">
        <v>0</v>
      </c>
      <c r="AO125" t="s">
        <v>1192</v>
      </c>
      <c r="AP125" t="s">
        <v>1192</v>
      </c>
      <c r="AQ125" t="s">
        <v>1192</v>
      </c>
      <c r="AR125" t="s">
        <v>1192</v>
      </c>
      <c r="AS125" t="s">
        <v>1192</v>
      </c>
      <c r="AT125" t="s">
        <v>1192</v>
      </c>
      <c r="AU125" t="s">
        <v>1192</v>
      </c>
      <c r="AV125" t="s">
        <v>1192</v>
      </c>
      <c r="AW125" t="s">
        <v>1192</v>
      </c>
      <c r="AX125" t="s">
        <v>1192</v>
      </c>
      <c r="AY125" t="s">
        <v>1192</v>
      </c>
      <c r="AZ125" t="s">
        <v>1192</v>
      </c>
      <c r="BA125" t="s">
        <v>1192</v>
      </c>
      <c r="BB125" t="s">
        <v>1192</v>
      </c>
      <c r="BC125" t="s">
        <v>1192</v>
      </c>
      <c r="BD125" t="s">
        <v>1192</v>
      </c>
      <c r="BE125" t="s">
        <v>1192</v>
      </c>
      <c r="BF125" t="s">
        <v>1192</v>
      </c>
      <c r="BG125" t="s">
        <v>1192</v>
      </c>
      <c r="BH125" t="s">
        <v>1192</v>
      </c>
      <c r="BI125" t="s">
        <v>1192</v>
      </c>
      <c r="BJ125" t="s">
        <v>1192</v>
      </c>
      <c r="BK125" t="s">
        <v>1192</v>
      </c>
      <c r="BL125" t="s">
        <v>1192</v>
      </c>
      <c r="BM125" t="s">
        <v>1192</v>
      </c>
      <c r="BN125" t="s">
        <v>1192</v>
      </c>
      <c r="BO125" t="s">
        <v>1192</v>
      </c>
      <c r="BP125" t="s">
        <v>1192</v>
      </c>
      <c r="BQ125" t="s">
        <v>1192</v>
      </c>
      <c r="BR125" t="s">
        <v>1192</v>
      </c>
      <c r="BS125" t="s">
        <v>1192</v>
      </c>
      <c r="BT125" t="s">
        <v>1192</v>
      </c>
      <c r="BU125" t="s">
        <v>1192</v>
      </c>
      <c r="BV125" t="s">
        <v>1192</v>
      </c>
      <c r="BW125" t="s">
        <v>1192</v>
      </c>
      <c r="BX125" t="s">
        <v>1192</v>
      </c>
      <c r="BY125" t="s">
        <v>1192</v>
      </c>
      <c r="BZ125" t="s">
        <v>1192</v>
      </c>
      <c r="CA125" t="s">
        <v>1192</v>
      </c>
      <c r="CB125" t="s">
        <v>1192</v>
      </c>
      <c r="CC125" t="s">
        <v>1192</v>
      </c>
      <c r="CD125" t="s">
        <v>1192</v>
      </c>
      <c r="CE125" t="s">
        <v>1192</v>
      </c>
    </row>
    <row r="126" spans="1:83" x14ac:dyDescent="0.25">
      <c r="A126" t="s">
        <v>910</v>
      </c>
      <c r="B126" t="s">
        <v>1626</v>
      </c>
      <c r="C126">
        <v>134980023</v>
      </c>
      <c r="D126">
        <v>140823218</v>
      </c>
      <c r="E126">
        <v>0</v>
      </c>
      <c r="F126">
        <v>0</v>
      </c>
      <c r="G126">
        <v>0</v>
      </c>
      <c r="H126">
        <v>0</v>
      </c>
      <c r="I126">
        <v>134980023</v>
      </c>
      <c r="J126">
        <v>140823218</v>
      </c>
      <c r="K126">
        <v>12255498</v>
      </c>
      <c r="L126">
        <v>18747292</v>
      </c>
      <c r="M126">
        <v>89405.3</v>
      </c>
      <c r="N126">
        <v>90567.4</v>
      </c>
      <c r="O126">
        <v>98.7</v>
      </c>
      <c r="P126">
        <v>98.7</v>
      </c>
      <c r="Q126">
        <v>0</v>
      </c>
      <c r="R126">
        <v>0</v>
      </c>
      <c r="S126">
        <v>88243</v>
      </c>
      <c r="T126">
        <v>89390</v>
      </c>
      <c r="U126">
        <v>1529.64</v>
      </c>
      <c r="V126">
        <v>1575.38</v>
      </c>
      <c r="W126">
        <v>1529.64</v>
      </c>
      <c r="X126">
        <v>1575.38</v>
      </c>
      <c r="Y126">
        <v>1367667</v>
      </c>
      <c r="Z126">
        <v>15.3</v>
      </c>
      <c r="AA126">
        <v>1.00024</v>
      </c>
      <c r="AB126">
        <v>4</v>
      </c>
      <c r="AC126">
        <v>4</v>
      </c>
      <c r="AD126">
        <v>395.59</v>
      </c>
      <c r="AE126">
        <v>0</v>
      </c>
      <c r="AF126">
        <v>0</v>
      </c>
      <c r="AG126">
        <v>0</v>
      </c>
      <c r="AH126">
        <v>1970.97</v>
      </c>
      <c r="AI126">
        <v>0</v>
      </c>
      <c r="AJ126">
        <v>0</v>
      </c>
      <c r="AK126">
        <v>0</v>
      </c>
      <c r="AL126">
        <v>0</v>
      </c>
      <c r="AM126">
        <v>0</v>
      </c>
      <c r="AN126">
        <v>0</v>
      </c>
      <c r="AO126" t="s">
        <v>1192</v>
      </c>
      <c r="AP126" t="s">
        <v>1192</v>
      </c>
      <c r="AQ126" t="s">
        <v>1192</v>
      </c>
      <c r="AR126" t="s">
        <v>1192</v>
      </c>
      <c r="AS126" t="s">
        <v>1192</v>
      </c>
      <c r="AT126" t="s">
        <v>1192</v>
      </c>
      <c r="AU126" t="s">
        <v>1192</v>
      </c>
      <c r="AV126" t="s">
        <v>1192</v>
      </c>
      <c r="AW126" t="s">
        <v>1192</v>
      </c>
      <c r="AX126" t="s">
        <v>1192</v>
      </c>
      <c r="AY126" t="s">
        <v>1192</v>
      </c>
      <c r="AZ126" t="s">
        <v>1192</v>
      </c>
      <c r="BA126" t="s">
        <v>1192</v>
      </c>
      <c r="BB126" t="s">
        <v>1192</v>
      </c>
      <c r="BC126" t="s">
        <v>1192</v>
      </c>
      <c r="BD126" t="s">
        <v>1192</v>
      </c>
      <c r="BE126" t="s">
        <v>1192</v>
      </c>
      <c r="BF126" t="s">
        <v>1192</v>
      </c>
      <c r="BG126" t="s">
        <v>1192</v>
      </c>
      <c r="BH126" t="s">
        <v>1192</v>
      </c>
      <c r="BI126" t="s">
        <v>1192</v>
      </c>
      <c r="BJ126" t="s">
        <v>1192</v>
      </c>
      <c r="BK126" t="s">
        <v>1192</v>
      </c>
      <c r="BL126" t="s">
        <v>1192</v>
      </c>
      <c r="BM126" t="s">
        <v>1192</v>
      </c>
      <c r="BN126" t="s">
        <v>1192</v>
      </c>
      <c r="BO126" t="s">
        <v>1192</v>
      </c>
      <c r="BP126" t="s">
        <v>1192</v>
      </c>
      <c r="BQ126" t="s">
        <v>1192</v>
      </c>
      <c r="BR126" t="s">
        <v>1192</v>
      </c>
      <c r="BS126" t="s">
        <v>1192</v>
      </c>
      <c r="BT126" t="s">
        <v>1192</v>
      </c>
      <c r="BU126" t="s">
        <v>1192</v>
      </c>
      <c r="BV126" t="s">
        <v>1192</v>
      </c>
      <c r="BW126" t="s">
        <v>1192</v>
      </c>
      <c r="BX126" t="s">
        <v>1192</v>
      </c>
      <c r="BY126" t="s">
        <v>1192</v>
      </c>
      <c r="BZ126" t="s">
        <v>1192</v>
      </c>
      <c r="CA126" t="s">
        <v>1192</v>
      </c>
      <c r="CB126" t="s">
        <v>1192</v>
      </c>
      <c r="CC126" t="s">
        <v>1192</v>
      </c>
      <c r="CD126" t="s">
        <v>1192</v>
      </c>
      <c r="CE126" t="s">
        <v>1192</v>
      </c>
    </row>
    <row r="127" spans="1:83" x14ac:dyDescent="0.25">
      <c r="A127" t="s">
        <v>912</v>
      </c>
      <c r="B127" t="s">
        <v>1627</v>
      </c>
      <c r="C127">
        <v>117826831</v>
      </c>
      <c r="D127">
        <v>124686589.40000001</v>
      </c>
      <c r="E127">
        <v>0</v>
      </c>
      <c r="F127">
        <v>0</v>
      </c>
      <c r="G127">
        <v>4883501.41</v>
      </c>
      <c r="H127">
        <v>5137976.0999999996</v>
      </c>
      <c r="I127">
        <v>112943329.59999999</v>
      </c>
      <c r="J127">
        <v>119548613.3</v>
      </c>
      <c r="K127">
        <v>233030</v>
      </c>
      <c r="L127">
        <v>232983.08</v>
      </c>
      <c r="M127">
        <v>68389.7</v>
      </c>
      <c r="N127">
        <v>70294.8</v>
      </c>
      <c r="O127">
        <v>99.5</v>
      </c>
      <c r="P127">
        <v>99.5</v>
      </c>
      <c r="Q127">
        <v>307.5</v>
      </c>
      <c r="R127">
        <v>309.2</v>
      </c>
      <c r="S127">
        <v>68355.199999999997</v>
      </c>
      <c r="T127">
        <v>70252.5</v>
      </c>
      <c r="U127">
        <v>1723.74</v>
      </c>
      <c r="V127">
        <v>1774.83</v>
      </c>
      <c r="W127">
        <v>1652.3</v>
      </c>
      <c r="X127">
        <v>1701.7</v>
      </c>
      <c r="Y127">
        <v>1160571.3</v>
      </c>
      <c r="Z127">
        <v>16.52</v>
      </c>
      <c r="AA127">
        <v>0.99982000000000004</v>
      </c>
      <c r="AB127">
        <v>4</v>
      </c>
      <c r="AC127">
        <v>4</v>
      </c>
      <c r="AD127">
        <v>0</v>
      </c>
      <c r="AE127">
        <v>249.65</v>
      </c>
      <c r="AF127">
        <v>89.4</v>
      </c>
      <c r="AG127">
        <v>0</v>
      </c>
      <c r="AH127">
        <v>2113.88</v>
      </c>
      <c r="AI127">
        <v>242</v>
      </c>
      <c r="AJ127">
        <v>70252.5</v>
      </c>
      <c r="AK127">
        <v>0</v>
      </c>
      <c r="AL127">
        <v>0</v>
      </c>
      <c r="AM127">
        <v>134</v>
      </c>
      <c r="AN127">
        <v>70177.2</v>
      </c>
      <c r="AO127" t="s">
        <v>1192</v>
      </c>
      <c r="AP127" t="s">
        <v>1192</v>
      </c>
      <c r="AQ127" t="s">
        <v>1192</v>
      </c>
      <c r="AR127" t="s">
        <v>1192</v>
      </c>
      <c r="AS127" t="s">
        <v>1192</v>
      </c>
      <c r="AT127" t="s">
        <v>1192</v>
      </c>
      <c r="AU127" t="s">
        <v>1192</v>
      </c>
      <c r="AV127" t="s">
        <v>1192</v>
      </c>
      <c r="AW127" t="s">
        <v>1192</v>
      </c>
      <c r="AX127" t="s">
        <v>1192</v>
      </c>
      <c r="AY127" t="s">
        <v>1192</v>
      </c>
      <c r="AZ127" t="s">
        <v>1192</v>
      </c>
      <c r="BA127" t="s">
        <v>1192</v>
      </c>
      <c r="BB127" t="s">
        <v>1192</v>
      </c>
      <c r="BC127" t="s">
        <v>1192</v>
      </c>
      <c r="BD127" t="s">
        <v>1192</v>
      </c>
      <c r="BE127" t="s">
        <v>1192</v>
      </c>
      <c r="BF127" t="s">
        <v>1192</v>
      </c>
      <c r="BG127" t="s">
        <v>1192</v>
      </c>
      <c r="BH127" t="s">
        <v>1192</v>
      </c>
      <c r="BI127" t="s">
        <v>1192</v>
      </c>
      <c r="BJ127" t="s">
        <v>1192</v>
      </c>
      <c r="BK127" t="s">
        <v>1192</v>
      </c>
      <c r="BL127" t="s">
        <v>1192</v>
      </c>
      <c r="BM127" t="s">
        <v>1192</v>
      </c>
      <c r="BN127" t="s">
        <v>1192</v>
      </c>
      <c r="BO127" t="s">
        <v>1192</v>
      </c>
      <c r="BP127" t="s">
        <v>1192</v>
      </c>
      <c r="BQ127" t="s">
        <v>1192</v>
      </c>
      <c r="BR127" t="s">
        <v>1192</v>
      </c>
      <c r="BS127" t="s">
        <v>1192</v>
      </c>
      <c r="BT127" t="s">
        <v>1192</v>
      </c>
      <c r="BU127" t="s">
        <v>1192</v>
      </c>
      <c r="BV127" t="s">
        <v>1192</v>
      </c>
      <c r="BW127" t="s">
        <v>1192</v>
      </c>
      <c r="BX127" t="s">
        <v>1192</v>
      </c>
      <c r="BY127" t="s">
        <v>1192</v>
      </c>
      <c r="BZ127" t="s">
        <v>1192</v>
      </c>
      <c r="CA127" t="s">
        <v>1192</v>
      </c>
      <c r="CB127" t="s">
        <v>1192</v>
      </c>
      <c r="CC127" t="s">
        <v>1192</v>
      </c>
      <c r="CD127" t="s">
        <v>1192</v>
      </c>
      <c r="CE127" t="s">
        <v>1192</v>
      </c>
    </row>
    <row r="128" spans="1:83" x14ac:dyDescent="0.25">
      <c r="A128" t="s">
        <v>914</v>
      </c>
      <c r="B128" t="s">
        <v>1628</v>
      </c>
      <c r="C128">
        <v>9072098</v>
      </c>
      <c r="D128">
        <v>9545527</v>
      </c>
      <c r="E128">
        <v>612948</v>
      </c>
      <c r="F128">
        <v>626378</v>
      </c>
      <c r="G128">
        <v>1225248</v>
      </c>
      <c r="H128">
        <v>1313571</v>
      </c>
      <c r="I128">
        <v>7846850</v>
      </c>
      <c r="J128">
        <v>8231956</v>
      </c>
      <c r="K128">
        <v>0</v>
      </c>
      <c r="L128">
        <v>0</v>
      </c>
      <c r="M128">
        <v>42438.3</v>
      </c>
      <c r="N128">
        <v>43370</v>
      </c>
      <c r="O128">
        <v>98</v>
      </c>
      <c r="P128">
        <v>98</v>
      </c>
      <c r="Q128">
        <v>297.60000000000002</v>
      </c>
      <c r="R128">
        <v>297.5</v>
      </c>
      <c r="S128">
        <v>41887.1</v>
      </c>
      <c r="T128">
        <v>42800.1</v>
      </c>
      <c r="U128">
        <v>216.58</v>
      </c>
      <c r="V128">
        <v>223.03</v>
      </c>
      <c r="W128">
        <v>187.33</v>
      </c>
      <c r="X128">
        <v>192.33</v>
      </c>
      <c r="Y128" t="s">
        <v>1192</v>
      </c>
      <c r="Z128" t="s">
        <v>1192</v>
      </c>
      <c r="AA128" t="s">
        <v>1192</v>
      </c>
      <c r="AB128">
        <v>4</v>
      </c>
      <c r="AC128">
        <v>4</v>
      </c>
      <c r="AD128">
        <v>1529.31</v>
      </c>
      <c r="AE128">
        <v>223</v>
      </c>
      <c r="AF128">
        <v>0</v>
      </c>
      <c r="AG128">
        <v>0</v>
      </c>
      <c r="AH128">
        <v>1975.34</v>
      </c>
      <c r="AI128">
        <v>5</v>
      </c>
      <c r="AJ128">
        <v>21298.1</v>
      </c>
      <c r="AK128">
        <v>0</v>
      </c>
      <c r="AL128">
        <v>0</v>
      </c>
      <c r="AM128">
        <v>4</v>
      </c>
      <c r="AN128">
        <v>21206.6</v>
      </c>
      <c r="AO128">
        <v>3</v>
      </c>
      <c r="AP128" t="s">
        <v>1192</v>
      </c>
      <c r="AQ128" t="s">
        <v>1192</v>
      </c>
      <c r="AR128" t="s">
        <v>1192</v>
      </c>
      <c r="AS128" t="s">
        <v>1192</v>
      </c>
      <c r="AT128" t="s">
        <v>1192</v>
      </c>
      <c r="AU128" t="s">
        <v>1192</v>
      </c>
      <c r="AV128" t="s">
        <v>1192</v>
      </c>
      <c r="AW128" t="s">
        <v>1192</v>
      </c>
      <c r="AX128" t="s">
        <v>1192</v>
      </c>
      <c r="AY128" t="s">
        <v>1192</v>
      </c>
      <c r="AZ128" t="s">
        <v>1192</v>
      </c>
      <c r="BA128" t="s">
        <v>1192</v>
      </c>
      <c r="BB128" t="s">
        <v>1192</v>
      </c>
      <c r="BC128" t="s">
        <v>1192</v>
      </c>
      <c r="BD128" t="s">
        <v>1192</v>
      </c>
      <c r="BE128" t="s">
        <v>1192</v>
      </c>
      <c r="BF128" t="s">
        <v>1192</v>
      </c>
      <c r="BG128" t="s">
        <v>1192</v>
      </c>
      <c r="BH128" t="s">
        <v>1192</v>
      </c>
      <c r="BI128" t="s">
        <v>1192</v>
      </c>
      <c r="BJ128" t="s">
        <v>1192</v>
      </c>
      <c r="BK128" t="s">
        <v>1192</v>
      </c>
      <c r="BL128" t="s">
        <v>1192</v>
      </c>
      <c r="BM128" t="s">
        <v>1192</v>
      </c>
      <c r="BN128" t="s">
        <v>1192</v>
      </c>
      <c r="BO128" t="s">
        <v>1192</v>
      </c>
      <c r="BP128" t="s">
        <v>1192</v>
      </c>
      <c r="BQ128" t="s">
        <v>1192</v>
      </c>
      <c r="BR128" t="s">
        <v>1192</v>
      </c>
      <c r="BS128" t="s">
        <v>1192</v>
      </c>
      <c r="BT128" t="s">
        <v>1192</v>
      </c>
      <c r="BU128" t="s">
        <v>1192</v>
      </c>
      <c r="BV128" t="s">
        <v>1192</v>
      </c>
      <c r="BW128" t="s">
        <v>1192</v>
      </c>
      <c r="BX128" t="s">
        <v>1192</v>
      </c>
      <c r="BY128" t="s">
        <v>1192</v>
      </c>
      <c r="BZ128">
        <v>0</v>
      </c>
      <c r="CA128" t="s">
        <v>1192</v>
      </c>
      <c r="CB128" t="s">
        <v>1192</v>
      </c>
      <c r="CC128">
        <v>0</v>
      </c>
      <c r="CD128" t="s">
        <v>1192</v>
      </c>
      <c r="CE128" t="s">
        <v>1192</v>
      </c>
    </row>
    <row r="129" spans="1:83" x14ac:dyDescent="0.25">
      <c r="A129" t="s">
        <v>916</v>
      </c>
      <c r="B129" t="s">
        <v>1629</v>
      </c>
      <c r="C129">
        <v>6880540</v>
      </c>
      <c r="D129">
        <v>7191905</v>
      </c>
      <c r="E129">
        <v>0</v>
      </c>
      <c r="F129">
        <v>0</v>
      </c>
      <c r="G129">
        <v>687380</v>
      </c>
      <c r="H129">
        <v>754255</v>
      </c>
      <c r="I129">
        <v>6193160</v>
      </c>
      <c r="J129">
        <v>6437650</v>
      </c>
      <c r="K129">
        <v>0</v>
      </c>
      <c r="L129">
        <v>0</v>
      </c>
      <c r="M129">
        <v>31247.7</v>
      </c>
      <c r="N129">
        <v>31690.6</v>
      </c>
      <c r="O129">
        <v>98.9</v>
      </c>
      <c r="P129">
        <v>98.9</v>
      </c>
      <c r="Q129">
        <v>0</v>
      </c>
      <c r="R129">
        <v>0</v>
      </c>
      <c r="S129">
        <v>30904</v>
      </c>
      <c r="T129">
        <v>31342.003400000001</v>
      </c>
      <c r="U129">
        <v>222.64</v>
      </c>
      <c r="V129">
        <v>229.46539000000001</v>
      </c>
      <c r="W129">
        <v>200.4</v>
      </c>
      <c r="X129">
        <v>205.40008</v>
      </c>
      <c r="Y129" t="s">
        <v>1192</v>
      </c>
      <c r="Z129" t="s">
        <v>1192</v>
      </c>
      <c r="AA129" t="s">
        <v>1192</v>
      </c>
      <c r="AB129">
        <v>4</v>
      </c>
      <c r="AC129">
        <v>4</v>
      </c>
      <c r="AD129">
        <v>1424.5583300000001</v>
      </c>
      <c r="AE129">
        <v>251.59997000000001</v>
      </c>
      <c r="AF129">
        <v>80.839979999999997</v>
      </c>
      <c r="AG129">
        <v>0</v>
      </c>
      <c r="AH129">
        <v>1986.4636700000001</v>
      </c>
      <c r="AI129">
        <v>19</v>
      </c>
      <c r="AJ129">
        <v>31342</v>
      </c>
      <c r="AK129">
        <v>0</v>
      </c>
      <c r="AL129">
        <v>0</v>
      </c>
      <c r="AM129">
        <v>16</v>
      </c>
      <c r="AN129">
        <v>14723</v>
      </c>
      <c r="AO129">
        <v>3</v>
      </c>
      <c r="AP129" t="s">
        <v>1192</v>
      </c>
      <c r="AQ129" t="s">
        <v>1192</v>
      </c>
      <c r="AR129" t="s">
        <v>1192</v>
      </c>
      <c r="AS129" t="s">
        <v>1192</v>
      </c>
      <c r="AT129" t="s">
        <v>1192</v>
      </c>
      <c r="AU129" t="s">
        <v>1192</v>
      </c>
      <c r="AV129" t="s">
        <v>1192</v>
      </c>
      <c r="AW129" t="s">
        <v>1192</v>
      </c>
      <c r="AX129" t="s">
        <v>1192</v>
      </c>
      <c r="AY129" t="s">
        <v>1192</v>
      </c>
      <c r="AZ129" t="s">
        <v>1192</v>
      </c>
      <c r="BA129" t="s">
        <v>1192</v>
      </c>
      <c r="BB129" t="s">
        <v>1192</v>
      </c>
      <c r="BC129" t="s">
        <v>1192</v>
      </c>
      <c r="BD129" t="s">
        <v>1192</v>
      </c>
      <c r="BE129" t="s">
        <v>1192</v>
      </c>
      <c r="BF129" t="s">
        <v>1192</v>
      </c>
      <c r="BG129" t="s">
        <v>1192</v>
      </c>
      <c r="BH129" t="s">
        <v>1192</v>
      </c>
      <c r="BI129" t="s">
        <v>1192</v>
      </c>
      <c r="BJ129" t="s">
        <v>1192</v>
      </c>
      <c r="BK129" t="s">
        <v>1192</v>
      </c>
      <c r="BL129" t="s">
        <v>1192</v>
      </c>
      <c r="BM129" t="s">
        <v>1192</v>
      </c>
      <c r="BN129" t="s">
        <v>1192</v>
      </c>
      <c r="BO129" t="s">
        <v>1192</v>
      </c>
      <c r="BP129" t="s">
        <v>1192</v>
      </c>
      <c r="BQ129" t="s">
        <v>1192</v>
      </c>
      <c r="BR129" t="s">
        <v>1192</v>
      </c>
      <c r="BS129" t="s">
        <v>1192</v>
      </c>
      <c r="BT129" t="s">
        <v>1192</v>
      </c>
      <c r="BU129" t="s">
        <v>1192</v>
      </c>
      <c r="BV129" t="s">
        <v>1192</v>
      </c>
      <c r="BW129" t="s">
        <v>1192</v>
      </c>
      <c r="BX129" t="s">
        <v>1192</v>
      </c>
      <c r="BY129" t="s">
        <v>1192</v>
      </c>
      <c r="BZ129">
        <v>0</v>
      </c>
      <c r="CA129" t="s">
        <v>1192</v>
      </c>
      <c r="CB129" t="s">
        <v>1192</v>
      </c>
      <c r="CC129">
        <v>0</v>
      </c>
      <c r="CD129" t="s">
        <v>1192</v>
      </c>
      <c r="CE129" t="s">
        <v>1192</v>
      </c>
    </row>
    <row r="130" spans="1:83" x14ac:dyDescent="0.25">
      <c r="A130" t="s">
        <v>917</v>
      </c>
      <c r="B130" t="s">
        <v>1630</v>
      </c>
      <c r="C130">
        <v>126539460</v>
      </c>
      <c r="D130">
        <v>131178995</v>
      </c>
      <c r="E130">
        <v>0</v>
      </c>
      <c r="F130">
        <v>0</v>
      </c>
      <c r="G130">
        <v>0</v>
      </c>
      <c r="H130">
        <v>0</v>
      </c>
      <c r="I130">
        <v>126539460</v>
      </c>
      <c r="J130">
        <v>131178995</v>
      </c>
      <c r="K130">
        <v>834019.26</v>
      </c>
      <c r="L130">
        <v>838918</v>
      </c>
      <c r="M130">
        <v>102328.3</v>
      </c>
      <c r="N130">
        <v>104115.2</v>
      </c>
      <c r="O130">
        <v>99</v>
      </c>
      <c r="P130">
        <v>99</v>
      </c>
      <c r="Q130">
        <v>766</v>
      </c>
      <c r="R130">
        <v>766</v>
      </c>
      <c r="S130">
        <v>102071</v>
      </c>
      <c r="T130">
        <v>103840.048</v>
      </c>
      <c r="U130">
        <v>1239.72</v>
      </c>
      <c r="V130">
        <v>1263.2794100000001</v>
      </c>
      <c r="W130">
        <v>1239.72</v>
      </c>
      <c r="X130">
        <v>1263.2794100000001</v>
      </c>
      <c r="Y130">
        <v>1287616</v>
      </c>
      <c r="Z130">
        <v>12.4</v>
      </c>
      <c r="AA130">
        <v>1.00023</v>
      </c>
      <c r="AB130">
        <v>4</v>
      </c>
      <c r="AC130">
        <v>4</v>
      </c>
      <c r="AD130">
        <v>395.58981999999997</v>
      </c>
      <c r="AE130">
        <v>0</v>
      </c>
      <c r="AF130">
        <v>0</v>
      </c>
      <c r="AG130">
        <v>0</v>
      </c>
      <c r="AH130">
        <v>1658.86924</v>
      </c>
      <c r="AI130">
        <v>0</v>
      </c>
      <c r="AJ130">
        <v>0</v>
      </c>
      <c r="AK130">
        <v>0</v>
      </c>
      <c r="AL130">
        <v>0</v>
      </c>
      <c r="AM130">
        <v>0</v>
      </c>
      <c r="AN130">
        <v>0</v>
      </c>
      <c r="AO130" t="s">
        <v>1192</v>
      </c>
      <c r="AP130" t="s">
        <v>1192</v>
      </c>
      <c r="AQ130" t="s">
        <v>1192</v>
      </c>
      <c r="AR130" t="s">
        <v>1192</v>
      </c>
      <c r="AS130" t="s">
        <v>1192</v>
      </c>
      <c r="AT130" t="s">
        <v>1192</v>
      </c>
      <c r="AU130" t="s">
        <v>1192</v>
      </c>
      <c r="AV130" t="s">
        <v>1192</v>
      </c>
      <c r="AW130" t="s">
        <v>1192</v>
      </c>
      <c r="AX130" t="s">
        <v>1192</v>
      </c>
      <c r="AY130" t="s">
        <v>1192</v>
      </c>
      <c r="AZ130" t="s">
        <v>1192</v>
      </c>
      <c r="BA130" t="s">
        <v>1192</v>
      </c>
      <c r="BB130" t="s">
        <v>1192</v>
      </c>
      <c r="BC130" t="s">
        <v>1192</v>
      </c>
      <c r="BD130" t="s">
        <v>1192</v>
      </c>
      <c r="BE130" t="s">
        <v>1192</v>
      </c>
      <c r="BF130" t="s">
        <v>1192</v>
      </c>
      <c r="BG130" t="s">
        <v>1192</v>
      </c>
      <c r="BH130" t="s">
        <v>1192</v>
      </c>
      <c r="BI130" t="s">
        <v>1192</v>
      </c>
      <c r="BJ130" t="s">
        <v>1192</v>
      </c>
      <c r="BK130" t="s">
        <v>1192</v>
      </c>
      <c r="BL130" t="s">
        <v>1192</v>
      </c>
      <c r="BM130" t="s">
        <v>1192</v>
      </c>
      <c r="BN130" t="s">
        <v>1192</v>
      </c>
      <c r="BO130" t="s">
        <v>1192</v>
      </c>
      <c r="BP130" t="s">
        <v>1192</v>
      </c>
      <c r="BQ130" t="s">
        <v>1192</v>
      </c>
      <c r="BR130" t="s">
        <v>1192</v>
      </c>
      <c r="BS130" t="s">
        <v>1192</v>
      </c>
      <c r="BT130" t="s">
        <v>1192</v>
      </c>
      <c r="BU130" t="s">
        <v>1192</v>
      </c>
      <c r="BV130" t="s">
        <v>1192</v>
      </c>
      <c r="BW130" t="s">
        <v>1192</v>
      </c>
      <c r="BX130" t="s">
        <v>1192</v>
      </c>
      <c r="BY130" t="s">
        <v>1192</v>
      </c>
      <c r="BZ130" t="s">
        <v>1192</v>
      </c>
      <c r="CA130" t="s">
        <v>1192</v>
      </c>
      <c r="CB130" t="s">
        <v>1192</v>
      </c>
      <c r="CC130" t="s">
        <v>1192</v>
      </c>
      <c r="CD130" t="s">
        <v>1192</v>
      </c>
      <c r="CE130" t="s">
        <v>1192</v>
      </c>
    </row>
    <row r="131" spans="1:83" x14ac:dyDescent="0.25">
      <c r="A131" t="s">
        <v>919</v>
      </c>
      <c r="B131" t="s">
        <v>1631</v>
      </c>
      <c r="C131">
        <v>7624161</v>
      </c>
      <c r="D131">
        <v>7933549</v>
      </c>
      <c r="E131">
        <v>0</v>
      </c>
      <c r="F131">
        <v>0</v>
      </c>
      <c r="G131">
        <v>2208622</v>
      </c>
      <c r="H131">
        <v>2282273</v>
      </c>
      <c r="I131">
        <v>5415539</v>
      </c>
      <c r="J131">
        <v>5651276</v>
      </c>
      <c r="K131">
        <v>0</v>
      </c>
      <c r="L131">
        <v>0</v>
      </c>
      <c r="M131">
        <v>39189.9</v>
      </c>
      <c r="N131">
        <v>39404.5</v>
      </c>
      <c r="O131">
        <v>98.8</v>
      </c>
      <c r="P131">
        <v>99</v>
      </c>
      <c r="Q131">
        <v>0</v>
      </c>
      <c r="R131">
        <v>0</v>
      </c>
      <c r="S131">
        <v>38719.599999999999</v>
      </c>
      <c r="T131">
        <v>39010.455000000002</v>
      </c>
      <c r="U131">
        <v>196.91</v>
      </c>
      <c r="V131">
        <v>203.36981</v>
      </c>
      <c r="W131">
        <v>139.87</v>
      </c>
      <c r="X131">
        <v>144.86568</v>
      </c>
      <c r="Y131">
        <v>0</v>
      </c>
      <c r="Z131">
        <v>0</v>
      </c>
      <c r="AA131">
        <v>0</v>
      </c>
      <c r="AB131">
        <v>4</v>
      </c>
      <c r="AC131">
        <v>4</v>
      </c>
      <c r="AD131">
        <v>1452.96198</v>
      </c>
      <c r="AE131">
        <v>258.23048999999997</v>
      </c>
      <c r="AF131">
        <v>74.290080000000003</v>
      </c>
      <c r="AG131">
        <v>0</v>
      </c>
      <c r="AH131">
        <v>1988.8523700000001</v>
      </c>
      <c r="AI131">
        <v>24</v>
      </c>
      <c r="AJ131">
        <v>28017</v>
      </c>
      <c r="AK131">
        <v>0</v>
      </c>
      <c r="AL131">
        <v>0</v>
      </c>
      <c r="AM131">
        <v>24</v>
      </c>
      <c r="AN131">
        <v>28017</v>
      </c>
      <c r="AO131" t="s">
        <v>1192</v>
      </c>
      <c r="AP131" t="s">
        <v>1192</v>
      </c>
      <c r="AQ131" t="s">
        <v>1192</v>
      </c>
      <c r="AR131" t="s">
        <v>1192</v>
      </c>
      <c r="AS131" t="s">
        <v>1192</v>
      </c>
      <c r="AT131" t="s">
        <v>1192</v>
      </c>
      <c r="AU131" t="s">
        <v>1192</v>
      </c>
      <c r="AV131" t="s">
        <v>1192</v>
      </c>
      <c r="AW131" t="s">
        <v>1192</v>
      </c>
      <c r="AX131" t="s">
        <v>1192</v>
      </c>
      <c r="AY131" t="s">
        <v>1192</v>
      </c>
      <c r="AZ131" t="s">
        <v>1192</v>
      </c>
      <c r="BA131" t="s">
        <v>1192</v>
      </c>
      <c r="BB131" t="s">
        <v>1192</v>
      </c>
      <c r="BC131" t="s">
        <v>1192</v>
      </c>
      <c r="BD131" t="s">
        <v>1192</v>
      </c>
      <c r="BE131" t="s">
        <v>1192</v>
      </c>
      <c r="BF131" t="s">
        <v>1192</v>
      </c>
      <c r="BG131" t="s">
        <v>1192</v>
      </c>
      <c r="BH131" t="s">
        <v>1192</v>
      </c>
      <c r="BI131" t="s">
        <v>1192</v>
      </c>
      <c r="BJ131" t="s">
        <v>1192</v>
      </c>
      <c r="BK131" t="s">
        <v>1192</v>
      </c>
      <c r="BL131" t="s">
        <v>1192</v>
      </c>
      <c r="BM131" t="s">
        <v>1192</v>
      </c>
      <c r="BN131" t="s">
        <v>1192</v>
      </c>
      <c r="BO131" t="s">
        <v>1192</v>
      </c>
      <c r="BP131" t="s">
        <v>1192</v>
      </c>
      <c r="BQ131" t="s">
        <v>1192</v>
      </c>
      <c r="BR131" t="s">
        <v>1192</v>
      </c>
      <c r="BS131" t="s">
        <v>1192</v>
      </c>
      <c r="BT131" t="s">
        <v>1192</v>
      </c>
      <c r="BU131" t="s">
        <v>1192</v>
      </c>
      <c r="BV131" t="s">
        <v>1192</v>
      </c>
      <c r="BW131" t="s">
        <v>1192</v>
      </c>
      <c r="BX131" t="s">
        <v>1192</v>
      </c>
      <c r="BY131" t="s">
        <v>1192</v>
      </c>
      <c r="BZ131" t="s">
        <v>1192</v>
      </c>
      <c r="CA131" t="s">
        <v>1192</v>
      </c>
      <c r="CB131" t="s">
        <v>1192</v>
      </c>
      <c r="CC131" t="s">
        <v>1192</v>
      </c>
      <c r="CD131" t="s">
        <v>1192</v>
      </c>
      <c r="CE131" t="s">
        <v>1192</v>
      </c>
    </row>
    <row r="132" spans="1:83" x14ac:dyDescent="0.25">
      <c r="A132" t="s">
        <v>921</v>
      </c>
      <c r="B132" t="s">
        <v>1632</v>
      </c>
      <c r="C132">
        <v>14191106</v>
      </c>
      <c r="D132">
        <v>14654569</v>
      </c>
      <c r="E132">
        <v>309920</v>
      </c>
      <c r="F132">
        <v>323330</v>
      </c>
      <c r="G132">
        <v>3939296</v>
      </c>
      <c r="H132">
        <v>3954204</v>
      </c>
      <c r="I132">
        <v>10251810</v>
      </c>
      <c r="J132">
        <v>10700365</v>
      </c>
      <c r="K132">
        <v>0</v>
      </c>
      <c r="L132">
        <v>0</v>
      </c>
      <c r="M132">
        <v>63752.6</v>
      </c>
      <c r="N132">
        <v>64668.2</v>
      </c>
      <c r="O132">
        <v>99</v>
      </c>
      <c r="P132">
        <v>99</v>
      </c>
      <c r="Q132">
        <v>0</v>
      </c>
      <c r="R132">
        <v>0</v>
      </c>
      <c r="S132">
        <v>63115.1</v>
      </c>
      <c r="T132">
        <v>64021.517999999996</v>
      </c>
      <c r="U132">
        <v>224.84</v>
      </c>
      <c r="V132">
        <v>228.90067999999999</v>
      </c>
      <c r="W132">
        <v>162.43</v>
      </c>
      <c r="X132">
        <v>167.13701</v>
      </c>
      <c r="Y132">
        <v>0</v>
      </c>
      <c r="Z132">
        <v>0</v>
      </c>
      <c r="AA132">
        <v>0</v>
      </c>
      <c r="AB132">
        <v>4</v>
      </c>
      <c r="AC132">
        <v>4</v>
      </c>
      <c r="AD132">
        <v>1555.73956</v>
      </c>
      <c r="AE132">
        <v>224.90994000000001</v>
      </c>
      <c r="AF132">
        <v>0</v>
      </c>
      <c r="AG132">
        <v>0</v>
      </c>
      <c r="AH132">
        <v>2009.55018</v>
      </c>
      <c r="AI132">
        <v>32</v>
      </c>
      <c r="AJ132">
        <v>51970.8</v>
      </c>
      <c r="AK132">
        <v>0</v>
      </c>
      <c r="AL132">
        <v>0</v>
      </c>
      <c r="AM132">
        <v>32</v>
      </c>
      <c r="AN132">
        <v>51970.8</v>
      </c>
      <c r="AO132" t="s">
        <v>1192</v>
      </c>
      <c r="AP132" t="s">
        <v>1192</v>
      </c>
      <c r="AQ132" t="s">
        <v>1192</v>
      </c>
      <c r="AR132" t="s">
        <v>1192</v>
      </c>
      <c r="AS132" t="s">
        <v>1192</v>
      </c>
      <c r="AT132" t="s">
        <v>1192</v>
      </c>
      <c r="AU132" t="s">
        <v>1192</v>
      </c>
      <c r="AV132" t="s">
        <v>1192</v>
      </c>
      <c r="AW132" t="s">
        <v>1192</v>
      </c>
      <c r="AX132" t="s">
        <v>1192</v>
      </c>
      <c r="AY132" t="s">
        <v>1192</v>
      </c>
      <c r="AZ132" t="s">
        <v>1192</v>
      </c>
      <c r="BA132" t="s">
        <v>1192</v>
      </c>
      <c r="BB132" t="s">
        <v>1192</v>
      </c>
      <c r="BC132" t="s">
        <v>1192</v>
      </c>
      <c r="BD132" t="s">
        <v>1192</v>
      </c>
      <c r="BE132" t="s">
        <v>1192</v>
      </c>
      <c r="BF132" t="s">
        <v>1192</v>
      </c>
      <c r="BG132" t="s">
        <v>1192</v>
      </c>
      <c r="BH132" t="s">
        <v>1192</v>
      </c>
      <c r="BI132" t="s">
        <v>1192</v>
      </c>
      <c r="BJ132" t="s">
        <v>1192</v>
      </c>
      <c r="BK132" t="s">
        <v>1192</v>
      </c>
      <c r="BL132" t="s">
        <v>1192</v>
      </c>
      <c r="BM132" t="s">
        <v>1192</v>
      </c>
      <c r="BN132" t="s">
        <v>1192</v>
      </c>
      <c r="BO132" t="s">
        <v>1192</v>
      </c>
      <c r="BP132" t="s">
        <v>1192</v>
      </c>
      <c r="BQ132" t="s">
        <v>1192</v>
      </c>
      <c r="BR132" t="s">
        <v>1192</v>
      </c>
      <c r="BS132" t="s">
        <v>1192</v>
      </c>
      <c r="BT132" t="s">
        <v>1192</v>
      </c>
      <c r="BU132" t="s">
        <v>1192</v>
      </c>
      <c r="BV132" t="s">
        <v>1192</v>
      </c>
      <c r="BW132" t="s">
        <v>1192</v>
      </c>
      <c r="BX132" t="s">
        <v>1192</v>
      </c>
      <c r="BY132" t="s">
        <v>1192</v>
      </c>
      <c r="BZ132" t="s">
        <v>1192</v>
      </c>
      <c r="CA132" t="s">
        <v>1192</v>
      </c>
      <c r="CB132" t="s">
        <v>1192</v>
      </c>
      <c r="CC132" t="s">
        <v>1192</v>
      </c>
      <c r="CD132" t="s">
        <v>1192</v>
      </c>
      <c r="CE132" t="s">
        <v>1192</v>
      </c>
    </row>
    <row r="133" spans="1:83" x14ac:dyDescent="0.25">
      <c r="A133" t="s">
        <v>922</v>
      </c>
      <c r="B133" t="s">
        <v>1633</v>
      </c>
      <c r="C133">
        <v>115098280</v>
      </c>
      <c r="D133">
        <v>119619800</v>
      </c>
      <c r="E133">
        <v>0</v>
      </c>
      <c r="F133">
        <v>0</v>
      </c>
      <c r="G133">
        <v>0</v>
      </c>
      <c r="H133">
        <v>0</v>
      </c>
      <c r="I133">
        <v>115098280</v>
      </c>
      <c r="J133">
        <v>119619800</v>
      </c>
      <c r="K133">
        <v>11733267</v>
      </c>
      <c r="L133">
        <v>11319231</v>
      </c>
      <c r="M133">
        <v>87600.1</v>
      </c>
      <c r="N133">
        <v>88399.5</v>
      </c>
      <c r="O133">
        <v>98</v>
      </c>
      <c r="P133">
        <v>98</v>
      </c>
      <c r="Q133">
        <v>137.9</v>
      </c>
      <c r="R133">
        <v>137.9</v>
      </c>
      <c r="S133">
        <v>85986</v>
      </c>
      <c r="T133">
        <v>86769.4</v>
      </c>
      <c r="U133">
        <v>1338.57</v>
      </c>
      <c r="V133">
        <v>1378.59</v>
      </c>
      <c r="W133">
        <v>1338.57</v>
      </c>
      <c r="X133">
        <v>1378.59</v>
      </c>
      <c r="Y133">
        <v>1161000</v>
      </c>
      <c r="Z133">
        <v>13.38</v>
      </c>
      <c r="AA133">
        <v>0.99956999999999996</v>
      </c>
      <c r="AB133">
        <v>4</v>
      </c>
      <c r="AC133">
        <v>4</v>
      </c>
      <c r="AD133">
        <v>395.59</v>
      </c>
      <c r="AE133">
        <v>0</v>
      </c>
      <c r="AF133">
        <v>0</v>
      </c>
      <c r="AG133">
        <v>0</v>
      </c>
      <c r="AH133">
        <v>1774.18</v>
      </c>
      <c r="AI133">
        <v>0</v>
      </c>
      <c r="AJ133">
        <v>0</v>
      </c>
      <c r="AK133">
        <v>0</v>
      </c>
      <c r="AL133">
        <v>0</v>
      </c>
      <c r="AM133">
        <v>0</v>
      </c>
      <c r="AN133">
        <v>0</v>
      </c>
      <c r="AO133" t="s">
        <v>1192</v>
      </c>
      <c r="AP133" t="s">
        <v>1192</v>
      </c>
      <c r="AQ133" t="s">
        <v>1192</v>
      </c>
      <c r="AR133" t="s">
        <v>1192</v>
      </c>
      <c r="AS133" t="s">
        <v>1192</v>
      </c>
      <c r="AT133" t="s">
        <v>1192</v>
      </c>
      <c r="AU133" t="s">
        <v>1192</v>
      </c>
      <c r="AV133" t="s">
        <v>1192</v>
      </c>
      <c r="AW133" t="s">
        <v>1192</v>
      </c>
      <c r="AX133" t="s">
        <v>1192</v>
      </c>
      <c r="AY133" t="s">
        <v>1192</v>
      </c>
      <c r="AZ133" t="s">
        <v>1192</v>
      </c>
      <c r="BA133" t="s">
        <v>1192</v>
      </c>
      <c r="BB133" t="s">
        <v>1192</v>
      </c>
      <c r="BC133" t="s">
        <v>1192</v>
      </c>
      <c r="BD133" t="s">
        <v>1192</v>
      </c>
      <c r="BE133" t="s">
        <v>1192</v>
      </c>
      <c r="BF133" t="s">
        <v>1192</v>
      </c>
      <c r="BG133" t="s">
        <v>1192</v>
      </c>
      <c r="BH133" t="s">
        <v>1192</v>
      </c>
      <c r="BI133" t="s">
        <v>1192</v>
      </c>
      <c r="BJ133" t="s">
        <v>1192</v>
      </c>
      <c r="BK133" t="s">
        <v>1192</v>
      </c>
      <c r="BL133" t="s">
        <v>1192</v>
      </c>
      <c r="BM133" t="s">
        <v>1192</v>
      </c>
      <c r="BN133" t="s">
        <v>1192</v>
      </c>
      <c r="BO133" t="s">
        <v>1192</v>
      </c>
      <c r="BP133" t="s">
        <v>1192</v>
      </c>
      <c r="BQ133" t="s">
        <v>1192</v>
      </c>
      <c r="BR133" t="s">
        <v>1192</v>
      </c>
      <c r="BS133" t="s">
        <v>1192</v>
      </c>
      <c r="BT133" t="s">
        <v>1192</v>
      </c>
      <c r="BU133" t="s">
        <v>1192</v>
      </c>
      <c r="BV133" t="s">
        <v>1192</v>
      </c>
      <c r="BW133" t="s">
        <v>1192</v>
      </c>
      <c r="BX133" t="s">
        <v>1192</v>
      </c>
      <c r="BY133" t="s">
        <v>1192</v>
      </c>
      <c r="BZ133" t="s">
        <v>1192</v>
      </c>
      <c r="CA133" t="s">
        <v>1192</v>
      </c>
      <c r="CB133" t="s">
        <v>1192</v>
      </c>
      <c r="CC133" t="s">
        <v>1192</v>
      </c>
      <c r="CD133" t="s">
        <v>1192</v>
      </c>
      <c r="CE133" t="s">
        <v>1192</v>
      </c>
    </row>
    <row r="134" spans="1:83" x14ac:dyDescent="0.25">
      <c r="A134" t="s">
        <v>936</v>
      </c>
      <c r="B134" t="s">
        <v>1634</v>
      </c>
      <c r="C134">
        <v>92765169</v>
      </c>
      <c r="D134">
        <v>98662457</v>
      </c>
      <c r="E134">
        <v>0</v>
      </c>
      <c r="F134">
        <v>0</v>
      </c>
      <c r="G134">
        <v>0</v>
      </c>
      <c r="H134">
        <v>0</v>
      </c>
      <c r="I134">
        <v>92765169</v>
      </c>
      <c r="J134">
        <v>98662457</v>
      </c>
      <c r="K134">
        <v>438621</v>
      </c>
      <c r="L134">
        <v>446766</v>
      </c>
      <c r="M134">
        <v>64202.7</v>
      </c>
      <c r="N134">
        <v>66098.3</v>
      </c>
      <c r="O134">
        <v>96.51</v>
      </c>
      <c r="P134">
        <v>96.807400000000001</v>
      </c>
      <c r="Q134">
        <v>0</v>
      </c>
      <c r="R134">
        <v>0</v>
      </c>
      <c r="S134">
        <v>61962</v>
      </c>
      <c r="T134">
        <v>63988.04567</v>
      </c>
      <c r="U134">
        <v>1497.13</v>
      </c>
      <c r="V134">
        <v>1541.8888899999999</v>
      </c>
      <c r="W134">
        <v>1497.13</v>
      </c>
      <c r="X134">
        <v>1541.8888899999999</v>
      </c>
      <c r="Y134">
        <v>957900</v>
      </c>
      <c r="Z134">
        <v>14.97</v>
      </c>
      <c r="AA134">
        <v>0.99990999999999997</v>
      </c>
      <c r="AB134">
        <v>4</v>
      </c>
      <c r="AC134">
        <v>4</v>
      </c>
      <c r="AD134">
        <v>0</v>
      </c>
      <c r="AE134">
        <v>253.19982999999999</v>
      </c>
      <c r="AF134">
        <v>90.109939999999995</v>
      </c>
      <c r="AG134">
        <v>0</v>
      </c>
      <c r="AH134">
        <v>1885.19866</v>
      </c>
      <c r="AI134">
        <v>0</v>
      </c>
      <c r="AJ134">
        <v>0</v>
      </c>
      <c r="AK134">
        <v>0</v>
      </c>
      <c r="AL134">
        <v>0</v>
      </c>
      <c r="AM134">
        <v>0</v>
      </c>
      <c r="AN134">
        <v>0</v>
      </c>
      <c r="AO134" t="s">
        <v>1192</v>
      </c>
      <c r="AP134" t="s">
        <v>1192</v>
      </c>
      <c r="AQ134" t="s">
        <v>1192</v>
      </c>
      <c r="AR134" t="s">
        <v>1192</v>
      </c>
      <c r="AS134" t="s">
        <v>1192</v>
      </c>
      <c r="AT134" t="s">
        <v>1192</v>
      </c>
      <c r="AU134" t="s">
        <v>1192</v>
      </c>
      <c r="AV134" t="s">
        <v>1192</v>
      </c>
      <c r="AW134" t="s">
        <v>1192</v>
      </c>
      <c r="AX134" t="s">
        <v>1192</v>
      </c>
      <c r="AY134" t="s">
        <v>1192</v>
      </c>
      <c r="AZ134" t="s">
        <v>1192</v>
      </c>
      <c r="BA134" t="s">
        <v>1192</v>
      </c>
      <c r="BB134" t="s">
        <v>1192</v>
      </c>
      <c r="BC134" t="s">
        <v>1192</v>
      </c>
      <c r="BD134" t="s">
        <v>1192</v>
      </c>
      <c r="BE134" t="s">
        <v>1192</v>
      </c>
      <c r="BF134" t="s">
        <v>1192</v>
      </c>
      <c r="BG134" t="s">
        <v>1192</v>
      </c>
      <c r="BH134" t="s">
        <v>1192</v>
      </c>
      <c r="BI134" t="s">
        <v>1192</v>
      </c>
      <c r="BJ134" t="s">
        <v>1192</v>
      </c>
      <c r="BK134" t="s">
        <v>1192</v>
      </c>
      <c r="BL134" t="s">
        <v>1192</v>
      </c>
      <c r="BM134" t="s">
        <v>1192</v>
      </c>
      <c r="BN134" t="s">
        <v>1192</v>
      </c>
      <c r="BO134" t="s">
        <v>1192</v>
      </c>
      <c r="BP134" t="s">
        <v>1192</v>
      </c>
      <c r="BQ134" t="s">
        <v>1192</v>
      </c>
      <c r="BR134" t="s">
        <v>1192</v>
      </c>
      <c r="BS134" t="s">
        <v>1192</v>
      </c>
      <c r="BT134" t="s">
        <v>1192</v>
      </c>
      <c r="BU134" t="s">
        <v>1192</v>
      </c>
      <c r="BV134" t="s">
        <v>1192</v>
      </c>
      <c r="BW134" t="s">
        <v>1192</v>
      </c>
      <c r="BX134" t="s">
        <v>1192</v>
      </c>
      <c r="BY134" t="s">
        <v>1192</v>
      </c>
      <c r="BZ134" t="s">
        <v>1192</v>
      </c>
      <c r="CA134" t="s">
        <v>1192</v>
      </c>
      <c r="CB134" t="s">
        <v>1192</v>
      </c>
      <c r="CC134" t="s">
        <v>1192</v>
      </c>
      <c r="CD134" t="s">
        <v>1192</v>
      </c>
      <c r="CE134" t="s">
        <v>1192</v>
      </c>
    </row>
    <row r="135" spans="1:83" x14ac:dyDescent="0.25">
      <c r="A135" t="s">
        <v>924</v>
      </c>
      <c r="B135" t="s">
        <v>1635</v>
      </c>
      <c r="C135">
        <v>16783744</v>
      </c>
      <c r="D135">
        <v>17624831</v>
      </c>
      <c r="E135">
        <v>0</v>
      </c>
      <c r="F135">
        <v>0</v>
      </c>
      <c r="G135">
        <v>7542822</v>
      </c>
      <c r="H135">
        <v>7894210</v>
      </c>
      <c r="I135">
        <v>9240922</v>
      </c>
      <c r="J135">
        <v>9730621</v>
      </c>
      <c r="K135">
        <v>459251</v>
      </c>
      <c r="L135">
        <v>459251</v>
      </c>
      <c r="M135">
        <v>63453.1</v>
      </c>
      <c r="N135">
        <v>64602.8</v>
      </c>
      <c r="O135">
        <v>99.4</v>
      </c>
      <c r="P135">
        <v>99.4</v>
      </c>
      <c r="Q135">
        <v>282.60000000000002</v>
      </c>
      <c r="R135">
        <v>285.8</v>
      </c>
      <c r="S135">
        <v>63355</v>
      </c>
      <c r="T135">
        <v>64501</v>
      </c>
      <c r="U135">
        <v>264.92</v>
      </c>
      <c r="V135">
        <v>273.25</v>
      </c>
      <c r="W135">
        <v>145.86000000000001</v>
      </c>
      <c r="X135">
        <v>150.86000000000001</v>
      </c>
      <c r="Y135">
        <v>0</v>
      </c>
      <c r="Z135">
        <v>0</v>
      </c>
      <c r="AA135">
        <v>0</v>
      </c>
      <c r="AB135">
        <v>4</v>
      </c>
      <c r="AC135">
        <v>4</v>
      </c>
      <c r="AD135">
        <v>1469.61</v>
      </c>
      <c r="AE135">
        <v>257.58</v>
      </c>
      <c r="AF135">
        <v>74.97</v>
      </c>
      <c r="AG135">
        <v>0</v>
      </c>
      <c r="AH135">
        <v>2075.41</v>
      </c>
      <c r="AI135">
        <v>79</v>
      </c>
      <c r="AJ135">
        <v>64501</v>
      </c>
      <c r="AK135">
        <v>0</v>
      </c>
      <c r="AL135">
        <v>0</v>
      </c>
      <c r="AM135">
        <v>74</v>
      </c>
      <c r="AN135">
        <v>64343</v>
      </c>
      <c r="AO135" t="s">
        <v>1192</v>
      </c>
      <c r="AP135" t="s">
        <v>1192</v>
      </c>
      <c r="AQ135" t="s">
        <v>1192</v>
      </c>
      <c r="AR135" t="s">
        <v>1192</v>
      </c>
      <c r="AS135" t="s">
        <v>1192</v>
      </c>
      <c r="AT135" t="s">
        <v>1192</v>
      </c>
      <c r="AU135" t="s">
        <v>1192</v>
      </c>
      <c r="AV135" t="s">
        <v>1192</v>
      </c>
      <c r="AW135" t="s">
        <v>1192</v>
      </c>
      <c r="AX135" t="s">
        <v>1192</v>
      </c>
      <c r="AY135" t="s">
        <v>1192</v>
      </c>
      <c r="AZ135" t="s">
        <v>1192</v>
      </c>
      <c r="BA135" t="s">
        <v>1192</v>
      </c>
      <c r="BB135" t="s">
        <v>1192</v>
      </c>
      <c r="BC135" t="s">
        <v>1192</v>
      </c>
      <c r="BD135" t="s">
        <v>1192</v>
      </c>
      <c r="BE135" t="s">
        <v>1192</v>
      </c>
      <c r="BF135" t="s">
        <v>1192</v>
      </c>
      <c r="BG135" t="s">
        <v>1192</v>
      </c>
      <c r="BH135" t="s">
        <v>1192</v>
      </c>
      <c r="BI135" t="s">
        <v>1192</v>
      </c>
      <c r="BJ135" t="s">
        <v>1192</v>
      </c>
      <c r="BK135" t="s">
        <v>1192</v>
      </c>
      <c r="BL135" t="s">
        <v>1192</v>
      </c>
      <c r="BM135" t="s">
        <v>1192</v>
      </c>
      <c r="BN135" t="s">
        <v>1192</v>
      </c>
      <c r="BO135" t="s">
        <v>1192</v>
      </c>
      <c r="BP135" t="s">
        <v>1192</v>
      </c>
      <c r="BQ135" t="s">
        <v>1192</v>
      </c>
      <c r="BR135" t="s">
        <v>1192</v>
      </c>
      <c r="BS135" t="s">
        <v>1192</v>
      </c>
      <c r="BT135" t="s">
        <v>1192</v>
      </c>
      <c r="BU135" t="s">
        <v>1192</v>
      </c>
      <c r="BV135" t="s">
        <v>1192</v>
      </c>
      <c r="BW135" t="s">
        <v>1192</v>
      </c>
      <c r="BX135" t="s">
        <v>1192</v>
      </c>
      <c r="BY135" t="s">
        <v>1192</v>
      </c>
      <c r="BZ135" t="s">
        <v>1192</v>
      </c>
      <c r="CA135" t="s">
        <v>1192</v>
      </c>
      <c r="CB135" t="s">
        <v>1192</v>
      </c>
      <c r="CC135" t="s">
        <v>1192</v>
      </c>
      <c r="CD135" t="s">
        <v>1192</v>
      </c>
      <c r="CE135" t="s">
        <v>1192</v>
      </c>
    </row>
    <row r="136" spans="1:83" x14ac:dyDescent="0.25">
      <c r="A136" t="s">
        <v>926</v>
      </c>
      <c r="B136" t="s">
        <v>1636</v>
      </c>
      <c r="C136">
        <v>5183914</v>
      </c>
      <c r="D136">
        <v>5499098</v>
      </c>
      <c r="E136">
        <v>0</v>
      </c>
      <c r="F136">
        <v>0</v>
      </c>
      <c r="G136">
        <v>12242</v>
      </c>
      <c r="H136">
        <v>12731</v>
      </c>
      <c r="I136">
        <v>5171672</v>
      </c>
      <c r="J136">
        <v>5486367</v>
      </c>
      <c r="K136">
        <v>0</v>
      </c>
      <c r="L136">
        <v>0</v>
      </c>
      <c r="M136">
        <v>21762.400000000001</v>
      </c>
      <c r="N136">
        <v>22157.9</v>
      </c>
      <c r="O136">
        <v>93</v>
      </c>
      <c r="P136">
        <v>95</v>
      </c>
      <c r="Q136">
        <v>0</v>
      </c>
      <c r="R136">
        <v>0</v>
      </c>
      <c r="S136">
        <v>20239</v>
      </c>
      <c r="T136">
        <v>21050</v>
      </c>
      <c r="U136">
        <v>256.13</v>
      </c>
      <c r="V136">
        <v>261.24</v>
      </c>
      <c r="W136">
        <v>255.53</v>
      </c>
      <c r="X136">
        <v>260.64</v>
      </c>
      <c r="Y136">
        <v>0</v>
      </c>
      <c r="Z136">
        <v>0</v>
      </c>
      <c r="AA136">
        <v>0</v>
      </c>
      <c r="AB136">
        <v>4</v>
      </c>
      <c r="AC136">
        <v>4</v>
      </c>
      <c r="AD136">
        <v>1514.29</v>
      </c>
      <c r="AE136">
        <v>236.45</v>
      </c>
      <c r="AF136">
        <v>77.27</v>
      </c>
      <c r="AG136">
        <v>0</v>
      </c>
      <c r="AH136">
        <v>2089.25</v>
      </c>
      <c r="AI136">
        <v>1</v>
      </c>
      <c r="AJ136">
        <v>310</v>
      </c>
      <c r="AK136">
        <v>0</v>
      </c>
      <c r="AL136">
        <v>0</v>
      </c>
      <c r="AM136">
        <v>1</v>
      </c>
      <c r="AN136">
        <v>310</v>
      </c>
      <c r="AO136" t="s">
        <v>1192</v>
      </c>
      <c r="AP136" t="s">
        <v>1192</v>
      </c>
      <c r="AQ136" t="s">
        <v>1192</v>
      </c>
      <c r="AR136" t="s">
        <v>1192</v>
      </c>
      <c r="AS136" t="s">
        <v>1192</v>
      </c>
      <c r="AT136" t="s">
        <v>1192</v>
      </c>
      <c r="AU136" t="s">
        <v>1192</v>
      </c>
      <c r="AV136" t="s">
        <v>1192</v>
      </c>
      <c r="AW136" t="s">
        <v>1192</v>
      </c>
      <c r="AX136" t="s">
        <v>1192</v>
      </c>
      <c r="AY136" t="s">
        <v>1192</v>
      </c>
      <c r="AZ136" t="s">
        <v>1192</v>
      </c>
      <c r="BA136" t="s">
        <v>1192</v>
      </c>
      <c r="BB136" t="s">
        <v>1192</v>
      </c>
      <c r="BC136" t="s">
        <v>1192</v>
      </c>
      <c r="BD136" t="s">
        <v>1192</v>
      </c>
      <c r="BE136" t="s">
        <v>1192</v>
      </c>
      <c r="BF136" t="s">
        <v>1192</v>
      </c>
      <c r="BG136" t="s">
        <v>1192</v>
      </c>
      <c r="BH136" t="s">
        <v>1192</v>
      </c>
      <c r="BI136" t="s">
        <v>1192</v>
      </c>
      <c r="BJ136" t="s">
        <v>1192</v>
      </c>
      <c r="BK136" t="s">
        <v>1192</v>
      </c>
      <c r="BL136" t="s">
        <v>1192</v>
      </c>
      <c r="BM136" t="s">
        <v>1192</v>
      </c>
      <c r="BN136" t="s">
        <v>1192</v>
      </c>
      <c r="BO136" t="s">
        <v>1192</v>
      </c>
      <c r="BP136" t="s">
        <v>1192</v>
      </c>
      <c r="BQ136" t="s">
        <v>1192</v>
      </c>
      <c r="BR136" t="s">
        <v>1192</v>
      </c>
      <c r="BS136" t="s">
        <v>1192</v>
      </c>
      <c r="BT136" t="s">
        <v>1192</v>
      </c>
      <c r="BU136" t="s">
        <v>1192</v>
      </c>
      <c r="BV136" t="s">
        <v>1192</v>
      </c>
      <c r="BW136" t="s">
        <v>1192</v>
      </c>
      <c r="BX136" t="s">
        <v>1192</v>
      </c>
      <c r="BY136" t="s">
        <v>1192</v>
      </c>
      <c r="BZ136" t="s">
        <v>1192</v>
      </c>
      <c r="CA136" t="s">
        <v>1192</v>
      </c>
      <c r="CB136" t="s">
        <v>1192</v>
      </c>
      <c r="CC136" t="s">
        <v>1192</v>
      </c>
      <c r="CD136" t="s">
        <v>1192</v>
      </c>
      <c r="CE136" t="s">
        <v>1192</v>
      </c>
    </row>
    <row r="137" spans="1:83" x14ac:dyDescent="0.25">
      <c r="A137" t="s">
        <v>928</v>
      </c>
      <c r="B137" t="s">
        <v>1637</v>
      </c>
      <c r="C137">
        <v>14468690</v>
      </c>
      <c r="D137">
        <v>14953860</v>
      </c>
      <c r="E137">
        <v>0</v>
      </c>
      <c r="F137">
        <v>0</v>
      </c>
      <c r="G137">
        <v>0</v>
      </c>
      <c r="H137">
        <v>0</v>
      </c>
      <c r="I137">
        <v>14468690</v>
      </c>
      <c r="J137">
        <v>14953860</v>
      </c>
      <c r="K137">
        <v>0</v>
      </c>
      <c r="L137">
        <v>0</v>
      </c>
      <c r="M137">
        <v>38989.9</v>
      </c>
      <c r="N137">
        <v>39313.9</v>
      </c>
      <c r="O137">
        <v>98.5</v>
      </c>
      <c r="P137">
        <v>99</v>
      </c>
      <c r="Q137">
        <v>0</v>
      </c>
      <c r="R137">
        <v>0</v>
      </c>
      <c r="S137">
        <v>38405</v>
      </c>
      <c r="T137">
        <v>38920.800000000003</v>
      </c>
      <c r="U137">
        <v>376.74</v>
      </c>
      <c r="V137">
        <v>384.21</v>
      </c>
      <c r="W137">
        <v>376.74</v>
      </c>
      <c r="X137">
        <v>384.21</v>
      </c>
      <c r="Y137">
        <v>0</v>
      </c>
      <c r="Z137">
        <v>0</v>
      </c>
      <c r="AA137">
        <v>0</v>
      </c>
      <c r="AB137">
        <v>4</v>
      </c>
      <c r="AC137">
        <v>4</v>
      </c>
      <c r="AD137">
        <v>1438.93</v>
      </c>
      <c r="AE137">
        <v>247.68</v>
      </c>
      <c r="AF137">
        <v>0</v>
      </c>
      <c r="AG137">
        <v>0</v>
      </c>
      <c r="AH137">
        <v>2070.8200000000002</v>
      </c>
      <c r="AI137">
        <v>0</v>
      </c>
      <c r="AJ137">
        <v>0</v>
      </c>
      <c r="AK137">
        <v>0</v>
      </c>
      <c r="AL137">
        <v>0</v>
      </c>
      <c r="AM137">
        <v>0</v>
      </c>
      <c r="AN137">
        <v>0</v>
      </c>
      <c r="AO137" t="s">
        <v>1192</v>
      </c>
      <c r="AP137" t="s">
        <v>1192</v>
      </c>
      <c r="AQ137" t="s">
        <v>1192</v>
      </c>
      <c r="AR137" t="s">
        <v>1192</v>
      </c>
      <c r="AS137" t="s">
        <v>1192</v>
      </c>
      <c r="AT137" t="s">
        <v>1192</v>
      </c>
      <c r="AU137" t="s">
        <v>1192</v>
      </c>
      <c r="AV137" t="s">
        <v>1192</v>
      </c>
      <c r="AW137" t="s">
        <v>1192</v>
      </c>
      <c r="AX137" t="s">
        <v>1192</v>
      </c>
      <c r="AY137" t="s">
        <v>1192</v>
      </c>
      <c r="AZ137" t="s">
        <v>1192</v>
      </c>
      <c r="BA137" t="s">
        <v>1192</v>
      </c>
      <c r="BB137" t="s">
        <v>1192</v>
      </c>
      <c r="BC137" t="s">
        <v>1192</v>
      </c>
      <c r="BD137" t="s">
        <v>1192</v>
      </c>
      <c r="BE137" t="s">
        <v>1192</v>
      </c>
      <c r="BF137" t="s">
        <v>1192</v>
      </c>
      <c r="BG137" t="s">
        <v>1192</v>
      </c>
      <c r="BH137" t="s">
        <v>1192</v>
      </c>
      <c r="BI137" t="s">
        <v>1192</v>
      </c>
      <c r="BJ137" t="s">
        <v>1192</v>
      </c>
      <c r="BK137" t="s">
        <v>1192</v>
      </c>
      <c r="BL137" t="s">
        <v>1192</v>
      </c>
      <c r="BM137" t="s">
        <v>1192</v>
      </c>
      <c r="BN137" t="s">
        <v>1192</v>
      </c>
      <c r="BO137" t="s">
        <v>1192</v>
      </c>
      <c r="BP137" t="s">
        <v>1192</v>
      </c>
      <c r="BQ137" t="s">
        <v>1192</v>
      </c>
      <c r="BR137" t="s">
        <v>1192</v>
      </c>
      <c r="BS137" t="s">
        <v>1192</v>
      </c>
      <c r="BT137" t="s">
        <v>1192</v>
      </c>
      <c r="BU137" t="s">
        <v>1192</v>
      </c>
      <c r="BV137" t="s">
        <v>1192</v>
      </c>
      <c r="BW137" t="s">
        <v>1192</v>
      </c>
      <c r="BX137" t="s">
        <v>1192</v>
      </c>
      <c r="BY137" t="s">
        <v>1192</v>
      </c>
      <c r="BZ137" t="s">
        <v>1192</v>
      </c>
      <c r="CA137" t="s">
        <v>1192</v>
      </c>
      <c r="CB137" t="s">
        <v>1192</v>
      </c>
      <c r="CC137" t="s">
        <v>1192</v>
      </c>
      <c r="CD137" t="s">
        <v>1192</v>
      </c>
      <c r="CE137" t="s">
        <v>1192</v>
      </c>
    </row>
    <row r="138" spans="1:83" x14ac:dyDescent="0.25">
      <c r="A138" t="s">
        <v>929</v>
      </c>
      <c r="B138" t="s">
        <v>272</v>
      </c>
      <c r="C138">
        <v>94581117</v>
      </c>
      <c r="D138">
        <v>98474739</v>
      </c>
      <c r="E138">
        <v>0</v>
      </c>
      <c r="F138">
        <v>0</v>
      </c>
      <c r="G138">
        <v>5027700</v>
      </c>
      <c r="H138">
        <v>5200550</v>
      </c>
      <c r="I138">
        <v>89553417</v>
      </c>
      <c r="J138">
        <v>93274189</v>
      </c>
      <c r="K138">
        <v>0</v>
      </c>
      <c r="L138">
        <v>0</v>
      </c>
      <c r="M138">
        <v>54091</v>
      </c>
      <c r="N138">
        <v>54811.7</v>
      </c>
      <c r="O138">
        <v>98.5</v>
      </c>
      <c r="P138">
        <v>98.3</v>
      </c>
      <c r="Q138">
        <v>0</v>
      </c>
      <c r="R138">
        <v>0</v>
      </c>
      <c r="S138">
        <v>53279.6</v>
      </c>
      <c r="T138">
        <v>53879.901100000003</v>
      </c>
      <c r="U138">
        <v>1775.18</v>
      </c>
      <c r="V138">
        <v>1827.67112</v>
      </c>
      <c r="W138">
        <v>1680.82</v>
      </c>
      <c r="X138">
        <v>1731.1499699999999</v>
      </c>
      <c r="Y138">
        <v>905182</v>
      </c>
      <c r="Z138">
        <v>16.8</v>
      </c>
      <c r="AA138">
        <v>0.99951000000000001</v>
      </c>
      <c r="AB138">
        <v>4</v>
      </c>
      <c r="AC138">
        <v>4</v>
      </c>
      <c r="AD138">
        <v>0</v>
      </c>
      <c r="AE138">
        <v>236.45999</v>
      </c>
      <c r="AF138">
        <v>75.430000000000007</v>
      </c>
      <c r="AG138">
        <v>0</v>
      </c>
      <c r="AH138">
        <v>2139.5611100000001</v>
      </c>
      <c r="AI138">
        <v>33</v>
      </c>
      <c r="AJ138">
        <v>53879.9</v>
      </c>
      <c r="AK138">
        <v>0</v>
      </c>
      <c r="AL138">
        <v>0</v>
      </c>
      <c r="AM138">
        <v>33</v>
      </c>
      <c r="AN138">
        <v>53879.9</v>
      </c>
      <c r="AO138" t="s">
        <v>1192</v>
      </c>
      <c r="AP138" t="s">
        <v>1192</v>
      </c>
      <c r="AQ138" t="s">
        <v>1192</v>
      </c>
      <c r="AR138" t="s">
        <v>1192</v>
      </c>
      <c r="AS138" t="s">
        <v>1192</v>
      </c>
      <c r="AT138" t="s">
        <v>1192</v>
      </c>
      <c r="AU138" t="s">
        <v>1192</v>
      </c>
      <c r="AV138" t="s">
        <v>1192</v>
      </c>
      <c r="AW138" t="s">
        <v>1192</v>
      </c>
      <c r="AX138" t="s">
        <v>1192</v>
      </c>
      <c r="AY138" t="s">
        <v>1192</v>
      </c>
      <c r="AZ138" t="s">
        <v>1192</v>
      </c>
      <c r="BA138" t="s">
        <v>1192</v>
      </c>
      <c r="BB138" t="s">
        <v>1192</v>
      </c>
      <c r="BC138" t="s">
        <v>1192</v>
      </c>
      <c r="BD138" t="s">
        <v>1192</v>
      </c>
      <c r="BE138" t="s">
        <v>1192</v>
      </c>
      <c r="BF138" t="s">
        <v>1192</v>
      </c>
      <c r="BG138" t="s">
        <v>1192</v>
      </c>
      <c r="BH138" t="s">
        <v>1192</v>
      </c>
      <c r="BI138" t="s">
        <v>1192</v>
      </c>
      <c r="BJ138" t="s">
        <v>1192</v>
      </c>
      <c r="BK138" t="s">
        <v>1192</v>
      </c>
      <c r="BL138" t="s">
        <v>1192</v>
      </c>
      <c r="BM138" t="s">
        <v>1192</v>
      </c>
      <c r="BN138" t="s">
        <v>1192</v>
      </c>
      <c r="BO138" t="s">
        <v>1192</v>
      </c>
      <c r="BP138" t="s">
        <v>1192</v>
      </c>
      <c r="BQ138" t="s">
        <v>1192</v>
      </c>
      <c r="BR138" t="s">
        <v>1192</v>
      </c>
      <c r="BS138" t="s">
        <v>1192</v>
      </c>
      <c r="BT138" t="s">
        <v>1192</v>
      </c>
      <c r="BU138" t="s">
        <v>1192</v>
      </c>
      <c r="BV138" t="s">
        <v>1192</v>
      </c>
      <c r="BW138" t="s">
        <v>1192</v>
      </c>
      <c r="BX138" t="s">
        <v>1192</v>
      </c>
      <c r="BY138" t="s">
        <v>1192</v>
      </c>
      <c r="BZ138" t="s">
        <v>1192</v>
      </c>
      <c r="CA138" t="s">
        <v>1192</v>
      </c>
      <c r="CB138" t="s">
        <v>1192</v>
      </c>
      <c r="CC138" t="s">
        <v>1192</v>
      </c>
      <c r="CD138" t="s">
        <v>1192</v>
      </c>
      <c r="CE138" t="s">
        <v>1192</v>
      </c>
    </row>
    <row r="139" spans="1:83" x14ac:dyDescent="0.25">
      <c r="A139" t="s">
        <v>931</v>
      </c>
      <c r="B139" t="s">
        <v>1638</v>
      </c>
      <c r="C139">
        <v>1738109</v>
      </c>
      <c r="D139">
        <v>1784911</v>
      </c>
      <c r="E139">
        <v>0</v>
      </c>
      <c r="F139">
        <v>0</v>
      </c>
      <c r="G139">
        <v>0</v>
      </c>
      <c r="H139">
        <v>0</v>
      </c>
      <c r="I139">
        <v>1738109</v>
      </c>
      <c r="J139">
        <v>1784911</v>
      </c>
      <c r="K139">
        <v>16720</v>
      </c>
      <c r="L139">
        <v>21430</v>
      </c>
      <c r="M139">
        <v>1278.5999999999999</v>
      </c>
      <c r="N139">
        <v>1261.9000000000001</v>
      </c>
      <c r="O139">
        <v>97.5</v>
      </c>
      <c r="P139">
        <v>98.5</v>
      </c>
      <c r="Q139">
        <v>0</v>
      </c>
      <c r="R139">
        <v>0</v>
      </c>
      <c r="S139">
        <v>1246.5999999999999</v>
      </c>
      <c r="T139">
        <v>1242.9715000000001</v>
      </c>
      <c r="U139">
        <v>1394.28</v>
      </c>
      <c r="V139">
        <v>1436.00316</v>
      </c>
      <c r="W139">
        <v>1394.28</v>
      </c>
      <c r="X139">
        <v>1436.00316</v>
      </c>
      <c r="Y139">
        <v>17327</v>
      </c>
      <c r="Z139">
        <v>13.94</v>
      </c>
      <c r="AA139">
        <v>0.99980000000000002</v>
      </c>
      <c r="AB139">
        <v>4</v>
      </c>
      <c r="AC139">
        <v>4</v>
      </c>
      <c r="AD139">
        <v>0</v>
      </c>
      <c r="AE139">
        <v>246.56</v>
      </c>
      <c r="AF139">
        <v>0</v>
      </c>
      <c r="AG139">
        <v>0</v>
      </c>
      <c r="AH139">
        <v>1682.56</v>
      </c>
      <c r="AI139">
        <v>0</v>
      </c>
      <c r="AJ139">
        <v>0</v>
      </c>
      <c r="AK139">
        <v>0</v>
      </c>
      <c r="AL139">
        <v>0</v>
      </c>
      <c r="AM139">
        <v>0</v>
      </c>
      <c r="AN139">
        <v>0</v>
      </c>
      <c r="AO139" t="s">
        <v>1192</v>
      </c>
      <c r="AP139" t="s">
        <v>1192</v>
      </c>
      <c r="AQ139" t="s">
        <v>1192</v>
      </c>
      <c r="AR139" t="s">
        <v>1192</v>
      </c>
      <c r="AS139" t="s">
        <v>1192</v>
      </c>
      <c r="AT139" t="s">
        <v>1192</v>
      </c>
      <c r="AU139" t="s">
        <v>1192</v>
      </c>
      <c r="AV139" t="s">
        <v>1192</v>
      </c>
      <c r="AW139" t="s">
        <v>1192</v>
      </c>
      <c r="AX139" t="s">
        <v>1192</v>
      </c>
      <c r="AY139" t="s">
        <v>1192</v>
      </c>
      <c r="AZ139" t="s">
        <v>1192</v>
      </c>
      <c r="BA139" t="s">
        <v>1192</v>
      </c>
      <c r="BB139" t="s">
        <v>1192</v>
      </c>
      <c r="BC139" t="s">
        <v>1192</v>
      </c>
      <c r="BD139" t="s">
        <v>1192</v>
      </c>
      <c r="BE139" t="s">
        <v>1192</v>
      </c>
      <c r="BF139" t="s">
        <v>1192</v>
      </c>
      <c r="BG139" t="s">
        <v>1192</v>
      </c>
      <c r="BH139" t="s">
        <v>1192</v>
      </c>
      <c r="BI139" t="s">
        <v>1192</v>
      </c>
      <c r="BJ139" t="s">
        <v>1192</v>
      </c>
      <c r="BK139" t="s">
        <v>1192</v>
      </c>
      <c r="BL139" t="s">
        <v>1192</v>
      </c>
      <c r="BM139" t="s">
        <v>1192</v>
      </c>
      <c r="BN139" t="s">
        <v>1192</v>
      </c>
      <c r="BO139" t="s">
        <v>1192</v>
      </c>
      <c r="BP139" t="s">
        <v>1192</v>
      </c>
      <c r="BQ139" t="s">
        <v>1192</v>
      </c>
      <c r="BR139" t="s">
        <v>1192</v>
      </c>
      <c r="BS139" t="s">
        <v>1192</v>
      </c>
      <c r="BT139" t="s">
        <v>1192</v>
      </c>
      <c r="BU139" t="s">
        <v>1192</v>
      </c>
      <c r="BV139" t="s">
        <v>1192</v>
      </c>
      <c r="BW139" t="s">
        <v>1192</v>
      </c>
      <c r="BX139" t="s">
        <v>1192</v>
      </c>
      <c r="BY139" t="s">
        <v>1192</v>
      </c>
      <c r="BZ139" t="s">
        <v>1192</v>
      </c>
      <c r="CA139" t="s">
        <v>1192</v>
      </c>
      <c r="CB139" t="s">
        <v>1192</v>
      </c>
      <c r="CC139" t="s">
        <v>1192</v>
      </c>
      <c r="CD139" t="s">
        <v>1192</v>
      </c>
      <c r="CE139" t="s">
        <v>1192</v>
      </c>
    </row>
    <row r="140" spans="1:83" x14ac:dyDescent="0.25">
      <c r="A140" t="s">
        <v>932</v>
      </c>
      <c r="B140" t="s">
        <v>1639</v>
      </c>
      <c r="C140">
        <v>99248682</v>
      </c>
      <c r="D140">
        <v>105425368.2</v>
      </c>
      <c r="E140">
        <v>18922.099999999999</v>
      </c>
      <c r="F140">
        <v>19868</v>
      </c>
      <c r="G140">
        <v>0</v>
      </c>
      <c r="H140">
        <v>0</v>
      </c>
      <c r="I140">
        <v>99248682</v>
      </c>
      <c r="J140">
        <v>105425368.2</v>
      </c>
      <c r="K140">
        <v>7601000</v>
      </c>
      <c r="L140">
        <v>8389000</v>
      </c>
      <c r="M140">
        <v>80556.600000000006</v>
      </c>
      <c r="N140">
        <v>82657.600000000006</v>
      </c>
      <c r="O140">
        <v>96.5</v>
      </c>
      <c r="P140">
        <v>97</v>
      </c>
      <c r="Q140">
        <v>0</v>
      </c>
      <c r="R140">
        <v>0</v>
      </c>
      <c r="S140">
        <v>77737.100000000006</v>
      </c>
      <c r="T140">
        <v>80177.899999999994</v>
      </c>
      <c r="U140">
        <v>1276.72</v>
      </c>
      <c r="V140">
        <v>1314.89</v>
      </c>
      <c r="W140">
        <v>1276.72</v>
      </c>
      <c r="X140">
        <v>1314.89</v>
      </c>
      <c r="Y140">
        <v>1023872</v>
      </c>
      <c r="Z140">
        <v>12.77</v>
      </c>
      <c r="AA140">
        <v>1.0002200000000001</v>
      </c>
      <c r="AB140">
        <v>4</v>
      </c>
      <c r="AC140">
        <v>4</v>
      </c>
      <c r="AD140">
        <v>395.59</v>
      </c>
      <c r="AE140">
        <v>0</v>
      </c>
      <c r="AF140">
        <v>0</v>
      </c>
      <c r="AG140">
        <v>0</v>
      </c>
      <c r="AH140">
        <v>1710.48</v>
      </c>
      <c r="AI140">
        <v>0</v>
      </c>
      <c r="AJ140">
        <v>0</v>
      </c>
      <c r="AK140">
        <v>0</v>
      </c>
      <c r="AL140">
        <v>0</v>
      </c>
      <c r="AM140">
        <v>0</v>
      </c>
      <c r="AN140">
        <v>0</v>
      </c>
      <c r="AO140" t="s">
        <v>1192</v>
      </c>
      <c r="AP140" t="s">
        <v>1192</v>
      </c>
      <c r="AQ140" t="s">
        <v>1192</v>
      </c>
      <c r="AR140" t="s">
        <v>1192</v>
      </c>
      <c r="AS140" t="s">
        <v>1192</v>
      </c>
      <c r="AT140" t="s">
        <v>1192</v>
      </c>
      <c r="AU140" t="s">
        <v>1192</v>
      </c>
      <c r="AV140" t="s">
        <v>1192</v>
      </c>
      <c r="AW140" t="s">
        <v>1192</v>
      </c>
      <c r="AX140" t="s">
        <v>1192</v>
      </c>
      <c r="AY140" t="s">
        <v>1192</v>
      </c>
      <c r="AZ140" t="s">
        <v>1192</v>
      </c>
      <c r="BA140" t="s">
        <v>1192</v>
      </c>
      <c r="BB140" t="s">
        <v>1192</v>
      </c>
      <c r="BC140" t="s">
        <v>1192</v>
      </c>
      <c r="BD140" t="s">
        <v>1192</v>
      </c>
      <c r="BE140" t="s">
        <v>1192</v>
      </c>
      <c r="BF140" t="s">
        <v>1192</v>
      </c>
      <c r="BG140" t="s">
        <v>1192</v>
      </c>
      <c r="BH140" t="s">
        <v>1192</v>
      </c>
      <c r="BI140" t="s">
        <v>1192</v>
      </c>
      <c r="BJ140" t="s">
        <v>1192</v>
      </c>
      <c r="BK140" t="s">
        <v>1192</v>
      </c>
      <c r="BL140" t="s">
        <v>1192</v>
      </c>
      <c r="BM140" t="s">
        <v>1192</v>
      </c>
      <c r="BN140" t="s">
        <v>1192</v>
      </c>
      <c r="BO140" t="s">
        <v>1192</v>
      </c>
      <c r="BP140" t="s">
        <v>1192</v>
      </c>
      <c r="BQ140" t="s">
        <v>1192</v>
      </c>
      <c r="BR140" t="s">
        <v>1192</v>
      </c>
      <c r="BS140" t="s">
        <v>1192</v>
      </c>
      <c r="BT140" t="s">
        <v>1192</v>
      </c>
      <c r="BU140" t="s">
        <v>1192</v>
      </c>
      <c r="BV140" t="s">
        <v>1192</v>
      </c>
      <c r="BW140" t="s">
        <v>1192</v>
      </c>
      <c r="BX140" t="s">
        <v>1192</v>
      </c>
      <c r="BY140" t="s">
        <v>1192</v>
      </c>
      <c r="BZ140" t="s">
        <v>1192</v>
      </c>
      <c r="CA140" t="s">
        <v>1192</v>
      </c>
      <c r="CB140" t="s">
        <v>1192</v>
      </c>
      <c r="CC140" t="s">
        <v>1192</v>
      </c>
      <c r="CD140" t="s">
        <v>1192</v>
      </c>
      <c r="CE140" t="s">
        <v>1192</v>
      </c>
    </row>
    <row r="141" spans="1:83" x14ac:dyDescent="0.25">
      <c r="A141" t="s">
        <v>933</v>
      </c>
      <c r="B141" t="s">
        <v>1640</v>
      </c>
      <c r="C141">
        <v>93831000</v>
      </c>
      <c r="D141">
        <v>95977420.799999997</v>
      </c>
      <c r="E141">
        <v>0</v>
      </c>
      <c r="F141">
        <v>0</v>
      </c>
      <c r="G141">
        <v>0</v>
      </c>
      <c r="H141">
        <v>0</v>
      </c>
      <c r="I141">
        <v>93831000</v>
      </c>
      <c r="J141">
        <v>95977420.799999997</v>
      </c>
      <c r="K141">
        <v>10872546.300000001</v>
      </c>
      <c r="L141">
        <v>12041049.369999999</v>
      </c>
      <c r="M141">
        <v>99182.8</v>
      </c>
      <c r="N141">
        <v>99467.9</v>
      </c>
      <c r="O141">
        <v>97.75</v>
      </c>
      <c r="P141">
        <v>97.75</v>
      </c>
      <c r="Q141">
        <v>50.1</v>
      </c>
      <c r="R141">
        <v>50.1</v>
      </c>
      <c r="S141">
        <v>97001.3</v>
      </c>
      <c r="T141">
        <v>97279.972250000006</v>
      </c>
      <c r="U141">
        <v>967.32</v>
      </c>
      <c r="V141">
        <v>986.61027999999999</v>
      </c>
      <c r="W141">
        <v>967.32</v>
      </c>
      <c r="X141">
        <v>986.61027999999999</v>
      </c>
      <c r="Y141">
        <v>940697.59999999998</v>
      </c>
      <c r="Z141">
        <v>9.67</v>
      </c>
      <c r="AA141">
        <v>0.99966999999999995</v>
      </c>
      <c r="AB141">
        <v>4</v>
      </c>
      <c r="AC141">
        <v>4</v>
      </c>
      <c r="AD141">
        <v>395.59010999999998</v>
      </c>
      <c r="AE141">
        <v>0</v>
      </c>
      <c r="AF141">
        <v>0</v>
      </c>
      <c r="AG141">
        <v>0</v>
      </c>
      <c r="AH141">
        <v>1382.20039</v>
      </c>
      <c r="AI141" t="s">
        <v>1192</v>
      </c>
      <c r="AJ141" t="s">
        <v>1192</v>
      </c>
      <c r="AK141" t="s">
        <v>1192</v>
      </c>
      <c r="AL141" t="s">
        <v>1192</v>
      </c>
      <c r="AM141" t="s">
        <v>1192</v>
      </c>
      <c r="AN141" t="s">
        <v>1192</v>
      </c>
      <c r="AO141" t="s">
        <v>1192</v>
      </c>
      <c r="AP141" t="s">
        <v>1192</v>
      </c>
      <c r="AQ141" t="s">
        <v>1192</v>
      </c>
      <c r="AR141" t="s">
        <v>1192</v>
      </c>
      <c r="AS141" t="s">
        <v>1192</v>
      </c>
      <c r="AT141" t="s">
        <v>1192</v>
      </c>
      <c r="AU141" t="s">
        <v>1192</v>
      </c>
      <c r="AV141" t="s">
        <v>1192</v>
      </c>
      <c r="AW141" t="s">
        <v>1192</v>
      </c>
      <c r="AX141" t="s">
        <v>1192</v>
      </c>
      <c r="AY141" t="s">
        <v>1192</v>
      </c>
      <c r="AZ141" t="s">
        <v>1192</v>
      </c>
      <c r="BA141" t="s">
        <v>1192</v>
      </c>
      <c r="BB141" t="s">
        <v>1192</v>
      </c>
      <c r="BC141" t="s">
        <v>1192</v>
      </c>
      <c r="BD141" t="s">
        <v>1192</v>
      </c>
      <c r="BE141" t="s">
        <v>1192</v>
      </c>
      <c r="BF141" t="s">
        <v>1192</v>
      </c>
      <c r="BG141" t="s">
        <v>1192</v>
      </c>
      <c r="BH141" t="s">
        <v>1192</v>
      </c>
      <c r="BI141" t="s">
        <v>1192</v>
      </c>
      <c r="BJ141" t="s">
        <v>1192</v>
      </c>
      <c r="BK141" t="s">
        <v>1192</v>
      </c>
      <c r="BL141" t="s">
        <v>1192</v>
      </c>
      <c r="BM141" t="s">
        <v>1192</v>
      </c>
      <c r="BN141" t="s">
        <v>1192</v>
      </c>
      <c r="BO141" t="s">
        <v>1192</v>
      </c>
      <c r="BP141" t="s">
        <v>1192</v>
      </c>
      <c r="BQ141" t="s">
        <v>1192</v>
      </c>
      <c r="BR141" t="s">
        <v>1192</v>
      </c>
      <c r="BS141" t="s">
        <v>1192</v>
      </c>
      <c r="BT141" t="s">
        <v>1192</v>
      </c>
      <c r="BU141" t="s">
        <v>1192</v>
      </c>
      <c r="BV141" t="s">
        <v>1192</v>
      </c>
      <c r="BW141" t="s">
        <v>1192</v>
      </c>
      <c r="BX141" t="s">
        <v>1192</v>
      </c>
      <c r="BY141" t="s">
        <v>1192</v>
      </c>
      <c r="BZ141" t="s">
        <v>1192</v>
      </c>
      <c r="CA141" t="s">
        <v>1192</v>
      </c>
      <c r="CB141" t="s">
        <v>1192</v>
      </c>
      <c r="CC141" t="s">
        <v>1192</v>
      </c>
      <c r="CD141" t="s">
        <v>1192</v>
      </c>
      <c r="CE141" t="s">
        <v>1192</v>
      </c>
    </row>
    <row r="142" spans="1:83" x14ac:dyDescent="0.25">
      <c r="A142" t="s">
        <v>935</v>
      </c>
      <c r="B142" t="s">
        <v>1641</v>
      </c>
      <c r="C142">
        <v>10527838</v>
      </c>
      <c r="D142">
        <v>11047135</v>
      </c>
      <c r="E142">
        <v>752332</v>
      </c>
      <c r="F142">
        <v>778270</v>
      </c>
      <c r="G142">
        <v>2755796</v>
      </c>
      <c r="H142">
        <v>2936470</v>
      </c>
      <c r="I142">
        <v>7772042</v>
      </c>
      <c r="J142">
        <v>8110665</v>
      </c>
      <c r="K142">
        <v>2868510</v>
      </c>
      <c r="L142">
        <v>3009220</v>
      </c>
      <c r="M142">
        <v>51574.3</v>
      </c>
      <c r="N142">
        <v>52184.4</v>
      </c>
      <c r="O142">
        <v>100</v>
      </c>
      <c r="P142">
        <v>100</v>
      </c>
      <c r="Q142">
        <v>473.7</v>
      </c>
      <c r="R142">
        <v>426.1</v>
      </c>
      <c r="S142">
        <v>52048</v>
      </c>
      <c r="T142">
        <v>52610.5</v>
      </c>
      <c r="U142">
        <v>202.27</v>
      </c>
      <c r="V142">
        <v>209.97966</v>
      </c>
      <c r="W142">
        <v>149.32</v>
      </c>
      <c r="X142">
        <v>154.16437999999999</v>
      </c>
      <c r="Y142">
        <v>0</v>
      </c>
      <c r="Z142">
        <v>0</v>
      </c>
      <c r="AA142">
        <v>0</v>
      </c>
      <c r="AB142">
        <v>4</v>
      </c>
      <c r="AC142">
        <v>4</v>
      </c>
      <c r="AD142">
        <v>1516.95</v>
      </c>
      <c r="AE142">
        <v>288</v>
      </c>
      <c r="AF142">
        <v>0</v>
      </c>
      <c r="AG142">
        <v>0</v>
      </c>
      <c r="AH142">
        <v>2014.92966</v>
      </c>
      <c r="AI142">
        <v>101</v>
      </c>
      <c r="AJ142">
        <v>41842.699999999997</v>
      </c>
      <c r="AK142">
        <v>0</v>
      </c>
      <c r="AL142">
        <v>0</v>
      </c>
      <c r="AM142">
        <v>85</v>
      </c>
      <c r="AN142">
        <v>40960.9</v>
      </c>
      <c r="AO142" t="s">
        <v>1192</v>
      </c>
      <c r="AP142" t="s">
        <v>1192</v>
      </c>
      <c r="AQ142" t="s">
        <v>1192</v>
      </c>
      <c r="AR142" t="s">
        <v>1192</v>
      </c>
      <c r="AS142" t="s">
        <v>1192</v>
      </c>
      <c r="AT142" t="s">
        <v>1192</v>
      </c>
      <c r="AU142" t="s">
        <v>1192</v>
      </c>
      <c r="AV142" t="s">
        <v>1192</v>
      </c>
      <c r="AW142" t="s">
        <v>1192</v>
      </c>
      <c r="AX142" t="s">
        <v>1192</v>
      </c>
      <c r="AY142" t="s">
        <v>1192</v>
      </c>
      <c r="AZ142" t="s">
        <v>1192</v>
      </c>
      <c r="BA142" t="s">
        <v>1192</v>
      </c>
      <c r="BB142" t="s">
        <v>1192</v>
      </c>
      <c r="BC142" t="s">
        <v>1192</v>
      </c>
      <c r="BD142" t="s">
        <v>1192</v>
      </c>
      <c r="BE142" t="s">
        <v>1192</v>
      </c>
      <c r="BF142" t="s">
        <v>1192</v>
      </c>
      <c r="BG142" t="s">
        <v>1192</v>
      </c>
      <c r="BH142" t="s">
        <v>1192</v>
      </c>
      <c r="BI142" t="s">
        <v>1192</v>
      </c>
      <c r="BJ142" t="s">
        <v>1192</v>
      </c>
      <c r="BK142" t="s">
        <v>1192</v>
      </c>
      <c r="BL142" t="s">
        <v>1192</v>
      </c>
      <c r="BM142" t="s">
        <v>1192</v>
      </c>
      <c r="BN142" t="s">
        <v>1192</v>
      </c>
      <c r="BO142" t="s">
        <v>1192</v>
      </c>
      <c r="BP142" t="s">
        <v>1192</v>
      </c>
      <c r="BQ142" t="s">
        <v>1192</v>
      </c>
      <c r="BR142" t="s">
        <v>1192</v>
      </c>
      <c r="BS142" t="s">
        <v>1192</v>
      </c>
      <c r="BT142" t="s">
        <v>1192</v>
      </c>
      <c r="BU142" t="s">
        <v>1192</v>
      </c>
      <c r="BV142" t="s">
        <v>1192</v>
      </c>
      <c r="BW142" t="s">
        <v>1192</v>
      </c>
      <c r="BX142" t="s">
        <v>1192</v>
      </c>
      <c r="BY142" t="s">
        <v>1192</v>
      </c>
      <c r="BZ142" t="s">
        <v>1192</v>
      </c>
      <c r="CA142" t="s">
        <v>1192</v>
      </c>
      <c r="CB142" t="s">
        <v>1192</v>
      </c>
      <c r="CC142" t="s">
        <v>1192</v>
      </c>
      <c r="CD142" t="s">
        <v>1192</v>
      </c>
      <c r="CE142" t="s">
        <v>1192</v>
      </c>
    </row>
    <row r="143" spans="1:83" x14ac:dyDescent="0.25">
      <c r="A143" t="s">
        <v>937</v>
      </c>
      <c r="B143" t="s">
        <v>1642</v>
      </c>
      <c r="C143">
        <v>106448665</v>
      </c>
      <c r="D143">
        <v>109163938</v>
      </c>
      <c r="E143">
        <v>0</v>
      </c>
      <c r="F143">
        <v>0</v>
      </c>
      <c r="G143">
        <v>0</v>
      </c>
      <c r="H143">
        <v>0</v>
      </c>
      <c r="I143">
        <v>106448665</v>
      </c>
      <c r="J143">
        <v>109163938</v>
      </c>
      <c r="K143">
        <v>513584</v>
      </c>
      <c r="L143">
        <v>510565</v>
      </c>
      <c r="M143">
        <v>64131.5</v>
      </c>
      <c r="N143">
        <v>64288.6</v>
      </c>
      <c r="O143">
        <v>97.7</v>
      </c>
      <c r="P143">
        <v>98</v>
      </c>
      <c r="Q143">
        <v>198</v>
      </c>
      <c r="R143">
        <v>197.4</v>
      </c>
      <c r="S143">
        <v>62854.5</v>
      </c>
      <c r="T143">
        <v>63200.2</v>
      </c>
      <c r="U143">
        <v>1693.57</v>
      </c>
      <c r="V143">
        <v>1727.27</v>
      </c>
      <c r="W143">
        <v>1693.57</v>
      </c>
      <c r="X143">
        <v>1727.27</v>
      </c>
      <c r="Y143">
        <v>1070611</v>
      </c>
      <c r="Z143">
        <v>16.940000000000001</v>
      </c>
      <c r="AA143">
        <v>1.0002500000000001</v>
      </c>
      <c r="AB143">
        <v>4</v>
      </c>
      <c r="AC143">
        <v>4</v>
      </c>
      <c r="AD143">
        <v>395.59</v>
      </c>
      <c r="AE143">
        <v>0</v>
      </c>
      <c r="AF143">
        <v>0</v>
      </c>
      <c r="AG143">
        <v>0</v>
      </c>
      <c r="AH143">
        <v>2122.86</v>
      </c>
      <c r="AI143">
        <v>0</v>
      </c>
      <c r="AJ143">
        <v>0</v>
      </c>
      <c r="AK143">
        <v>0</v>
      </c>
      <c r="AL143">
        <v>0</v>
      </c>
      <c r="AM143">
        <v>0</v>
      </c>
      <c r="AN143">
        <v>0</v>
      </c>
      <c r="AO143" t="s">
        <v>1192</v>
      </c>
      <c r="AP143" t="s">
        <v>1192</v>
      </c>
      <c r="AQ143" t="s">
        <v>1192</v>
      </c>
      <c r="AR143" t="s">
        <v>1192</v>
      </c>
      <c r="AS143" t="s">
        <v>1192</v>
      </c>
      <c r="AT143" t="s">
        <v>1192</v>
      </c>
      <c r="AU143" t="s">
        <v>1192</v>
      </c>
      <c r="AV143" t="s">
        <v>1192</v>
      </c>
      <c r="AW143" t="s">
        <v>1192</v>
      </c>
      <c r="AX143" t="s">
        <v>1192</v>
      </c>
      <c r="AY143" t="s">
        <v>1192</v>
      </c>
      <c r="AZ143" t="s">
        <v>1192</v>
      </c>
      <c r="BA143" t="s">
        <v>1192</v>
      </c>
      <c r="BB143" t="s">
        <v>1192</v>
      </c>
      <c r="BC143" t="s">
        <v>1192</v>
      </c>
      <c r="BD143" t="s">
        <v>1192</v>
      </c>
      <c r="BE143" t="s">
        <v>1192</v>
      </c>
      <c r="BF143" t="s">
        <v>1192</v>
      </c>
      <c r="BG143" t="s">
        <v>1192</v>
      </c>
      <c r="BH143" t="s">
        <v>1192</v>
      </c>
      <c r="BI143" t="s">
        <v>1192</v>
      </c>
      <c r="BJ143" t="s">
        <v>1192</v>
      </c>
      <c r="BK143" t="s">
        <v>1192</v>
      </c>
      <c r="BL143" t="s">
        <v>1192</v>
      </c>
      <c r="BM143" t="s">
        <v>1192</v>
      </c>
      <c r="BN143" t="s">
        <v>1192</v>
      </c>
      <c r="BO143" t="s">
        <v>1192</v>
      </c>
      <c r="BP143" t="s">
        <v>1192</v>
      </c>
      <c r="BQ143" t="s">
        <v>1192</v>
      </c>
      <c r="BR143" t="s">
        <v>1192</v>
      </c>
      <c r="BS143" t="s">
        <v>1192</v>
      </c>
      <c r="BT143" t="s">
        <v>1192</v>
      </c>
      <c r="BU143" t="s">
        <v>1192</v>
      </c>
      <c r="BV143" t="s">
        <v>1192</v>
      </c>
      <c r="BW143" t="s">
        <v>1192</v>
      </c>
      <c r="BX143" t="s">
        <v>1192</v>
      </c>
      <c r="BY143" t="s">
        <v>1192</v>
      </c>
      <c r="BZ143" t="s">
        <v>1192</v>
      </c>
      <c r="CA143" t="s">
        <v>1192</v>
      </c>
      <c r="CB143" t="s">
        <v>1192</v>
      </c>
      <c r="CC143" t="s">
        <v>1192</v>
      </c>
      <c r="CD143" t="s">
        <v>1192</v>
      </c>
      <c r="CE143" t="s">
        <v>1192</v>
      </c>
    </row>
    <row r="144" spans="1:83" x14ac:dyDescent="0.25">
      <c r="A144" t="s">
        <v>938</v>
      </c>
      <c r="B144" t="s">
        <v>1643</v>
      </c>
      <c r="C144">
        <v>197123366</v>
      </c>
      <c r="D144">
        <v>207709629</v>
      </c>
      <c r="E144">
        <v>0</v>
      </c>
      <c r="F144">
        <v>0</v>
      </c>
      <c r="G144">
        <v>703366</v>
      </c>
      <c r="H144">
        <v>785629</v>
      </c>
      <c r="I144">
        <v>196420000</v>
      </c>
      <c r="J144">
        <v>206924000</v>
      </c>
      <c r="K144">
        <v>17923697</v>
      </c>
      <c r="L144">
        <v>17897099</v>
      </c>
      <c r="M144">
        <v>122558.9</v>
      </c>
      <c r="N144">
        <v>123762.4</v>
      </c>
      <c r="O144">
        <v>97.241</v>
      </c>
      <c r="P144">
        <v>98.5</v>
      </c>
      <c r="Q144">
        <v>0</v>
      </c>
      <c r="R144">
        <v>0</v>
      </c>
      <c r="S144">
        <v>119177.5</v>
      </c>
      <c r="T144">
        <v>121905.96400000001</v>
      </c>
      <c r="U144">
        <v>1654.03</v>
      </c>
      <c r="V144">
        <v>1703.8512499999999</v>
      </c>
      <c r="W144">
        <v>1648.13</v>
      </c>
      <c r="X144">
        <v>1697.4067</v>
      </c>
      <c r="Y144">
        <v>2009169</v>
      </c>
      <c r="Z144">
        <v>16.48</v>
      </c>
      <c r="AA144">
        <v>0.99992000000000003</v>
      </c>
      <c r="AB144">
        <v>4</v>
      </c>
      <c r="AC144">
        <v>4</v>
      </c>
      <c r="AD144">
        <v>0</v>
      </c>
      <c r="AE144">
        <v>221.28006999999999</v>
      </c>
      <c r="AF144">
        <v>72.180019999999999</v>
      </c>
      <c r="AG144">
        <v>0</v>
      </c>
      <c r="AH144">
        <v>1997.31134</v>
      </c>
      <c r="AI144">
        <v>5</v>
      </c>
      <c r="AJ144">
        <v>35360.83</v>
      </c>
      <c r="AK144">
        <v>0</v>
      </c>
      <c r="AL144">
        <v>0</v>
      </c>
      <c r="AM144">
        <v>5</v>
      </c>
      <c r="AN144">
        <v>35360.800000000003</v>
      </c>
      <c r="AO144" t="s">
        <v>1192</v>
      </c>
      <c r="AP144" t="s">
        <v>1192</v>
      </c>
      <c r="AQ144" t="s">
        <v>1192</v>
      </c>
      <c r="AR144" t="s">
        <v>1192</v>
      </c>
      <c r="AS144" t="s">
        <v>1192</v>
      </c>
      <c r="AT144" t="s">
        <v>1192</v>
      </c>
      <c r="AU144" t="s">
        <v>1192</v>
      </c>
      <c r="AV144" t="s">
        <v>1192</v>
      </c>
      <c r="AW144" t="s">
        <v>1192</v>
      </c>
      <c r="AX144" t="s">
        <v>1192</v>
      </c>
      <c r="AY144" t="s">
        <v>1192</v>
      </c>
      <c r="AZ144" t="s">
        <v>1192</v>
      </c>
      <c r="BA144" t="s">
        <v>1192</v>
      </c>
      <c r="BB144" t="s">
        <v>1192</v>
      </c>
      <c r="BC144" t="s">
        <v>1192</v>
      </c>
      <c r="BD144" t="s">
        <v>1192</v>
      </c>
      <c r="BE144" t="s">
        <v>1192</v>
      </c>
      <c r="BF144" t="s">
        <v>1192</v>
      </c>
      <c r="BG144" t="s">
        <v>1192</v>
      </c>
      <c r="BH144" t="s">
        <v>1192</v>
      </c>
      <c r="BI144" t="s">
        <v>1192</v>
      </c>
      <c r="BJ144" t="s">
        <v>1192</v>
      </c>
      <c r="BK144" t="s">
        <v>1192</v>
      </c>
      <c r="BL144" t="s">
        <v>1192</v>
      </c>
      <c r="BM144" t="s">
        <v>1192</v>
      </c>
      <c r="BN144" t="s">
        <v>1192</v>
      </c>
      <c r="BO144" t="s">
        <v>1192</v>
      </c>
      <c r="BP144" t="s">
        <v>1192</v>
      </c>
      <c r="BQ144" t="s">
        <v>1192</v>
      </c>
      <c r="BR144" t="s">
        <v>1192</v>
      </c>
      <c r="BS144" t="s">
        <v>1192</v>
      </c>
      <c r="BT144" t="s">
        <v>1192</v>
      </c>
      <c r="BU144" t="s">
        <v>1192</v>
      </c>
      <c r="BV144" t="s">
        <v>1192</v>
      </c>
      <c r="BW144" t="s">
        <v>1192</v>
      </c>
      <c r="BX144" t="s">
        <v>1192</v>
      </c>
      <c r="BY144" t="s">
        <v>1192</v>
      </c>
      <c r="BZ144" t="s">
        <v>1192</v>
      </c>
      <c r="CA144" t="s">
        <v>1192</v>
      </c>
      <c r="CB144" t="s">
        <v>1192</v>
      </c>
      <c r="CC144" t="s">
        <v>1192</v>
      </c>
      <c r="CD144" t="s">
        <v>1192</v>
      </c>
      <c r="CE144" t="s">
        <v>1192</v>
      </c>
    </row>
    <row r="145" spans="1:83" x14ac:dyDescent="0.25">
      <c r="A145" t="s">
        <v>939</v>
      </c>
      <c r="B145" t="s">
        <v>1644</v>
      </c>
      <c r="C145">
        <v>61555835</v>
      </c>
      <c r="D145">
        <v>64740350</v>
      </c>
      <c r="E145">
        <v>0</v>
      </c>
      <c r="F145">
        <v>0</v>
      </c>
      <c r="G145">
        <v>1354367</v>
      </c>
      <c r="H145">
        <v>1441346</v>
      </c>
      <c r="I145">
        <v>60201468</v>
      </c>
      <c r="J145">
        <v>63299004</v>
      </c>
      <c r="K145">
        <v>18995000</v>
      </c>
      <c r="L145">
        <v>19649000</v>
      </c>
      <c r="M145">
        <v>38082.1</v>
      </c>
      <c r="N145">
        <v>38879</v>
      </c>
      <c r="O145">
        <v>97.5</v>
      </c>
      <c r="P145">
        <v>97.5</v>
      </c>
      <c r="Q145">
        <v>0</v>
      </c>
      <c r="R145">
        <v>0</v>
      </c>
      <c r="S145">
        <v>37130</v>
      </c>
      <c r="T145">
        <v>37907</v>
      </c>
      <c r="U145">
        <v>1657.85</v>
      </c>
      <c r="V145">
        <v>1707.87</v>
      </c>
      <c r="W145">
        <v>1621.37</v>
      </c>
      <c r="X145">
        <v>1669.85</v>
      </c>
      <c r="Y145">
        <v>614472</v>
      </c>
      <c r="Z145">
        <v>16.21</v>
      </c>
      <c r="AA145">
        <v>0.99977000000000005</v>
      </c>
      <c r="AB145">
        <v>4</v>
      </c>
      <c r="AC145">
        <v>4</v>
      </c>
      <c r="AD145">
        <v>0</v>
      </c>
      <c r="AE145">
        <v>236.97</v>
      </c>
      <c r="AF145">
        <v>83.61</v>
      </c>
      <c r="AG145">
        <v>19</v>
      </c>
      <c r="AH145">
        <v>2047.45</v>
      </c>
      <c r="AI145">
        <v>5</v>
      </c>
      <c r="AJ145">
        <v>15731</v>
      </c>
      <c r="AK145">
        <v>0</v>
      </c>
      <c r="AL145">
        <v>0</v>
      </c>
      <c r="AM145">
        <v>5</v>
      </c>
      <c r="AN145">
        <v>15731</v>
      </c>
      <c r="AO145" t="s">
        <v>1192</v>
      </c>
      <c r="AP145" t="s">
        <v>1192</v>
      </c>
      <c r="AQ145" t="s">
        <v>1192</v>
      </c>
      <c r="AR145" t="s">
        <v>1192</v>
      </c>
      <c r="AS145" t="s">
        <v>1192</v>
      </c>
      <c r="AT145" t="s">
        <v>1192</v>
      </c>
      <c r="AU145" t="s">
        <v>1192</v>
      </c>
      <c r="AV145" t="s">
        <v>1192</v>
      </c>
      <c r="AW145" t="s">
        <v>1192</v>
      </c>
      <c r="AX145" t="s">
        <v>1192</v>
      </c>
      <c r="AY145" t="s">
        <v>1192</v>
      </c>
      <c r="AZ145" t="s">
        <v>1192</v>
      </c>
      <c r="BA145" t="s">
        <v>1192</v>
      </c>
      <c r="BB145" t="s">
        <v>1192</v>
      </c>
      <c r="BC145" t="s">
        <v>1192</v>
      </c>
      <c r="BD145" t="s">
        <v>1192</v>
      </c>
      <c r="BE145" t="s">
        <v>1192</v>
      </c>
      <c r="BF145" t="s">
        <v>1192</v>
      </c>
      <c r="BG145" t="s">
        <v>1192</v>
      </c>
      <c r="BH145" t="s">
        <v>1192</v>
      </c>
      <c r="BI145" t="s">
        <v>1192</v>
      </c>
      <c r="BJ145" t="s">
        <v>1192</v>
      </c>
      <c r="BK145" t="s">
        <v>1192</v>
      </c>
      <c r="BL145" t="s">
        <v>1192</v>
      </c>
      <c r="BM145" t="s">
        <v>1192</v>
      </c>
      <c r="BN145" t="s">
        <v>1192</v>
      </c>
      <c r="BO145" t="s">
        <v>1192</v>
      </c>
      <c r="BP145" t="s">
        <v>1192</v>
      </c>
      <c r="BQ145" t="s">
        <v>1192</v>
      </c>
      <c r="BR145" t="s">
        <v>1192</v>
      </c>
      <c r="BS145" t="s">
        <v>1192</v>
      </c>
      <c r="BT145" t="s">
        <v>1192</v>
      </c>
      <c r="BU145" t="s">
        <v>1192</v>
      </c>
      <c r="BV145" t="s">
        <v>1192</v>
      </c>
      <c r="BW145" t="s">
        <v>1192</v>
      </c>
      <c r="BX145" t="s">
        <v>1192</v>
      </c>
      <c r="BY145" t="s">
        <v>1192</v>
      </c>
      <c r="BZ145" t="s">
        <v>1192</v>
      </c>
      <c r="CA145" t="s">
        <v>1192</v>
      </c>
      <c r="CB145" t="s">
        <v>1192</v>
      </c>
      <c r="CC145" t="s">
        <v>1192</v>
      </c>
      <c r="CD145" t="s">
        <v>1192</v>
      </c>
      <c r="CE145" t="s">
        <v>1192</v>
      </c>
    </row>
    <row r="146" spans="1:83" x14ac:dyDescent="0.25">
      <c r="A146" t="s">
        <v>940</v>
      </c>
      <c r="B146" t="s">
        <v>1645</v>
      </c>
      <c r="C146">
        <v>136143055</v>
      </c>
      <c r="D146">
        <v>140579759</v>
      </c>
      <c r="E146">
        <v>0</v>
      </c>
      <c r="F146">
        <v>0</v>
      </c>
      <c r="G146">
        <v>0</v>
      </c>
      <c r="H146">
        <v>0</v>
      </c>
      <c r="I146">
        <v>136143055</v>
      </c>
      <c r="J146">
        <v>140579759</v>
      </c>
      <c r="K146">
        <v>3778405</v>
      </c>
      <c r="L146">
        <v>3768594</v>
      </c>
      <c r="M146">
        <v>114893.2</v>
      </c>
      <c r="N146">
        <v>115192.4</v>
      </c>
      <c r="O146">
        <v>96.5</v>
      </c>
      <c r="P146">
        <v>96.5</v>
      </c>
      <c r="Q146">
        <v>0</v>
      </c>
      <c r="R146">
        <v>0</v>
      </c>
      <c r="S146">
        <v>110871.9</v>
      </c>
      <c r="T146">
        <v>111160.7</v>
      </c>
      <c r="U146">
        <v>1227.93</v>
      </c>
      <c r="V146">
        <v>1264.6500000000001</v>
      </c>
      <c r="W146">
        <v>1227.93</v>
      </c>
      <c r="X146">
        <v>1264.6500000000001</v>
      </c>
      <c r="Y146">
        <v>1365057</v>
      </c>
      <c r="Z146">
        <v>12.28</v>
      </c>
      <c r="AA146">
        <v>1.0000599999999999</v>
      </c>
      <c r="AB146">
        <v>4</v>
      </c>
      <c r="AC146">
        <v>4</v>
      </c>
      <c r="AD146">
        <v>395.59</v>
      </c>
      <c r="AE146">
        <v>0</v>
      </c>
      <c r="AF146">
        <v>0</v>
      </c>
      <c r="AG146">
        <v>0</v>
      </c>
      <c r="AH146">
        <v>1660.24</v>
      </c>
      <c r="AI146">
        <v>0</v>
      </c>
      <c r="AJ146">
        <v>0</v>
      </c>
      <c r="AK146">
        <v>0</v>
      </c>
      <c r="AL146">
        <v>0</v>
      </c>
      <c r="AM146">
        <v>0</v>
      </c>
      <c r="AN146">
        <v>0</v>
      </c>
      <c r="AO146" t="s">
        <v>1192</v>
      </c>
      <c r="AP146" t="s">
        <v>1192</v>
      </c>
      <c r="AQ146" t="s">
        <v>1192</v>
      </c>
      <c r="AR146" t="s">
        <v>1192</v>
      </c>
      <c r="AS146" t="s">
        <v>1192</v>
      </c>
      <c r="AT146" t="s">
        <v>1192</v>
      </c>
      <c r="AU146" t="s">
        <v>1192</v>
      </c>
      <c r="AV146" t="s">
        <v>1192</v>
      </c>
      <c r="AW146" t="s">
        <v>1192</v>
      </c>
      <c r="AX146" t="s">
        <v>1192</v>
      </c>
      <c r="AY146" t="s">
        <v>1192</v>
      </c>
      <c r="AZ146" t="s">
        <v>1192</v>
      </c>
      <c r="BA146" t="s">
        <v>1192</v>
      </c>
      <c r="BB146" t="s">
        <v>1192</v>
      </c>
      <c r="BC146" t="s">
        <v>1192</v>
      </c>
      <c r="BD146" t="s">
        <v>1192</v>
      </c>
      <c r="BE146" t="s">
        <v>1192</v>
      </c>
      <c r="BF146" t="s">
        <v>1192</v>
      </c>
      <c r="BG146" t="s">
        <v>1192</v>
      </c>
      <c r="BH146" t="s">
        <v>1192</v>
      </c>
      <c r="BI146" t="s">
        <v>1192</v>
      </c>
      <c r="BJ146" t="s">
        <v>1192</v>
      </c>
      <c r="BK146" t="s">
        <v>1192</v>
      </c>
      <c r="BL146" t="s">
        <v>1192</v>
      </c>
      <c r="BM146" t="s">
        <v>1192</v>
      </c>
      <c r="BN146" t="s">
        <v>1192</v>
      </c>
      <c r="BO146" t="s">
        <v>1192</v>
      </c>
      <c r="BP146" t="s">
        <v>1192</v>
      </c>
      <c r="BQ146" t="s">
        <v>1192</v>
      </c>
      <c r="BR146" t="s">
        <v>1192</v>
      </c>
      <c r="BS146" t="s">
        <v>1192</v>
      </c>
      <c r="BT146" t="s">
        <v>1192</v>
      </c>
      <c r="BU146" t="s">
        <v>1192</v>
      </c>
      <c r="BV146" t="s">
        <v>1192</v>
      </c>
      <c r="BW146" t="s">
        <v>1192</v>
      </c>
      <c r="BX146" t="s">
        <v>1192</v>
      </c>
      <c r="BY146" t="s">
        <v>1192</v>
      </c>
      <c r="BZ146" t="s">
        <v>1192</v>
      </c>
      <c r="CA146" t="s">
        <v>1192</v>
      </c>
      <c r="CB146" t="s">
        <v>1192</v>
      </c>
      <c r="CC146" t="s">
        <v>1192</v>
      </c>
      <c r="CD146" t="s">
        <v>1192</v>
      </c>
      <c r="CE146" t="s">
        <v>1192</v>
      </c>
    </row>
    <row r="147" spans="1:83" x14ac:dyDescent="0.25">
      <c r="A147" t="s">
        <v>942</v>
      </c>
      <c r="B147" t="s">
        <v>1646</v>
      </c>
      <c r="C147">
        <v>10648277</v>
      </c>
      <c r="D147">
        <v>11146100</v>
      </c>
      <c r="E147">
        <v>0</v>
      </c>
      <c r="F147">
        <v>0</v>
      </c>
      <c r="G147">
        <v>814852</v>
      </c>
      <c r="H147">
        <v>969683</v>
      </c>
      <c r="I147">
        <v>9833425</v>
      </c>
      <c r="J147">
        <v>10176417</v>
      </c>
      <c r="K147">
        <v>0</v>
      </c>
      <c r="L147">
        <v>0</v>
      </c>
      <c r="M147">
        <v>42056.4</v>
      </c>
      <c r="N147">
        <v>42623.93</v>
      </c>
      <c r="O147">
        <v>98.677000000000007</v>
      </c>
      <c r="P147">
        <v>98.677000000000007</v>
      </c>
      <c r="Q147">
        <v>0</v>
      </c>
      <c r="R147">
        <v>0</v>
      </c>
      <c r="S147">
        <v>41500</v>
      </c>
      <c r="T147">
        <v>42060</v>
      </c>
      <c r="U147">
        <v>256.58</v>
      </c>
      <c r="V147">
        <v>265</v>
      </c>
      <c r="W147">
        <v>236.95</v>
      </c>
      <c r="X147">
        <v>241.95</v>
      </c>
      <c r="Y147" t="s">
        <v>1192</v>
      </c>
      <c r="Z147" t="s">
        <v>1192</v>
      </c>
      <c r="AA147" t="s">
        <v>1192</v>
      </c>
      <c r="AB147">
        <v>4</v>
      </c>
      <c r="AC147">
        <v>4</v>
      </c>
      <c r="AD147">
        <v>1514.29</v>
      </c>
      <c r="AE147">
        <v>236.45</v>
      </c>
      <c r="AF147">
        <v>77.27</v>
      </c>
      <c r="AG147">
        <v>0</v>
      </c>
      <c r="AH147">
        <v>2093.0100000000002</v>
      </c>
      <c r="AI147">
        <v>38</v>
      </c>
      <c r="AJ147">
        <v>24595.31</v>
      </c>
      <c r="AK147">
        <v>0</v>
      </c>
      <c r="AL147">
        <v>0</v>
      </c>
      <c r="AM147">
        <v>38</v>
      </c>
      <c r="AN147">
        <v>24595.3</v>
      </c>
      <c r="AO147">
        <v>3</v>
      </c>
      <c r="AP147" t="s">
        <v>1192</v>
      </c>
      <c r="AQ147" t="s">
        <v>1192</v>
      </c>
      <c r="AR147" t="s">
        <v>1192</v>
      </c>
      <c r="AS147" t="s">
        <v>1192</v>
      </c>
      <c r="AT147" t="s">
        <v>1192</v>
      </c>
      <c r="AU147" t="s">
        <v>1192</v>
      </c>
      <c r="AV147" t="s">
        <v>1192</v>
      </c>
      <c r="AW147" t="s">
        <v>1192</v>
      </c>
      <c r="AX147" t="s">
        <v>1192</v>
      </c>
      <c r="AY147" t="s">
        <v>1192</v>
      </c>
      <c r="AZ147" t="s">
        <v>1192</v>
      </c>
      <c r="BA147" t="s">
        <v>1192</v>
      </c>
      <c r="BB147" t="s">
        <v>1192</v>
      </c>
      <c r="BC147" t="s">
        <v>1192</v>
      </c>
      <c r="BD147" t="s">
        <v>1192</v>
      </c>
      <c r="BE147" t="s">
        <v>1192</v>
      </c>
      <c r="BF147" t="s">
        <v>1192</v>
      </c>
      <c r="BG147" t="s">
        <v>1192</v>
      </c>
      <c r="BH147" t="s">
        <v>1192</v>
      </c>
      <c r="BI147" t="s">
        <v>1192</v>
      </c>
      <c r="BJ147" t="s">
        <v>1192</v>
      </c>
      <c r="BK147" t="s">
        <v>1192</v>
      </c>
      <c r="BL147" t="s">
        <v>1192</v>
      </c>
      <c r="BM147" t="s">
        <v>1192</v>
      </c>
      <c r="BN147" t="s">
        <v>1192</v>
      </c>
      <c r="BO147" t="s">
        <v>1192</v>
      </c>
      <c r="BP147" t="s">
        <v>1192</v>
      </c>
      <c r="BQ147" t="s">
        <v>1192</v>
      </c>
      <c r="BR147" t="s">
        <v>1192</v>
      </c>
      <c r="BS147" t="s">
        <v>1192</v>
      </c>
      <c r="BT147" t="s">
        <v>1192</v>
      </c>
      <c r="BU147" t="s">
        <v>1192</v>
      </c>
      <c r="BV147" t="s">
        <v>1192</v>
      </c>
      <c r="BW147" t="s">
        <v>1192</v>
      </c>
      <c r="BX147" t="s">
        <v>1192</v>
      </c>
      <c r="BY147" t="s">
        <v>1192</v>
      </c>
      <c r="BZ147">
        <v>0</v>
      </c>
      <c r="CA147" t="s">
        <v>1192</v>
      </c>
      <c r="CB147" t="s">
        <v>1192</v>
      </c>
      <c r="CC147">
        <v>0</v>
      </c>
      <c r="CD147" t="s">
        <v>1192</v>
      </c>
      <c r="CE147" t="s">
        <v>1192</v>
      </c>
    </row>
    <row r="148" spans="1:83" x14ac:dyDescent="0.25">
      <c r="A148" t="s">
        <v>944</v>
      </c>
      <c r="B148" t="s">
        <v>1647</v>
      </c>
      <c r="C148">
        <v>351189255</v>
      </c>
      <c r="D148">
        <v>371516735</v>
      </c>
      <c r="E148">
        <v>0</v>
      </c>
      <c r="F148">
        <v>0</v>
      </c>
      <c r="G148">
        <v>2069340</v>
      </c>
      <c r="H148">
        <v>2139838</v>
      </c>
      <c r="I148">
        <v>349119915</v>
      </c>
      <c r="J148">
        <v>369376897</v>
      </c>
      <c r="K148">
        <v>35435694</v>
      </c>
      <c r="L148">
        <v>36741225</v>
      </c>
      <c r="M148">
        <v>234171.4</v>
      </c>
      <c r="N148">
        <v>238138.2</v>
      </c>
      <c r="O148">
        <v>98</v>
      </c>
      <c r="P148">
        <v>99</v>
      </c>
      <c r="Q148">
        <v>1.2</v>
      </c>
      <c r="R148">
        <v>1.2</v>
      </c>
      <c r="S148">
        <v>229489.2</v>
      </c>
      <c r="T148">
        <v>235758.01800000001</v>
      </c>
      <c r="U148">
        <v>1530.31</v>
      </c>
      <c r="V148">
        <v>1575.83924</v>
      </c>
      <c r="W148">
        <v>1521.29</v>
      </c>
      <c r="X148">
        <v>1566.7628199999999</v>
      </c>
      <c r="Y148">
        <v>3567019</v>
      </c>
      <c r="Z148">
        <v>15.13</v>
      </c>
      <c r="AA148">
        <v>0.99455000000000005</v>
      </c>
      <c r="AB148">
        <v>4</v>
      </c>
      <c r="AC148">
        <v>4</v>
      </c>
      <c r="AD148">
        <v>0</v>
      </c>
      <c r="AE148">
        <v>221.27807999999999</v>
      </c>
      <c r="AF148">
        <v>72.179990000000004</v>
      </c>
      <c r="AG148">
        <v>0</v>
      </c>
      <c r="AH148">
        <v>1869.2973099999999</v>
      </c>
      <c r="AI148">
        <v>34</v>
      </c>
      <c r="AJ148">
        <v>64635.6</v>
      </c>
      <c r="AK148">
        <v>0</v>
      </c>
      <c r="AL148">
        <v>0</v>
      </c>
      <c r="AM148">
        <v>32</v>
      </c>
      <c r="AN148">
        <v>64296.1</v>
      </c>
      <c r="AO148" t="s">
        <v>1192</v>
      </c>
      <c r="AP148" t="s">
        <v>1192</v>
      </c>
      <c r="AQ148" t="s">
        <v>1192</v>
      </c>
      <c r="AR148" t="s">
        <v>1192</v>
      </c>
      <c r="AS148" t="s">
        <v>1192</v>
      </c>
      <c r="AT148" t="s">
        <v>1192</v>
      </c>
      <c r="AU148" t="s">
        <v>1192</v>
      </c>
      <c r="AV148" t="s">
        <v>1192</v>
      </c>
      <c r="AW148" t="s">
        <v>1192</v>
      </c>
      <c r="AX148" t="s">
        <v>1192</v>
      </c>
      <c r="AY148" t="s">
        <v>1192</v>
      </c>
      <c r="AZ148" t="s">
        <v>1192</v>
      </c>
      <c r="BA148" t="s">
        <v>1192</v>
      </c>
      <c r="BB148" t="s">
        <v>1192</v>
      </c>
      <c r="BC148" t="s">
        <v>1192</v>
      </c>
      <c r="BD148" t="s">
        <v>1192</v>
      </c>
      <c r="BE148" t="s">
        <v>1192</v>
      </c>
      <c r="BF148" t="s">
        <v>1192</v>
      </c>
      <c r="BG148" t="s">
        <v>1192</v>
      </c>
      <c r="BH148" t="s">
        <v>1192</v>
      </c>
      <c r="BI148" t="s">
        <v>1192</v>
      </c>
      <c r="BJ148" t="s">
        <v>1192</v>
      </c>
      <c r="BK148" t="s">
        <v>1192</v>
      </c>
      <c r="BL148" t="s">
        <v>1192</v>
      </c>
      <c r="BM148" t="s">
        <v>1192</v>
      </c>
      <c r="BN148" t="s">
        <v>1192</v>
      </c>
      <c r="BO148" t="s">
        <v>1192</v>
      </c>
      <c r="BP148" t="s">
        <v>1192</v>
      </c>
      <c r="BQ148" t="s">
        <v>1192</v>
      </c>
      <c r="BR148" t="s">
        <v>1192</v>
      </c>
      <c r="BS148" t="s">
        <v>1192</v>
      </c>
      <c r="BT148" t="s">
        <v>1192</v>
      </c>
      <c r="BU148" t="s">
        <v>1192</v>
      </c>
      <c r="BV148" t="s">
        <v>1192</v>
      </c>
      <c r="BW148" t="s">
        <v>1192</v>
      </c>
      <c r="BX148" t="s">
        <v>1192</v>
      </c>
      <c r="BY148" t="s">
        <v>1192</v>
      </c>
      <c r="BZ148" t="s">
        <v>1192</v>
      </c>
      <c r="CA148" t="s">
        <v>1192</v>
      </c>
      <c r="CB148" t="s">
        <v>1192</v>
      </c>
      <c r="CC148" t="s">
        <v>1192</v>
      </c>
      <c r="CD148" t="s">
        <v>1192</v>
      </c>
      <c r="CE148" t="s">
        <v>1192</v>
      </c>
    </row>
    <row r="149" spans="1:83" x14ac:dyDescent="0.25">
      <c r="A149" t="s">
        <v>945</v>
      </c>
      <c r="B149" t="s">
        <v>1648</v>
      </c>
      <c r="C149">
        <v>126790200</v>
      </c>
      <c r="D149">
        <v>134423700</v>
      </c>
      <c r="E149">
        <v>0</v>
      </c>
      <c r="F149">
        <v>0</v>
      </c>
      <c r="G149">
        <v>0</v>
      </c>
      <c r="H149">
        <v>0</v>
      </c>
      <c r="I149">
        <v>126790200</v>
      </c>
      <c r="J149">
        <v>134423700</v>
      </c>
      <c r="K149">
        <v>88510</v>
      </c>
      <c r="L149">
        <v>91344</v>
      </c>
      <c r="M149">
        <v>76723.600000000006</v>
      </c>
      <c r="N149">
        <v>78773.399999999994</v>
      </c>
      <c r="O149">
        <v>97.500600000000006</v>
      </c>
      <c r="P149">
        <v>97.75</v>
      </c>
      <c r="Q149">
        <v>0</v>
      </c>
      <c r="R149">
        <v>0</v>
      </c>
      <c r="S149">
        <v>74806</v>
      </c>
      <c r="T149">
        <v>77000.998500000002</v>
      </c>
      <c r="U149">
        <v>1694.92</v>
      </c>
      <c r="V149">
        <v>1745.7397000000001</v>
      </c>
      <c r="W149">
        <v>1694.92</v>
      </c>
      <c r="X149">
        <v>1745.7397000000001</v>
      </c>
      <c r="Y149">
        <v>1303966</v>
      </c>
      <c r="Z149">
        <v>16.93</v>
      </c>
      <c r="AA149">
        <v>0.99887000000000004</v>
      </c>
      <c r="AB149">
        <v>4</v>
      </c>
      <c r="AC149">
        <v>4</v>
      </c>
      <c r="AD149">
        <v>0</v>
      </c>
      <c r="AE149">
        <v>258.23021</v>
      </c>
      <c r="AF149">
        <v>74.290000000000006</v>
      </c>
      <c r="AG149">
        <v>0</v>
      </c>
      <c r="AH149">
        <v>2078.2599</v>
      </c>
      <c r="AI149">
        <v>0</v>
      </c>
      <c r="AJ149">
        <v>0</v>
      </c>
      <c r="AK149">
        <v>0</v>
      </c>
      <c r="AL149">
        <v>0</v>
      </c>
      <c r="AM149">
        <v>0</v>
      </c>
      <c r="AN149">
        <v>0</v>
      </c>
      <c r="AO149" t="s">
        <v>1192</v>
      </c>
      <c r="AP149" t="s">
        <v>1192</v>
      </c>
      <c r="AQ149" t="s">
        <v>1192</v>
      </c>
      <c r="AR149" t="s">
        <v>1192</v>
      </c>
      <c r="AS149" t="s">
        <v>1192</v>
      </c>
      <c r="AT149" t="s">
        <v>1192</v>
      </c>
      <c r="AU149" t="s">
        <v>1192</v>
      </c>
      <c r="AV149" t="s">
        <v>1192</v>
      </c>
      <c r="AW149" t="s">
        <v>1192</v>
      </c>
      <c r="AX149" t="s">
        <v>1192</v>
      </c>
      <c r="AY149" t="s">
        <v>1192</v>
      </c>
      <c r="AZ149" t="s">
        <v>1192</v>
      </c>
      <c r="BA149" t="s">
        <v>1192</v>
      </c>
      <c r="BB149" t="s">
        <v>1192</v>
      </c>
      <c r="BC149" t="s">
        <v>1192</v>
      </c>
      <c r="BD149" t="s">
        <v>1192</v>
      </c>
      <c r="BE149" t="s">
        <v>1192</v>
      </c>
      <c r="BF149" t="s">
        <v>1192</v>
      </c>
      <c r="BG149" t="s">
        <v>1192</v>
      </c>
      <c r="BH149" t="s">
        <v>1192</v>
      </c>
      <c r="BI149" t="s">
        <v>1192</v>
      </c>
      <c r="BJ149" t="s">
        <v>1192</v>
      </c>
      <c r="BK149" t="s">
        <v>1192</v>
      </c>
      <c r="BL149" t="s">
        <v>1192</v>
      </c>
      <c r="BM149" t="s">
        <v>1192</v>
      </c>
      <c r="BN149" t="s">
        <v>1192</v>
      </c>
      <c r="BO149" t="s">
        <v>1192</v>
      </c>
      <c r="BP149" t="s">
        <v>1192</v>
      </c>
      <c r="BQ149" t="s">
        <v>1192</v>
      </c>
      <c r="BR149" t="s">
        <v>1192</v>
      </c>
      <c r="BS149" t="s">
        <v>1192</v>
      </c>
      <c r="BT149" t="s">
        <v>1192</v>
      </c>
      <c r="BU149" t="s">
        <v>1192</v>
      </c>
      <c r="BV149" t="s">
        <v>1192</v>
      </c>
      <c r="BW149" t="s">
        <v>1192</v>
      </c>
      <c r="BX149" t="s">
        <v>1192</v>
      </c>
      <c r="BY149" t="s">
        <v>1192</v>
      </c>
      <c r="BZ149" t="s">
        <v>1192</v>
      </c>
      <c r="CA149" t="s">
        <v>1192</v>
      </c>
      <c r="CB149" t="s">
        <v>1192</v>
      </c>
      <c r="CC149" t="s">
        <v>1192</v>
      </c>
      <c r="CD149" t="s">
        <v>1192</v>
      </c>
      <c r="CE149" t="s">
        <v>1192</v>
      </c>
    </row>
    <row r="150" spans="1:83" x14ac:dyDescent="0.25">
      <c r="A150" t="s">
        <v>947</v>
      </c>
      <c r="B150" t="s">
        <v>1649</v>
      </c>
      <c r="C150">
        <v>12219163</v>
      </c>
      <c r="D150">
        <v>12627116</v>
      </c>
      <c r="E150">
        <v>0</v>
      </c>
      <c r="F150">
        <v>642310</v>
      </c>
      <c r="G150">
        <v>4343466</v>
      </c>
      <c r="H150">
        <v>4564518</v>
      </c>
      <c r="I150">
        <v>7875697</v>
      </c>
      <c r="J150">
        <v>8062598</v>
      </c>
      <c r="K150">
        <v>0</v>
      </c>
      <c r="L150">
        <v>0</v>
      </c>
      <c r="M150">
        <v>37714.6</v>
      </c>
      <c r="N150">
        <v>37862.5</v>
      </c>
      <c r="O150">
        <v>97.34</v>
      </c>
      <c r="P150">
        <v>97</v>
      </c>
      <c r="Q150">
        <v>0</v>
      </c>
      <c r="R150">
        <v>0</v>
      </c>
      <c r="S150">
        <v>36711.4</v>
      </c>
      <c r="T150">
        <v>36726.6</v>
      </c>
      <c r="U150">
        <v>332.84</v>
      </c>
      <c r="V150">
        <v>343.81</v>
      </c>
      <c r="W150">
        <v>214.53</v>
      </c>
      <c r="X150">
        <v>219.53</v>
      </c>
      <c r="Y150">
        <v>0</v>
      </c>
      <c r="Z150">
        <v>0</v>
      </c>
      <c r="AA150">
        <v>0</v>
      </c>
      <c r="AB150">
        <v>4</v>
      </c>
      <c r="AC150">
        <v>4</v>
      </c>
      <c r="AD150">
        <v>1613.34</v>
      </c>
      <c r="AE150">
        <v>224.91</v>
      </c>
      <c r="AF150">
        <v>99.37</v>
      </c>
      <c r="AG150">
        <v>0</v>
      </c>
      <c r="AH150">
        <v>2281.4299999999998</v>
      </c>
      <c r="AI150">
        <v>28</v>
      </c>
      <c r="AJ150">
        <v>36726.6</v>
      </c>
      <c r="AK150">
        <v>0</v>
      </c>
      <c r="AL150">
        <v>0</v>
      </c>
      <c r="AM150">
        <v>24</v>
      </c>
      <c r="AN150">
        <v>36726.6</v>
      </c>
      <c r="AO150" t="s">
        <v>1192</v>
      </c>
      <c r="AP150" t="s">
        <v>1192</v>
      </c>
      <c r="AQ150" t="s">
        <v>1192</v>
      </c>
      <c r="AR150" t="s">
        <v>1192</v>
      </c>
      <c r="AS150" t="s">
        <v>1192</v>
      </c>
      <c r="AT150" t="s">
        <v>1192</v>
      </c>
      <c r="AU150" t="s">
        <v>1192</v>
      </c>
      <c r="AV150" t="s">
        <v>1192</v>
      </c>
      <c r="AW150" t="s">
        <v>1192</v>
      </c>
      <c r="AX150" t="s">
        <v>1192</v>
      </c>
      <c r="AY150" t="s">
        <v>1192</v>
      </c>
      <c r="AZ150" t="s">
        <v>1192</v>
      </c>
      <c r="BA150" t="s">
        <v>1192</v>
      </c>
      <c r="BB150" t="s">
        <v>1192</v>
      </c>
      <c r="BC150" t="s">
        <v>1192</v>
      </c>
      <c r="BD150" t="s">
        <v>1192</v>
      </c>
      <c r="BE150" t="s">
        <v>1192</v>
      </c>
      <c r="BF150" t="s">
        <v>1192</v>
      </c>
      <c r="BG150" t="s">
        <v>1192</v>
      </c>
      <c r="BH150" t="s">
        <v>1192</v>
      </c>
      <c r="BI150" t="s">
        <v>1192</v>
      </c>
      <c r="BJ150" t="s">
        <v>1192</v>
      </c>
      <c r="BK150" t="s">
        <v>1192</v>
      </c>
      <c r="BL150" t="s">
        <v>1192</v>
      </c>
      <c r="BM150" t="s">
        <v>1192</v>
      </c>
      <c r="BN150" t="s">
        <v>1192</v>
      </c>
      <c r="BO150" t="s">
        <v>1192</v>
      </c>
      <c r="BP150" t="s">
        <v>1192</v>
      </c>
      <c r="BQ150" t="s">
        <v>1192</v>
      </c>
      <c r="BR150" t="s">
        <v>1192</v>
      </c>
      <c r="BS150" t="s">
        <v>1192</v>
      </c>
      <c r="BT150" t="s">
        <v>1192</v>
      </c>
      <c r="BU150" t="s">
        <v>1192</v>
      </c>
      <c r="BV150" t="s">
        <v>1192</v>
      </c>
      <c r="BW150" t="s">
        <v>1192</v>
      </c>
      <c r="BX150" t="s">
        <v>1192</v>
      </c>
      <c r="BY150" t="s">
        <v>1192</v>
      </c>
      <c r="BZ150" t="s">
        <v>1192</v>
      </c>
      <c r="CA150" t="s">
        <v>1192</v>
      </c>
      <c r="CB150" t="s">
        <v>1192</v>
      </c>
      <c r="CC150" t="s">
        <v>1192</v>
      </c>
      <c r="CD150" t="s">
        <v>1192</v>
      </c>
      <c r="CE150" t="s">
        <v>1192</v>
      </c>
    </row>
    <row r="151" spans="1:83" x14ac:dyDescent="0.25">
      <c r="A151" t="s">
        <v>948</v>
      </c>
      <c r="B151" t="s">
        <v>1650</v>
      </c>
      <c r="C151">
        <v>122284176</v>
      </c>
      <c r="D151">
        <v>126353422</v>
      </c>
      <c r="E151">
        <v>0</v>
      </c>
      <c r="F151">
        <v>0</v>
      </c>
      <c r="G151">
        <v>0</v>
      </c>
      <c r="H151">
        <v>0</v>
      </c>
      <c r="I151">
        <v>122284176</v>
      </c>
      <c r="J151">
        <v>126353422</v>
      </c>
      <c r="K151">
        <v>1701511</v>
      </c>
      <c r="L151">
        <v>1682557</v>
      </c>
      <c r="M151">
        <v>93278.2</v>
      </c>
      <c r="N151">
        <v>93584.1</v>
      </c>
      <c r="O151">
        <v>95</v>
      </c>
      <c r="P151">
        <v>95</v>
      </c>
      <c r="Q151">
        <v>0</v>
      </c>
      <c r="R151">
        <v>0</v>
      </c>
      <c r="S151">
        <v>88614.3</v>
      </c>
      <c r="T151">
        <v>88904.9</v>
      </c>
      <c r="U151">
        <v>1379.96</v>
      </c>
      <c r="V151">
        <v>1421.22</v>
      </c>
      <c r="W151">
        <v>1379.96</v>
      </c>
      <c r="X151">
        <v>1421.22</v>
      </c>
      <c r="Y151">
        <v>1226888</v>
      </c>
      <c r="Z151">
        <v>13.8</v>
      </c>
      <c r="AA151">
        <v>1.00003</v>
      </c>
      <c r="AB151">
        <v>4</v>
      </c>
      <c r="AC151">
        <v>4</v>
      </c>
      <c r="AD151">
        <v>395.59</v>
      </c>
      <c r="AE151">
        <v>0</v>
      </c>
      <c r="AF151">
        <v>0</v>
      </c>
      <c r="AG151">
        <v>0</v>
      </c>
      <c r="AH151">
        <v>1816.81</v>
      </c>
      <c r="AI151">
        <v>0</v>
      </c>
      <c r="AJ151">
        <v>0</v>
      </c>
      <c r="AK151">
        <v>0</v>
      </c>
      <c r="AL151">
        <v>0</v>
      </c>
      <c r="AM151">
        <v>0</v>
      </c>
      <c r="AN151">
        <v>0</v>
      </c>
      <c r="AO151" t="s">
        <v>1192</v>
      </c>
      <c r="AP151" t="s">
        <v>1192</v>
      </c>
      <c r="AQ151" t="s">
        <v>1192</v>
      </c>
      <c r="AR151" t="s">
        <v>1192</v>
      </c>
      <c r="AS151" t="s">
        <v>1192</v>
      </c>
      <c r="AT151" t="s">
        <v>1192</v>
      </c>
      <c r="AU151" t="s">
        <v>1192</v>
      </c>
      <c r="AV151" t="s">
        <v>1192</v>
      </c>
      <c r="AW151" t="s">
        <v>1192</v>
      </c>
      <c r="AX151" t="s">
        <v>1192</v>
      </c>
      <c r="AY151" t="s">
        <v>1192</v>
      </c>
      <c r="AZ151" t="s">
        <v>1192</v>
      </c>
      <c r="BA151" t="s">
        <v>1192</v>
      </c>
      <c r="BB151" t="s">
        <v>1192</v>
      </c>
      <c r="BC151" t="s">
        <v>1192</v>
      </c>
      <c r="BD151" t="s">
        <v>1192</v>
      </c>
      <c r="BE151" t="s">
        <v>1192</v>
      </c>
      <c r="BF151" t="s">
        <v>1192</v>
      </c>
      <c r="BG151" t="s">
        <v>1192</v>
      </c>
      <c r="BH151" t="s">
        <v>1192</v>
      </c>
      <c r="BI151" t="s">
        <v>1192</v>
      </c>
      <c r="BJ151" t="s">
        <v>1192</v>
      </c>
      <c r="BK151" t="s">
        <v>1192</v>
      </c>
      <c r="BL151" t="s">
        <v>1192</v>
      </c>
      <c r="BM151" t="s">
        <v>1192</v>
      </c>
      <c r="BN151" t="s">
        <v>1192</v>
      </c>
      <c r="BO151" t="s">
        <v>1192</v>
      </c>
      <c r="BP151" t="s">
        <v>1192</v>
      </c>
      <c r="BQ151" t="s">
        <v>1192</v>
      </c>
      <c r="BR151" t="s">
        <v>1192</v>
      </c>
      <c r="BS151" t="s">
        <v>1192</v>
      </c>
      <c r="BT151" t="s">
        <v>1192</v>
      </c>
      <c r="BU151" t="s">
        <v>1192</v>
      </c>
      <c r="BV151" t="s">
        <v>1192</v>
      </c>
      <c r="BW151" t="s">
        <v>1192</v>
      </c>
      <c r="BX151" t="s">
        <v>1192</v>
      </c>
      <c r="BY151" t="s">
        <v>1192</v>
      </c>
      <c r="BZ151" t="s">
        <v>1192</v>
      </c>
      <c r="CA151" t="s">
        <v>1192</v>
      </c>
      <c r="CB151" t="s">
        <v>1192</v>
      </c>
      <c r="CC151" t="s">
        <v>1192</v>
      </c>
      <c r="CD151" t="s">
        <v>1192</v>
      </c>
      <c r="CE151" t="s">
        <v>1192</v>
      </c>
    </row>
    <row r="152" spans="1:83" x14ac:dyDescent="0.25">
      <c r="A152" t="s">
        <v>950</v>
      </c>
      <c r="B152" t="s">
        <v>1651</v>
      </c>
      <c r="C152">
        <v>9242187</v>
      </c>
      <c r="D152">
        <v>9582709</v>
      </c>
      <c r="E152">
        <v>0</v>
      </c>
      <c r="F152">
        <v>0</v>
      </c>
      <c r="G152">
        <v>2044556</v>
      </c>
      <c r="H152">
        <v>2125984</v>
      </c>
      <c r="I152">
        <v>7197631</v>
      </c>
      <c r="J152">
        <v>7456725</v>
      </c>
      <c r="K152">
        <v>0</v>
      </c>
      <c r="L152">
        <v>0</v>
      </c>
      <c r="M152">
        <v>39141.800000000003</v>
      </c>
      <c r="N152">
        <v>39948.400000000001</v>
      </c>
      <c r="O152">
        <v>98.988759999999999</v>
      </c>
      <c r="P152">
        <v>99</v>
      </c>
      <c r="Q152">
        <v>145.4</v>
      </c>
      <c r="R152">
        <v>146.19999999999999</v>
      </c>
      <c r="S152">
        <v>38891.4</v>
      </c>
      <c r="T152">
        <v>39695.1</v>
      </c>
      <c r="U152">
        <v>237.64</v>
      </c>
      <c r="V152">
        <v>241.41</v>
      </c>
      <c r="W152">
        <v>185.07</v>
      </c>
      <c r="X152">
        <v>187.85</v>
      </c>
      <c r="Y152">
        <v>0</v>
      </c>
      <c r="Z152">
        <v>0</v>
      </c>
      <c r="AA152">
        <v>0</v>
      </c>
      <c r="AB152">
        <v>4</v>
      </c>
      <c r="AC152">
        <v>4</v>
      </c>
      <c r="AD152">
        <v>1401.3</v>
      </c>
      <c r="AE152">
        <v>248.57</v>
      </c>
      <c r="AF152">
        <v>80.349999999999994</v>
      </c>
      <c r="AG152">
        <v>0</v>
      </c>
      <c r="AH152">
        <v>1971.63</v>
      </c>
      <c r="AI152">
        <v>28</v>
      </c>
      <c r="AJ152">
        <v>39695.1</v>
      </c>
      <c r="AK152">
        <v>0</v>
      </c>
      <c r="AL152">
        <v>0</v>
      </c>
      <c r="AM152">
        <v>25</v>
      </c>
      <c r="AN152">
        <v>39695.1</v>
      </c>
      <c r="AO152" t="s">
        <v>1192</v>
      </c>
      <c r="AP152" t="s">
        <v>1192</v>
      </c>
      <c r="AQ152" t="s">
        <v>1192</v>
      </c>
      <c r="AR152" t="s">
        <v>1192</v>
      </c>
      <c r="AS152" t="s">
        <v>1192</v>
      </c>
      <c r="AT152" t="s">
        <v>1192</v>
      </c>
      <c r="AU152" t="s">
        <v>1192</v>
      </c>
      <c r="AV152" t="s">
        <v>1192</v>
      </c>
      <c r="AW152" t="s">
        <v>1192</v>
      </c>
      <c r="AX152" t="s">
        <v>1192</v>
      </c>
      <c r="AY152" t="s">
        <v>1192</v>
      </c>
      <c r="AZ152" t="s">
        <v>1192</v>
      </c>
      <c r="BA152" t="s">
        <v>1192</v>
      </c>
      <c r="BB152" t="s">
        <v>1192</v>
      </c>
      <c r="BC152" t="s">
        <v>1192</v>
      </c>
      <c r="BD152" t="s">
        <v>1192</v>
      </c>
      <c r="BE152" t="s">
        <v>1192</v>
      </c>
      <c r="BF152" t="s">
        <v>1192</v>
      </c>
      <c r="BG152" t="s">
        <v>1192</v>
      </c>
      <c r="BH152" t="s">
        <v>1192</v>
      </c>
      <c r="BI152" t="s">
        <v>1192</v>
      </c>
      <c r="BJ152" t="s">
        <v>1192</v>
      </c>
      <c r="BK152" t="s">
        <v>1192</v>
      </c>
      <c r="BL152" t="s">
        <v>1192</v>
      </c>
      <c r="BM152" t="s">
        <v>1192</v>
      </c>
      <c r="BN152" t="s">
        <v>1192</v>
      </c>
      <c r="BO152" t="s">
        <v>1192</v>
      </c>
      <c r="BP152" t="s">
        <v>1192</v>
      </c>
      <c r="BQ152" t="s">
        <v>1192</v>
      </c>
      <c r="BR152" t="s">
        <v>1192</v>
      </c>
      <c r="BS152" t="s">
        <v>1192</v>
      </c>
      <c r="BT152" t="s">
        <v>1192</v>
      </c>
      <c r="BU152" t="s">
        <v>1192</v>
      </c>
      <c r="BV152" t="s">
        <v>1192</v>
      </c>
      <c r="BW152" t="s">
        <v>1192</v>
      </c>
      <c r="BX152" t="s">
        <v>1192</v>
      </c>
      <c r="BY152" t="s">
        <v>1192</v>
      </c>
      <c r="BZ152" t="s">
        <v>1192</v>
      </c>
      <c r="CA152" t="s">
        <v>1192</v>
      </c>
      <c r="CB152" t="s">
        <v>1192</v>
      </c>
      <c r="CC152" t="s">
        <v>1192</v>
      </c>
      <c r="CD152" t="s">
        <v>1192</v>
      </c>
      <c r="CE152" t="s">
        <v>1192</v>
      </c>
    </row>
    <row r="153" spans="1:83" x14ac:dyDescent="0.25">
      <c r="A153" t="s">
        <v>952</v>
      </c>
      <c r="B153" t="s">
        <v>1652</v>
      </c>
      <c r="C153">
        <v>6955630</v>
      </c>
      <c r="D153">
        <v>7359900</v>
      </c>
      <c r="E153">
        <v>0</v>
      </c>
      <c r="F153">
        <v>0</v>
      </c>
      <c r="G153">
        <v>0</v>
      </c>
      <c r="H153">
        <v>0</v>
      </c>
      <c r="I153">
        <v>6955630</v>
      </c>
      <c r="J153">
        <v>7359900</v>
      </c>
      <c r="K153">
        <v>872680</v>
      </c>
      <c r="L153">
        <v>922700</v>
      </c>
      <c r="M153">
        <v>24874.2</v>
      </c>
      <c r="N153">
        <v>25700</v>
      </c>
      <c r="O153">
        <v>97.75</v>
      </c>
      <c r="P153">
        <v>98.25</v>
      </c>
      <c r="Q153">
        <v>57.9</v>
      </c>
      <c r="R153">
        <v>59.8</v>
      </c>
      <c r="S153">
        <v>24372.400000000001</v>
      </c>
      <c r="T153">
        <v>25310</v>
      </c>
      <c r="U153">
        <v>285.39</v>
      </c>
      <c r="V153">
        <v>290.79000000000002</v>
      </c>
      <c r="W153">
        <v>285.39</v>
      </c>
      <c r="X153">
        <v>290.79000000000002</v>
      </c>
      <c r="Y153">
        <v>0</v>
      </c>
      <c r="Z153">
        <v>0</v>
      </c>
      <c r="AA153">
        <v>0</v>
      </c>
      <c r="AB153">
        <v>4</v>
      </c>
      <c r="AC153">
        <v>4</v>
      </c>
      <c r="AD153">
        <v>1432.17</v>
      </c>
      <c r="AE153">
        <v>276.3</v>
      </c>
      <c r="AF153">
        <v>0</v>
      </c>
      <c r="AG153">
        <v>0</v>
      </c>
      <c r="AH153">
        <v>1999.26</v>
      </c>
      <c r="AI153">
        <v>0</v>
      </c>
      <c r="AJ153">
        <v>0</v>
      </c>
      <c r="AK153">
        <v>0</v>
      </c>
      <c r="AL153">
        <v>0</v>
      </c>
      <c r="AM153">
        <v>0</v>
      </c>
      <c r="AN153">
        <v>0</v>
      </c>
      <c r="AO153" t="s">
        <v>1192</v>
      </c>
      <c r="AP153" t="s">
        <v>1192</v>
      </c>
      <c r="AQ153" t="s">
        <v>1192</v>
      </c>
      <c r="AR153" t="s">
        <v>1192</v>
      </c>
      <c r="AS153" t="s">
        <v>1192</v>
      </c>
      <c r="AT153" t="s">
        <v>1192</v>
      </c>
      <c r="AU153" t="s">
        <v>1192</v>
      </c>
      <c r="AV153" t="s">
        <v>1192</v>
      </c>
      <c r="AW153" t="s">
        <v>1192</v>
      </c>
      <c r="AX153" t="s">
        <v>1192</v>
      </c>
      <c r="AY153" t="s">
        <v>1192</v>
      </c>
      <c r="AZ153" t="s">
        <v>1192</v>
      </c>
      <c r="BA153" t="s">
        <v>1192</v>
      </c>
      <c r="BB153" t="s">
        <v>1192</v>
      </c>
      <c r="BC153" t="s">
        <v>1192</v>
      </c>
      <c r="BD153" t="s">
        <v>1192</v>
      </c>
      <c r="BE153" t="s">
        <v>1192</v>
      </c>
      <c r="BF153" t="s">
        <v>1192</v>
      </c>
      <c r="BG153" t="s">
        <v>1192</v>
      </c>
      <c r="BH153" t="s">
        <v>1192</v>
      </c>
      <c r="BI153" t="s">
        <v>1192</v>
      </c>
      <c r="BJ153" t="s">
        <v>1192</v>
      </c>
      <c r="BK153" t="s">
        <v>1192</v>
      </c>
      <c r="BL153" t="s">
        <v>1192</v>
      </c>
      <c r="BM153" t="s">
        <v>1192</v>
      </c>
      <c r="BN153" t="s">
        <v>1192</v>
      </c>
      <c r="BO153" t="s">
        <v>1192</v>
      </c>
      <c r="BP153" t="s">
        <v>1192</v>
      </c>
      <c r="BQ153" t="s">
        <v>1192</v>
      </c>
      <c r="BR153" t="s">
        <v>1192</v>
      </c>
      <c r="BS153" t="s">
        <v>1192</v>
      </c>
      <c r="BT153" t="s">
        <v>1192</v>
      </c>
      <c r="BU153" t="s">
        <v>1192</v>
      </c>
      <c r="BV153" t="s">
        <v>1192</v>
      </c>
      <c r="BW153" t="s">
        <v>1192</v>
      </c>
      <c r="BX153" t="s">
        <v>1192</v>
      </c>
      <c r="BY153" t="s">
        <v>1192</v>
      </c>
      <c r="BZ153" t="s">
        <v>1192</v>
      </c>
      <c r="CA153" t="s">
        <v>1192</v>
      </c>
      <c r="CB153" t="s">
        <v>1192</v>
      </c>
      <c r="CC153" t="s">
        <v>1192</v>
      </c>
      <c r="CD153" t="s">
        <v>1192</v>
      </c>
      <c r="CE153" t="s">
        <v>1192</v>
      </c>
    </row>
    <row r="154" spans="1:83" x14ac:dyDescent="0.25">
      <c r="A154" t="s">
        <v>953</v>
      </c>
      <c r="B154" t="s">
        <v>1653</v>
      </c>
      <c r="C154">
        <v>192706144</v>
      </c>
      <c r="D154">
        <v>201237399</v>
      </c>
      <c r="E154">
        <v>0</v>
      </c>
      <c r="F154">
        <v>0</v>
      </c>
      <c r="G154">
        <v>0</v>
      </c>
      <c r="H154">
        <v>0</v>
      </c>
      <c r="I154">
        <v>192706144</v>
      </c>
      <c r="J154">
        <v>201237399</v>
      </c>
      <c r="K154">
        <v>61472353</v>
      </c>
      <c r="L154">
        <v>63097328</v>
      </c>
      <c r="M154">
        <v>115020</v>
      </c>
      <c r="N154">
        <v>116624.7</v>
      </c>
      <c r="O154">
        <v>93</v>
      </c>
      <c r="P154">
        <v>93</v>
      </c>
      <c r="Q154">
        <v>0</v>
      </c>
      <c r="R154">
        <v>0</v>
      </c>
      <c r="S154">
        <v>106968.6</v>
      </c>
      <c r="T154">
        <v>108461</v>
      </c>
      <c r="U154">
        <v>1801.52</v>
      </c>
      <c r="V154">
        <v>1855.39</v>
      </c>
      <c r="W154">
        <v>1801.52</v>
      </c>
      <c r="X154">
        <v>1855.39</v>
      </c>
      <c r="Y154">
        <v>1953382</v>
      </c>
      <c r="Z154">
        <v>18.010000000000002</v>
      </c>
      <c r="AA154">
        <v>0.99970999999999999</v>
      </c>
      <c r="AB154">
        <v>4</v>
      </c>
      <c r="AC154">
        <v>4</v>
      </c>
      <c r="AD154">
        <v>0</v>
      </c>
      <c r="AE154">
        <v>236.97</v>
      </c>
      <c r="AF154">
        <v>83.61</v>
      </c>
      <c r="AG154">
        <v>19</v>
      </c>
      <c r="AH154">
        <v>2194.9699999999998</v>
      </c>
      <c r="AI154">
        <v>0</v>
      </c>
      <c r="AJ154">
        <v>0</v>
      </c>
      <c r="AK154">
        <v>0</v>
      </c>
      <c r="AL154">
        <v>0</v>
      </c>
      <c r="AM154">
        <v>0</v>
      </c>
      <c r="AN154">
        <v>0</v>
      </c>
      <c r="AO154" t="s">
        <v>1192</v>
      </c>
      <c r="AP154" t="s">
        <v>1192</v>
      </c>
      <c r="AQ154" t="s">
        <v>1192</v>
      </c>
      <c r="AR154" t="s">
        <v>1192</v>
      </c>
      <c r="AS154" t="s">
        <v>1192</v>
      </c>
      <c r="AT154" t="s">
        <v>1192</v>
      </c>
      <c r="AU154" t="s">
        <v>1192</v>
      </c>
      <c r="AV154" t="s">
        <v>1192</v>
      </c>
      <c r="AW154" t="s">
        <v>1192</v>
      </c>
      <c r="AX154" t="s">
        <v>1192</v>
      </c>
      <c r="AY154" t="s">
        <v>1192</v>
      </c>
      <c r="AZ154" t="s">
        <v>1192</v>
      </c>
      <c r="BA154" t="s">
        <v>1192</v>
      </c>
      <c r="BB154" t="s">
        <v>1192</v>
      </c>
      <c r="BC154" t="s">
        <v>1192</v>
      </c>
      <c r="BD154" t="s">
        <v>1192</v>
      </c>
      <c r="BE154" t="s">
        <v>1192</v>
      </c>
      <c r="BF154" t="s">
        <v>1192</v>
      </c>
      <c r="BG154" t="s">
        <v>1192</v>
      </c>
      <c r="BH154" t="s">
        <v>1192</v>
      </c>
      <c r="BI154" t="s">
        <v>1192</v>
      </c>
      <c r="BJ154" t="s">
        <v>1192</v>
      </c>
      <c r="BK154" t="s">
        <v>1192</v>
      </c>
      <c r="BL154" t="s">
        <v>1192</v>
      </c>
      <c r="BM154" t="s">
        <v>1192</v>
      </c>
      <c r="BN154" t="s">
        <v>1192</v>
      </c>
      <c r="BO154" t="s">
        <v>1192</v>
      </c>
      <c r="BP154" t="s">
        <v>1192</v>
      </c>
      <c r="BQ154" t="s">
        <v>1192</v>
      </c>
      <c r="BR154" t="s">
        <v>1192</v>
      </c>
      <c r="BS154" t="s">
        <v>1192</v>
      </c>
      <c r="BT154" t="s">
        <v>1192</v>
      </c>
      <c r="BU154" t="s">
        <v>1192</v>
      </c>
      <c r="BV154" t="s">
        <v>1192</v>
      </c>
      <c r="BW154" t="s">
        <v>1192</v>
      </c>
      <c r="BX154" t="s">
        <v>1192</v>
      </c>
      <c r="BY154" t="s">
        <v>1192</v>
      </c>
      <c r="BZ154" t="s">
        <v>1192</v>
      </c>
      <c r="CA154" t="s">
        <v>1192</v>
      </c>
      <c r="CB154" t="s">
        <v>1192</v>
      </c>
      <c r="CC154" t="s">
        <v>1192</v>
      </c>
      <c r="CD154" t="s">
        <v>1192</v>
      </c>
      <c r="CE154" t="s">
        <v>1192</v>
      </c>
    </row>
    <row r="155" spans="1:83" x14ac:dyDescent="0.25">
      <c r="A155" t="s">
        <v>1036</v>
      </c>
      <c r="B155" t="s">
        <v>1654</v>
      </c>
      <c r="C155">
        <v>141136452</v>
      </c>
      <c r="D155">
        <v>144225702</v>
      </c>
      <c r="E155">
        <v>0</v>
      </c>
      <c r="F155">
        <v>0</v>
      </c>
      <c r="G155">
        <v>0</v>
      </c>
      <c r="H155">
        <v>0</v>
      </c>
      <c r="I155">
        <v>141136452</v>
      </c>
      <c r="J155">
        <v>144225702</v>
      </c>
      <c r="K155">
        <v>2678352</v>
      </c>
      <c r="L155">
        <v>2844791</v>
      </c>
      <c r="M155">
        <v>89787.1</v>
      </c>
      <c r="N155">
        <v>90006.399999999994</v>
      </c>
      <c r="O155">
        <v>98.5</v>
      </c>
      <c r="P155">
        <v>98.5</v>
      </c>
      <c r="Q155">
        <v>46.7</v>
      </c>
      <c r="R155">
        <v>46.7</v>
      </c>
      <c r="S155">
        <v>88487</v>
      </c>
      <c r="T155">
        <v>88703</v>
      </c>
      <c r="U155">
        <v>1595</v>
      </c>
      <c r="V155">
        <v>1625.94</v>
      </c>
      <c r="W155">
        <v>1595</v>
      </c>
      <c r="X155">
        <v>1625.94</v>
      </c>
      <c r="Y155">
        <v>1414813</v>
      </c>
      <c r="Z155">
        <v>15.95</v>
      </c>
      <c r="AA155">
        <v>1</v>
      </c>
      <c r="AB155">
        <v>4</v>
      </c>
      <c r="AC155">
        <v>4</v>
      </c>
      <c r="AD155">
        <v>395.59</v>
      </c>
      <c r="AE155">
        <v>0</v>
      </c>
      <c r="AF155">
        <v>0</v>
      </c>
      <c r="AG155">
        <v>0</v>
      </c>
      <c r="AH155">
        <v>2021.53</v>
      </c>
      <c r="AI155">
        <v>0</v>
      </c>
      <c r="AJ155">
        <v>0</v>
      </c>
      <c r="AK155">
        <v>0</v>
      </c>
      <c r="AL155">
        <v>0</v>
      </c>
      <c r="AM155">
        <v>0</v>
      </c>
      <c r="AN155">
        <v>0</v>
      </c>
      <c r="AO155" t="s">
        <v>1192</v>
      </c>
      <c r="AP155" t="s">
        <v>1192</v>
      </c>
      <c r="AQ155" t="s">
        <v>1192</v>
      </c>
      <c r="AR155" t="s">
        <v>1192</v>
      </c>
      <c r="AS155" t="s">
        <v>1192</v>
      </c>
      <c r="AT155" t="s">
        <v>1192</v>
      </c>
      <c r="AU155" t="s">
        <v>1192</v>
      </c>
      <c r="AV155" t="s">
        <v>1192</v>
      </c>
      <c r="AW155" t="s">
        <v>1192</v>
      </c>
      <c r="AX155" t="s">
        <v>1192</v>
      </c>
      <c r="AY155" t="s">
        <v>1192</v>
      </c>
      <c r="AZ155" t="s">
        <v>1192</v>
      </c>
      <c r="BA155" t="s">
        <v>1192</v>
      </c>
      <c r="BB155" t="s">
        <v>1192</v>
      </c>
      <c r="BC155" t="s">
        <v>1192</v>
      </c>
      <c r="BD155" t="s">
        <v>1192</v>
      </c>
      <c r="BE155" t="s">
        <v>1192</v>
      </c>
      <c r="BF155" t="s">
        <v>1192</v>
      </c>
      <c r="BG155" t="s">
        <v>1192</v>
      </c>
      <c r="BH155" t="s">
        <v>1192</v>
      </c>
      <c r="BI155" t="s">
        <v>1192</v>
      </c>
      <c r="BJ155" t="s">
        <v>1192</v>
      </c>
      <c r="BK155" t="s">
        <v>1192</v>
      </c>
      <c r="BL155" t="s">
        <v>1192</v>
      </c>
      <c r="BM155" t="s">
        <v>1192</v>
      </c>
      <c r="BN155" t="s">
        <v>1192</v>
      </c>
      <c r="BO155" t="s">
        <v>1192</v>
      </c>
      <c r="BP155" t="s">
        <v>1192</v>
      </c>
      <c r="BQ155" t="s">
        <v>1192</v>
      </c>
      <c r="BR155" t="s">
        <v>1192</v>
      </c>
      <c r="BS155" t="s">
        <v>1192</v>
      </c>
      <c r="BT155" t="s">
        <v>1192</v>
      </c>
      <c r="BU155" t="s">
        <v>1192</v>
      </c>
      <c r="BV155" t="s">
        <v>1192</v>
      </c>
      <c r="BW155" t="s">
        <v>1192</v>
      </c>
      <c r="BX155" t="s">
        <v>1192</v>
      </c>
      <c r="BY155" t="s">
        <v>1192</v>
      </c>
      <c r="BZ155" t="s">
        <v>1192</v>
      </c>
      <c r="CA155" t="s">
        <v>1192</v>
      </c>
      <c r="CB155" t="s">
        <v>1192</v>
      </c>
      <c r="CC155" t="s">
        <v>1192</v>
      </c>
      <c r="CD155" t="s">
        <v>1192</v>
      </c>
      <c r="CE155" t="s">
        <v>1192</v>
      </c>
    </row>
    <row r="156" spans="1:83" x14ac:dyDescent="0.25">
      <c r="A156" t="s">
        <v>954</v>
      </c>
      <c r="B156" t="s">
        <v>1655</v>
      </c>
      <c r="C156">
        <v>82449033</v>
      </c>
      <c r="D156">
        <v>87659502</v>
      </c>
      <c r="E156">
        <v>0</v>
      </c>
      <c r="F156">
        <v>0</v>
      </c>
      <c r="G156">
        <v>0</v>
      </c>
      <c r="H156">
        <v>0</v>
      </c>
      <c r="I156">
        <v>82449033</v>
      </c>
      <c r="J156">
        <v>87659502</v>
      </c>
      <c r="K156">
        <v>121740</v>
      </c>
      <c r="L156">
        <v>121740</v>
      </c>
      <c r="M156">
        <v>53215.1</v>
      </c>
      <c r="N156">
        <v>54935.5</v>
      </c>
      <c r="O156">
        <v>96</v>
      </c>
      <c r="P156">
        <v>96</v>
      </c>
      <c r="Q156">
        <v>0</v>
      </c>
      <c r="R156">
        <v>0</v>
      </c>
      <c r="S156">
        <v>51086.5</v>
      </c>
      <c r="T156">
        <v>52738.1</v>
      </c>
      <c r="U156">
        <v>1613.91</v>
      </c>
      <c r="V156">
        <v>1662.17</v>
      </c>
      <c r="W156">
        <v>1613.91</v>
      </c>
      <c r="X156">
        <v>1662.17</v>
      </c>
      <c r="Y156">
        <v>851000</v>
      </c>
      <c r="Z156">
        <v>16.14</v>
      </c>
      <c r="AA156">
        <v>1.0000599999999999</v>
      </c>
      <c r="AB156">
        <v>4</v>
      </c>
      <c r="AC156">
        <v>4</v>
      </c>
      <c r="AD156">
        <v>0</v>
      </c>
      <c r="AE156">
        <v>237.09</v>
      </c>
      <c r="AF156">
        <v>104.45</v>
      </c>
      <c r="AG156">
        <v>0</v>
      </c>
      <c r="AH156">
        <v>2003.71</v>
      </c>
      <c r="AI156">
        <v>0</v>
      </c>
      <c r="AJ156">
        <v>0</v>
      </c>
      <c r="AK156">
        <v>0</v>
      </c>
      <c r="AL156">
        <v>0</v>
      </c>
      <c r="AM156">
        <v>0</v>
      </c>
      <c r="AN156">
        <v>0</v>
      </c>
      <c r="AO156" t="s">
        <v>1192</v>
      </c>
      <c r="AP156" t="s">
        <v>1192</v>
      </c>
      <c r="AQ156" t="s">
        <v>1192</v>
      </c>
      <c r="AR156" t="s">
        <v>1192</v>
      </c>
      <c r="AS156" t="s">
        <v>1192</v>
      </c>
      <c r="AT156" t="s">
        <v>1192</v>
      </c>
      <c r="AU156" t="s">
        <v>1192</v>
      </c>
      <c r="AV156" t="s">
        <v>1192</v>
      </c>
      <c r="AW156" t="s">
        <v>1192</v>
      </c>
      <c r="AX156" t="s">
        <v>1192</v>
      </c>
      <c r="AY156" t="s">
        <v>1192</v>
      </c>
      <c r="AZ156" t="s">
        <v>1192</v>
      </c>
      <c r="BA156" t="s">
        <v>1192</v>
      </c>
      <c r="BB156" t="s">
        <v>1192</v>
      </c>
      <c r="BC156" t="s">
        <v>1192</v>
      </c>
      <c r="BD156" t="s">
        <v>1192</v>
      </c>
      <c r="BE156" t="s">
        <v>1192</v>
      </c>
      <c r="BF156" t="s">
        <v>1192</v>
      </c>
      <c r="BG156" t="s">
        <v>1192</v>
      </c>
      <c r="BH156" t="s">
        <v>1192</v>
      </c>
      <c r="BI156" t="s">
        <v>1192</v>
      </c>
      <c r="BJ156" t="s">
        <v>1192</v>
      </c>
      <c r="BK156" t="s">
        <v>1192</v>
      </c>
      <c r="BL156" t="s">
        <v>1192</v>
      </c>
      <c r="BM156" t="s">
        <v>1192</v>
      </c>
      <c r="BN156" t="s">
        <v>1192</v>
      </c>
      <c r="BO156" t="s">
        <v>1192</v>
      </c>
      <c r="BP156" t="s">
        <v>1192</v>
      </c>
      <c r="BQ156" t="s">
        <v>1192</v>
      </c>
      <c r="BR156" t="s">
        <v>1192</v>
      </c>
      <c r="BS156" t="s">
        <v>1192</v>
      </c>
      <c r="BT156" t="s">
        <v>1192</v>
      </c>
      <c r="BU156" t="s">
        <v>1192</v>
      </c>
      <c r="BV156" t="s">
        <v>1192</v>
      </c>
      <c r="BW156" t="s">
        <v>1192</v>
      </c>
      <c r="BX156" t="s">
        <v>1192</v>
      </c>
      <c r="BY156" t="s">
        <v>1192</v>
      </c>
      <c r="BZ156" t="s">
        <v>1192</v>
      </c>
      <c r="CA156" t="s">
        <v>1192</v>
      </c>
      <c r="CB156" t="s">
        <v>1192</v>
      </c>
      <c r="CC156" t="s">
        <v>1192</v>
      </c>
      <c r="CD156" t="s">
        <v>1192</v>
      </c>
      <c r="CE156" t="s">
        <v>1192</v>
      </c>
    </row>
    <row r="157" spans="1:83" x14ac:dyDescent="0.25">
      <c r="A157" t="s">
        <v>956</v>
      </c>
      <c r="B157" t="s">
        <v>1656</v>
      </c>
      <c r="C157">
        <v>19455858</v>
      </c>
      <c r="D157">
        <v>20648526</v>
      </c>
      <c r="E157">
        <v>0</v>
      </c>
      <c r="F157">
        <v>0</v>
      </c>
      <c r="G157">
        <v>2240136</v>
      </c>
      <c r="H157">
        <v>2441373</v>
      </c>
      <c r="I157">
        <v>17215722</v>
      </c>
      <c r="J157">
        <v>18207153</v>
      </c>
      <c r="K157">
        <v>126080</v>
      </c>
      <c r="L157">
        <v>127990</v>
      </c>
      <c r="M157">
        <v>64978.6</v>
      </c>
      <c r="N157">
        <v>66700.7</v>
      </c>
      <c r="O157">
        <v>97.5</v>
      </c>
      <c r="P157">
        <v>98.5</v>
      </c>
      <c r="Q157">
        <v>196</v>
      </c>
      <c r="R157">
        <v>196</v>
      </c>
      <c r="S157">
        <v>63550.1</v>
      </c>
      <c r="T157">
        <v>65896.2</v>
      </c>
      <c r="U157">
        <v>306.14999999999998</v>
      </c>
      <c r="V157">
        <v>313.35000000000002</v>
      </c>
      <c r="W157">
        <v>270.89999999999998</v>
      </c>
      <c r="X157">
        <v>276.3</v>
      </c>
      <c r="Y157">
        <v>0</v>
      </c>
      <c r="Z157">
        <v>0</v>
      </c>
      <c r="AA157">
        <v>0</v>
      </c>
      <c r="AB157">
        <v>4</v>
      </c>
      <c r="AC157">
        <v>4</v>
      </c>
      <c r="AD157">
        <v>1461.24</v>
      </c>
      <c r="AE157">
        <v>228.15</v>
      </c>
      <c r="AF157">
        <v>82.35</v>
      </c>
      <c r="AG157">
        <v>0</v>
      </c>
      <c r="AH157">
        <v>2085.09</v>
      </c>
      <c r="AI157">
        <v>41</v>
      </c>
      <c r="AJ157">
        <v>35823.4</v>
      </c>
      <c r="AK157">
        <v>0</v>
      </c>
      <c r="AL157">
        <v>0</v>
      </c>
      <c r="AM157">
        <v>35</v>
      </c>
      <c r="AN157">
        <v>35418.6</v>
      </c>
      <c r="AO157" t="s">
        <v>1192</v>
      </c>
      <c r="AP157" t="s">
        <v>1192</v>
      </c>
      <c r="AQ157" t="s">
        <v>1192</v>
      </c>
      <c r="AR157" t="s">
        <v>1192</v>
      </c>
      <c r="AS157" t="s">
        <v>1192</v>
      </c>
      <c r="AT157" t="s">
        <v>1192</v>
      </c>
      <c r="AU157" t="s">
        <v>1192</v>
      </c>
      <c r="AV157" t="s">
        <v>1192</v>
      </c>
      <c r="AW157" t="s">
        <v>1192</v>
      </c>
      <c r="AX157" t="s">
        <v>1192</v>
      </c>
      <c r="AY157" t="s">
        <v>1192</v>
      </c>
      <c r="AZ157" t="s">
        <v>1192</v>
      </c>
      <c r="BA157" t="s">
        <v>1192</v>
      </c>
      <c r="BB157" t="s">
        <v>1192</v>
      </c>
      <c r="BC157" t="s">
        <v>1192</v>
      </c>
      <c r="BD157" t="s">
        <v>1192</v>
      </c>
      <c r="BE157" t="s">
        <v>1192</v>
      </c>
      <c r="BF157" t="s">
        <v>1192</v>
      </c>
      <c r="BG157" t="s">
        <v>1192</v>
      </c>
      <c r="BH157" t="s">
        <v>1192</v>
      </c>
      <c r="BI157" t="s">
        <v>1192</v>
      </c>
      <c r="BJ157" t="s">
        <v>1192</v>
      </c>
      <c r="BK157" t="s">
        <v>1192</v>
      </c>
      <c r="BL157" t="s">
        <v>1192</v>
      </c>
      <c r="BM157" t="s">
        <v>1192</v>
      </c>
      <c r="BN157" t="s">
        <v>1192</v>
      </c>
      <c r="BO157" t="s">
        <v>1192</v>
      </c>
      <c r="BP157" t="s">
        <v>1192</v>
      </c>
      <c r="BQ157" t="s">
        <v>1192</v>
      </c>
      <c r="BR157" t="s">
        <v>1192</v>
      </c>
      <c r="BS157" t="s">
        <v>1192</v>
      </c>
      <c r="BT157" t="s">
        <v>1192</v>
      </c>
      <c r="BU157" t="s">
        <v>1192</v>
      </c>
      <c r="BV157" t="s">
        <v>1192</v>
      </c>
      <c r="BW157" t="s">
        <v>1192</v>
      </c>
      <c r="BX157" t="s">
        <v>1192</v>
      </c>
      <c r="BY157" t="s">
        <v>1192</v>
      </c>
      <c r="BZ157" t="s">
        <v>1192</v>
      </c>
      <c r="CA157" t="s">
        <v>1192</v>
      </c>
      <c r="CB157" t="s">
        <v>1192</v>
      </c>
      <c r="CC157" t="s">
        <v>1192</v>
      </c>
      <c r="CD157" t="s">
        <v>1192</v>
      </c>
      <c r="CE157" t="s">
        <v>1192</v>
      </c>
    </row>
    <row r="158" spans="1:83" x14ac:dyDescent="0.25">
      <c r="A158" t="s">
        <v>958</v>
      </c>
      <c r="B158" t="s">
        <v>1657</v>
      </c>
      <c r="C158">
        <v>6747469</v>
      </c>
      <c r="D158">
        <v>7024775</v>
      </c>
      <c r="E158">
        <v>0</v>
      </c>
      <c r="F158">
        <v>0</v>
      </c>
      <c r="G158">
        <v>1570952</v>
      </c>
      <c r="H158">
        <v>1603414</v>
      </c>
      <c r="I158">
        <v>5176517</v>
      </c>
      <c r="J158">
        <v>5421361</v>
      </c>
      <c r="K158">
        <v>0</v>
      </c>
      <c r="L158">
        <v>0</v>
      </c>
      <c r="M158">
        <v>25731</v>
      </c>
      <c r="N158">
        <v>26232.6</v>
      </c>
      <c r="O158">
        <v>97</v>
      </c>
      <c r="P158">
        <v>97.3</v>
      </c>
      <c r="Q158">
        <v>0</v>
      </c>
      <c r="R158">
        <v>0</v>
      </c>
      <c r="S158">
        <v>24959.1</v>
      </c>
      <c r="T158">
        <v>25524.3</v>
      </c>
      <c r="U158">
        <v>270.33999999999997</v>
      </c>
      <c r="V158">
        <v>275.22000000000003</v>
      </c>
      <c r="W158">
        <v>207.4</v>
      </c>
      <c r="X158">
        <v>212.4</v>
      </c>
      <c r="Y158">
        <v>0</v>
      </c>
      <c r="Z158">
        <v>0</v>
      </c>
      <c r="AA158">
        <v>0</v>
      </c>
      <c r="AB158">
        <v>4</v>
      </c>
      <c r="AC158">
        <v>4</v>
      </c>
      <c r="AD158">
        <v>1401.12</v>
      </c>
      <c r="AE158">
        <v>218.52</v>
      </c>
      <c r="AF158">
        <v>75.33</v>
      </c>
      <c r="AG158">
        <v>0</v>
      </c>
      <c r="AH158">
        <v>1970.19</v>
      </c>
      <c r="AI158">
        <v>34</v>
      </c>
      <c r="AJ158">
        <v>25524.3</v>
      </c>
      <c r="AK158">
        <v>0</v>
      </c>
      <c r="AL158">
        <v>0</v>
      </c>
      <c r="AM158">
        <v>34</v>
      </c>
      <c r="AN158">
        <v>25524.3</v>
      </c>
      <c r="AO158" t="s">
        <v>1192</v>
      </c>
      <c r="AP158" t="s">
        <v>1192</v>
      </c>
      <c r="AQ158" t="s">
        <v>1192</v>
      </c>
      <c r="AR158" t="s">
        <v>1192</v>
      </c>
      <c r="AS158" t="s">
        <v>1192</v>
      </c>
      <c r="AT158" t="s">
        <v>1192</v>
      </c>
      <c r="AU158" t="s">
        <v>1192</v>
      </c>
      <c r="AV158" t="s">
        <v>1192</v>
      </c>
      <c r="AW158" t="s">
        <v>1192</v>
      </c>
      <c r="AX158" t="s">
        <v>1192</v>
      </c>
      <c r="AY158" t="s">
        <v>1192</v>
      </c>
      <c r="AZ158" t="s">
        <v>1192</v>
      </c>
      <c r="BA158" t="s">
        <v>1192</v>
      </c>
      <c r="BB158" t="s">
        <v>1192</v>
      </c>
      <c r="BC158" t="s">
        <v>1192</v>
      </c>
      <c r="BD158" t="s">
        <v>1192</v>
      </c>
      <c r="BE158" t="s">
        <v>1192</v>
      </c>
      <c r="BF158" t="s">
        <v>1192</v>
      </c>
      <c r="BG158" t="s">
        <v>1192</v>
      </c>
      <c r="BH158" t="s">
        <v>1192</v>
      </c>
      <c r="BI158" t="s">
        <v>1192</v>
      </c>
      <c r="BJ158" t="s">
        <v>1192</v>
      </c>
      <c r="BK158" t="s">
        <v>1192</v>
      </c>
      <c r="BL158" t="s">
        <v>1192</v>
      </c>
      <c r="BM158" t="s">
        <v>1192</v>
      </c>
      <c r="BN158" t="s">
        <v>1192</v>
      </c>
      <c r="BO158" t="s">
        <v>1192</v>
      </c>
      <c r="BP158" t="s">
        <v>1192</v>
      </c>
      <c r="BQ158" t="s">
        <v>1192</v>
      </c>
      <c r="BR158" t="s">
        <v>1192</v>
      </c>
      <c r="BS158" t="s">
        <v>1192</v>
      </c>
      <c r="BT158" t="s">
        <v>1192</v>
      </c>
      <c r="BU158" t="s">
        <v>1192</v>
      </c>
      <c r="BV158" t="s">
        <v>1192</v>
      </c>
      <c r="BW158" t="s">
        <v>1192</v>
      </c>
      <c r="BX158" t="s">
        <v>1192</v>
      </c>
      <c r="BY158" t="s">
        <v>1192</v>
      </c>
      <c r="BZ158" t="s">
        <v>1192</v>
      </c>
      <c r="CA158" t="s">
        <v>1192</v>
      </c>
      <c r="CB158" t="s">
        <v>1192</v>
      </c>
      <c r="CC158" t="s">
        <v>1192</v>
      </c>
      <c r="CD158" t="s">
        <v>1192</v>
      </c>
      <c r="CE158" t="s">
        <v>1192</v>
      </c>
    </row>
    <row r="159" spans="1:83" x14ac:dyDescent="0.25">
      <c r="A159" t="s">
        <v>960</v>
      </c>
      <c r="B159" t="s">
        <v>1658</v>
      </c>
      <c r="C159">
        <v>7552024</v>
      </c>
      <c r="D159">
        <v>7967579</v>
      </c>
      <c r="E159">
        <v>0</v>
      </c>
      <c r="F159" t="s">
        <v>1192</v>
      </c>
      <c r="G159">
        <v>2310817</v>
      </c>
      <c r="H159">
        <v>2423831</v>
      </c>
      <c r="I159">
        <v>5241207</v>
      </c>
      <c r="J159">
        <v>5543748</v>
      </c>
      <c r="K159">
        <v>0</v>
      </c>
      <c r="L159">
        <v>0</v>
      </c>
      <c r="M159">
        <v>31429.3</v>
      </c>
      <c r="N159">
        <v>32280.5</v>
      </c>
      <c r="O159">
        <v>99.5</v>
      </c>
      <c r="P159">
        <v>99.5</v>
      </c>
      <c r="Q159">
        <v>0</v>
      </c>
      <c r="R159">
        <v>0</v>
      </c>
      <c r="S159">
        <v>31272.1</v>
      </c>
      <c r="T159">
        <v>32119.0975</v>
      </c>
      <c r="U159">
        <v>241.49</v>
      </c>
      <c r="V159">
        <v>248.06360000000001</v>
      </c>
      <c r="W159">
        <v>167.6</v>
      </c>
      <c r="X159">
        <v>172.59974</v>
      </c>
      <c r="Y159" t="s">
        <v>1192</v>
      </c>
      <c r="Z159" t="s">
        <v>1192</v>
      </c>
      <c r="AA159" t="s">
        <v>1192</v>
      </c>
      <c r="AB159">
        <v>4</v>
      </c>
      <c r="AC159">
        <v>4</v>
      </c>
      <c r="AD159">
        <v>1396.7805599999999</v>
      </c>
      <c r="AE159">
        <v>249.6601</v>
      </c>
      <c r="AF159">
        <v>89.400149999999996</v>
      </c>
      <c r="AG159">
        <v>0</v>
      </c>
      <c r="AH159">
        <v>1983.9044100000001</v>
      </c>
      <c r="AI159">
        <v>68</v>
      </c>
      <c r="AJ159">
        <v>32119.1</v>
      </c>
      <c r="AK159">
        <v>0</v>
      </c>
      <c r="AL159">
        <v>0</v>
      </c>
      <c r="AM159">
        <v>54</v>
      </c>
      <c r="AN159">
        <v>32119.1</v>
      </c>
      <c r="AO159">
        <v>3</v>
      </c>
      <c r="AP159" t="s">
        <v>1192</v>
      </c>
      <c r="AQ159" t="s">
        <v>1192</v>
      </c>
      <c r="AR159" t="s">
        <v>1192</v>
      </c>
      <c r="AS159" t="s">
        <v>1192</v>
      </c>
      <c r="AT159" t="s">
        <v>1192</v>
      </c>
      <c r="AU159" t="s">
        <v>1192</v>
      </c>
      <c r="AV159" t="s">
        <v>1192</v>
      </c>
      <c r="AW159" t="s">
        <v>1192</v>
      </c>
      <c r="AX159" t="s">
        <v>1192</v>
      </c>
      <c r="AY159" t="s">
        <v>1192</v>
      </c>
      <c r="AZ159" t="s">
        <v>1192</v>
      </c>
      <c r="BA159" t="s">
        <v>1192</v>
      </c>
      <c r="BB159" t="s">
        <v>1192</v>
      </c>
      <c r="BC159" t="s">
        <v>1192</v>
      </c>
      <c r="BD159" t="s">
        <v>1192</v>
      </c>
      <c r="BE159" t="s">
        <v>1192</v>
      </c>
      <c r="BF159" t="s">
        <v>1192</v>
      </c>
      <c r="BG159" t="s">
        <v>1192</v>
      </c>
      <c r="BH159" t="s">
        <v>1192</v>
      </c>
      <c r="BI159" t="s">
        <v>1192</v>
      </c>
      <c r="BJ159" t="s">
        <v>1192</v>
      </c>
      <c r="BK159" t="s">
        <v>1192</v>
      </c>
      <c r="BL159" t="s">
        <v>1192</v>
      </c>
      <c r="BM159" t="s">
        <v>1192</v>
      </c>
      <c r="BN159" t="s">
        <v>1192</v>
      </c>
      <c r="BO159" t="s">
        <v>1192</v>
      </c>
      <c r="BP159" t="s">
        <v>1192</v>
      </c>
      <c r="BQ159" t="s">
        <v>1192</v>
      </c>
      <c r="BR159" t="s">
        <v>1192</v>
      </c>
      <c r="BS159" t="s">
        <v>1192</v>
      </c>
      <c r="BT159" t="s">
        <v>1192</v>
      </c>
      <c r="BU159" t="s">
        <v>1192</v>
      </c>
      <c r="BV159" t="s">
        <v>1192</v>
      </c>
      <c r="BW159" t="s">
        <v>1192</v>
      </c>
      <c r="BX159" t="s">
        <v>1192</v>
      </c>
      <c r="BY159" t="s">
        <v>1192</v>
      </c>
      <c r="BZ159">
        <v>0</v>
      </c>
      <c r="CA159" t="s">
        <v>1192</v>
      </c>
      <c r="CB159" t="s">
        <v>1192</v>
      </c>
      <c r="CC159">
        <v>0</v>
      </c>
      <c r="CD159" t="s">
        <v>1192</v>
      </c>
      <c r="CE159" t="s">
        <v>1192</v>
      </c>
    </row>
    <row r="160" spans="1:83" x14ac:dyDescent="0.25">
      <c r="A160" t="s">
        <v>961</v>
      </c>
      <c r="B160" t="s">
        <v>1659</v>
      </c>
      <c r="C160">
        <v>179065946</v>
      </c>
      <c r="D160">
        <v>196705620</v>
      </c>
      <c r="E160">
        <v>0</v>
      </c>
      <c r="F160">
        <v>0</v>
      </c>
      <c r="G160">
        <v>0</v>
      </c>
      <c r="H160">
        <v>0</v>
      </c>
      <c r="I160">
        <v>179065946</v>
      </c>
      <c r="J160">
        <v>196705620</v>
      </c>
      <c r="K160">
        <v>67851000</v>
      </c>
      <c r="L160">
        <v>67842000</v>
      </c>
      <c r="M160">
        <v>126613</v>
      </c>
      <c r="N160">
        <v>133633.5</v>
      </c>
      <c r="O160">
        <v>94.5</v>
      </c>
      <c r="P160">
        <v>95.5</v>
      </c>
      <c r="Q160">
        <v>0</v>
      </c>
      <c r="R160">
        <v>0</v>
      </c>
      <c r="S160">
        <v>119649.3</v>
      </c>
      <c r="T160">
        <v>127620</v>
      </c>
      <c r="U160">
        <v>1496.59</v>
      </c>
      <c r="V160">
        <v>1541.34</v>
      </c>
      <c r="W160">
        <v>1496.59</v>
      </c>
      <c r="X160">
        <v>1541.34</v>
      </c>
      <c r="Y160">
        <v>1910471</v>
      </c>
      <c r="Z160">
        <v>14.97</v>
      </c>
      <c r="AA160">
        <v>1.00027</v>
      </c>
      <c r="AB160">
        <v>4</v>
      </c>
      <c r="AC160">
        <v>4</v>
      </c>
      <c r="AD160">
        <v>0</v>
      </c>
      <c r="AE160">
        <v>228.3</v>
      </c>
      <c r="AF160">
        <v>0</v>
      </c>
      <c r="AG160">
        <v>102.95</v>
      </c>
      <c r="AH160">
        <v>1872.59</v>
      </c>
      <c r="AI160">
        <v>0</v>
      </c>
      <c r="AJ160">
        <v>0</v>
      </c>
      <c r="AK160">
        <v>0</v>
      </c>
      <c r="AL160">
        <v>0</v>
      </c>
      <c r="AM160">
        <v>0</v>
      </c>
      <c r="AN160">
        <v>0</v>
      </c>
      <c r="AO160" t="s">
        <v>1192</v>
      </c>
      <c r="AP160" t="s">
        <v>1192</v>
      </c>
      <c r="AQ160" t="s">
        <v>1192</v>
      </c>
      <c r="AR160" t="s">
        <v>1192</v>
      </c>
      <c r="AS160" t="s">
        <v>1192</v>
      </c>
      <c r="AT160" t="s">
        <v>1192</v>
      </c>
      <c r="AU160" t="s">
        <v>1192</v>
      </c>
      <c r="AV160" t="s">
        <v>1192</v>
      </c>
      <c r="AW160" t="s">
        <v>1192</v>
      </c>
      <c r="AX160" t="s">
        <v>1192</v>
      </c>
      <c r="AY160" t="s">
        <v>1192</v>
      </c>
      <c r="AZ160" t="s">
        <v>1192</v>
      </c>
      <c r="BA160" t="s">
        <v>1192</v>
      </c>
      <c r="BB160" t="s">
        <v>1192</v>
      </c>
      <c r="BC160" t="s">
        <v>1192</v>
      </c>
      <c r="BD160" t="s">
        <v>1192</v>
      </c>
      <c r="BE160" t="s">
        <v>1192</v>
      </c>
      <c r="BF160" t="s">
        <v>1192</v>
      </c>
      <c r="BG160" t="s">
        <v>1192</v>
      </c>
      <c r="BH160" t="s">
        <v>1192</v>
      </c>
      <c r="BI160" t="s">
        <v>1192</v>
      </c>
      <c r="BJ160" t="s">
        <v>1192</v>
      </c>
      <c r="BK160" t="s">
        <v>1192</v>
      </c>
      <c r="BL160" t="s">
        <v>1192</v>
      </c>
      <c r="BM160" t="s">
        <v>1192</v>
      </c>
      <c r="BN160" t="s">
        <v>1192</v>
      </c>
      <c r="BO160" t="s">
        <v>1192</v>
      </c>
      <c r="BP160" t="s">
        <v>1192</v>
      </c>
      <c r="BQ160" t="s">
        <v>1192</v>
      </c>
      <c r="BR160" t="s">
        <v>1192</v>
      </c>
      <c r="BS160" t="s">
        <v>1192</v>
      </c>
      <c r="BT160" t="s">
        <v>1192</v>
      </c>
      <c r="BU160" t="s">
        <v>1192</v>
      </c>
      <c r="BV160" t="s">
        <v>1192</v>
      </c>
      <c r="BW160" t="s">
        <v>1192</v>
      </c>
      <c r="BX160" t="s">
        <v>1192</v>
      </c>
      <c r="BY160" t="s">
        <v>1192</v>
      </c>
      <c r="BZ160" t="s">
        <v>1192</v>
      </c>
      <c r="CA160" t="s">
        <v>1192</v>
      </c>
      <c r="CB160" t="s">
        <v>1192</v>
      </c>
      <c r="CC160" t="s">
        <v>1192</v>
      </c>
      <c r="CD160" t="s">
        <v>1192</v>
      </c>
      <c r="CE160" t="s">
        <v>1192</v>
      </c>
    </row>
    <row r="161" spans="1:83" x14ac:dyDescent="0.25">
      <c r="A161" t="s">
        <v>963</v>
      </c>
      <c r="B161" t="s">
        <v>1660</v>
      </c>
      <c r="C161">
        <v>5851423</v>
      </c>
      <c r="D161">
        <v>6054925</v>
      </c>
      <c r="E161">
        <v>0</v>
      </c>
      <c r="F161" t="s">
        <v>1192</v>
      </c>
      <c r="G161">
        <v>104807</v>
      </c>
      <c r="H161">
        <v>104807</v>
      </c>
      <c r="I161">
        <v>5746616</v>
      </c>
      <c r="J161">
        <v>5950118</v>
      </c>
      <c r="K161">
        <v>0</v>
      </c>
      <c r="L161" t="s">
        <v>1192</v>
      </c>
      <c r="M161">
        <v>29961.599999999999</v>
      </c>
      <c r="N161">
        <v>31022.6</v>
      </c>
      <c r="O161">
        <v>98.5</v>
      </c>
      <c r="P161">
        <v>98.5</v>
      </c>
      <c r="Q161">
        <v>0</v>
      </c>
      <c r="R161">
        <v>0</v>
      </c>
      <c r="S161">
        <v>29512.2</v>
      </c>
      <c r="T161">
        <v>30557.3</v>
      </c>
      <c r="U161">
        <v>198.27</v>
      </c>
      <c r="V161">
        <v>198.15</v>
      </c>
      <c r="W161">
        <v>194.72</v>
      </c>
      <c r="X161">
        <v>194.72</v>
      </c>
      <c r="Y161" t="s">
        <v>1192</v>
      </c>
      <c r="Z161" t="s">
        <v>1192</v>
      </c>
      <c r="AA161" t="s">
        <v>1192</v>
      </c>
      <c r="AB161">
        <v>4</v>
      </c>
      <c r="AC161">
        <v>4</v>
      </c>
      <c r="AD161">
        <v>1644.09</v>
      </c>
      <c r="AE161">
        <v>254.25</v>
      </c>
      <c r="AF161">
        <v>84.57</v>
      </c>
      <c r="AG161">
        <v>0</v>
      </c>
      <c r="AH161">
        <v>2181.06</v>
      </c>
      <c r="AI161">
        <v>1</v>
      </c>
      <c r="AJ161">
        <v>3057.4</v>
      </c>
      <c r="AK161">
        <v>1</v>
      </c>
      <c r="AL161">
        <v>18035</v>
      </c>
      <c r="AM161">
        <v>1</v>
      </c>
      <c r="AN161">
        <v>3057.4</v>
      </c>
      <c r="AO161">
        <v>3</v>
      </c>
      <c r="AP161" t="s">
        <v>1192</v>
      </c>
      <c r="AQ161" t="s">
        <v>1192</v>
      </c>
      <c r="AR161" t="s">
        <v>1192</v>
      </c>
      <c r="AS161" t="s">
        <v>1192</v>
      </c>
      <c r="AT161" t="s">
        <v>1192</v>
      </c>
      <c r="AU161" t="s">
        <v>1192</v>
      </c>
      <c r="AV161" t="s">
        <v>1192</v>
      </c>
      <c r="AW161" t="s">
        <v>1192</v>
      </c>
      <c r="AX161" t="s">
        <v>1192</v>
      </c>
      <c r="AY161" t="s">
        <v>1192</v>
      </c>
      <c r="AZ161" t="s">
        <v>1192</v>
      </c>
      <c r="BA161" t="s">
        <v>1192</v>
      </c>
      <c r="BB161" t="s">
        <v>1192</v>
      </c>
      <c r="BC161" t="s">
        <v>1192</v>
      </c>
      <c r="BD161" t="s">
        <v>1192</v>
      </c>
      <c r="BE161" t="s">
        <v>1192</v>
      </c>
      <c r="BF161" t="s">
        <v>1192</v>
      </c>
      <c r="BG161" t="s">
        <v>1192</v>
      </c>
      <c r="BH161" t="s">
        <v>1192</v>
      </c>
      <c r="BI161" t="s">
        <v>1192</v>
      </c>
      <c r="BJ161" t="s">
        <v>1192</v>
      </c>
      <c r="BK161" t="s">
        <v>1192</v>
      </c>
      <c r="BL161" t="s">
        <v>1192</v>
      </c>
      <c r="BM161" t="s">
        <v>1192</v>
      </c>
      <c r="BN161" t="s">
        <v>1192</v>
      </c>
      <c r="BO161" t="s">
        <v>1192</v>
      </c>
      <c r="BP161" t="s">
        <v>1192</v>
      </c>
      <c r="BQ161" t="s">
        <v>1192</v>
      </c>
      <c r="BR161" t="s">
        <v>1192</v>
      </c>
      <c r="BS161" t="s">
        <v>1192</v>
      </c>
      <c r="BT161" t="s">
        <v>1192</v>
      </c>
      <c r="BU161" t="s">
        <v>1192</v>
      </c>
      <c r="BV161" t="s">
        <v>1192</v>
      </c>
      <c r="BW161" t="s">
        <v>1192</v>
      </c>
      <c r="BX161" t="s">
        <v>1192</v>
      </c>
      <c r="BY161" t="s">
        <v>1192</v>
      </c>
      <c r="BZ161">
        <v>0</v>
      </c>
      <c r="CA161" t="s">
        <v>1192</v>
      </c>
      <c r="CB161" t="s">
        <v>1192</v>
      </c>
      <c r="CC161">
        <v>0</v>
      </c>
      <c r="CD161" t="s">
        <v>1192</v>
      </c>
      <c r="CE161" t="s">
        <v>1192</v>
      </c>
    </row>
    <row r="162" spans="1:83" x14ac:dyDescent="0.25">
      <c r="A162" t="s">
        <v>964</v>
      </c>
      <c r="B162" t="s">
        <v>1661</v>
      </c>
      <c r="C162">
        <v>135100908</v>
      </c>
      <c r="D162">
        <v>140702285</v>
      </c>
      <c r="E162">
        <v>0</v>
      </c>
      <c r="F162" t="s">
        <v>1192</v>
      </c>
      <c r="G162">
        <v>523658</v>
      </c>
      <c r="H162">
        <v>563108</v>
      </c>
      <c r="I162">
        <v>134577250</v>
      </c>
      <c r="J162">
        <v>140139177</v>
      </c>
      <c r="K162">
        <v>0</v>
      </c>
      <c r="L162">
        <v>0</v>
      </c>
      <c r="M162">
        <v>88945.5</v>
      </c>
      <c r="N162">
        <v>89947.3</v>
      </c>
      <c r="O162">
        <v>97.6</v>
      </c>
      <c r="P162">
        <v>97.6</v>
      </c>
      <c r="Q162">
        <v>267.89999999999998</v>
      </c>
      <c r="R162">
        <v>252.96</v>
      </c>
      <c r="S162">
        <v>87078.7</v>
      </c>
      <c r="T162">
        <v>88041.5</v>
      </c>
      <c r="U162">
        <v>1551.48</v>
      </c>
      <c r="V162">
        <v>1598.14</v>
      </c>
      <c r="W162">
        <v>1545.47</v>
      </c>
      <c r="X162">
        <v>1591.74</v>
      </c>
      <c r="Y162">
        <v>1360241</v>
      </c>
      <c r="Z162">
        <v>15.45</v>
      </c>
      <c r="AA162">
        <v>0.99970000000000003</v>
      </c>
      <c r="AB162">
        <v>4</v>
      </c>
      <c r="AC162">
        <v>4</v>
      </c>
      <c r="AD162">
        <v>0</v>
      </c>
      <c r="AE162">
        <v>228.15</v>
      </c>
      <c r="AF162">
        <v>82.35</v>
      </c>
      <c r="AG162">
        <v>0</v>
      </c>
      <c r="AH162">
        <v>1908.64</v>
      </c>
      <c r="AI162">
        <v>11</v>
      </c>
      <c r="AJ162">
        <v>12966.1</v>
      </c>
      <c r="AK162">
        <v>0</v>
      </c>
      <c r="AL162">
        <v>0</v>
      </c>
      <c r="AM162">
        <v>11</v>
      </c>
      <c r="AN162">
        <v>12966.1</v>
      </c>
      <c r="AO162">
        <v>3</v>
      </c>
      <c r="AP162" t="s">
        <v>1192</v>
      </c>
      <c r="AQ162" t="s">
        <v>1192</v>
      </c>
      <c r="AR162" t="s">
        <v>1192</v>
      </c>
      <c r="AS162" t="s">
        <v>1192</v>
      </c>
      <c r="AT162" t="s">
        <v>1192</v>
      </c>
      <c r="AU162" t="s">
        <v>1192</v>
      </c>
      <c r="AV162" t="s">
        <v>1192</v>
      </c>
      <c r="AW162" t="s">
        <v>1192</v>
      </c>
      <c r="AX162" t="s">
        <v>1192</v>
      </c>
      <c r="AY162" t="s">
        <v>1192</v>
      </c>
      <c r="AZ162" t="s">
        <v>1192</v>
      </c>
      <c r="BA162" t="s">
        <v>1192</v>
      </c>
      <c r="BB162" t="s">
        <v>1192</v>
      </c>
      <c r="BC162" t="s">
        <v>1192</v>
      </c>
      <c r="BD162" t="s">
        <v>1192</v>
      </c>
      <c r="BE162" t="s">
        <v>1192</v>
      </c>
      <c r="BF162" t="s">
        <v>1192</v>
      </c>
      <c r="BG162" t="s">
        <v>1192</v>
      </c>
      <c r="BH162" t="s">
        <v>1192</v>
      </c>
      <c r="BI162" t="s">
        <v>1192</v>
      </c>
      <c r="BJ162" t="s">
        <v>1192</v>
      </c>
      <c r="BK162" t="s">
        <v>1192</v>
      </c>
      <c r="BL162" t="s">
        <v>1192</v>
      </c>
      <c r="BM162" t="s">
        <v>1192</v>
      </c>
      <c r="BN162" t="s">
        <v>1192</v>
      </c>
      <c r="BO162" t="s">
        <v>1192</v>
      </c>
      <c r="BP162" t="s">
        <v>1192</v>
      </c>
      <c r="BQ162" t="s">
        <v>1192</v>
      </c>
      <c r="BR162" t="s">
        <v>1192</v>
      </c>
      <c r="BS162" t="s">
        <v>1192</v>
      </c>
      <c r="BT162" t="s">
        <v>1192</v>
      </c>
      <c r="BU162" t="s">
        <v>1192</v>
      </c>
      <c r="BV162" t="s">
        <v>1192</v>
      </c>
      <c r="BW162" t="s">
        <v>1192</v>
      </c>
      <c r="BX162" t="s">
        <v>1192</v>
      </c>
      <c r="BY162" t="s">
        <v>1192</v>
      </c>
      <c r="BZ162">
        <v>0</v>
      </c>
      <c r="CA162" t="s">
        <v>1192</v>
      </c>
      <c r="CB162" t="s">
        <v>1192</v>
      </c>
      <c r="CC162">
        <v>0</v>
      </c>
      <c r="CD162" t="s">
        <v>1192</v>
      </c>
      <c r="CE162" t="s">
        <v>1192</v>
      </c>
    </row>
    <row r="163" spans="1:83" x14ac:dyDescent="0.25">
      <c r="A163" t="s">
        <v>966</v>
      </c>
      <c r="B163" t="s">
        <v>1662</v>
      </c>
      <c r="C163">
        <v>4738106</v>
      </c>
      <c r="D163">
        <v>4927989</v>
      </c>
      <c r="E163">
        <v>491815</v>
      </c>
      <c r="F163">
        <v>492451</v>
      </c>
      <c r="G163">
        <v>679191</v>
      </c>
      <c r="H163">
        <v>714841</v>
      </c>
      <c r="I163">
        <v>4058915</v>
      </c>
      <c r="J163">
        <v>4213148</v>
      </c>
      <c r="K163">
        <v>19935</v>
      </c>
      <c r="L163">
        <v>21130</v>
      </c>
      <c r="M163">
        <v>19219.8</v>
      </c>
      <c r="N163">
        <v>19498.16</v>
      </c>
      <c r="O163">
        <v>99.1</v>
      </c>
      <c r="P163">
        <v>99.1</v>
      </c>
      <c r="Q163">
        <v>41.6</v>
      </c>
      <c r="R163">
        <v>35.700000000000003</v>
      </c>
      <c r="S163">
        <v>19088.400000000001</v>
      </c>
      <c r="T163">
        <v>19358.400000000001</v>
      </c>
      <c r="U163">
        <v>248.22</v>
      </c>
      <c r="V163">
        <v>254.57</v>
      </c>
      <c r="W163">
        <v>212.64</v>
      </c>
      <c r="X163">
        <v>217.64</v>
      </c>
      <c r="Y163" t="s">
        <v>1192</v>
      </c>
      <c r="Z163" t="s">
        <v>1192</v>
      </c>
      <c r="AA163" t="s">
        <v>1192</v>
      </c>
      <c r="AB163">
        <v>4</v>
      </c>
      <c r="AC163">
        <v>4</v>
      </c>
      <c r="AD163">
        <v>1452.96</v>
      </c>
      <c r="AE163">
        <v>258.23</v>
      </c>
      <c r="AF163">
        <v>74.290000000000006</v>
      </c>
      <c r="AG163">
        <v>0</v>
      </c>
      <c r="AH163">
        <v>2040.05</v>
      </c>
      <c r="AI163">
        <v>26</v>
      </c>
      <c r="AJ163">
        <v>10262.09</v>
      </c>
      <c r="AK163">
        <v>0</v>
      </c>
      <c r="AL163">
        <v>0</v>
      </c>
      <c r="AM163">
        <v>26</v>
      </c>
      <c r="AN163">
        <v>10262.09</v>
      </c>
      <c r="AO163">
        <v>3</v>
      </c>
      <c r="AP163" t="s">
        <v>1192</v>
      </c>
      <c r="AQ163" t="s">
        <v>1192</v>
      </c>
      <c r="AR163" t="s">
        <v>1192</v>
      </c>
      <c r="AS163" t="s">
        <v>1192</v>
      </c>
      <c r="AT163" t="s">
        <v>1192</v>
      </c>
      <c r="AU163" t="s">
        <v>1192</v>
      </c>
      <c r="AV163" t="s">
        <v>1192</v>
      </c>
      <c r="AW163" t="s">
        <v>1192</v>
      </c>
      <c r="AX163" t="s">
        <v>1192</v>
      </c>
      <c r="AY163" t="s">
        <v>1192</v>
      </c>
      <c r="AZ163" t="s">
        <v>1192</v>
      </c>
      <c r="BA163" t="s">
        <v>1192</v>
      </c>
      <c r="BB163" t="s">
        <v>1192</v>
      </c>
      <c r="BC163" t="s">
        <v>1192</v>
      </c>
      <c r="BD163" t="s">
        <v>1192</v>
      </c>
      <c r="BE163" t="s">
        <v>1192</v>
      </c>
      <c r="BF163" t="s">
        <v>1192</v>
      </c>
      <c r="BG163" t="s">
        <v>1192</v>
      </c>
      <c r="BH163" t="s">
        <v>1192</v>
      </c>
      <c r="BI163" t="s">
        <v>1192</v>
      </c>
      <c r="BJ163" t="s">
        <v>1192</v>
      </c>
      <c r="BK163" t="s">
        <v>1192</v>
      </c>
      <c r="BL163" t="s">
        <v>1192</v>
      </c>
      <c r="BM163" t="s">
        <v>1192</v>
      </c>
      <c r="BN163" t="s">
        <v>1192</v>
      </c>
      <c r="BO163" t="s">
        <v>1192</v>
      </c>
      <c r="BP163" t="s">
        <v>1192</v>
      </c>
      <c r="BQ163" t="s">
        <v>1192</v>
      </c>
      <c r="BR163" t="s">
        <v>1192</v>
      </c>
      <c r="BS163" t="s">
        <v>1192</v>
      </c>
      <c r="BT163" t="s">
        <v>1192</v>
      </c>
      <c r="BU163" t="s">
        <v>1192</v>
      </c>
      <c r="BV163" t="s">
        <v>1192</v>
      </c>
      <c r="BW163" t="s">
        <v>1192</v>
      </c>
      <c r="BX163" t="s">
        <v>1192</v>
      </c>
      <c r="BY163" t="s">
        <v>1192</v>
      </c>
      <c r="BZ163">
        <v>0</v>
      </c>
      <c r="CA163" t="s">
        <v>1192</v>
      </c>
      <c r="CB163" t="s">
        <v>1192</v>
      </c>
      <c r="CC163">
        <v>0</v>
      </c>
      <c r="CD163" t="s">
        <v>1192</v>
      </c>
      <c r="CE163" t="s">
        <v>1192</v>
      </c>
    </row>
    <row r="164" spans="1:83" x14ac:dyDescent="0.25">
      <c r="A164" t="s">
        <v>968</v>
      </c>
      <c r="B164" t="s">
        <v>1663</v>
      </c>
      <c r="C164">
        <v>11963826</v>
      </c>
      <c r="D164">
        <v>12804551</v>
      </c>
      <c r="E164">
        <v>0</v>
      </c>
      <c r="F164">
        <v>208760</v>
      </c>
      <c r="G164">
        <v>4792701</v>
      </c>
      <c r="H164">
        <v>5389970</v>
      </c>
      <c r="I164">
        <v>7171125</v>
      </c>
      <c r="J164">
        <v>7414581</v>
      </c>
      <c r="K164">
        <v>76061</v>
      </c>
      <c r="L164">
        <v>76441</v>
      </c>
      <c r="M164">
        <v>42397.599999999999</v>
      </c>
      <c r="N164">
        <v>42609.2</v>
      </c>
      <c r="O164">
        <v>97.500240000000005</v>
      </c>
      <c r="P164">
        <v>97.5</v>
      </c>
      <c r="Q164">
        <v>0</v>
      </c>
      <c r="R164">
        <v>0</v>
      </c>
      <c r="S164">
        <v>41337.800000000003</v>
      </c>
      <c r="T164">
        <v>41543.97</v>
      </c>
      <c r="U164">
        <v>289.42</v>
      </c>
      <c r="V164">
        <v>308.21683999999999</v>
      </c>
      <c r="W164">
        <v>173.48</v>
      </c>
      <c r="X164">
        <v>178.47550000000001</v>
      </c>
      <c r="Y164">
        <v>0</v>
      </c>
      <c r="Z164">
        <v>0</v>
      </c>
      <c r="AA164">
        <v>0</v>
      </c>
      <c r="AB164">
        <v>4</v>
      </c>
      <c r="AC164">
        <v>4</v>
      </c>
      <c r="AD164">
        <v>1394.0033599999999</v>
      </c>
      <c r="AE164">
        <v>251.20060000000001</v>
      </c>
      <c r="AF164">
        <v>91.790220000000005</v>
      </c>
      <c r="AG164">
        <v>0</v>
      </c>
      <c r="AH164">
        <v>2045.21102</v>
      </c>
      <c r="AI164">
        <v>62</v>
      </c>
      <c r="AJ164">
        <v>41544</v>
      </c>
      <c r="AK164">
        <v>0</v>
      </c>
      <c r="AL164">
        <v>0</v>
      </c>
      <c r="AM164">
        <v>53</v>
      </c>
      <c r="AN164">
        <v>40886.6</v>
      </c>
      <c r="AO164" t="s">
        <v>1192</v>
      </c>
      <c r="AP164" t="s">
        <v>1192</v>
      </c>
      <c r="AQ164" t="s">
        <v>1192</v>
      </c>
      <c r="AR164" t="s">
        <v>1192</v>
      </c>
      <c r="AS164" t="s">
        <v>1192</v>
      </c>
      <c r="AT164" t="s">
        <v>1192</v>
      </c>
      <c r="AU164" t="s">
        <v>1192</v>
      </c>
      <c r="AV164" t="s">
        <v>1192</v>
      </c>
      <c r="AW164" t="s">
        <v>1192</v>
      </c>
      <c r="AX164" t="s">
        <v>1192</v>
      </c>
      <c r="AY164" t="s">
        <v>1192</v>
      </c>
      <c r="AZ164" t="s">
        <v>1192</v>
      </c>
      <c r="BA164" t="s">
        <v>1192</v>
      </c>
      <c r="BB164" t="s">
        <v>1192</v>
      </c>
      <c r="BC164" t="s">
        <v>1192</v>
      </c>
      <c r="BD164" t="s">
        <v>1192</v>
      </c>
      <c r="BE164" t="s">
        <v>1192</v>
      </c>
      <c r="BF164" t="s">
        <v>1192</v>
      </c>
      <c r="BG164" t="s">
        <v>1192</v>
      </c>
      <c r="BH164" t="s">
        <v>1192</v>
      </c>
      <c r="BI164" t="s">
        <v>1192</v>
      </c>
      <c r="BJ164" t="s">
        <v>1192</v>
      </c>
      <c r="BK164" t="s">
        <v>1192</v>
      </c>
      <c r="BL164" t="s">
        <v>1192</v>
      </c>
      <c r="BM164" t="s">
        <v>1192</v>
      </c>
      <c r="BN164" t="s">
        <v>1192</v>
      </c>
      <c r="BO164" t="s">
        <v>1192</v>
      </c>
      <c r="BP164" t="s">
        <v>1192</v>
      </c>
      <c r="BQ164" t="s">
        <v>1192</v>
      </c>
      <c r="BR164" t="s">
        <v>1192</v>
      </c>
      <c r="BS164" t="s">
        <v>1192</v>
      </c>
      <c r="BT164" t="s">
        <v>1192</v>
      </c>
      <c r="BU164" t="s">
        <v>1192</v>
      </c>
      <c r="BV164" t="s">
        <v>1192</v>
      </c>
      <c r="BW164" t="s">
        <v>1192</v>
      </c>
      <c r="BX164" t="s">
        <v>1192</v>
      </c>
      <c r="BY164" t="s">
        <v>1192</v>
      </c>
      <c r="BZ164" t="s">
        <v>1192</v>
      </c>
      <c r="CA164" t="s">
        <v>1192</v>
      </c>
      <c r="CB164" t="s">
        <v>1192</v>
      </c>
      <c r="CC164" t="s">
        <v>1192</v>
      </c>
      <c r="CD164" t="s">
        <v>1192</v>
      </c>
      <c r="CE164" t="s">
        <v>1192</v>
      </c>
    </row>
    <row r="165" spans="1:83" x14ac:dyDescent="0.25">
      <c r="A165" t="s">
        <v>969</v>
      </c>
      <c r="B165" t="s">
        <v>1664</v>
      </c>
      <c r="C165">
        <v>99861400</v>
      </c>
      <c r="D165">
        <v>104983453</v>
      </c>
      <c r="E165">
        <v>0</v>
      </c>
      <c r="F165">
        <v>0</v>
      </c>
      <c r="G165">
        <v>0</v>
      </c>
      <c r="H165">
        <v>0</v>
      </c>
      <c r="I165">
        <v>99861400</v>
      </c>
      <c r="J165">
        <v>104983453</v>
      </c>
      <c r="K165">
        <v>958452</v>
      </c>
      <c r="L165">
        <v>988248</v>
      </c>
      <c r="M165">
        <v>76510</v>
      </c>
      <c r="N165">
        <v>77295.199999999997</v>
      </c>
      <c r="O165">
        <v>97</v>
      </c>
      <c r="P165">
        <v>98</v>
      </c>
      <c r="Q165">
        <v>5.3</v>
      </c>
      <c r="R165">
        <v>5.3</v>
      </c>
      <c r="S165">
        <v>74220</v>
      </c>
      <c r="T165">
        <v>75754.600000000006</v>
      </c>
      <c r="U165">
        <v>1345.48</v>
      </c>
      <c r="V165">
        <v>1385.84</v>
      </c>
      <c r="W165">
        <v>1345.48</v>
      </c>
      <c r="X165">
        <v>1385.84</v>
      </c>
      <c r="Y165">
        <v>1015112</v>
      </c>
      <c r="Z165">
        <v>13.4</v>
      </c>
      <c r="AA165">
        <v>0.99592999999999998</v>
      </c>
      <c r="AB165">
        <v>4</v>
      </c>
      <c r="AC165">
        <v>4</v>
      </c>
      <c r="AD165">
        <v>395.59</v>
      </c>
      <c r="AE165">
        <v>0</v>
      </c>
      <c r="AF165">
        <v>0</v>
      </c>
      <c r="AG165">
        <v>0</v>
      </c>
      <c r="AH165">
        <v>1781.43</v>
      </c>
      <c r="AI165">
        <v>0</v>
      </c>
      <c r="AJ165">
        <v>0</v>
      </c>
      <c r="AK165">
        <v>0</v>
      </c>
      <c r="AL165">
        <v>0</v>
      </c>
      <c r="AM165">
        <v>0</v>
      </c>
      <c r="AN165">
        <v>0</v>
      </c>
      <c r="AO165" t="s">
        <v>1192</v>
      </c>
      <c r="AP165" t="s">
        <v>1192</v>
      </c>
      <c r="AQ165" t="s">
        <v>1192</v>
      </c>
      <c r="AR165" t="s">
        <v>1192</v>
      </c>
      <c r="AS165" t="s">
        <v>1192</v>
      </c>
      <c r="AT165" t="s">
        <v>1192</v>
      </c>
      <c r="AU165" t="s">
        <v>1192</v>
      </c>
      <c r="AV165" t="s">
        <v>1192</v>
      </c>
      <c r="AW165" t="s">
        <v>1192</v>
      </c>
      <c r="AX165" t="s">
        <v>1192</v>
      </c>
      <c r="AY165" t="s">
        <v>1192</v>
      </c>
      <c r="AZ165" t="s">
        <v>1192</v>
      </c>
      <c r="BA165" t="s">
        <v>1192</v>
      </c>
      <c r="BB165" t="s">
        <v>1192</v>
      </c>
      <c r="BC165" t="s">
        <v>1192</v>
      </c>
      <c r="BD165" t="s">
        <v>1192</v>
      </c>
      <c r="BE165" t="s">
        <v>1192</v>
      </c>
      <c r="BF165" t="s">
        <v>1192</v>
      </c>
      <c r="BG165" t="s">
        <v>1192</v>
      </c>
      <c r="BH165" t="s">
        <v>1192</v>
      </c>
      <c r="BI165" t="s">
        <v>1192</v>
      </c>
      <c r="BJ165" t="s">
        <v>1192</v>
      </c>
      <c r="BK165" t="s">
        <v>1192</v>
      </c>
      <c r="BL165" t="s">
        <v>1192</v>
      </c>
      <c r="BM165" t="s">
        <v>1192</v>
      </c>
      <c r="BN165" t="s">
        <v>1192</v>
      </c>
      <c r="BO165" t="s">
        <v>1192</v>
      </c>
      <c r="BP165" t="s">
        <v>1192</v>
      </c>
      <c r="BQ165" t="s">
        <v>1192</v>
      </c>
      <c r="BR165" t="s">
        <v>1192</v>
      </c>
      <c r="BS165" t="s">
        <v>1192</v>
      </c>
      <c r="BT165" t="s">
        <v>1192</v>
      </c>
      <c r="BU165" t="s">
        <v>1192</v>
      </c>
      <c r="BV165" t="s">
        <v>1192</v>
      </c>
      <c r="BW165" t="s">
        <v>1192</v>
      </c>
      <c r="BX165" t="s">
        <v>1192</v>
      </c>
      <c r="BY165" t="s">
        <v>1192</v>
      </c>
      <c r="BZ165" t="s">
        <v>1192</v>
      </c>
      <c r="CA165" t="s">
        <v>1192</v>
      </c>
      <c r="CB165" t="s">
        <v>1192</v>
      </c>
      <c r="CC165" t="s">
        <v>1192</v>
      </c>
      <c r="CD165" t="s">
        <v>1192</v>
      </c>
      <c r="CE165" t="s">
        <v>1192</v>
      </c>
    </row>
    <row r="166" spans="1:83" x14ac:dyDescent="0.25">
      <c r="A166" t="s">
        <v>971</v>
      </c>
      <c r="B166" t="s">
        <v>1665</v>
      </c>
      <c r="C166">
        <v>8098564</v>
      </c>
      <c r="D166">
        <v>8668478.8100000005</v>
      </c>
      <c r="E166">
        <v>0</v>
      </c>
      <c r="F166">
        <v>0</v>
      </c>
      <c r="G166">
        <v>1983944</v>
      </c>
      <c r="H166">
        <v>2144548.81</v>
      </c>
      <c r="I166">
        <v>6114620</v>
      </c>
      <c r="J166">
        <v>6523930</v>
      </c>
      <c r="K166">
        <v>0</v>
      </c>
      <c r="L166">
        <v>0</v>
      </c>
      <c r="M166">
        <v>29785.9</v>
      </c>
      <c r="N166">
        <v>30575.82</v>
      </c>
      <c r="O166">
        <v>96</v>
      </c>
      <c r="P166">
        <v>97.5</v>
      </c>
      <c r="Q166">
        <v>0</v>
      </c>
      <c r="R166">
        <v>0</v>
      </c>
      <c r="S166">
        <v>28594.400000000001</v>
      </c>
      <c r="T166">
        <v>29811.424500000001</v>
      </c>
      <c r="U166">
        <v>283.22000000000003</v>
      </c>
      <c r="V166">
        <v>290.77706999999998</v>
      </c>
      <c r="W166">
        <v>213.84</v>
      </c>
      <c r="X166">
        <v>218.83993000000001</v>
      </c>
      <c r="Y166">
        <v>0</v>
      </c>
      <c r="Z166">
        <v>0</v>
      </c>
      <c r="AA166">
        <v>0</v>
      </c>
      <c r="AB166">
        <v>4</v>
      </c>
      <c r="AC166">
        <v>4</v>
      </c>
      <c r="AD166">
        <v>1556.4592399999999</v>
      </c>
      <c r="AE166">
        <v>246.55987999999999</v>
      </c>
      <c r="AF166">
        <v>91.789959999999994</v>
      </c>
      <c r="AG166">
        <v>0</v>
      </c>
      <c r="AH166">
        <v>2185.5861500000001</v>
      </c>
      <c r="AI166">
        <v>62</v>
      </c>
      <c r="AJ166">
        <v>29811.41</v>
      </c>
      <c r="AK166">
        <v>0</v>
      </c>
      <c r="AL166">
        <v>0</v>
      </c>
      <c r="AM166">
        <v>55</v>
      </c>
      <c r="AN166">
        <v>29523.200000000001</v>
      </c>
      <c r="AO166" t="s">
        <v>1192</v>
      </c>
      <c r="AP166" t="s">
        <v>1192</v>
      </c>
      <c r="AQ166" t="s">
        <v>1192</v>
      </c>
      <c r="AR166" t="s">
        <v>1192</v>
      </c>
      <c r="AS166" t="s">
        <v>1192</v>
      </c>
      <c r="AT166" t="s">
        <v>1192</v>
      </c>
      <c r="AU166" t="s">
        <v>1192</v>
      </c>
      <c r="AV166" t="s">
        <v>1192</v>
      </c>
      <c r="AW166" t="s">
        <v>1192</v>
      </c>
      <c r="AX166" t="s">
        <v>1192</v>
      </c>
      <c r="AY166" t="s">
        <v>1192</v>
      </c>
      <c r="AZ166" t="s">
        <v>1192</v>
      </c>
      <c r="BA166" t="s">
        <v>1192</v>
      </c>
      <c r="BB166" t="s">
        <v>1192</v>
      </c>
      <c r="BC166" t="s">
        <v>1192</v>
      </c>
      <c r="BD166" t="s">
        <v>1192</v>
      </c>
      <c r="BE166" t="s">
        <v>1192</v>
      </c>
      <c r="BF166" t="s">
        <v>1192</v>
      </c>
      <c r="BG166" t="s">
        <v>1192</v>
      </c>
      <c r="BH166" t="s">
        <v>1192</v>
      </c>
      <c r="BI166" t="s">
        <v>1192</v>
      </c>
      <c r="BJ166" t="s">
        <v>1192</v>
      </c>
      <c r="BK166" t="s">
        <v>1192</v>
      </c>
      <c r="BL166" t="s">
        <v>1192</v>
      </c>
      <c r="BM166" t="s">
        <v>1192</v>
      </c>
      <c r="BN166" t="s">
        <v>1192</v>
      </c>
      <c r="BO166" t="s">
        <v>1192</v>
      </c>
      <c r="BP166" t="s">
        <v>1192</v>
      </c>
      <c r="BQ166" t="s">
        <v>1192</v>
      </c>
      <c r="BR166" t="s">
        <v>1192</v>
      </c>
      <c r="BS166" t="s">
        <v>1192</v>
      </c>
      <c r="BT166" t="s">
        <v>1192</v>
      </c>
      <c r="BU166" t="s">
        <v>1192</v>
      </c>
      <c r="BV166" t="s">
        <v>1192</v>
      </c>
      <c r="BW166" t="s">
        <v>1192</v>
      </c>
      <c r="BX166" t="s">
        <v>1192</v>
      </c>
      <c r="BY166" t="s">
        <v>1192</v>
      </c>
      <c r="BZ166" t="s">
        <v>1192</v>
      </c>
      <c r="CA166" t="s">
        <v>1192</v>
      </c>
      <c r="CB166" t="s">
        <v>1192</v>
      </c>
      <c r="CC166" t="s">
        <v>1192</v>
      </c>
      <c r="CD166" t="s">
        <v>1192</v>
      </c>
      <c r="CE166" t="s">
        <v>1192</v>
      </c>
    </row>
    <row r="167" spans="1:83" x14ac:dyDescent="0.25">
      <c r="A167" t="s">
        <v>973</v>
      </c>
      <c r="B167" t="s">
        <v>1666</v>
      </c>
      <c r="C167">
        <v>9303496</v>
      </c>
      <c r="D167">
        <v>9879599</v>
      </c>
      <c r="E167">
        <v>0</v>
      </c>
      <c r="F167">
        <v>0</v>
      </c>
      <c r="G167">
        <v>2922114</v>
      </c>
      <c r="H167">
        <v>3212636</v>
      </c>
      <c r="I167">
        <v>6381382</v>
      </c>
      <c r="J167">
        <v>6666963</v>
      </c>
      <c r="K167">
        <v>0</v>
      </c>
      <c r="L167">
        <v>0</v>
      </c>
      <c r="M167">
        <v>37352</v>
      </c>
      <c r="N167">
        <v>38836.22</v>
      </c>
      <c r="O167">
        <v>99</v>
      </c>
      <c r="P167">
        <v>99.5</v>
      </c>
      <c r="Q167">
        <v>211.2</v>
      </c>
      <c r="R167">
        <v>211.2</v>
      </c>
      <c r="S167">
        <v>37189.699999999997</v>
      </c>
      <c r="T167">
        <v>38853.238899999997</v>
      </c>
      <c r="U167">
        <v>250.16</v>
      </c>
      <c r="V167">
        <v>254.27993000000001</v>
      </c>
      <c r="W167">
        <v>171.59</v>
      </c>
      <c r="X167">
        <v>171.59349</v>
      </c>
      <c r="Y167" t="s">
        <v>1192</v>
      </c>
      <c r="Z167" t="s">
        <v>1192</v>
      </c>
      <c r="AA167" t="s">
        <v>1192</v>
      </c>
      <c r="AB167">
        <v>4</v>
      </c>
      <c r="AC167">
        <v>4</v>
      </c>
      <c r="AD167">
        <v>1438.9193</v>
      </c>
      <c r="AE167">
        <v>247.67988</v>
      </c>
      <c r="AF167">
        <v>0</v>
      </c>
      <c r="AG167">
        <v>0</v>
      </c>
      <c r="AH167">
        <v>1940.8791100000001</v>
      </c>
      <c r="AI167">
        <v>123</v>
      </c>
      <c r="AJ167">
        <v>38853.199999999997</v>
      </c>
      <c r="AK167">
        <v>0</v>
      </c>
      <c r="AL167">
        <v>0</v>
      </c>
      <c r="AM167">
        <v>107</v>
      </c>
      <c r="AN167">
        <v>38183.4</v>
      </c>
      <c r="AO167">
        <v>3</v>
      </c>
      <c r="AP167" t="s">
        <v>1192</v>
      </c>
      <c r="AQ167" t="s">
        <v>1192</v>
      </c>
      <c r="AR167" t="s">
        <v>1192</v>
      </c>
      <c r="AS167" t="s">
        <v>1192</v>
      </c>
      <c r="AT167" t="s">
        <v>1192</v>
      </c>
      <c r="AU167" t="s">
        <v>1192</v>
      </c>
      <c r="AV167" t="s">
        <v>1192</v>
      </c>
      <c r="AW167" t="s">
        <v>1192</v>
      </c>
      <c r="AX167" t="s">
        <v>1192</v>
      </c>
      <c r="AY167" t="s">
        <v>1192</v>
      </c>
      <c r="AZ167" t="s">
        <v>1192</v>
      </c>
      <c r="BA167" t="s">
        <v>1192</v>
      </c>
      <c r="BB167" t="s">
        <v>1192</v>
      </c>
      <c r="BC167" t="s">
        <v>1192</v>
      </c>
      <c r="BD167" t="s">
        <v>1192</v>
      </c>
      <c r="BE167" t="s">
        <v>1192</v>
      </c>
      <c r="BF167" t="s">
        <v>1192</v>
      </c>
      <c r="BG167" t="s">
        <v>1192</v>
      </c>
      <c r="BH167" t="s">
        <v>1192</v>
      </c>
      <c r="BI167" t="s">
        <v>1192</v>
      </c>
      <c r="BJ167" t="s">
        <v>1192</v>
      </c>
      <c r="BK167" t="s">
        <v>1192</v>
      </c>
      <c r="BL167" t="s">
        <v>1192</v>
      </c>
      <c r="BM167" t="s">
        <v>1192</v>
      </c>
      <c r="BN167" t="s">
        <v>1192</v>
      </c>
      <c r="BO167" t="s">
        <v>1192</v>
      </c>
      <c r="BP167" t="s">
        <v>1192</v>
      </c>
      <c r="BQ167" t="s">
        <v>1192</v>
      </c>
      <c r="BR167" t="s">
        <v>1192</v>
      </c>
      <c r="BS167" t="s">
        <v>1192</v>
      </c>
      <c r="BT167" t="s">
        <v>1192</v>
      </c>
      <c r="BU167" t="s">
        <v>1192</v>
      </c>
      <c r="BV167" t="s">
        <v>1192</v>
      </c>
      <c r="BW167" t="s">
        <v>1192</v>
      </c>
      <c r="BX167" t="s">
        <v>1192</v>
      </c>
      <c r="BY167" t="s">
        <v>1192</v>
      </c>
      <c r="BZ167">
        <v>0</v>
      </c>
      <c r="CA167" t="s">
        <v>1192</v>
      </c>
      <c r="CB167" t="s">
        <v>1192</v>
      </c>
      <c r="CC167">
        <v>0</v>
      </c>
      <c r="CD167" t="s">
        <v>1192</v>
      </c>
      <c r="CE167" t="s">
        <v>1192</v>
      </c>
    </row>
    <row r="168" spans="1:83" x14ac:dyDescent="0.25">
      <c r="A168" t="s">
        <v>975</v>
      </c>
      <c r="B168" t="s">
        <v>1667</v>
      </c>
      <c r="C168">
        <v>15585040</v>
      </c>
      <c r="D168">
        <v>16288707</v>
      </c>
      <c r="E168">
        <v>0</v>
      </c>
      <c r="F168">
        <v>0</v>
      </c>
      <c r="G168">
        <v>4670361</v>
      </c>
      <c r="H168">
        <v>4884433</v>
      </c>
      <c r="I168">
        <v>10914679</v>
      </c>
      <c r="J168">
        <v>11404274</v>
      </c>
      <c r="K168">
        <v>1017</v>
      </c>
      <c r="L168">
        <v>1032</v>
      </c>
      <c r="M168">
        <v>62599.4</v>
      </c>
      <c r="N168">
        <v>63612.3</v>
      </c>
      <c r="O168">
        <v>99.4</v>
      </c>
      <c r="P168">
        <v>99.4</v>
      </c>
      <c r="Q168">
        <v>0</v>
      </c>
      <c r="R168">
        <v>0</v>
      </c>
      <c r="S168">
        <v>62223.8</v>
      </c>
      <c r="T168">
        <v>63230.6</v>
      </c>
      <c r="U168">
        <v>250.47</v>
      </c>
      <c r="V168">
        <v>257.61</v>
      </c>
      <c r="W168">
        <v>175.41</v>
      </c>
      <c r="X168">
        <v>180.36</v>
      </c>
      <c r="Y168">
        <v>0</v>
      </c>
      <c r="Z168">
        <v>0</v>
      </c>
      <c r="AA168">
        <v>0</v>
      </c>
      <c r="AB168">
        <v>4</v>
      </c>
      <c r="AC168">
        <v>4</v>
      </c>
      <c r="AD168">
        <v>1555.74</v>
      </c>
      <c r="AE168">
        <v>224.91</v>
      </c>
      <c r="AF168">
        <v>0</v>
      </c>
      <c r="AG168">
        <v>0</v>
      </c>
      <c r="AH168">
        <v>2038.26</v>
      </c>
      <c r="AI168">
        <v>24</v>
      </c>
      <c r="AJ168">
        <v>63230.6</v>
      </c>
      <c r="AK168">
        <v>0</v>
      </c>
      <c r="AL168">
        <v>0</v>
      </c>
      <c r="AM168">
        <v>24</v>
      </c>
      <c r="AN168">
        <v>63230.6</v>
      </c>
      <c r="AO168" t="s">
        <v>1192</v>
      </c>
      <c r="AP168" t="s">
        <v>1192</v>
      </c>
      <c r="AQ168" t="s">
        <v>1192</v>
      </c>
      <c r="AR168" t="s">
        <v>1192</v>
      </c>
      <c r="AS168" t="s">
        <v>1192</v>
      </c>
      <c r="AT168" t="s">
        <v>1192</v>
      </c>
      <c r="AU168" t="s">
        <v>1192</v>
      </c>
      <c r="AV168" t="s">
        <v>1192</v>
      </c>
      <c r="AW168" t="s">
        <v>1192</v>
      </c>
      <c r="AX168" t="s">
        <v>1192</v>
      </c>
      <c r="AY168" t="s">
        <v>1192</v>
      </c>
      <c r="AZ168" t="s">
        <v>1192</v>
      </c>
      <c r="BA168" t="s">
        <v>1192</v>
      </c>
      <c r="BB168" t="s">
        <v>1192</v>
      </c>
      <c r="BC168" t="s">
        <v>1192</v>
      </c>
      <c r="BD168" t="s">
        <v>1192</v>
      </c>
      <c r="BE168" t="s">
        <v>1192</v>
      </c>
      <c r="BF168" t="s">
        <v>1192</v>
      </c>
      <c r="BG168" t="s">
        <v>1192</v>
      </c>
      <c r="BH168" t="s">
        <v>1192</v>
      </c>
      <c r="BI168" t="s">
        <v>1192</v>
      </c>
      <c r="BJ168" t="s">
        <v>1192</v>
      </c>
      <c r="BK168" t="s">
        <v>1192</v>
      </c>
      <c r="BL168" t="s">
        <v>1192</v>
      </c>
      <c r="BM168" t="s">
        <v>1192</v>
      </c>
      <c r="BN168" t="s">
        <v>1192</v>
      </c>
      <c r="BO168" t="s">
        <v>1192</v>
      </c>
      <c r="BP168" t="s">
        <v>1192</v>
      </c>
      <c r="BQ168" t="s">
        <v>1192</v>
      </c>
      <c r="BR168" t="s">
        <v>1192</v>
      </c>
      <c r="BS168" t="s">
        <v>1192</v>
      </c>
      <c r="BT168" t="s">
        <v>1192</v>
      </c>
      <c r="BU168" t="s">
        <v>1192</v>
      </c>
      <c r="BV168" t="s">
        <v>1192</v>
      </c>
      <c r="BW168" t="s">
        <v>1192</v>
      </c>
      <c r="BX168" t="s">
        <v>1192</v>
      </c>
      <c r="BY168" t="s">
        <v>1192</v>
      </c>
      <c r="BZ168" t="s">
        <v>1192</v>
      </c>
      <c r="CA168" t="s">
        <v>1192</v>
      </c>
      <c r="CB168" t="s">
        <v>1192</v>
      </c>
      <c r="CC168" t="s">
        <v>1192</v>
      </c>
      <c r="CD168" t="s">
        <v>1192</v>
      </c>
      <c r="CE168" t="s">
        <v>1192</v>
      </c>
    </row>
    <row r="169" spans="1:83" x14ac:dyDescent="0.25">
      <c r="A169" t="s">
        <v>976</v>
      </c>
      <c r="B169" t="s">
        <v>1668</v>
      </c>
      <c r="C169">
        <v>60611492</v>
      </c>
      <c r="D169">
        <v>63783112</v>
      </c>
      <c r="E169">
        <v>0</v>
      </c>
      <c r="F169">
        <v>0</v>
      </c>
      <c r="G169">
        <v>19401</v>
      </c>
      <c r="H169">
        <v>31994</v>
      </c>
      <c r="I169">
        <v>60592091</v>
      </c>
      <c r="J169">
        <v>63751118</v>
      </c>
      <c r="K169">
        <v>130980</v>
      </c>
      <c r="L169">
        <v>135873</v>
      </c>
      <c r="M169">
        <v>35697.9</v>
      </c>
      <c r="N169">
        <v>36467.699999999997</v>
      </c>
      <c r="O169">
        <v>96.599599999999995</v>
      </c>
      <c r="P169">
        <v>96.600499999999997</v>
      </c>
      <c r="Q169">
        <v>0</v>
      </c>
      <c r="R169">
        <v>0</v>
      </c>
      <c r="S169">
        <v>34484</v>
      </c>
      <c r="T169">
        <v>35227.980539999997</v>
      </c>
      <c r="U169">
        <v>1757.67</v>
      </c>
      <c r="V169">
        <v>1810.5809899999999</v>
      </c>
      <c r="W169">
        <v>1757.11</v>
      </c>
      <c r="X169">
        <v>1809.6728000000001</v>
      </c>
      <c r="Y169">
        <v>1851584</v>
      </c>
      <c r="Z169">
        <v>52.56</v>
      </c>
      <c r="AA169">
        <v>2.9912800000000002</v>
      </c>
      <c r="AB169">
        <v>4</v>
      </c>
      <c r="AC169">
        <v>4</v>
      </c>
      <c r="AD169">
        <v>0</v>
      </c>
      <c r="AE169">
        <v>275.73014000000001</v>
      </c>
      <c r="AF169">
        <v>81.860039999999998</v>
      </c>
      <c r="AG169">
        <v>0</v>
      </c>
      <c r="AH169">
        <v>2168.1711799999998</v>
      </c>
      <c r="AI169">
        <v>2</v>
      </c>
      <c r="AJ169">
        <v>3408</v>
      </c>
      <c r="AK169">
        <v>0</v>
      </c>
      <c r="AL169">
        <v>0</v>
      </c>
      <c r="AM169">
        <v>2</v>
      </c>
      <c r="AN169">
        <v>3408</v>
      </c>
      <c r="AO169" t="s">
        <v>1192</v>
      </c>
      <c r="AP169" t="s">
        <v>1192</v>
      </c>
      <c r="AQ169" t="s">
        <v>1192</v>
      </c>
      <c r="AR169" t="s">
        <v>1192</v>
      </c>
      <c r="AS169" t="s">
        <v>1192</v>
      </c>
      <c r="AT169" t="s">
        <v>1192</v>
      </c>
      <c r="AU169" t="s">
        <v>1192</v>
      </c>
      <c r="AV169" t="s">
        <v>1192</v>
      </c>
      <c r="AW169" t="s">
        <v>1192</v>
      </c>
      <c r="AX169" t="s">
        <v>1192</v>
      </c>
      <c r="AY169" t="s">
        <v>1192</v>
      </c>
      <c r="AZ169" t="s">
        <v>1192</v>
      </c>
      <c r="BA169" t="s">
        <v>1192</v>
      </c>
      <c r="BB169" t="s">
        <v>1192</v>
      </c>
      <c r="BC169" t="s">
        <v>1192</v>
      </c>
      <c r="BD169" t="s">
        <v>1192</v>
      </c>
      <c r="BE169" t="s">
        <v>1192</v>
      </c>
      <c r="BF169" t="s">
        <v>1192</v>
      </c>
      <c r="BG169" t="s">
        <v>1192</v>
      </c>
      <c r="BH169" t="s">
        <v>1192</v>
      </c>
      <c r="BI169" t="s">
        <v>1192</v>
      </c>
      <c r="BJ169" t="s">
        <v>1192</v>
      </c>
      <c r="BK169" t="s">
        <v>1192</v>
      </c>
      <c r="BL169" t="s">
        <v>1192</v>
      </c>
      <c r="BM169" t="s">
        <v>1192</v>
      </c>
      <c r="BN169" t="s">
        <v>1192</v>
      </c>
      <c r="BO169" t="s">
        <v>1192</v>
      </c>
      <c r="BP169" t="s">
        <v>1192</v>
      </c>
      <c r="BQ169" t="s">
        <v>1192</v>
      </c>
      <c r="BR169" t="s">
        <v>1192</v>
      </c>
      <c r="BS169" t="s">
        <v>1192</v>
      </c>
      <c r="BT169" t="s">
        <v>1192</v>
      </c>
      <c r="BU169" t="s">
        <v>1192</v>
      </c>
      <c r="BV169" t="s">
        <v>1192</v>
      </c>
      <c r="BW169" t="s">
        <v>1192</v>
      </c>
      <c r="BX169" t="s">
        <v>1192</v>
      </c>
      <c r="BY169" t="s">
        <v>1192</v>
      </c>
      <c r="BZ169" t="s">
        <v>1192</v>
      </c>
      <c r="CA169" t="s">
        <v>1192</v>
      </c>
      <c r="CB169" t="s">
        <v>1192</v>
      </c>
      <c r="CC169" t="s">
        <v>1192</v>
      </c>
      <c r="CD169" t="s">
        <v>1192</v>
      </c>
      <c r="CE169" t="s">
        <v>1192</v>
      </c>
    </row>
    <row r="170" spans="1:83" x14ac:dyDescent="0.25">
      <c r="A170" t="s">
        <v>977</v>
      </c>
      <c r="B170" t="s">
        <v>1669</v>
      </c>
      <c r="C170">
        <v>135419664</v>
      </c>
      <c r="D170">
        <v>147261250</v>
      </c>
      <c r="E170">
        <v>0</v>
      </c>
      <c r="F170">
        <v>0</v>
      </c>
      <c r="G170">
        <v>9065655</v>
      </c>
      <c r="H170">
        <v>9857495</v>
      </c>
      <c r="I170">
        <v>126354009</v>
      </c>
      <c r="J170">
        <v>137403755</v>
      </c>
      <c r="K170">
        <v>483240</v>
      </c>
      <c r="L170">
        <v>509762</v>
      </c>
      <c r="M170">
        <v>88515.1</v>
      </c>
      <c r="N170">
        <v>91833.8</v>
      </c>
      <c r="O170">
        <v>97.4</v>
      </c>
      <c r="P170">
        <v>98.4</v>
      </c>
      <c r="Q170">
        <v>0</v>
      </c>
      <c r="R170">
        <v>0</v>
      </c>
      <c r="S170">
        <v>86213.7</v>
      </c>
      <c r="T170">
        <v>90364.459199999998</v>
      </c>
      <c r="U170">
        <v>1570.74</v>
      </c>
      <c r="V170">
        <v>1629.6368199999999</v>
      </c>
      <c r="W170">
        <v>1465.59</v>
      </c>
      <c r="X170">
        <v>1520.5508500000001</v>
      </c>
      <c r="Y170">
        <v>2330501</v>
      </c>
      <c r="Z170">
        <v>25.79</v>
      </c>
      <c r="AA170">
        <v>1.7597</v>
      </c>
      <c r="AB170">
        <v>4</v>
      </c>
      <c r="AC170">
        <v>4</v>
      </c>
      <c r="AD170">
        <v>0</v>
      </c>
      <c r="AE170">
        <v>241.28013999999999</v>
      </c>
      <c r="AF170">
        <v>72.160039999999995</v>
      </c>
      <c r="AG170">
        <v>0</v>
      </c>
      <c r="AH170">
        <v>1943.077</v>
      </c>
      <c r="AI170">
        <v>48</v>
      </c>
      <c r="AJ170">
        <v>90364.459199999998</v>
      </c>
      <c r="AK170">
        <v>0</v>
      </c>
      <c r="AL170">
        <v>0</v>
      </c>
      <c r="AM170">
        <v>45</v>
      </c>
      <c r="AN170">
        <v>90208.6</v>
      </c>
      <c r="AO170" t="s">
        <v>1192</v>
      </c>
      <c r="AP170" t="s">
        <v>1192</v>
      </c>
      <c r="AQ170" t="s">
        <v>1192</v>
      </c>
      <c r="AR170" t="s">
        <v>1192</v>
      </c>
      <c r="AS170" t="s">
        <v>1192</v>
      </c>
      <c r="AT170" t="s">
        <v>1192</v>
      </c>
      <c r="AU170" t="s">
        <v>1192</v>
      </c>
      <c r="AV170" t="s">
        <v>1192</v>
      </c>
      <c r="AW170" t="s">
        <v>1192</v>
      </c>
      <c r="AX170" t="s">
        <v>1192</v>
      </c>
      <c r="AY170" t="s">
        <v>1192</v>
      </c>
      <c r="AZ170" t="s">
        <v>1192</v>
      </c>
      <c r="BA170" t="s">
        <v>1192</v>
      </c>
      <c r="BB170" t="s">
        <v>1192</v>
      </c>
      <c r="BC170" t="s">
        <v>1192</v>
      </c>
      <c r="BD170" t="s">
        <v>1192</v>
      </c>
      <c r="BE170" t="s">
        <v>1192</v>
      </c>
      <c r="BF170" t="s">
        <v>1192</v>
      </c>
      <c r="BG170" t="s">
        <v>1192</v>
      </c>
      <c r="BH170" t="s">
        <v>1192</v>
      </c>
      <c r="BI170" t="s">
        <v>1192</v>
      </c>
      <c r="BJ170" t="s">
        <v>1192</v>
      </c>
      <c r="BK170" t="s">
        <v>1192</v>
      </c>
      <c r="BL170" t="s">
        <v>1192</v>
      </c>
      <c r="BM170" t="s">
        <v>1192</v>
      </c>
      <c r="BN170" t="s">
        <v>1192</v>
      </c>
      <c r="BO170" t="s">
        <v>1192</v>
      </c>
      <c r="BP170" t="s">
        <v>1192</v>
      </c>
      <c r="BQ170" t="s">
        <v>1192</v>
      </c>
      <c r="BR170" t="s">
        <v>1192</v>
      </c>
      <c r="BS170" t="s">
        <v>1192</v>
      </c>
      <c r="BT170" t="s">
        <v>1192</v>
      </c>
      <c r="BU170" t="s">
        <v>1192</v>
      </c>
      <c r="BV170" t="s">
        <v>1192</v>
      </c>
      <c r="BW170" t="s">
        <v>1192</v>
      </c>
      <c r="BX170" t="s">
        <v>1192</v>
      </c>
      <c r="BY170" t="s">
        <v>1192</v>
      </c>
      <c r="BZ170" t="s">
        <v>1192</v>
      </c>
      <c r="CA170" t="s">
        <v>1192</v>
      </c>
      <c r="CB170" t="s">
        <v>1192</v>
      </c>
      <c r="CC170" t="s">
        <v>1192</v>
      </c>
      <c r="CD170" t="s">
        <v>1192</v>
      </c>
      <c r="CE170" t="s">
        <v>1192</v>
      </c>
    </row>
    <row r="171" spans="1:83" x14ac:dyDescent="0.25">
      <c r="A171" t="s">
        <v>979</v>
      </c>
      <c r="B171" t="s">
        <v>1670</v>
      </c>
      <c r="C171">
        <v>8028237</v>
      </c>
      <c r="D171">
        <v>8366138</v>
      </c>
      <c r="E171">
        <v>0</v>
      </c>
      <c r="F171">
        <v>0</v>
      </c>
      <c r="G171">
        <v>346796</v>
      </c>
      <c r="H171">
        <v>376758</v>
      </c>
      <c r="I171">
        <v>7681441</v>
      </c>
      <c r="J171">
        <v>7989380</v>
      </c>
      <c r="K171">
        <v>0</v>
      </c>
      <c r="L171">
        <v>0</v>
      </c>
      <c r="M171">
        <v>41170.699999999997</v>
      </c>
      <c r="N171">
        <v>41725.300000000003</v>
      </c>
      <c r="O171">
        <v>99</v>
      </c>
      <c r="P171">
        <v>99</v>
      </c>
      <c r="Q171">
        <v>0</v>
      </c>
      <c r="R171">
        <v>0</v>
      </c>
      <c r="S171">
        <v>40759</v>
      </c>
      <c r="T171">
        <v>41308.046999999999</v>
      </c>
      <c r="U171">
        <v>196.97</v>
      </c>
      <c r="V171">
        <v>202.53047000000001</v>
      </c>
      <c r="W171">
        <v>188.46</v>
      </c>
      <c r="X171">
        <v>193.40977000000001</v>
      </c>
      <c r="Y171">
        <v>0</v>
      </c>
      <c r="Z171">
        <v>0</v>
      </c>
      <c r="AA171">
        <v>0</v>
      </c>
      <c r="AB171">
        <v>4</v>
      </c>
      <c r="AC171">
        <v>4</v>
      </c>
      <c r="AD171">
        <v>1626.38815</v>
      </c>
      <c r="AE171">
        <v>295.56966999999997</v>
      </c>
      <c r="AF171">
        <v>0</v>
      </c>
      <c r="AG171">
        <v>0</v>
      </c>
      <c r="AH171">
        <v>2124.4882899999998</v>
      </c>
      <c r="AI171">
        <v>13</v>
      </c>
      <c r="AJ171">
        <v>9342</v>
      </c>
      <c r="AK171">
        <v>0</v>
      </c>
      <c r="AL171">
        <v>0</v>
      </c>
      <c r="AM171">
        <v>13</v>
      </c>
      <c r="AN171">
        <v>9342</v>
      </c>
      <c r="AO171" t="s">
        <v>1192</v>
      </c>
      <c r="AP171" t="s">
        <v>1192</v>
      </c>
      <c r="AQ171" t="s">
        <v>1192</v>
      </c>
      <c r="AR171" t="s">
        <v>1192</v>
      </c>
      <c r="AS171" t="s">
        <v>1192</v>
      </c>
      <c r="AT171" t="s">
        <v>1192</v>
      </c>
      <c r="AU171" t="s">
        <v>1192</v>
      </c>
      <c r="AV171" t="s">
        <v>1192</v>
      </c>
      <c r="AW171" t="s">
        <v>1192</v>
      </c>
      <c r="AX171" t="s">
        <v>1192</v>
      </c>
      <c r="AY171" t="s">
        <v>1192</v>
      </c>
      <c r="AZ171" t="s">
        <v>1192</v>
      </c>
      <c r="BA171" t="s">
        <v>1192</v>
      </c>
      <c r="BB171" t="s">
        <v>1192</v>
      </c>
      <c r="BC171" t="s">
        <v>1192</v>
      </c>
      <c r="BD171" t="s">
        <v>1192</v>
      </c>
      <c r="BE171" t="s">
        <v>1192</v>
      </c>
      <c r="BF171" t="s">
        <v>1192</v>
      </c>
      <c r="BG171" t="s">
        <v>1192</v>
      </c>
      <c r="BH171" t="s">
        <v>1192</v>
      </c>
      <c r="BI171" t="s">
        <v>1192</v>
      </c>
      <c r="BJ171" t="s">
        <v>1192</v>
      </c>
      <c r="BK171" t="s">
        <v>1192</v>
      </c>
      <c r="BL171" t="s">
        <v>1192</v>
      </c>
      <c r="BM171" t="s">
        <v>1192</v>
      </c>
      <c r="BN171" t="s">
        <v>1192</v>
      </c>
      <c r="BO171" t="s">
        <v>1192</v>
      </c>
      <c r="BP171" t="s">
        <v>1192</v>
      </c>
      <c r="BQ171" t="s">
        <v>1192</v>
      </c>
      <c r="BR171" t="s">
        <v>1192</v>
      </c>
      <c r="BS171" t="s">
        <v>1192</v>
      </c>
      <c r="BT171" t="s">
        <v>1192</v>
      </c>
      <c r="BU171" t="s">
        <v>1192</v>
      </c>
      <c r="BV171" t="s">
        <v>1192</v>
      </c>
      <c r="BW171" t="s">
        <v>1192</v>
      </c>
      <c r="BX171" t="s">
        <v>1192</v>
      </c>
      <c r="BY171" t="s">
        <v>1192</v>
      </c>
      <c r="BZ171" t="s">
        <v>1192</v>
      </c>
      <c r="CA171" t="s">
        <v>1192</v>
      </c>
      <c r="CB171" t="s">
        <v>1192</v>
      </c>
      <c r="CC171" t="s">
        <v>1192</v>
      </c>
      <c r="CD171" t="s">
        <v>1192</v>
      </c>
      <c r="CE171" t="s">
        <v>1192</v>
      </c>
    </row>
    <row r="172" spans="1:83" x14ac:dyDescent="0.25">
      <c r="A172" t="s">
        <v>981</v>
      </c>
      <c r="B172" t="s">
        <v>1671</v>
      </c>
      <c r="C172">
        <v>19784512</v>
      </c>
      <c r="D172">
        <v>20572056</v>
      </c>
      <c r="E172">
        <v>0</v>
      </c>
      <c r="F172">
        <v>0</v>
      </c>
      <c r="G172">
        <v>6667152</v>
      </c>
      <c r="H172">
        <v>6987136</v>
      </c>
      <c r="I172">
        <v>13117360</v>
      </c>
      <c r="J172">
        <v>13584920</v>
      </c>
      <c r="K172">
        <v>0</v>
      </c>
      <c r="L172">
        <v>0</v>
      </c>
      <c r="M172">
        <v>72595.100000000006</v>
      </c>
      <c r="N172">
        <v>72992.600000000006</v>
      </c>
      <c r="O172">
        <v>98.24</v>
      </c>
      <c r="P172">
        <v>98.5</v>
      </c>
      <c r="Q172">
        <v>221.3</v>
      </c>
      <c r="R172">
        <v>224.4</v>
      </c>
      <c r="S172">
        <v>71538.7</v>
      </c>
      <c r="T172">
        <v>72122.111000000004</v>
      </c>
      <c r="U172">
        <v>276.56</v>
      </c>
      <c r="V172">
        <v>285.23924</v>
      </c>
      <c r="W172">
        <v>183.36</v>
      </c>
      <c r="X172">
        <v>188.35999000000001</v>
      </c>
      <c r="Y172">
        <v>0</v>
      </c>
      <c r="Z172">
        <v>0</v>
      </c>
      <c r="AA172">
        <v>0</v>
      </c>
      <c r="AB172">
        <v>4</v>
      </c>
      <c r="AC172">
        <v>4</v>
      </c>
      <c r="AD172">
        <v>1390.85979</v>
      </c>
      <c r="AE172">
        <v>236.45997</v>
      </c>
      <c r="AF172">
        <v>75.429990000000004</v>
      </c>
      <c r="AG172">
        <v>0</v>
      </c>
      <c r="AH172">
        <v>1987.9889800000001</v>
      </c>
      <c r="AI172">
        <v>37</v>
      </c>
      <c r="AJ172">
        <v>72122.100000000006</v>
      </c>
      <c r="AK172">
        <v>0</v>
      </c>
      <c r="AL172">
        <v>0</v>
      </c>
      <c r="AM172">
        <v>36</v>
      </c>
      <c r="AN172">
        <v>72002.8</v>
      </c>
      <c r="AO172" t="s">
        <v>1192</v>
      </c>
      <c r="AP172" t="s">
        <v>1192</v>
      </c>
      <c r="AQ172" t="s">
        <v>1192</v>
      </c>
      <c r="AR172" t="s">
        <v>1192</v>
      </c>
      <c r="AS172" t="s">
        <v>1192</v>
      </c>
      <c r="AT172" t="s">
        <v>1192</v>
      </c>
      <c r="AU172" t="s">
        <v>1192</v>
      </c>
      <c r="AV172" t="s">
        <v>1192</v>
      </c>
      <c r="AW172" t="s">
        <v>1192</v>
      </c>
      <c r="AX172" t="s">
        <v>1192</v>
      </c>
      <c r="AY172" t="s">
        <v>1192</v>
      </c>
      <c r="AZ172" t="s">
        <v>1192</v>
      </c>
      <c r="BA172" t="s">
        <v>1192</v>
      </c>
      <c r="BB172" t="s">
        <v>1192</v>
      </c>
      <c r="BC172" t="s">
        <v>1192</v>
      </c>
      <c r="BD172" t="s">
        <v>1192</v>
      </c>
      <c r="BE172" t="s">
        <v>1192</v>
      </c>
      <c r="BF172" t="s">
        <v>1192</v>
      </c>
      <c r="BG172" t="s">
        <v>1192</v>
      </c>
      <c r="BH172" t="s">
        <v>1192</v>
      </c>
      <c r="BI172" t="s">
        <v>1192</v>
      </c>
      <c r="BJ172" t="s">
        <v>1192</v>
      </c>
      <c r="BK172" t="s">
        <v>1192</v>
      </c>
      <c r="BL172" t="s">
        <v>1192</v>
      </c>
      <c r="BM172" t="s">
        <v>1192</v>
      </c>
      <c r="BN172" t="s">
        <v>1192</v>
      </c>
      <c r="BO172" t="s">
        <v>1192</v>
      </c>
      <c r="BP172" t="s">
        <v>1192</v>
      </c>
      <c r="BQ172" t="s">
        <v>1192</v>
      </c>
      <c r="BR172" t="s">
        <v>1192</v>
      </c>
      <c r="BS172" t="s">
        <v>1192</v>
      </c>
      <c r="BT172" t="s">
        <v>1192</v>
      </c>
      <c r="BU172" t="s">
        <v>1192</v>
      </c>
      <c r="BV172" t="s">
        <v>1192</v>
      </c>
      <c r="BW172" t="s">
        <v>1192</v>
      </c>
      <c r="BX172" t="s">
        <v>1192</v>
      </c>
      <c r="BY172" t="s">
        <v>1192</v>
      </c>
      <c r="BZ172" t="s">
        <v>1192</v>
      </c>
      <c r="CA172" t="s">
        <v>1192</v>
      </c>
      <c r="CB172" t="s">
        <v>1192</v>
      </c>
      <c r="CC172" t="s">
        <v>1192</v>
      </c>
      <c r="CD172" t="s">
        <v>1192</v>
      </c>
      <c r="CE172" t="s">
        <v>1192</v>
      </c>
    </row>
    <row r="173" spans="1:83" x14ac:dyDescent="0.25">
      <c r="A173" t="s">
        <v>983</v>
      </c>
      <c r="B173" t="s">
        <v>1672</v>
      </c>
      <c r="C173">
        <v>10518936.84</v>
      </c>
      <c r="D173">
        <v>11070923.6</v>
      </c>
      <c r="E173">
        <v>0</v>
      </c>
      <c r="F173" t="s">
        <v>1192</v>
      </c>
      <c r="G173">
        <v>3237197</v>
      </c>
      <c r="H173">
        <v>3424864</v>
      </c>
      <c r="I173">
        <v>7281739.8399999999</v>
      </c>
      <c r="J173">
        <v>7646059.5999999996</v>
      </c>
      <c r="K173">
        <v>634319.73</v>
      </c>
      <c r="L173">
        <v>677973</v>
      </c>
      <c r="M173">
        <v>40406.1</v>
      </c>
      <c r="N173">
        <v>41621.212119999997</v>
      </c>
      <c r="O173">
        <v>99</v>
      </c>
      <c r="P173">
        <v>99</v>
      </c>
      <c r="Q173">
        <v>0</v>
      </c>
      <c r="R173">
        <v>0</v>
      </c>
      <c r="S173">
        <v>40002.1</v>
      </c>
      <c r="T173">
        <v>41205</v>
      </c>
      <c r="U173">
        <v>262.95999999999998</v>
      </c>
      <c r="V173">
        <v>268.68</v>
      </c>
      <c r="W173">
        <v>182.03</v>
      </c>
      <c r="X173">
        <v>185.56</v>
      </c>
      <c r="Y173" t="s">
        <v>1192</v>
      </c>
      <c r="Z173" t="s">
        <v>1192</v>
      </c>
      <c r="AA173" t="s">
        <v>1192</v>
      </c>
      <c r="AB173">
        <v>4</v>
      </c>
      <c r="AC173">
        <v>4</v>
      </c>
      <c r="AD173">
        <v>1644.09</v>
      </c>
      <c r="AE173">
        <v>254.25</v>
      </c>
      <c r="AF173">
        <v>84.57</v>
      </c>
      <c r="AG173">
        <v>0</v>
      </c>
      <c r="AH173">
        <v>2251.59</v>
      </c>
      <c r="AI173">
        <v>84</v>
      </c>
      <c r="AJ173">
        <v>41205</v>
      </c>
      <c r="AK173">
        <v>0</v>
      </c>
      <c r="AL173">
        <v>0</v>
      </c>
      <c r="AM173">
        <v>63</v>
      </c>
      <c r="AN173">
        <v>40664.300000000003</v>
      </c>
      <c r="AO173">
        <v>3</v>
      </c>
      <c r="AP173" t="s">
        <v>1192</v>
      </c>
      <c r="AQ173" t="s">
        <v>1192</v>
      </c>
      <c r="AR173" t="s">
        <v>1192</v>
      </c>
      <c r="AS173" t="s">
        <v>1192</v>
      </c>
      <c r="AT173" t="s">
        <v>1192</v>
      </c>
      <c r="AU173" t="s">
        <v>1192</v>
      </c>
      <c r="AV173" t="s">
        <v>1192</v>
      </c>
      <c r="AW173" t="s">
        <v>1192</v>
      </c>
      <c r="AX173" t="s">
        <v>1192</v>
      </c>
      <c r="AY173" t="s">
        <v>1192</v>
      </c>
      <c r="AZ173" t="s">
        <v>1192</v>
      </c>
      <c r="BA173" t="s">
        <v>1192</v>
      </c>
      <c r="BB173" t="s">
        <v>1192</v>
      </c>
      <c r="BC173" t="s">
        <v>1192</v>
      </c>
      <c r="BD173" t="s">
        <v>1192</v>
      </c>
      <c r="BE173" t="s">
        <v>1192</v>
      </c>
      <c r="BF173" t="s">
        <v>1192</v>
      </c>
      <c r="BG173" t="s">
        <v>1192</v>
      </c>
      <c r="BH173" t="s">
        <v>1192</v>
      </c>
      <c r="BI173" t="s">
        <v>1192</v>
      </c>
      <c r="BJ173" t="s">
        <v>1192</v>
      </c>
      <c r="BK173" t="s">
        <v>1192</v>
      </c>
      <c r="BL173" t="s">
        <v>1192</v>
      </c>
      <c r="BM173" t="s">
        <v>1192</v>
      </c>
      <c r="BN173" t="s">
        <v>1192</v>
      </c>
      <c r="BO173" t="s">
        <v>1192</v>
      </c>
      <c r="BP173" t="s">
        <v>1192</v>
      </c>
      <c r="BQ173" t="s">
        <v>1192</v>
      </c>
      <c r="BR173" t="s">
        <v>1192</v>
      </c>
      <c r="BS173" t="s">
        <v>1192</v>
      </c>
      <c r="BT173" t="s">
        <v>1192</v>
      </c>
      <c r="BU173" t="s">
        <v>1192</v>
      </c>
      <c r="BV173" t="s">
        <v>1192</v>
      </c>
      <c r="BW173" t="s">
        <v>1192</v>
      </c>
      <c r="BX173" t="s">
        <v>1192</v>
      </c>
      <c r="BY173" t="s">
        <v>1192</v>
      </c>
      <c r="BZ173">
        <v>0</v>
      </c>
      <c r="CA173" t="s">
        <v>1192</v>
      </c>
      <c r="CB173" t="s">
        <v>1192</v>
      </c>
      <c r="CC173">
        <v>0</v>
      </c>
      <c r="CD173" t="s">
        <v>1192</v>
      </c>
      <c r="CE173" t="s">
        <v>1192</v>
      </c>
    </row>
    <row r="174" spans="1:83" x14ac:dyDescent="0.25">
      <c r="A174" t="s">
        <v>984</v>
      </c>
      <c r="B174" t="s">
        <v>1673</v>
      </c>
      <c r="C174">
        <v>119911459</v>
      </c>
      <c r="D174">
        <v>124072134</v>
      </c>
      <c r="E174">
        <v>0</v>
      </c>
      <c r="F174">
        <v>0</v>
      </c>
      <c r="G174">
        <v>83624</v>
      </c>
      <c r="H174">
        <v>94117</v>
      </c>
      <c r="I174">
        <v>119827835</v>
      </c>
      <c r="J174">
        <v>123978017</v>
      </c>
      <c r="K174">
        <v>16430858</v>
      </c>
      <c r="L174">
        <v>17677337</v>
      </c>
      <c r="M174">
        <v>68510</v>
      </c>
      <c r="N174">
        <v>68853.3</v>
      </c>
      <c r="O174">
        <v>97.5</v>
      </c>
      <c r="P174">
        <v>97.5</v>
      </c>
      <c r="Q174">
        <v>40.6</v>
      </c>
      <c r="R174">
        <v>40</v>
      </c>
      <c r="S174">
        <v>66837.899999999994</v>
      </c>
      <c r="T174">
        <v>67172</v>
      </c>
      <c r="U174">
        <v>1794.06</v>
      </c>
      <c r="V174">
        <v>1847.08</v>
      </c>
      <c r="W174">
        <v>1792.81</v>
      </c>
      <c r="X174">
        <v>1845.68</v>
      </c>
      <c r="Y174">
        <v>1204268</v>
      </c>
      <c r="Z174">
        <v>17.93</v>
      </c>
      <c r="AA174">
        <v>1.0001100000000001</v>
      </c>
      <c r="AB174">
        <v>4</v>
      </c>
      <c r="AC174">
        <v>4</v>
      </c>
      <c r="AD174">
        <v>0</v>
      </c>
      <c r="AE174">
        <v>153.84</v>
      </c>
      <c r="AF174">
        <v>87.35</v>
      </c>
      <c r="AG174">
        <v>0</v>
      </c>
      <c r="AH174">
        <v>2088.27</v>
      </c>
      <c r="AI174">
        <v>6</v>
      </c>
      <c r="AJ174">
        <v>7087</v>
      </c>
      <c r="AK174">
        <v>0</v>
      </c>
      <c r="AL174">
        <v>0</v>
      </c>
      <c r="AM174">
        <v>6</v>
      </c>
      <c r="AN174">
        <v>7087</v>
      </c>
      <c r="AO174" t="s">
        <v>1192</v>
      </c>
      <c r="AP174" t="s">
        <v>1192</v>
      </c>
      <c r="AQ174" t="s">
        <v>1192</v>
      </c>
      <c r="AR174" t="s">
        <v>1192</v>
      </c>
      <c r="AS174" t="s">
        <v>1192</v>
      </c>
      <c r="AT174" t="s">
        <v>1192</v>
      </c>
      <c r="AU174" t="s">
        <v>1192</v>
      </c>
      <c r="AV174" t="s">
        <v>1192</v>
      </c>
      <c r="AW174" t="s">
        <v>1192</v>
      </c>
      <c r="AX174" t="s">
        <v>1192</v>
      </c>
      <c r="AY174" t="s">
        <v>1192</v>
      </c>
      <c r="AZ174" t="s">
        <v>1192</v>
      </c>
      <c r="BA174" t="s">
        <v>1192</v>
      </c>
      <c r="BB174" t="s">
        <v>1192</v>
      </c>
      <c r="BC174" t="s">
        <v>1192</v>
      </c>
      <c r="BD174" t="s">
        <v>1192</v>
      </c>
      <c r="BE174" t="s">
        <v>1192</v>
      </c>
      <c r="BF174" t="s">
        <v>1192</v>
      </c>
      <c r="BG174" t="s">
        <v>1192</v>
      </c>
      <c r="BH174" t="s">
        <v>1192</v>
      </c>
      <c r="BI174" t="s">
        <v>1192</v>
      </c>
      <c r="BJ174" t="s">
        <v>1192</v>
      </c>
      <c r="BK174" t="s">
        <v>1192</v>
      </c>
      <c r="BL174" t="s">
        <v>1192</v>
      </c>
      <c r="BM174" t="s">
        <v>1192</v>
      </c>
      <c r="BN174" t="s">
        <v>1192</v>
      </c>
      <c r="BO174" t="s">
        <v>1192</v>
      </c>
      <c r="BP174" t="s">
        <v>1192</v>
      </c>
      <c r="BQ174" t="s">
        <v>1192</v>
      </c>
      <c r="BR174" t="s">
        <v>1192</v>
      </c>
      <c r="BS174" t="s">
        <v>1192</v>
      </c>
      <c r="BT174" t="s">
        <v>1192</v>
      </c>
      <c r="BU174" t="s">
        <v>1192</v>
      </c>
      <c r="BV174" t="s">
        <v>1192</v>
      </c>
      <c r="BW174" t="s">
        <v>1192</v>
      </c>
      <c r="BX174" t="s">
        <v>1192</v>
      </c>
      <c r="BY174" t="s">
        <v>1192</v>
      </c>
      <c r="BZ174" t="s">
        <v>1192</v>
      </c>
      <c r="CA174" t="s">
        <v>1192</v>
      </c>
      <c r="CB174" t="s">
        <v>1192</v>
      </c>
      <c r="CC174" t="s">
        <v>1192</v>
      </c>
      <c r="CD174" t="s">
        <v>1192</v>
      </c>
      <c r="CE174" t="s">
        <v>1192</v>
      </c>
    </row>
    <row r="175" spans="1:83" x14ac:dyDescent="0.25">
      <c r="A175" t="s">
        <v>986</v>
      </c>
      <c r="B175" t="s">
        <v>1674</v>
      </c>
      <c r="C175">
        <v>8244970</v>
      </c>
      <c r="D175">
        <v>8570250</v>
      </c>
      <c r="E175">
        <v>0</v>
      </c>
      <c r="F175">
        <v>0</v>
      </c>
      <c r="G175">
        <v>599860</v>
      </c>
      <c r="H175">
        <v>650930</v>
      </c>
      <c r="I175">
        <v>7645110</v>
      </c>
      <c r="J175">
        <v>7919320</v>
      </c>
      <c r="K175">
        <v>0</v>
      </c>
      <c r="L175">
        <v>0</v>
      </c>
      <c r="M175">
        <v>37843.9</v>
      </c>
      <c r="N175">
        <v>38436.699999999997</v>
      </c>
      <c r="O175">
        <v>98</v>
      </c>
      <c r="P175">
        <v>98</v>
      </c>
      <c r="Q175">
        <v>0</v>
      </c>
      <c r="R175">
        <v>0</v>
      </c>
      <c r="S175">
        <v>37087</v>
      </c>
      <c r="T175">
        <v>37667.966</v>
      </c>
      <c r="U175">
        <v>222.31</v>
      </c>
      <c r="V175">
        <v>227.52090999999999</v>
      </c>
      <c r="W175">
        <v>206.14</v>
      </c>
      <c r="X175">
        <v>210.24018000000001</v>
      </c>
      <c r="Y175">
        <v>0</v>
      </c>
      <c r="Z175">
        <v>0</v>
      </c>
      <c r="AA175">
        <v>0</v>
      </c>
      <c r="AB175">
        <v>4</v>
      </c>
      <c r="AC175">
        <v>4</v>
      </c>
      <c r="AD175">
        <v>1401.30125</v>
      </c>
      <c r="AE175">
        <v>248.57023000000001</v>
      </c>
      <c r="AF175">
        <v>80.350080000000005</v>
      </c>
      <c r="AG175">
        <v>0</v>
      </c>
      <c r="AH175">
        <v>1957.7424799999999</v>
      </c>
      <c r="AI175">
        <v>10</v>
      </c>
      <c r="AJ175">
        <v>16893</v>
      </c>
      <c r="AK175">
        <v>0</v>
      </c>
      <c r="AL175">
        <v>0</v>
      </c>
      <c r="AM175">
        <v>10</v>
      </c>
      <c r="AN175">
        <v>16893</v>
      </c>
      <c r="AO175" t="s">
        <v>1192</v>
      </c>
      <c r="AP175" t="s">
        <v>1192</v>
      </c>
      <c r="AQ175" t="s">
        <v>1192</v>
      </c>
      <c r="AR175" t="s">
        <v>1192</v>
      </c>
      <c r="AS175" t="s">
        <v>1192</v>
      </c>
      <c r="AT175" t="s">
        <v>1192</v>
      </c>
      <c r="AU175" t="s">
        <v>1192</v>
      </c>
      <c r="AV175" t="s">
        <v>1192</v>
      </c>
      <c r="AW175" t="s">
        <v>1192</v>
      </c>
      <c r="AX175" t="s">
        <v>1192</v>
      </c>
      <c r="AY175" t="s">
        <v>1192</v>
      </c>
      <c r="AZ175" t="s">
        <v>1192</v>
      </c>
      <c r="BA175" t="s">
        <v>1192</v>
      </c>
      <c r="BB175" t="s">
        <v>1192</v>
      </c>
      <c r="BC175" t="s">
        <v>1192</v>
      </c>
      <c r="BD175" t="s">
        <v>1192</v>
      </c>
      <c r="BE175" t="s">
        <v>1192</v>
      </c>
      <c r="BF175" t="s">
        <v>1192</v>
      </c>
      <c r="BG175" t="s">
        <v>1192</v>
      </c>
      <c r="BH175" t="s">
        <v>1192</v>
      </c>
      <c r="BI175" t="s">
        <v>1192</v>
      </c>
      <c r="BJ175" t="s">
        <v>1192</v>
      </c>
      <c r="BK175" t="s">
        <v>1192</v>
      </c>
      <c r="BL175" t="s">
        <v>1192</v>
      </c>
      <c r="BM175" t="s">
        <v>1192</v>
      </c>
      <c r="BN175" t="s">
        <v>1192</v>
      </c>
      <c r="BO175" t="s">
        <v>1192</v>
      </c>
      <c r="BP175" t="s">
        <v>1192</v>
      </c>
      <c r="BQ175" t="s">
        <v>1192</v>
      </c>
      <c r="BR175" t="s">
        <v>1192</v>
      </c>
      <c r="BS175" t="s">
        <v>1192</v>
      </c>
      <c r="BT175" t="s">
        <v>1192</v>
      </c>
      <c r="BU175" t="s">
        <v>1192</v>
      </c>
      <c r="BV175" t="s">
        <v>1192</v>
      </c>
      <c r="BW175" t="s">
        <v>1192</v>
      </c>
      <c r="BX175" t="s">
        <v>1192</v>
      </c>
      <c r="BY175" t="s">
        <v>1192</v>
      </c>
      <c r="BZ175" t="s">
        <v>1192</v>
      </c>
      <c r="CA175" t="s">
        <v>1192</v>
      </c>
      <c r="CB175" t="s">
        <v>1192</v>
      </c>
      <c r="CC175" t="s">
        <v>1192</v>
      </c>
      <c r="CD175" t="s">
        <v>1192</v>
      </c>
      <c r="CE175" t="s">
        <v>1192</v>
      </c>
    </row>
    <row r="176" spans="1:83" x14ac:dyDescent="0.25">
      <c r="A176" t="s">
        <v>987</v>
      </c>
      <c r="B176" t="s">
        <v>1675</v>
      </c>
      <c r="C176">
        <v>88664654</v>
      </c>
      <c r="D176">
        <v>93061900.909999996</v>
      </c>
      <c r="E176">
        <v>0</v>
      </c>
      <c r="F176">
        <v>0</v>
      </c>
      <c r="G176">
        <v>0</v>
      </c>
      <c r="H176">
        <v>0</v>
      </c>
      <c r="I176">
        <v>88664654</v>
      </c>
      <c r="J176">
        <v>93061900.909999996</v>
      </c>
      <c r="K176">
        <v>15012425.050000001</v>
      </c>
      <c r="L176">
        <v>22386408.34</v>
      </c>
      <c r="M176">
        <v>82991.899999999994</v>
      </c>
      <c r="N176">
        <v>85461.8</v>
      </c>
      <c r="O176">
        <v>96.8</v>
      </c>
      <c r="P176">
        <v>95.8</v>
      </c>
      <c r="Q176">
        <v>0</v>
      </c>
      <c r="R176">
        <v>0</v>
      </c>
      <c r="S176">
        <v>80336.2</v>
      </c>
      <c r="T176">
        <v>81872.399999999994</v>
      </c>
      <c r="U176">
        <v>1103.67</v>
      </c>
      <c r="V176">
        <v>1136.67</v>
      </c>
      <c r="W176">
        <v>1103.67</v>
      </c>
      <c r="X176">
        <v>1136.67</v>
      </c>
      <c r="Y176">
        <v>903871.3</v>
      </c>
      <c r="Z176">
        <v>11.04</v>
      </c>
      <c r="AA176">
        <v>1.0003</v>
      </c>
      <c r="AB176">
        <v>4</v>
      </c>
      <c r="AC176">
        <v>4</v>
      </c>
      <c r="AD176">
        <v>395.59</v>
      </c>
      <c r="AE176">
        <v>0</v>
      </c>
      <c r="AF176">
        <v>0</v>
      </c>
      <c r="AG176">
        <v>0</v>
      </c>
      <c r="AH176">
        <v>1532.26</v>
      </c>
      <c r="AI176" t="s">
        <v>1192</v>
      </c>
      <c r="AJ176">
        <v>0</v>
      </c>
      <c r="AK176" t="s">
        <v>1192</v>
      </c>
      <c r="AL176">
        <v>0</v>
      </c>
      <c r="AM176" t="s">
        <v>1192</v>
      </c>
      <c r="AN176">
        <v>0</v>
      </c>
      <c r="AO176">
        <v>3</v>
      </c>
      <c r="AP176" t="s">
        <v>1192</v>
      </c>
      <c r="AQ176" t="s">
        <v>1192</v>
      </c>
      <c r="AR176" t="s">
        <v>1192</v>
      </c>
      <c r="AS176" t="s">
        <v>1192</v>
      </c>
      <c r="AT176" t="s">
        <v>1192</v>
      </c>
      <c r="AU176" t="s">
        <v>1192</v>
      </c>
      <c r="AV176" t="s">
        <v>1192</v>
      </c>
      <c r="AW176" t="s">
        <v>1192</v>
      </c>
      <c r="AX176" t="s">
        <v>1192</v>
      </c>
      <c r="AY176" t="s">
        <v>1192</v>
      </c>
      <c r="AZ176" t="s">
        <v>1192</v>
      </c>
      <c r="BA176" t="s">
        <v>1192</v>
      </c>
      <c r="BB176" t="s">
        <v>1192</v>
      </c>
      <c r="BC176" t="s">
        <v>1192</v>
      </c>
      <c r="BD176" t="s">
        <v>1192</v>
      </c>
      <c r="BE176" t="s">
        <v>1192</v>
      </c>
      <c r="BF176" t="s">
        <v>1192</v>
      </c>
      <c r="BG176" t="s">
        <v>1192</v>
      </c>
      <c r="BH176" t="s">
        <v>1192</v>
      </c>
      <c r="BI176" t="s">
        <v>1192</v>
      </c>
      <c r="BJ176" t="s">
        <v>1192</v>
      </c>
      <c r="BK176" t="s">
        <v>1192</v>
      </c>
      <c r="BL176" t="s">
        <v>1192</v>
      </c>
      <c r="BM176" t="s">
        <v>1192</v>
      </c>
      <c r="BN176" t="s">
        <v>1192</v>
      </c>
      <c r="BO176" t="s">
        <v>1192</v>
      </c>
      <c r="BP176" t="s">
        <v>1192</v>
      </c>
      <c r="BQ176" t="s">
        <v>1192</v>
      </c>
      <c r="BR176" t="s">
        <v>1192</v>
      </c>
      <c r="BS176" t="s">
        <v>1192</v>
      </c>
      <c r="BT176" t="s">
        <v>1192</v>
      </c>
      <c r="BU176" t="s">
        <v>1192</v>
      </c>
      <c r="BV176" t="s">
        <v>1192</v>
      </c>
      <c r="BW176" t="s">
        <v>1192</v>
      </c>
      <c r="BX176" t="s">
        <v>1192</v>
      </c>
      <c r="BY176" t="s">
        <v>1192</v>
      </c>
      <c r="BZ176">
        <v>0</v>
      </c>
      <c r="CA176" t="s">
        <v>1192</v>
      </c>
      <c r="CB176" t="s">
        <v>1192</v>
      </c>
      <c r="CC176">
        <v>0</v>
      </c>
      <c r="CD176" t="s">
        <v>1192</v>
      </c>
      <c r="CE176" t="s">
        <v>1192</v>
      </c>
    </row>
    <row r="177" spans="1:83" x14ac:dyDescent="0.25">
      <c r="A177" t="s">
        <v>989</v>
      </c>
      <c r="B177" t="s">
        <v>1676</v>
      </c>
      <c r="C177">
        <v>9092994</v>
      </c>
      <c r="D177">
        <v>9557768</v>
      </c>
      <c r="E177">
        <v>0</v>
      </c>
      <c r="F177">
        <v>0</v>
      </c>
      <c r="G177">
        <v>2442174</v>
      </c>
      <c r="H177">
        <v>2662718</v>
      </c>
      <c r="I177">
        <v>6650820</v>
      </c>
      <c r="J177">
        <v>6895050</v>
      </c>
      <c r="K177">
        <v>0</v>
      </c>
      <c r="L177">
        <v>0</v>
      </c>
      <c r="M177">
        <v>35461.699999999997</v>
      </c>
      <c r="N177">
        <v>35837.15</v>
      </c>
      <c r="O177">
        <v>97</v>
      </c>
      <c r="P177">
        <v>97</v>
      </c>
      <c r="Q177">
        <v>0</v>
      </c>
      <c r="R177">
        <v>0</v>
      </c>
      <c r="S177">
        <v>34397.9</v>
      </c>
      <c r="T177">
        <v>34762.035499999998</v>
      </c>
      <c r="U177">
        <v>264.35000000000002</v>
      </c>
      <c r="V177">
        <v>274.94846000000001</v>
      </c>
      <c r="W177">
        <v>193.35</v>
      </c>
      <c r="X177">
        <v>198.35001</v>
      </c>
      <c r="Y177">
        <v>0</v>
      </c>
      <c r="Z177">
        <v>0</v>
      </c>
      <c r="AA177">
        <v>0</v>
      </c>
      <c r="AB177">
        <v>4</v>
      </c>
      <c r="AC177">
        <v>4</v>
      </c>
      <c r="AD177">
        <v>1556.46021</v>
      </c>
      <c r="AE177">
        <v>246.56003999999999</v>
      </c>
      <c r="AF177">
        <v>91.790019999999998</v>
      </c>
      <c r="AG177">
        <v>0</v>
      </c>
      <c r="AH177">
        <v>2169.75873</v>
      </c>
      <c r="AI177">
        <v>59</v>
      </c>
      <c r="AJ177">
        <v>34762</v>
      </c>
      <c r="AK177">
        <v>0</v>
      </c>
      <c r="AL177">
        <v>0</v>
      </c>
      <c r="AM177">
        <v>57</v>
      </c>
      <c r="AN177">
        <v>34677.5</v>
      </c>
      <c r="AO177" t="s">
        <v>1192</v>
      </c>
      <c r="AP177" t="s">
        <v>1192</v>
      </c>
      <c r="AQ177" t="s">
        <v>1192</v>
      </c>
      <c r="AR177" t="s">
        <v>1192</v>
      </c>
      <c r="AS177" t="s">
        <v>1192</v>
      </c>
      <c r="AT177" t="s">
        <v>1192</v>
      </c>
      <c r="AU177" t="s">
        <v>1192</v>
      </c>
      <c r="AV177" t="s">
        <v>1192</v>
      </c>
      <c r="AW177" t="s">
        <v>1192</v>
      </c>
      <c r="AX177" t="s">
        <v>1192</v>
      </c>
      <c r="AY177" t="s">
        <v>1192</v>
      </c>
      <c r="AZ177" t="s">
        <v>1192</v>
      </c>
      <c r="BA177" t="s">
        <v>1192</v>
      </c>
      <c r="BB177" t="s">
        <v>1192</v>
      </c>
      <c r="BC177" t="s">
        <v>1192</v>
      </c>
      <c r="BD177" t="s">
        <v>1192</v>
      </c>
      <c r="BE177" t="s">
        <v>1192</v>
      </c>
      <c r="BF177" t="s">
        <v>1192</v>
      </c>
      <c r="BG177" t="s">
        <v>1192</v>
      </c>
      <c r="BH177" t="s">
        <v>1192</v>
      </c>
      <c r="BI177" t="s">
        <v>1192</v>
      </c>
      <c r="BJ177" t="s">
        <v>1192</v>
      </c>
      <c r="BK177" t="s">
        <v>1192</v>
      </c>
      <c r="BL177" t="s">
        <v>1192</v>
      </c>
      <c r="BM177" t="s">
        <v>1192</v>
      </c>
      <c r="BN177" t="s">
        <v>1192</v>
      </c>
      <c r="BO177" t="s">
        <v>1192</v>
      </c>
      <c r="BP177" t="s">
        <v>1192</v>
      </c>
      <c r="BQ177" t="s">
        <v>1192</v>
      </c>
      <c r="BR177" t="s">
        <v>1192</v>
      </c>
      <c r="BS177" t="s">
        <v>1192</v>
      </c>
      <c r="BT177" t="s">
        <v>1192</v>
      </c>
      <c r="BU177" t="s">
        <v>1192</v>
      </c>
      <c r="BV177" t="s">
        <v>1192</v>
      </c>
      <c r="BW177" t="s">
        <v>1192</v>
      </c>
      <c r="BX177" t="s">
        <v>1192</v>
      </c>
      <c r="BY177" t="s">
        <v>1192</v>
      </c>
      <c r="BZ177" t="s">
        <v>1192</v>
      </c>
      <c r="CA177" t="s">
        <v>1192</v>
      </c>
      <c r="CB177" t="s">
        <v>1192</v>
      </c>
      <c r="CC177" t="s">
        <v>1192</v>
      </c>
      <c r="CD177" t="s">
        <v>1192</v>
      </c>
      <c r="CE177" t="s">
        <v>1192</v>
      </c>
    </row>
    <row r="178" spans="1:83" x14ac:dyDescent="0.25">
      <c r="A178" t="s">
        <v>991</v>
      </c>
      <c r="B178" t="s">
        <v>1677</v>
      </c>
      <c r="C178">
        <v>9507868</v>
      </c>
      <c r="D178">
        <v>9830082</v>
      </c>
      <c r="E178">
        <v>0</v>
      </c>
      <c r="F178">
        <v>0</v>
      </c>
      <c r="G178">
        <v>3386780</v>
      </c>
      <c r="H178">
        <v>3467459</v>
      </c>
      <c r="I178">
        <v>6121088</v>
      </c>
      <c r="J178">
        <v>6362623</v>
      </c>
      <c r="K178">
        <v>0</v>
      </c>
      <c r="L178">
        <v>0</v>
      </c>
      <c r="M178">
        <v>32304.5</v>
      </c>
      <c r="N178">
        <v>32667.63</v>
      </c>
      <c r="O178">
        <v>98</v>
      </c>
      <c r="P178">
        <v>98.2</v>
      </c>
      <c r="Q178">
        <v>0</v>
      </c>
      <c r="R178">
        <v>0</v>
      </c>
      <c r="S178">
        <v>31658.400000000001</v>
      </c>
      <c r="T178">
        <v>32079.599999999999</v>
      </c>
      <c r="U178">
        <v>300.33</v>
      </c>
      <c r="V178">
        <v>306.43</v>
      </c>
      <c r="W178">
        <v>193.35</v>
      </c>
      <c r="X178">
        <v>198.34</v>
      </c>
      <c r="Y178">
        <v>0</v>
      </c>
      <c r="Z178">
        <v>0</v>
      </c>
      <c r="AA178">
        <v>0</v>
      </c>
      <c r="AB178">
        <v>4</v>
      </c>
      <c r="AC178">
        <v>4</v>
      </c>
      <c r="AD178">
        <v>1424.56</v>
      </c>
      <c r="AE178">
        <v>251.6</v>
      </c>
      <c r="AF178">
        <v>80.84</v>
      </c>
      <c r="AG178">
        <v>0</v>
      </c>
      <c r="AH178">
        <v>2063.4299999999998</v>
      </c>
      <c r="AI178">
        <v>24</v>
      </c>
      <c r="AJ178">
        <v>32079.599999999999</v>
      </c>
      <c r="AK178">
        <v>0</v>
      </c>
      <c r="AL178">
        <v>0</v>
      </c>
      <c r="AM178">
        <v>24</v>
      </c>
      <c r="AN178">
        <v>32079.599999999999</v>
      </c>
      <c r="AO178" t="s">
        <v>1192</v>
      </c>
      <c r="AP178" t="s">
        <v>1192</v>
      </c>
      <c r="AQ178" t="s">
        <v>1192</v>
      </c>
      <c r="AR178" t="s">
        <v>1192</v>
      </c>
      <c r="AS178" t="s">
        <v>1192</v>
      </c>
      <c r="AT178" t="s">
        <v>1192</v>
      </c>
      <c r="AU178" t="s">
        <v>1192</v>
      </c>
      <c r="AV178" t="s">
        <v>1192</v>
      </c>
      <c r="AW178" t="s">
        <v>1192</v>
      </c>
      <c r="AX178" t="s">
        <v>1192</v>
      </c>
      <c r="AY178" t="s">
        <v>1192</v>
      </c>
      <c r="AZ178" t="s">
        <v>1192</v>
      </c>
      <c r="BA178" t="s">
        <v>1192</v>
      </c>
      <c r="BB178" t="s">
        <v>1192</v>
      </c>
      <c r="BC178" t="s">
        <v>1192</v>
      </c>
      <c r="BD178" t="s">
        <v>1192</v>
      </c>
      <c r="BE178" t="s">
        <v>1192</v>
      </c>
      <c r="BF178" t="s">
        <v>1192</v>
      </c>
      <c r="BG178" t="s">
        <v>1192</v>
      </c>
      <c r="BH178" t="s">
        <v>1192</v>
      </c>
      <c r="BI178" t="s">
        <v>1192</v>
      </c>
      <c r="BJ178" t="s">
        <v>1192</v>
      </c>
      <c r="BK178" t="s">
        <v>1192</v>
      </c>
      <c r="BL178" t="s">
        <v>1192</v>
      </c>
      <c r="BM178" t="s">
        <v>1192</v>
      </c>
      <c r="BN178" t="s">
        <v>1192</v>
      </c>
      <c r="BO178" t="s">
        <v>1192</v>
      </c>
      <c r="BP178" t="s">
        <v>1192</v>
      </c>
      <c r="BQ178" t="s">
        <v>1192</v>
      </c>
      <c r="BR178" t="s">
        <v>1192</v>
      </c>
      <c r="BS178" t="s">
        <v>1192</v>
      </c>
      <c r="BT178" t="s">
        <v>1192</v>
      </c>
      <c r="BU178" t="s">
        <v>1192</v>
      </c>
      <c r="BV178" t="s">
        <v>1192</v>
      </c>
      <c r="BW178" t="s">
        <v>1192</v>
      </c>
      <c r="BX178" t="s">
        <v>1192</v>
      </c>
      <c r="BY178" t="s">
        <v>1192</v>
      </c>
      <c r="BZ178" t="s">
        <v>1192</v>
      </c>
      <c r="CA178" t="s">
        <v>1192</v>
      </c>
      <c r="CB178" t="s">
        <v>1192</v>
      </c>
      <c r="CC178" t="s">
        <v>1192</v>
      </c>
      <c r="CD178" t="s">
        <v>1192</v>
      </c>
      <c r="CE178" t="s">
        <v>1192</v>
      </c>
    </row>
    <row r="179" spans="1:83" x14ac:dyDescent="0.25">
      <c r="A179" t="s">
        <v>993</v>
      </c>
      <c r="B179" t="s">
        <v>1678</v>
      </c>
      <c r="C179">
        <v>74929440</v>
      </c>
      <c r="D179">
        <v>78531329</v>
      </c>
      <c r="E179">
        <v>43456</v>
      </c>
      <c r="F179">
        <v>44750.6</v>
      </c>
      <c r="G179">
        <v>768454</v>
      </c>
      <c r="H179">
        <v>783168</v>
      </c>
      <c r="I179">
        <v>74160986</v>
      </c>
      <c r="J179">
        <v>77748161</v>
      </c>
      <c r="K179">
        <v>709000</v>
      </c>
      <c r="L179">
        <v>738000</v>
      </c>
      <c r="M179">
        <v>45684.6</v>
      </c>
      <c r="N179">
        <v>46035.5</v>
      </c>
      <c r="O179">
        <v>97.2</v>
      </c>
      <c r="P179">
        <v>98.2</v>
      </c>
      <c r="Q179">
        <v>0</v>
      </c>
      <c r="R179">
        <v>0</v>
      </c>
      <c r="S179">
        <v>44405.4</v>
      </c>
      <c r="T179">
        <v>45206.860999999997</v>
      </c>
      <c r="U179">
        <v>1687.39</v>
      </c>
      <c r="V179">
        <v>1737.1550999999999</v>
      </c>
      <c r="W179">
        <v>1670.09</v>
      </c>
      <c r="X179">
        <v>1719.8309999999999</v>
      </c>
      <c r="Y179">
        <v>754994.45</v>
      </c>
      <c r="Z179">
        <v>16.7</v>
      </c>
      <c r="AA179">
        <v>0.99995000000000001</v>
      </c>
      <c r="AB179">
        <v>4</v>
      </c>
      <c r="AC179">
        <v>4</v>
      </c>
      <c r="AD179">
        <v>0</v>
      </c>
      <c r="AE179">
        <v>253.20017000000001</v>
      </c>
      <c r="AF179">
        <v>90.110060000000004</v>
      </c>
      <c r="AG179">
        <v>0</v>
      </c>
      <c r="AH179">
        <v>2080.46533</v>
      </c>
      <c r="AI179">
        <v>21</v>
      </c>
      <c r="AJ179">
        <v>13345.83</v>
      </c>
      <c r="AK179">
        <v>2</v>
      </c>
      <c r="AL179">
        <v>31861.06</v>
      </c>
      <c r="AM179">
        <v>16</v>
      </c>
      <c r="AN179">
        <v>44957.08</v>
      </c>
      <c r="AO179" t="s">
        <v>1192</v>
      </c>
      <c r="AP179" t="s">
        <v>1192</v>
      </c>
      <c r="AQ179" t="s">
        <v>1192</v>
      </c>
      <c r="AR179" t="s">
        <v>1192</v>
      </c>
      <c r="AS179" t="s">
        <v>1192</v>
      </c>
      <c r="AT179" t="s">
        <v>1192</v>
      </c>
      <c r="AU179" t="s">
        <v>1192</v>
      </c>
      <c r="AV179" t="s">
        <v>1192</v>
      </c>
      <c r="AW179" t="s">
        <v>1192</v>
      </c>
      <c r="AX179" t="s">
        <v>1192</v>
      </c>
      <c r="AY179" t="s">
        <v>1192</v>
      </c>
      <c r="AZ179" t="s">
        <v>1192</v>
      </c>
      <c r="BA179" t="s">
        <v>1192</v>
      </c>
      <c r="BB179" t="s">
        <v>1192</v>
      </c>
      <c r="BC179" t="s">
        <v>1192</v>
      </c>
      <c r="BD179" t="s">
        <v>1192</v>
      </c>
      <c r="BE179" t="s">
        <v>1192</v>
      </c>
      <c r="BF179" t="s">
        <v>1192</v>
      </c>
      <c r="BG179" t="s">
        <v>1192</v>
      </c>
      <c r="BH179" t="s">
        <v>1192</v>
      </c>
      <c r="BI179" t="s">
        <v>1192</v>
      </c>
      <c r="BJ179" t="s">
        <v>1192</v>
      </c>
      <c r="BK179" t="s">
        <v>1192</v>
      </c>
      <c r="BL179" t="s">
        <v>1192</v>
      </c>
      <c r="BM179" t="s">
        <v>1192</v>
      </c>
      <c r="BN179" t="s">
        <v>1192</v>
      </c>
      <c r="BO179" t="s">
        <v>1192</v>
      </c>
      <c r="BP179" t="s">
        <v>1192</v>
      </c>
      <c r="BQ179" t="s">
        <v>1192</v>
      </c>
      <c r="BR179" t="s">
        <v>1192</v>
      </c>
      <c r="BS179" t="s">
        <v>1192</v>
      </c>
      <c r="BT179" t="s">
        <v>1192</v>
      </c>
      <c r="BU179" t="s">
        <v>1192</v>
      </c>
      <c r="BV179" t="s">
        <v>1192</v>
      </c>
      <c r="BW179" t="s">
        <v>1192</v>
      </c>
      <c r="BX179" t="s">
        <v>1192</v>
      </c>
      <c r="BY179" t="s">
        <v>1192</v>
      </c>
      <c r="BZ179" t="s">
        <v>1192</v>
      </c>
      <c r="CA179" t="s">
        <v>1192</v>
      </c>
      <c r="CB179" t="s">
        <v>1192</v>
      </c>
      <c r="CC179" t="s">
        <v>1192</v>
      </c>
      <c r="CD179" t="s">
        <v>1192</v>
      </c>
      <c r="CE179" t="s">
        <v>1192</v>
      </c>
    </row>
    <row r="180" spans="1:83" x14ac:dyDescent="0.25">
      <c r="A180" t="s">
        <v>995</v>
      </c>
      <c r="B180" t="s">
        <v>1679</v>
      </c>
      <c r="C180">
        <v>13092752</v>
      </c>
      <c r="D180">
        <v>13525167</v>
      </c>
      <c r="E180">
        <v>0</v>
      </c>
      <c r="F180" t="s">
        <v>1192</v>
      </c>
      <c r="G180">
        <v>1231115</v>
      </c>
      <c r="H180">
        <v>1277296</v>
      </c>
      <c r="I180">
        <v>11861637</v>
      </c>
      <c r="J180">
        <v>12247871</v>
      </c>
      <c r="K180">
        <v>5060</v>
      </c>
      <c r="L180">
        <v>5263</v>
      </c>
      <c r="M180">
        <v>49895.9</v>
      </c>
      <c r="N180">
        <v>50469.5</v>
      </c>
      <c r="O180">
        <v>99</v>
      </c>
      <c r="P180">
        <v>99</v>
      </c>
      <c r="Q180">
        <v>0</v>
      </c>
      <c r="R180">
        <v>0</v>
      </c>
      <c r="S180">
        <v>49396.9</v>
      </c>
      <c r="T180">
        <v>49964.800000000003</v>
      </c>
      <c r="U180">
        <v>265.05</v>
      </c>
      <c r="V180">
        <v>270.69</v>
      </c>
      <c r="W180">
        <v>240.13</v>
      </c>
      <c r="X180">
        <v>245.13</v>
      </c>
      <c r="Y180" t="s">
        <v>1192</v>
      </c>
      <c r="Z180" t="s">
        <v>1192</v>
      </c>
      <c r="AA180" t="s">
        <v>1192</v>
      </c>
      <c r="AB180">
        <v>4</v>
      </c>
      <c r="AC180">
        <v>4</v>
      </c>
      <c r="AD180">
        <v>1529.31</v>
      </c>
      <c r="AE180">
        <v>223</v>
      </c>
      <c r="AF180">
        <v>0</v>
      </c>
      <c r="AG180">
        <v>0</v>
      </c>
      <c r="AH180">
        <v>2023</v>
      </c>
      <c r="AI180">
        <v>35</v>
      </c>
      <c r="AJ180">
        <v>22240.9</v>
      </c>
      <c r="AK180">
        <v>0</v>
      </c>
      <c r="AL180">
        <v>0</v>
      </c>
      <c r="AM180">
        <v>30</v>
      </c>
      <c r="AN180">
        <v>22016.2</v>
      </c>
      <c r="AO180">
        <v>3</v>
      </c>
      <c r="AP180" t="s">
        <v>1192</v>
      </c>
      <c r="AQ180" t="s">
        <v>1192</v>
      </c>
      <c r="AR180" t="s">
        <v>1192</v>
      </c>
      <c r="AS180" t="s">
        <v>1192</v>
      </c>
      <c r="AT180" t="s">
        <v>1192</v>
      </c>
      <c r="AU180" t="s">
        <v>1192</v>
      </c>
      <c r="AV180" t="s">
        <v>1192</v>
      </c>
      <c r="AW180" t="s">
        <v>1192</v>
      </c>
      <c r="AX180" t="s">
        <v>1192</v>
      </c>
      <c r="AY180" t="s">
        <v>1192</v>
      </c>
      <c r="AZ180" t="s">
        <v>1192</v>
      </c>
      <c r="BA180" t="s">
        <v>1192</v>
      </c>
      <c r="BB180" t="s">
        <v>1192</v>
      </c>
      <c r="BC180" t="s">
        <v>1192</v>
      </c>
      <c r="BD180" t="s">
        <v>1192</v>
      </c>
      <c r="BE180" t="s">
        <v>1192</v>
      </c>
      <c r="BF180" t="s">
        <v>1192</v>
      </c>
      <c r="BG180" t="s">
        <v>1192</v>
      </c>
      <c r="BH180" t="s">
        <v>1192</v>
      </c>
      <c r="BI180" t="s">
        <v>1192</v>
      </c>
      <c r="BJ180" t="s">
        <v>1192</v>
      </c>
      <c r="BK180" t="s">
        <v>1192</v>
      </c>
      <c r="BL180" t="s">
        <v>1192</v>
      </c>
      <c r="BM180" t="s">
        <v>1192</v>
      </c>
      <c r="BN180" t="s">
        <v>1192</v>
      </c>
      <c r="BO180" t="s">
        <v>1192</v>
      </c>
      <c r="BP180" t="s">
        <v>1192</v>
      </c>
      <c r="BQ180" t="s">
        <v>1192</v>
      </c>
      <c r="BR180" t="s">
        <v>1192</v>
      </c>
      <c r="BS180" t="s">
        <v>1192</v>
      </c>
      <c r="BT180" t="s">
        <v>1192</v>
      </c>
      <c r="BU180" t="s">
        <v>1192</v>
      </c>
      <c r="BV180" t="s">
        <v>1192</v>
      </c>
      <c r="BW180" t="s">
        <v>1192</v>
      </c>
      <c r="BX180" t="s">
        <v>1192</v>
      </c>
      <c r="BY180" t="s">
        <v>1192</v>
      </c>
      <c r="BZ180">
        <v>0</v>
      </c>
      <c r="CA180" t="s">
        <v>1192</v>
      </c>
      <c r="CB180" t="s">
        <v>1192</v>
      </c>
      <c r="CC180">
        <v>0</v>
      </c>
      <c r="CD180" t="s">
        <v>1192</v>
      </c>
      <c r="CE180" t="s">
        <v>1192</v>
      </c>
    </row>
    <row r="181" spans="1:83" x14ac:dyDescent="0.25">
      <c r="A181" t="s">
        <v>997</v>
      </c>
      <c r="B181" t="s">
        <v>1680</v>
      </c>
      <c r="C181">
        <v>10290300</v>
      </c>
      <c r="D181">
        <v>10788800</v>
      </c>
      <c r="E181">
        <v>0</v>
      </c>
      <c r="F181">
        <v>0</v>
      </c>
      <c r="G181">
        <v>3707886</v>
      </c>
      <c r="H181">
        <v>3911969</v>
      </c>
      <c r="I181">
        <v>6582414</v>
      </c>
      <c r="J181">
        <v>6876831</v>
      </c>
      <c r="K181">
        <v>582800</v>
      </c>
      <c r="L181">
        <v>644000</v>
      </c>
      <c r="M181">
        <v>37192.199999999997</v>
      </c>
      <c r="N181">
        <v>37990.699999999997</v>
      </c>
      <c r="O181">
        <v>99.25</v>
      </c>
      <c r="P181">
        <v>98.75</v>
      </c>
      <c r="Q181">
        <v>786.7</v>
      </c>
      <c r="R181">
        <v>784.2</v>
      </c>
      <c r="S181">
        <v>37700</v>
      </c>
      <c r="T181">
        <v>38300</v>
      </c>
      <c r="U181">
        <v>272.95</v>
      </c>
      <c r="V181">
        <v>281.69</v>
      </c>
      <c r="W181">
        <v>174.6</v>
      </c>
      <c r="X181">
        <v>179.55</v>
      </c>
      <c r="Y181">
        <v>0</v>
      </c>
      <c r="Z181">
        <v>0</v>
      </c>
      <c r="AA181">
        <v>0</v>
      </c>
      <c r="AB181">
        <v>4</v>
      </c>
      <c r="AC181">
        <v>4</v>
      </c>
      <c r="AD181">
        <v>1432.17</v>
      </c>
      <c r="AE181">
        <v>276.3</v>
      </c>
      <c r="AF181">
        <v>0</v>
      </c>
      <c r="AG181">
        <v>0</v>
      </c>
      <c r="AH181">
        <v>1990.16</v>
      </c>
      <c r="AI181">
        <v>71</v>
      </c>
      <c r="AJ181">
        <v>38300</v>
      </c>
      <c r="AK181">
        <v>0</v>
      </c>
      <c r="AL181">
        <v>0</v>
      </c>
      <c r="AM181">
        <v>70</v>
      </c>
      <c r="AN181">
        <v>38268.5</v>
      </c>
      <c r="AO181" t="s">
        <v>1192</v>
      </c>
      <c r="AP181" t="s">
        <v>1192</v>
      </c>
      <c r="AQ181" t="s">
        <v>1192</v>
      </c>
      <c r="AR181" t="s">
        <v>1192</v>
      </c>
      <c r="AS181" t="s">
        <v>1192</v>
      </c>
      <c r="AT181" t="s">
        <v>1192</v>
      </c>
      <c r="AU181" t="s">
        <v>1192</v>
      </c>
      <c r="AV181" t="s">
        <v>1192</v>
      </c>
      <c r="AW181" t="s">
        <v>1192</v>
      </c>
      <c r="AX181" t="s">
        <v>1192</v>
      </c>
      <c r="AY181" t="s">
        <v>1192</v>
      </c>
      <c r="AZ181" t="s">
        <v>1192</v>
      </c>
      <c r="BA181" t="s">
        <v>1192</v>
      </c>
      <c r="BB181" t="s">
        <v>1192</v>
      </c>
      <c r="BC181" t="s">
        <v>1192</v>
      </c>
      <c r="BD181" t="s">
        <v>1192</v>
      </c>
      <c r="BE181" t="s">
        <v>1192</v>
      </c>
      <c r="BF181" t="s">
        <v>1192</v>
      </c>
      <c r="BG181" t="s">
        <v>1192</v>
      </c>
      <c r="BH181" t="s">
        <v>1192</v>
      </c>
      <c r="BI181" t="s">
        <v>1192</v>
      </c>
      <c r="BJ181" t="s">
        <v>1192</v>
      </c>
      <c r="BK181" t="s">
        <v>1192</v>
      </c>
      <c r="BL181" t="s">
        <v>1192</v>
      </c>
      <c r="BM181" t="s">
        <v>1192</v>
      </c>
      <c r="BN181" t="s">
        <v>1192</v>
      </c>
      <c r="BO181" t="s">
        <v>1192</v>
      </c>
      <c r="BP181" t="s">
        <v>1192</v>
      </c>
      <c r="BQ181" t="s">
        <v>1192</v>
      </c>
      <c r="BR181" t="s">
        <v>1192</v>
      </c>
      <c r="BS181" t="s">
        <v>1192</v>
      </c>
      <c r="BT181" t="s">
        <v>1192</v>
      </c>
      <c r="BU181" t="s">
        <v>1192</v>
      </c>
      <c r="BV181" t="s">
        <v>1192</v>
      </c>
      <c r="BW181" t="s">
        <v>1192</v>
      </c>
      <c r="BX181" t="s">
        <v>1192</v>
      </c>
      <c r="BY181" t="s">
        <v>1192</v>
      </c>
      <c r="BZ181" t="s">
        <v>1192</v>
      </c>
      <c r="CA181" t="s">
        <v>1192</v>
      </c>
      <c r="CB181" t="s">
        <v>1192</v>
      </c>
      <c r="CC181" t="s">
        <v>1192</v>
      </c>
      <c r="CD181" t="s">
        <v>1192</v>
      </c>
      <c r="CE181" t="s">
        <v>1192</v>
      </c>
    </row>
    <row r="182" spans="1:83" x14ac:dyDescent="0.25">
      <c r="A182" t="s">
        <v>999</v>
      </c>
      <c r="B182" t="s">
        <v>1681</v>
      </c>
      <c r="C182">
        <v>80174587.459999993</v>
      </c>
      <c r="D182">
        <v>84335487.469999999</v>
      </c>
      <c r="E182">
        <v>579702.46</v>
      </c>
      <c r="F182">
        <v>600836.15</v>
      </c>
      <c r="G182">
        <v>1686206</v>
      </c>
      <c r="H182">
        <v>1700688.51</v>
      </c>
      <c r="I182">
        <v>78487671.459999993</v>
      </c>
      <c r="J182">
        <v>82634798.959999993</v>
      </c>
      <c r="K182">
        <v>1581161</v>
      </c>
      <c r="L182">
        <v>1626148.42</v>
      </c>
      <c r="M182">
        <v>50953.1</v>
      </c>
      <c r="N182">
        <v>51825.1</v>
      </c>
      <c r="O182">
        <v>97.4</v>
      </c>
      <c r="P182">
        <v>98</v>
      </c>
      <c r="Q182">
        <v>12</v>
      </c>
      <c r="R182">
        <v>12.4</v>
      </c>
      <c r="S182">
        <v>49640.3</v>
      </c>
      <c r="T182">
        <v>50801</v>
      </c>
      <c r="U182">
        <v>1615.11</v>
      </c>
      <c r="V182">
        <v>1660.11</v>
      </c>
      <c r="W182">
        <v>1581.13</v>
      </c>
      <c r="X182">
        <v>1626.64</v>
      </c>
      <c r="Y182">
        <v>1594643.39</v>
      </c>
      <c r="Z182">
        <v>31.39</v>
      </c>
      <c r="AA182">
        <v>1.98529</v>
      </c>
      <c r="AB182">
        <v>4</v>
      </c>
      <c r="AC182">
        <v>4</v>
      </c>
      <c r="AD182">
        <v>0</v>
      </c>
      <c r="AE182">
        <v>253.2</v>
      </c>
      <c r="AF182">
        <v>90.11</v>
      </c>
      <c r="AG182">
        <v>0</v>
      </c>
      <c r="AH182">
        <v>2003.42</v>
      </c>
      <c r="AI182">
        <v>55</v>
      </c>
      <c r="AJ182">
        <v>34207.9</v>
      </c>
      <c r="AK182">
        <v>1</v>
      </c>
      <c r="AL182">
        <v>16593.099999999999</v>
      </c>
      <c r="AM182">
        <v>53</v>
      </c>
      <c r="AN182">
        <v>34121.699999999997</v>
      </c>
      <c r="AO182">
        <v>3</v>
      </c>
      <c r="AP182" t="s">
        <v>1192</v>
      </c>
      <c r="AQ182" t="s">
        <v>1192</v>
      </c>
      <c r="AR182" t="s">
        <v>1192</v>
      </c>
      <c r="AS182" t="s">
        <v>1192</v>
      </c>
      <c r="AT182" t="s">
        <v>1192</v>
      </c>
      <c r="AU182" t="s">
        <v>1192</v>
      </c>
      <c r="AV182" t="s">
        <v>1192</v>
      </c>
      <c r="AW182" t="s">
        <v>1192</v>
      </c>
      <c r="AX182" t="s">
        <v>1192</v>
      </c>
      <c r="AY182" t="s">
        <v>1192</v>
      </c>
      <c r="AZ182" t="s">
        <v>1192</v>
      </c>
      <c r="BA182" t="s">
        <v>1192</v>
      </c>
      <c r="BB182" t="s">
        <v>1192</v>
      </c>
      <c r="BC182" t="s">
        <v>1192</v>
      </c>
      <c r="BD182" t="s">
        <v>1192</v>
      </c>
      <c r="BE182" t="s">
        <v>1192</v>
      </c>
      <c r="BF182" t="s">
        <v>1192</v>
      </c>
      <c r="BG182" t="s">
        <v>1192</v>
      </c>
      <c r="BH182" t="s">
        <v>1192</v>
      </c>
      <c r="BI182" t="s">
        <v>1192</v>
      </c>
      <c r="BJ182" t="s">
        <v>1192</v>
      </c>
      <c r="BK182" t="s">
        <v>1192</v>
      </c>
      <c r="BL182" t="s">
        <v>1192</v>
      </c>
      <c r="BM182" t="s">
        <v>1192</v>
      </c>
      <c r="BN182" t="s">
        <v>1192</v>
      </c>
      <c r="BO182" t="s">
        <v>1192</v>
      </c>
      <c r="BP182" t="s">
        <v>1192</v>
      </c>
      <c r="BQ182" t="s">
        <v>1192</v>
      </c>
      <c r="BR182" t="s">
        <v>1192</v>
      </c>
      <c r="BS182" t="s">
        <v>1192</v>
      </c>
      <c r="BT182" t="s">
        <v>1192</v>
      </c>
      <c r="BU182" t="s">
        <v>1192</v>
      </c>
      <c r="BV182" t="s">
        <v>1192</v>
      </c>
      <c r="BW182" t="s">
        <v>1192</v>
      </c>
      <c r="BX182" t="s">
        <v>1192</v>
      </c>
      <c r="BY182" t="s">
        <v>1192</v>
      </c>
      <c r="BZ182">
        <v>0</v>
      </c>
      <c r="CA182" t="s">
        <v>1192</v>
      </c>
      <c r="CB182" t="s">
        <v>1192</v>
      </c>
      <c r="CC182">
        <v>0</v>
      </c>
      <c r="CD182" t="s">
        <v>1192</v>
      </c>
      <c r="CE182" t="s">
        <v>1192</v>
      </c>
    </row>
    <row r="183" spans="1:83" x14ac:dyDescent="0.25">
      <c r="A183" t="s">
        <v>1001</v>
      </c>
      <c r="B183" t="s">
        <v>1682</v>
      </c>
      <c r="C183">
        <v>8870005</v>
      </c>
      <c r="D183">
        <v>9235362</v>
      </c>
      <c r="E183">
        <v>0</v>
      </c>
      <c r="F183">
        <v>0</v>
      </c>
      <c r="G183">
        <v>2573788</v>
      </c>
      <c r="H183">
        <v>2724872</v>
      </c>
      <c r="I183">
        <v>6296217</v>
      </c>
      <c r="J183">
        <v>6510490</v>
      </c>
      <c r="K183">
        <v>0</v>
      </c>
      <c r="L183">
        <v>0</v>
      </c>
      <c r="M183">
        <v>41372.9</v>
      </c>
      <c r="N183">
        <v>41656.800000000003</v>
      </c>
      <c r="O183">
        <v>99</v>
      </c>
      <c r="P183">
        <v>98.5</v>
      </c>
      <c r="Q183">
        <v>0</v>
      </c>
      <c r="R183">
        <v>0</v>
      </c>
      <c r="S183">
        <v>40959.199999999997</v>
      </c>
      <c r="T183">
        <v>41031.9</v>
      </c>
      <c r="U183">
        <v>216.56</v>
      </c>
      <c r="V183">
        <v>225.08</v>
      </c>
      <c r="W183">
        <v>153.72</v>
      </c>
      <c r="X183">
        <v>158.66999999999999</v>
      </c>
      <c r="Y183">
        <v>0</v>
      </c>
      <c r="Z183">
        <v>0</v>
      </c>
      <c r="AA183">
        <v>0</v>
      </c>
      <c r="AB183">
        <v>4</v>
      </c>
      <c r="AC183">
        <v>4</v>
      </c>
      <c r="AD183">
        <v>1516.95</v>
      </c>
      <c r="AE183">
        <v>288</v>
      </c>
      <c r="AF183">
        <v>0</v>
      </c>
      <c r="AG183">
        <v>0</v>
      </c>
      <c r="AH183">
        <v>2030.03</v>
      </c>
      <c r="AI183">
        <v>121</v>
      </c>
      <c r="AJ183">
        <v>41031.9</v>
      </c>
      <c r="AK183">
        <v>0</v>
      </c>
      <c r="AL183">
        <v>0</v>
      </c>
      <c r="AM183">
        <v>116</v>
      </c>
      <c r="AN183">
        <v>40833.9</v>
      </c>
      <c r="AO183" t="s">
        <v>1192</v>
      </c>
      <c r="AP183" t="s">
        <v>1192</v>
      </c>
      <c r="AQ183" t="s">
        <v>1192</v>
      </c>
      <c r="AR183" t="s">
        <v>1192</v>
      </c>
      <c r="AS183" t="s">
        <v>1192</v>
      </c>
      <c r="AT183" t="s">
        <v>1192</v>
      </c>
      <c r="AU183" t="s">
        <v>1192</v>
      </c>
      <c r="AV183" t="s">
        <v>1192</v>
      </c>
      <c r="AW183" t="s">
        <v>1192</v>
      </c>
      <c r="AX183" t="s">
        <v>1192</v>
      </c>
      <c r="AY183" t="s">
        <v>1192</v>
      </c>
      <c r="AZ183" t="s">
        <v>1192</v>
      </c>
      <c r="BA183" t="s">
        <v>1192</v>
      </c>
      <c r="BB183" t="s">
        <v>1192</v>
      </c>
      <c r="BC183" t="s">
        <v>1192</v>
      </c>
      <c r="BD183" t="s">
        <v>1192</v>
      </c>
      <c r="BE183" t="s">
        <v>1192</v>
      </c>
      <c r="BF183" t="s">
        <v>1192</v>
      </c>
      <c r="BG183" t="s">
        <v>1192</v>
      </c>
      <c r="BH183" t="s">
        <v>1192</v>
      </c>
      <c r="BI183" t="s">
        <v>1192</v>
      </c>
      <c r="BJ183" t="s">
        <v>1192</v>
      </c>
      <c r="BK183" t="s">
        <v>1192</v>
      </c>
      <c r="BL183" t="s">
        <v>1192</v>
      </c>
      <c r="BM183" t="s">
        <v>1192</v>
      </c>
      <c r="BN183" t="s">
        <v>1192</v>
      </c>
      <c r="BO183" t="s">
        <v>1192</v>
      </c>
      <c r="BP183" t="s">
        <v>1192</v>
      </c>
      <c r="BQ183" t="s">
        <v>1192</v>
      </c>
      <c r="BR183" t="s">
        <v>1192</v>
      </c>
      <c r="BS183" t="s">
        <v>1192</v>
      </c>
      <c r="BT183" t="s">
        <v>1192</v>
      </c>
      <c r="BU183" t="s">
        <v>1192</v>
      </c>
      <c r="BV183" t="s">
        <v>1192</v>
      </c>
      <c r="BW183" t="s">
        <v>1192</v>
      </c>
      <c r="BX183" t="s">
        <v>1192</v>
      </c>
      <c r="BY183" t="s">
        <v>1192</v>
      </c>
      <c r="BZ183" t="s">
        <v>1192</v>
      </c>
      <c r="CA183" t="s">
        <v>1192</v>
      </c>
      <c r="CB183" t="s">
        <v>1192</v>
      </c>
      <c r="CC183" t="s">
        <v>1192</v>
      </c>
      <c r="CD183" t="s">
        <v>1192</v>
      </c>
      <c r="CE183" t="s">
        <v>1192</v>
      </c>
    </row>
    <row r="184" spans="1:83" x14ac:dyDescent="0.25">
      <c r="A184" t="s">
        <v>1002</v>
      </c>
      <c r="B184" t="s">
        <v>1683</v>
      </c>
      <c r="C184">
        <v>177711459</v>
      </c>
      <c r="D184">
        <v>185268837</v>
      </c>
      <c r="E184">
        <v>0</v>
      </c>
      <c r="F184">
        <v>0</v>
      </c>
      <c r="G184">
        <v>6192634</v>
      </c>
      <c r="H184">
        <v>6797723</v>
      </c>
      <c r="I184">
        <v>171518825</v>
      </c>
      <c r="J184">
        <v>178471114</v>
      </c>
      <c r="K184">
        <v>0</v>
      </c>
      <c r="L184">
        <v>0</v>
      </c>
      <c r="M184">
        <v>113640.9</v>
      </c>
      <c r="N184">
        <v>114768.53</v>
      </c>
      <c r="O184">
        <v>98.460999999999999</v>
      </c>
      <c r="P184">
        <v>98.5</v>
      </c>
      <c r="Q184">
        <v>0</v>
      </c>
      <c r="R184">
        <v>0</v>
      </c>
      <c r="S184">
        <v>111892</v>
      </c>
      <c r="T184">
        <v>113047.0021</v>
      </c>
      <c r="U184">
        <v>1588.24</v>
      </c>
      <c r="V184">
        <v>1638.86555</v>
      </c>
      <c r="W184">
        <v>1532.9</v>
      </c>
      <c r="X184">
        <v>1578.7337199999999</v>
      </c>
      <c r="Y184">
        <v>1733010</v>
      </c>
      <c r="Z184">
        <v>15.33</v>
      </c>
      <c r="AA184">
        <v>1.00007</v>
      </c>
      <c r="AB184">
        <v>4</v>
      </c>
      <c r="AC184">
        <v>4</v>
      </c>
      <c r="AD184">
        <v>0</v>
      </c>
      <c r="AE184">
        <v>278.04000000000002</v>
      </c>
      <c r="AF184">
        <v>68.2</v>
      </c>
      <c r="AG184">
        <v>0</v>
      </c>
      <c r="AH184">
        <v>1985.10554</v>
      </c>
      <c r="AI184">
        <v>112</v>
      </c>
      <c r="AJ184">
        <v>113047</v>
      </c>
      <c r="AK184">
        <v>0</v>
      </c>
      <c r="AL184">
        <v>0</v>
      </c>
      <c r="AM184">
        <v>96</v>
      </c>
      <c r="AN184">
        <v>112448</v>
      </c>
      <c r="AO184" t="s">
        <v>1192</v>
      </c>
      <c r="AP184" t="s">
        <v>1192</v>
      </c>
      <c r="AQ184" t="s">
        <v>1192</v>
      </c>
      <c r="AR184" t="s">
        <v>1192</v>
      </c>
      <c r="AS184" t="s">
        <v>1192</v>
      </c>
      <c r="AT184" t="s">
        <v>1192</v>
      </c>
      <c r="AU184" t="s">
        <v>1192</v>
      </c>
      <c r="AV184" t="s">
        <v>1192</v>
      </c>
      <c r="AW184" t="s">
        <v>1192</v>
      </c>
      <c r="AX184" t="s">
        <v>1192</v>
      </c>
      <c r="AY184" t="s">
        <v>1192</v>
      </c>
      <c r="AZ184" t="s">
        <v>1192</v>
      </c>
      <c r="BA184" t="s">
        <v>1192</v>
      </c>
      <c r="BB184" t="s">
        <v>1192</v>
      </c>
      <c r="BC184" t="s">
        <v>1192</v>
      </c>
      <c r="BD184" t="s">
        <v>1192</v>
      </c>
      <c r="BE184" t="s">
        <v>1192</v>
      </c>
      <c r="BF184" t="s">
        <v>1192</v>
      </c>
      <c r="BG184" t="s">
        <v>1192</v>
      </c>
      <c r="BH184" t="s">
        <v>1192</v>
      </c>
      <c r="BI184" t="s">
        <v>1192</v>
      </c>
      <c r="BJ184" t="s">
        <v>1192</v>
      </c>
      <c r="BK184" t="s">
        <v>1192</v>
      </c>
      <c r="BL184" t="s">
        <v>1192</v>
      </c>
      <c r="BM184" t="s">
        <v>1192</v>
      </c>
      <c r="BN184" t="s">
        <v>1192</v>
      </c>
      <c r="BO184" t="s">
        <v>1192</v>
      </c>
      <c r="BP184" t="s">
        <v>1192</v>
      </c>
      <c r="BQ184" t="s">
        <v>1192</v>
      </c>
      <c r="BR184" t="s">
        <v>1192</v>
      </c>
      <c r="BS184" t="s">
        <v>1192</v>
      </c>
      <c r="BT184" t="s">
        <v>1192</v>
      </c>
      <c r="BU184" t="s">
        <v>1192</v>
      </c>
      <c r="BV184" t="s">
        <v>1192</v>
      </c>
      <c r="BW184" t="s">
        <v>1192</v>
      </c>
      <c r="BX184" t="s">
        <v>1192</v>
      </c>
      <c r="BY184" t="s">
        <v>1192</v>
      </c>
      <c r="BZ184" t="s">
        <v>1192</v>
      </c>
      <c r="CA184" t="s">
        <v>1192</v>
      </c>
      <c r="CB184" t="s">
        <v>1192</v>
      </c>
      <c r="CC184" t="s">
        <v>1192</v>
      </c>
      <c r="CD184" t="s">
        <v>1192</v>
      </c>
      <c r="CE184" t="s">
        <v>1192</v>
      </c>
    </row>
    <row r="185" spans="1:83" x14ac:dyDescent="0.25">
      <c r="A185" t="s">
        <v>1003</v>
      </c>
      <c r="B185" t="s">
        <v>1684</v>
      </c>
      <c r="C185">
        <v>124611239</v>
      </c>
      <c r="D185">
        <v>130273277</v>
      </c>
      <c r="E185">
        <v>79190</v>
      </c>
      <c r="F185">
        <v>69410</v>
      </c>
      <c r="G185">
        <v>6106047</v>
      </c>
      <c r="H185">
        <v>6384339</v>
      </c>
      <c r="I185">
        <v>118505192</v>
      </c>
      <c r="J185">
        <v>123888938</v>
      </c>
      <c r="K185">
        <v>868395</v>
      </c>
      <c r="L185">
        <v>885084</v>
      </c>
      <c r="M185">
        <v>79893.7</v>
      </c>
      <c r="N185">
        <v>81099.7</v>
      </c>
      <c r="O185">
        <v>98.5</v>
      </c>
      <c r="P185">
        <v>98.5</v>
      </c>
      <c r="Q185">
        <v>43.6</v>
      </c>
      <c r="R185">
        <v>43.6</v>
      </c>
      <c r="S185">
        <v>78738.899999999994</v>
      </c>
      <c r="T185">
        <v>79926.804499999998</v>
      </c>
      <c r="U185">
        <v>1582.59</v>
      </c>
      <c r="V185">
        <v>1629.90724</v>
      </c>
      <c r="W185">
        <v>1505.04</v>
      </c>
      <c r="X185">
        <v>1550.0299199999999</v>
      </c>
      <c r="Y185">
        <v>1202898</v>
      </c>
      <c r="Z185">
        <v>15.05</v>
      </c>
      <c r="AA185">
        <v>0.99997000000000003</v>
      </c>
      <c r="AB185">
        <v>4</v>
      </c>
      <c r="AC185">
        <v>4</v>
      </c>
      <c r="AD185">
        <v>0</v>
      </c>
      <c r="AE185">
        <v>251.19998000000001</v>
      </c>
      <c r="AF185">
        <v>77.94999</v>
      </c>
      <c r="AG185">
        <v>0</v>
      </c>
      <c r="AH185">
        <v>1959.0572199999999</v>
      </c>
      <c r="AI185">
        <v>39</v>
      </c>
      <c r="AJ185">
        <v>79926.8</v>
      </c>
      <c r="AK185">
        <v>0</v>
      </c>
      <c r="AL185">
        <v>0</v>
      </c>
      <c r="AM185">
        <v>39</v>
      </c>
      <c r="AN185">
        <v>79926.8</v>
      </c>
      <c r="AO185">
        <v>3</v>
      </c>
      <c r="AP185" t="s">
        <v>1192</v>
      </c>
      <c r="AQ185" t="s">
        <v>1192</v>
      </c>
      <c r="AR185" t="s">
        <v>1192</v>
      </c>
      <c r="AS185" t="s">
        <v>1192</v>
      </c>
      <c r="AT185" t="s">
        <v>1192</v>
      </c>
      <c r="AU185" t="s">
        <v>1192</v>
      </c>
      <c r="AV185" t="s">
        <v>1192</v>
      </c>
      <c r="AW185" t="s">
        <v>1192</v>
      </c>
      <c r="AX185" t="s">
        <v>1192</v>
      </c>
      <c r="AY185" t="s">
        <v>1192</v>
      </c>
      <c r="AZ185" t="s">
        <v>1192</v>
      </c>
      <c r="BA185" t="s">
        <v>1192</v>
      </c>
      <c r="BB185" t="s">
        <v>1192</v>
      </c>
      <c r="BC185" t="s">
        <v>1192</v>
      </c>
      <c r="BD185" t="s">
        <v>1192</v>
      </c>
      <c r="BE185" t="s">
        <v>1192</v>
      </c>
      <c r="BF185" t="s">
        <v>1192</v>
      </c>
      <c r="BG185" t="s">
        <v>1192</v>
      </c>
      <c r="BH185" t="s">
        <v>1192</v>
      </c>
      <c r="BI185" t="s">
        <v>1192</v>
      </c>
      <c r="BJ185" t="s">
        <v>1192</v>
      </c>
      <c r="BK185" t="s">
        <v>1192</v>
      </c>
      <c r="BL185" t="s">
        <v>1192</v>
      </c>
      <c r="BM185" t="s">
        <v>1192</v>
      </c>
      <c r="BN185" t="s">
        <v>1192</v>
      </c>
      <c r="BO185" t="s">
        <v>1192</v>
      </c>
      <c r="BP185" t="s">
        <v>1192</v>
      </c>
      <c r="BQ185" t="s">
        <v>1192</v>
      </c>
      <c r="BR185" t="s">
        <v>1192</v>
      </c>
      <c r="BS185" t="s">
        <v>1192</v>
      </c>
      <c r="BT185" t="s">
        <v>1192</v>
      </c>
      <c r="BU185" t="s">
        <v>1192</v>
      </c>
      <c r="BV185" t="s">
        <v>1192</v>
      </c>
      <c r="BW185" t="s">
        <v>1192</v>
      </c>
      <c r="BX185" t="s">
        <v>1192</v>
      </c>
      <c r="BY185" t="s">
        <v>1192</v>
      </c>
      <c r="BZ185">
        <v>0</v>
      </c>
      <c r="CA185" t="s">
        <v>1192</v>
      </c>
      <c r="CB185" t="s">
        <v>1192</v>
      </c>
      <c r="CC185">
        <v>0</v>
      </c>
      <c r="CD185" t="s">
        <v>1192</v>
      </c>
      <c r="CE185" t="s">
        <v>1192</v>
      </c>
    </row>
    <row r="186" spans="1:83" x14ac:dyDescent="0.25">
      <c r="A186" t="s">
        <v>1004</v>
      </c>
      <c r="B186" t="s">
        <v>1685</v>
      </c>
      <c r="C186">
        <v>104329773</v>
      </c>
      <c r="D186">
        <v>109720306</v>
      </c>
      <c r="E186">
        <v>0</v>
      </c>
      <c r="F186">
        <v>0</v>
      </c>
      <c r="G186">
        <v>0</v>
      </c>
      <c r="H186">
        <v>0</v>
      </c>
      <c r="I186">
        <v>104329773</v>
      </c>
      <c r="J186">
        <v>109720306</v>
      </c>
      <c r="K186">
        <v>11329412</v>
      </c>
      <c r="L186">
        <v>12088869</v>
      </c>
      <c r="M186">
        <v>62134</v>
      </c>
      <c r="N186">
        <v>63126</v>
      </c>
      <c r="O186">
        <v>98</v>
      </c>
      <c r="P186">
        <v>98.5</v>
      </c>
      <c r="Q186">
        <v>49.7</v>
      </c>
      <c r="R186">
        <v>49.9</v>
      </c>
      <c r="S186">
        <v>60941</v>
      </c>
      <c r="T186">
        <v>62229</v>
      </c>
      <c r="U186">
        <v>1711.98</v>
      </c>
      <c r="V186">
        <v>1763.17</v>
      </c>
      <c r="W186">
        <v>1711.98</v>
      </c>
      <c r="X186">
        <v>1763.17</v>
      </c>
      <c r="Y186">
        <v>1065360.48</v>
      </c>
      <c r="Z186">
        <v>17.12</v>
      </c>
      <c r="AA186">
        <v>1.0000100000000001</v>
      </c>
      <c r="AB186">
        <v>4</v>
      </c>
      <c r="AC186">
        <v>4</v>
      </c>
      <c r="AD186">
        <v>0</v>
      </c>
      <c r="AE186">
        <v>153.84</v>
      </c>
      <c r="AF186">
        <v>87.35</v>
      </c>
      <c r="AG186">
        <v>0</v>
      </c>
      <c r="AH186">
        <v>2004.36</v>
      </c>
      <c r="AI186">
        <v>0</v>
      </c>
      <c r="AJ186">
        <v>0</v>
      </c>
      <c r="AK186">
        <v>0</v>
      </c>
      <c r="AL186">
        <v>0</v>
      </c>
      <c r="AM186">
        <v>0</v>
      </c>
      <c r="AN186">
        <v>0</v>
      </c>
      <c r="AO186" t="s">
        <v>1192</v>
      </c>
      <c r="AP186" t="s">
        <v>1192</v>
      </c>
      <c r="AQ186" t="s">
        <v>1192</v>
      </c>
      <c r="AR186" t="s">
        <v>1192</v>
      </c>
      <c r="AS186" t="s">
        <v>1192</v>
      </c>
      <c r="AT186" t="s">
        <v>1192</v>
      </c>
      <c r="AU186" t="s">
        <v>1192</v>
      </c>
      <c r="AV186" t="s">
        <v>1192</v>
      </c>
      <c r="AW186" t="s">
        <v>1192</v>
      </c>
      <c r="AX186" t="s">
        <v>1192</v>
      </c>
      <c r="AY186" t="s">
        <v>1192</v>
      </c>
      <c r="AZ186" t="s">
        <v>1192</v>
      </c>
      <c r="BA186" t="s">
        <v>1192</v>
      </c>
      <c r="BB186" t="s">
        <v>1192</v>
      </c>
      <c r="BC186" t="s">
        <v>1192</v>
      </c>
      <c r="BD186" t="s">
        <v>1192</v>
      </c>
      <c r="BE186" t="s">
        <v>1192</v>
      </c>
      <c r="BF186" t="s">
        <v>1192</v>
      </c>
      <c r="BG186" t="s">
        <v>1192</v>
      </c>
      <c r="BH186" t="s">
        <v>1192</v>
      </c>
      <c r="BI186" t="s">
        <v>1192</v>
      </c>
      <c r="BJ186" t="s">
        <v>1192</v>
      </c>
      <c r="BK186" t="s">
        <v>1192</v>
      </c>
      <c r="BL186" t="s">
        <v>1192</v>
      </c>
      <c r="BM186" t="s">
        <v>1192</v>
      </c>
      <c r="BN186" t="s">
        <v>1192</v>
      </c>
      <c r="BO186" t="s">
        <v>1192</v>
      </c>
      <c r="BP186" t="s">
        <v>1192</v>
      </c>
      <c r="BQ186" t="s">
        <v>1192</v>
      </c>
      <c r="BR186" t="s">
        <v>1192</v>
      </c>
      <c r="BS186" t="s">
        <v>1192</v>
      </c>
      <c r="BT186" t="s">
        <v>1192</v>
      </c>
      <c r="BU186" t="s">
        <v>1192</v>
      </c>
      <c r="BV186" t="s">
        <v>1192</v>
      </c>
      <c r="BW186" t="s">
        <v>1192</v>
      </c>
      <c r="BX186" t="s">
        <v>1192</v>
      </c>
      <c r="BY186" t="s">
        <v>1192</v>
      </c>
      <c r="BZ186" t="s">
        <v>1192</v>
      </c>
      <c r="CA186" t="s">
        <v>1192</v>
      </c>
      <c r="CB186" t="s">
        <v>1192</v>
      </c>
      <c r="CC186" t="s">
        <v>1192</v>
      </c>
      <c r="CD186" t="s">
        <v>1192</v>
      </c>
      <c r="CE186" t="s">
        <v>1192</v>
      </c>
    </row>
    <row r="187" spans="1:83" x14ac:dyDescent="0.25">
      <c r="A187" t="s">
        <v>1006</v>
      </c>
      <c r="B187" t="s">
        <v>1686</v>
      </c>
      <c r="C187">
        <v>5671574</v>
      </c>
      <c r="D187">
        <v>5914847</v>
      </c>
      <c r="E187">
        <v>0</v>
      </c>
      <c r="F187">
        <v>0</v>
      </c>
      <c r="G187">
        <v>1092834</v>
      </c>
      <c r="H187">
        <v>1130857</v>
      </c>
      <c r="I187">
        <v>4578740</v>
      </c>
      <c r="J187">
        <v>4783990</v>
      </c>
      <c r="K187">
        <v>0</v>
      </c>
      <c r="L187">
        <v>0</v>
      </c>
      <c r="M187">
        <v>21501.1</v>
      </c>
      <c r="N187">
        <v>21959.599999999999</v>
      </c>
      <c r="O187">
        <v>98</v>
      </c>
      <c r="P187">
        <v>98</v>
      </c>
      <c r="Q187">
        <v>0</v>
      </c>
      <c r="R187">
        <v>0</v>
      </c>
      <c r="S187">
        <v>21071.1</v>
      </c>
      <c r="T187">
        <v>21520.407999999999</v>
      </c>
      <c r="U187">
        <v>269.16000000000003</v>
      </c>
      <c r="V187">
        <v>274.84827000000001</v>
      </c>
      <c r="W187">
        <v>217.3</v>
      </c>
      <c r="X187">
        <v>222.30015</v>
      </c>
      <c r="Y187">
        <v>0</v>
      </c>
      <c r="Z187">
        <v>0</v>
      </c>
      <c r="AA187">
        <v>0</v>
      </c>
      <c r="AB187">
        <v>4</v>
      </c>
      <c r="AC187">
        <v>4</v>
      </c>
      <c r="AD187">
        <v>1590.9301499999999</v>
      </c>
      <c r="AE187">
        <v>262.70979999999997</v>
      </c>
      <c r="AF187">
        <v>0</v>
      </c>
      <c r="AG187">
        <v>0</v>
      </c>
      <c r="AH187">
        <v>2128.4882200000002</v>
      </c>
      <c r="AI187">
        <v>33</v>
      </c>
      <c r="AJ187">
        <v>21520.400000000001</v>
      </c>
      <c r="AK187">
        <v>0</v>
      </c>
      <c r="AL187">
        <v>0</v>
      </c>
      <c r="AM187">
        <v>28</v>
      </c>
      <c r="AN187">
        <v>21361.1</v>
      </c>
      <c r="AO187" t="s">
        <v>1192</v>
      </c>
      <c r="AP187" t="s">
        <v>1192</v>
      </c>
      <c r="AQ187" t="s">
        <v>1192</v>
      </c>
      <c r="AR187" t="s">
        <v>1192</v>
      </c>
      <c r="AS187" t="s">
        <v>1192</v>
      </c>
      <c r="AT187" t="s">
        <v>1192</v>
      </c>
      <c r="AU187" t="s">
        <v>1192</v>
      </c>
      <c r="AV187" t="s">
        <v>1192</v>
      </c>
      <c r="AW187" t="s">
        <v>1192</v>
      </c>
      <c r="AX187" t="s">
        <v>1192</v>
      </c>
      <c r="AY187" t="s">
        <v>1192</v>
      </c>
      <c r="AZ187" t="s">
        <v>1192</v>
      </c>
      <c r="BA187" t="s">
        <v>1192</v>
      </c>
      <c r="BB187" t="s">
        <v>1192</v>
      </c>
      <c r="BC187" t="s">
        <v>1192</v>
      </c>
      <c r="BD187" t="s">
        <v>1192</v>
      </c>
      <c r="BE187" t="s">
        <v>1192</v>
      </c>
      <c r="BF187" t="s">
        <v>1192</v>
      </c>
      <c r="BG187" t="s">
        <v>1192</v>
      </c>
      <c r="BH187" t="s">
        <v>1192</v>
      </c>
      <c r="BI187" t="s">
        <v>1192</v>
      </c>
      <c r="BJ187" t="s">
        <v>1192</v>
      </c>
      <c r="BK187" t="s">
        <v>1192</v>
      </c>
      <c r="BL187" t="s">
        <v>1192</v>
      </c>
      <c r="BM187" t="s">
        <v>1192</v>
      </c>
      <c r="BN187" t="s">
        <v>1192</v>
      </c>
      <c r="BO187" t="s">
        <v>1192</v>
      </c>
      <c r="BP187" t="s">
        <v>1192</v>
      </c>
      <c r="BQ187" t="s">
        <v>1192</v>
      </c>
      <c r="BR187" t="s">
        <v>1192</v>
      </c>
      <c r="BS187" t="s">
        <v>1192</v>
      </c>
      <c r="BT187" t="s">
        <v>1192</v>
      </c>
      <c r="BU187" t="s">
        <v>1192</v>
      </c>
      <c r="BV187" t="s">
        <v>1192</v>
      </c>
      <c r="BW187" t="s">
        <v>1192</v>
      </c>
      <c r="BX187" t="s">
        <v>1192</v>
      </c>
      <c r="BY187" t="s">
        <v>1192</v>
      </c>
      <c r="BZ187" t="s">
        <v>1192</v>
      </c>
      <c r="CA187" t="s">
        <v>1192</v>
      </c>
      <c r="CB187" t="s">
        <v>1192</v>
      </c>
      <c r="CC187" t="s">
        <v>1192</v>
      </c>
      <c r="CD187" t="s">
        <v>1192</v>
      </c>
      <c r="CE187" t="s">
        <v>1192</v>
      </c>
    </row>
    <row r="188" spans="1:83" x14ac:dyDescent="0.25">
      <c r="A188" t="s">
        <v>1008</v>
      </c>
      <c r="B188" t="s">
        <v>1687</v>
      </c>
      <c r="C188">
        <v>8452122.6999999993</v>
      </c>
      <c r="D188">
        <v>8746235</v>
      </c>
      <c r="E188">
        <v>0</v>
      </c>
      <c r="F188">
        <v>0</v>
      </c>
      <c r="G188">
        <v>2402447.7000000002</v>
      </c>
      <c r="H188">
        <v>2528167</v>
      </c>
      <c r="I188">
        <v>6049675</v>
      </c>
      <c r="J188">
        <v>6218068</v>
      </c>
      <c r="K188">
        <v>524589</v>
      </c>
      <c r="L188">
        <v>575634</v>
      </c>
      <c r="M188">
        <v>35734.400000000001</v>
      </c>
      <c r="N188">
        <v>36493.300000000003</v>
      </c>
      <c r="O188">
        <v>97.5</v>
      </c>
      <c r="P188">
        <v>97.5</v>
      </c>
      <c r="Q188">
        <v>0</v>
      </c>
      <c r="R188">
        <v>0</v>
      </c>
      <c r="S188">
        <v>34841</v>
      </c>
      <c r="T188">
        <v>35581</v>
      </c>
      <c r="U188">
        <v>242.59</v>
      </c>
      <c r="V188">
        <v>245.81</v>
      </c>
      <c r="W188">
        <v>173.64</v>
      </c>
      <c r="X188">
        <v>174.76</v>
      </c>
      <c r="Y188">
        <v>0</v>
      </c>
      <c r="Z188">
        <v>0</v>
      </c>
      <c r="AA188">
        <v>0</v>
      </c>
      <c r="AB188">
        <v>4</v>
      </c>
      <c r="AC188">
        <v>4</v>
      </c>
      <c r="AD188">
        <v>1452.96</v>
      </c>
      <c r="AE188">
        <v>258.23</v>
      </c>
      <c r="AF188">
        <v>74.290000000000006</v>
      </c>
      <c r="AG188">
        <v>0</v>
      </c>
      <c r="AH188">
        <v>2031.29</v>
      </c>
      <c r="AI188">
        <v>30</v>
      </c>
      <c r="AJ188">
        <v>28893</v>
      </c>
      <c r="AK188">
        <v>0</v>
      </c>
      <c r="AL188">
        <v>0</v>
      </c>
      <c r="AM188">
        <v>27</v>
      </c>
      <c r="AN188">
        <v>28751</v>
      </c>
      <c r="AO188" t="s">
        <v>1192</v>
      </c>
      <c r="AP188" t="s">
        <v>1192</v>
      </c>
      <c r="AQ188" t="s">
        <v>1192</v>
      </c>
      <c r="AR188" t="s">
        <v>1192</v>
      </c>
      <c r="AS188" t="s">
        <v>1192</v>
      </c>
      <c r="AT188" t="s">
        <v>1192</v>
      </c>
      <c r="AU188" t="s">
        <v>1192</v>
      </c>
      <c r="AV188" t="s">
        <v>1192</v>
      </c>
      <c r="AW188" t="s">
        <v>1192</v>
      </c>
      <c r="AX188" t="s">
        <v>1192</v>
      </c>
      <c r="AY188" t="s">
        <v>1192</v>
      </c>
      <c r="AZ188" t="s">
        <v>1192</v>
      </c>
      <c r="BA188" t="s">
        <v>1192</v>
      </c>
      <c r="BB188" t="s">
        <v>1192</v>
      </c>
      <c r="BC188" t="s">
        <v>1192</v>
      </c>
      <c r="BD188" t="s">
        <v>1192</v>
      </c>
      <c r="BE188" t="s">
        <v>1192</v>
      </c>
      <c r="BF188" t="s">
        <v>1192</v>
      </c>
      <c r="BG188" t="s">
        <v>1192</v>
      </c>
      <c r="BH188" t="s">
        <v>1192</v>
      </c>
      <c r="BI188" t="s">
        <v>1192</v>
      </c>
      <c r="BJ188" t="s">
        <v>1192</v>
      </c>
      <c r="BK188" t="s">
        <v>1192</v>
      </c>
      <c r="BL188" t="s">
        <v>1192</v>
      </c>
      <c r="BM188" t="s">
        <v>1192</v>
      </c>
      <c r="BN188" t="s">
        <v>1192</v>
      </c>
      <c r="BO188" t="s">
        <v>1192</v>
      </c>
      <c r="BP188" t="s">
        <v>1192</v>
      </c>
      <c r="BQ188" t="s">
        <v>1192</v>
      </c>
      <c r="BR188" t="s">
        <v>1192</v>
      </c>
      <c r="BS188" t="s">
        <v>1192</v>
      </c>
      <c r="BT188" t="s">
        <v>1192</v>
      </c>
      <c r="BU188" t="s">
        <v>1192</v>
      </c>
      <c r="BV188" t="s">
        <v>1192</v>
      </c>
      <c r="BW188" t="s">
        <v>1192</v>
      </c>
      <c r="BX188" t="s">
        <v>1192</v>
      </c>
      <c r="BY188" t="s">
        <v>1192</v>
      </c>
      <c r="BZ188" t="s">
        <v>1192</v>
      </c>
      <c r="CA188" t="s">
        <v>1192</v>
      </c>
      <c r="CB188" t="s">
        <v>1192</v>
      </c>
      <c r="CC188" t="s">
        <v>1192</v>
      </c>
      <c r="CD188" t="s">
        <v>1192</v>
      </c>
      <c r="CE188" t="s">
        <v>1192</v>
      </c>
    </row>
    <row r="189" spans="1:83" x14ac:dyDescent="0.25">
      <c r="A189" t="s">
        <v>1009</v>
      </c>
      <c r="B189" t="s">
        <v>1688</v>
      </c>
      <c r="C189">
        <v>204416767</v>
      </c>
      <c r="D189">
        <v>215939798</v>
      </c>
      <c r="E189">
        <v>3216</v>
      </c>
      <c r="F189">
        <v>3351</v>
      </c>
      <c r="G189">
        <v>9391357</v>
      </c>
      <c r="H189">
        <v>9869569</v>
      </c>
      <c r="I189">
        <v>195025410</v>
      </c>
      <c r="J189">
        <v>206070229</v>
      </c>
      <c r="K189">
        <v>7409599</v>
      </c>
      <c r="L189">
        <v>7475208</v>
      </c>
      <c r="M189">
        <v>108007.5</v>
      </c>
      <c r="N189">
        <v>109696.89</v>
      </c>
      <c r="O189">
        <v>99.006990000000002</v>
      </c>
      <c r="P189">
        <v>99.005080000000007</v>
      </c>
      <c r="Q189">
        <v>0</v>
      </c>
      <c r="R189">
        <v>0</v>
      </c>
      <c r="S189">
        <v>106934.9</v>
      </c>
      <c r="T189">
        <v>108605.49</v>
      </c>
      <c r="U189">
        <v>1911.6</v>
      </c>
      <c r="V189">
        <v>1988.2954199999999</v>
      </c>
      <c r="W189">
        <v>1823.78</v>
      </c>
      <c r="X189">
        <v>1897.42</v>
      </c>
      <c r="Y189">
        <v>4456083</v>
      </c>
      <c r="Z189">
        <v>41.03</v>
      </c>
      <c r="AA189">
        <v>2.2497199999999999</v>
      </c>
      <c r="AB189">
        <v>4</v>
      </c>
      <c r="AC189">
        <v>4</v>
      </c>
      <c r="AD189">
        <v>0</v>
      </c>
      <c r="AE189">
        <v>153.84</v>
      </c>
      <c r="AF189">
        <v>0</v>
      </c>
      <c r="AG189">
        <v>0</v>
      </c>
      <c r="AH189">
        <v>2142.1354200000001</v>
      </c>
      <c r="AI189">
        <v>156</v>
      </c>
      <c r="AJ189">
        <v>108605.5</v>
      </c>
      <c r="AK189">
        <v>0</v>
      </c>
      <c r="AL189">
        <v>0</v>
      </c>
      <c r="AM189">
        <v>150</v>
      </c>
      <c r="AN189">
        <v>108334.39999999999</v>
      </c>
      <c r="AO189">
        <v>3</v>
      </c>
      <c r="AP189" t="s">
        <v>1192</v>
      </c>
      <c r="AQ189" t="s">
        <v>1192</v>
      </c>
      <c r="AR189" t="s">
        <v>1192</v>
      </c>
      <c r="AS189" t="s">
        <v>1192</v>
      </c>
      <c r="AT189" t="s">
        <v>1192</v>
      </c>
      <c r="AU189" t="s">
        <v>1192</v>
      </c>
      <c r="AV189" t="s">
        <v>1192</v>
      </c>
      <c r="AW189" t="s">
        <v>1192</v>
      </c>
      <c r="AX189" t="s">
        <v>1192</v>
      </c>
      <c r="AY189" t="s">
        <v>1192</v>
      </c>
      <c r="AZ189" t="s">
        <v>1192</v>
      </c>
      <c r="BA189" t="s">
        <v>1192</v>
      </c>
      <c r="BB189" t="s">
        <v>1192</v>
      </c>
      <c r="BC189" t="s">
        <v>1192</v>
      </c>
      <c r="BD189" t="s">
        <v>1192</v>
      </c>
      <c r="BE189" t="s">
        <v>1192</v>
      </c>
      <c r="BF189" t="s">
        <v>1192</v>
      </c>
      <c r="BG189" t="s">
        <v>1192</v>
      </c>
      <c r="BH189" t="s">
        <v>1192</v>
      </c>
      <c r="BI189" t="s">
        <v>1192</v>
      </c>
      <c r="BJ189" t="s">
        <v>1192</v>
      </c>
      <c r="BK189" t="s">
        <v>1192</v>
      </c>
      <c r="BL189" t="s">
        <v>1192</v>
      </c>
      <c r="BM189" t="s">
        <v>1192</v>
      </c>
      <c r="BN189" t="s">
        <v>1192</v>
      </c>
      <c r="BO189" t="s">
        <v>1192</v>
      </c>
      <c r="BP189" t="s">
        <v>1192</v>
      </c>
      <c r="BQ189" t="s">
        <v>1192</v>
      </c>
      <c r="BR189" t="s">
        <v>1192</v>
      </c>
      <c r="BS189" t="s">
        <v>1192</v>
      </c>
      <c r="BT189" t="s">
        <v>1192</v>
      </c>
      <c r="BU189" t="s">
        <v>1192</v>
      </c>
      <c r="BV189" t="s">
        <v>1192</v>
      </c>
      <c r="BW189" t="s">
        <v>1192</v>
      </c>
      <c r="BX189" t="s">
        <v>1192</v>
      </c>
      <c r="BY189" t="s">
        <v>1192</v>
      </c>
      <c r="BZ189">
        <v>0</v>
      </c>
      <c r="CA189" t="s">
        <v>1192</v>
      </c>
      <c r="CB189" t="s">
        <v>1192</v>
      </c>
      <c r="CC189">
        <v>0</v>
      </c>
      <c r="CD189" t="s">
        <v>1192</v>
      </c>
      <c r="CE189" t="s">
        <v>1192</v>
      </c>
    </row>
    <row r="190" spans="1:83" x14ac:dyDescent="0.25">
      <c r="A190" t="s">
        <v>1011</v>
      </c>
      <c r="B190" t="s">
        <v>1689</v>
      </c>
      <c r="C190">
        <v>10277474</v>
      </c>
      <c r="D190">
        <v>10588575</v>
      </c>
      <c r="E190">
        <v>0</v>
      </c>
      <c r="F190">
        <v>0</v>
      </c>
      <c r="G190">
        <v>0</v>
      </c>
      <c r="H190">
        <v>0</v>
      </c>
      <c r="I190">
        <v>10277474</v>
      </c>
      <c r="J190">
        <v>10588575</v>
      </c>
      <c r="K190">
        <v>0</v>
      </c>
      <c r="L190">
        <v>0</v>
      </c>
      <c r="M190">
        <v>38367.199999999997</v>
      </c>
      <c r="N190">
        <v>38756.9</v>
      </c>
      <c r="O190">
        <v>97.5</v>
      </c>
      <c r="P190">
        <v>97.5</v>
      </c>
      <c r="Q190">
        <v>0</v>
      </c>
      <c r="R190">
        <v>0</v>
      </c>
      <c r="S190">
        <v>37408</v>
      </c>
      <c r="T190">
        <v>37787.977500000001</v>
      </c>
      <c r="U190">
        <v>274.74</v>
      </c>
      <c r="V190">
        <v>280.21015</v>
      </c>
      <c r="W190">
        <v>274.74</v>
      </c>
      <c r="X190">
        <v>280.21015</v>
      </c>
      <c r="Y190">
        <v>0</v>
      </c>
      <c r="Z190">
        <v>0</v>
      </c>
      <c r="AA190">
        <v>0</v>
      </c>
      <c r="AB190">
        <v>4</v>
      </c>
      <c r="AC190">
        <v>4</v>
      </c>
      <c r="AD190">
        <v>1516.95091</v>
      </c>
      <c r="AE190">
        <v>288.00017000000003</v>
      </c>
      <c r="AF190">
        <v>0</v>
      </c>
      <c r="AG190">
        <v>0</v>
      </c>
      <c r="AH190">
        <v>2085.1612399999999</v>
      </c>
      <c r="AI190">
        <v>0</v>
      </c>
      <c r="AJ190">
        <v>0</v>
      </c>
      <c r="AK190">
        <v>0</v>
      </c>
      <c r="AL190">
        <v>0</v>
      </c>
      <c r="AM190">
        <v>0</v>
      </c>
      <c r="AN190">
        <v>0</v>
      </c>
      <c r="AO190" t="s">
        <v>1192</v>
      </c>
      <c r="AP190" t="s">
        <v>1192</v>
      </c>
      <c r="AQ190" t="s">
        <v>1192</v>
      </c>
      <c r="AR190" t="s">
        <v>1192</v>
      </c>
      <c r="AS190" t="s">
        <v>1192</v>
      </c>
      <c r="AT190" t="s">
        <v>1192</v>
      </c>
      <c r="AU190" t="s">
        <v>1192</v>
      </c>
      <c r="AV190" t="s">
        <v>1192</v>
      </c>
      <c r="AW190" t="s">
        <v>1192</v>
      </c>
      <c r="AX190" t="s">
        <v>1192</v>
      </c>
      <c r="AY190" t="s">
        <v>1192</v>
      </c>
      <c r="AZ190" t="s">
        <v>1192</v>
      </c>
      <c r="BA190" t="s">
        <v>1192</v>
      </c>
      <c r="BB190" t="s">
        <v>1192</v>
      </c>
      <c r="BC190" t="s">
        <v>1192</v>
      </c>
      <c r="BD190" t="s">
        <v>1192</v>
      </c>
      <c r="BE190" t="s">
        <v>1192</v>
      </c>
      <c r="BF190" t="s">
        <v>1192</v>
      </c>
      <c r="BG190" t="s">
        <v>1192</v>
      </c>
      <c r="BH190" t="s">
        <v>1192</v>
      </c>
      <c r="BI190" t="s">
        <v>1192</v>
      </c>
      <c r="BJ190" t="s">
        <v>1192</v>
      </c>
      <c r="BK190" t="s">
        <v>1192</v>
      </c>
      <c r="BL190" t="s">
        <v>1192</v>
      </c>
      <c r="BM190" t="s">
        <v>1192</v>
      </c>
      <c r="BN190" t="s">
        <v>1192</v>
      </c>
      <c r="BO190" t="s">
        <v>1192</v>
      </c>
      <c r="BP190" t="s">
        <v>1192</v>
      </c>
      <c r="BQ190" t="s">
        <v>1192</v>
      </c>
      <c r="BR190" t="s">
        <v>1192</v>
      </c>
      <c r="BS190" t="s">
        <v>1192</v>
      </c>
      <c r="BT190" t="s">
        <v>1192</v>
      </c>
      <c r="BU190" t="s">
        <v>1192</v>
      </c>
      <c r="BV190" t="s">
        <v>1192</v>
      </c>
      <c r="BW190" t="s">
        <v>1192</v>
      </c>
      <c r="BX190" t="s">
        <v>1192</v>
      </c>
      <c r="BY190" t="s">
        <v>1192</v>
      </c>
      <c r="BZ190" t="s">
        <v>1192</v>
      </c>
      <c r="CA190" t="s">
        <v>1192</v>
      </c>
      <c r="CB190" t="s">
        <v>1192</v>
      </c>
      <c r="CC190" t="s">
        <v>1192</v>
      </c>
      <c r="CD190" t="s">
        <v>1192</v>
      </c>
      <c r="CE190" t="s">
        <v>1192</v>
      </c>
    </row>
    <row r="191" spans="1:83" x14ac:dyDescent="0.25">
      <c r="A191" t="s">
        <v>1012</v>
      </c>
      <c r="B191" t="s">
        <v>1690</v>
      </c>
      <c r="C191">
        <v>126056126</v>
      </c>
      <c r="D191">
        <v>132062312</v>
      </c>
      <c r="E191">
        <v>0</v>
      </c>
      <c r="F191">
        <v>0</v>
      </c>
      <c r="G191">
        <v>0</v>
      </c>
      <c r="H191">
        <v>0</v>
      </c>
      <c r="I191">
        <v>126056126</v>
      </c>
      <c r="J191">
        <v>132062312</v>
      </c>
      <c r="K191">
        <v>78560</v>
      </c>
      <c r="L191">
        <v>80121</v>
      </c>
      <c r="M191">
        <v>68098.5</v>
      </c>
      <c r="N191">
        <v>69271.8</v>
      </c>
      <c r="O191">
        <v>97.5</v>
      </c>
      <c r="P191">
        <v>97.5</v>
      </c>
      <c r="Q191">
        <v>0</v>
      </c>
      <c r="R191">
        <v>0</v>
      </c>
      <c r="S191">
        <v>66396</v>
      </c>
      <c r="T191">
        <v>67540</v>
      </c>
      <c r="U191">
        <v>1898.55</v>
      </c>
      <c r="V191">
        <v>1955.32</v>
      </c>
      <c r="W191">
        <v>1898.55</v>
      </c>
      <c r="X191">
        <v>1955.32</v>
      </c>
      <c r="Y191">
        <v>1282585</v>
      </c>
      <c r="Z191">
        <v>18.989999999999998</v>
      </c>
      <c r="AA191">
        <v>1.00024</v>
      </c>
      <c r="AB191">
        <v>4</v>
      </c>
      <c r="AC191">
        <v>4</v>
      </c>
      <c r="AD191">
        <v>0</v>
      </c>
      <c r="AE191">
        <v>254.25</v>
      </c>
      <c r="AF191">
        <v>84.57</v>
      </c>
      <c r="AG191">
        <v>0</v>
      </c>
      <c r="AH191">
        <v>2294.14</v>
      </c>
      <c r="AI191">
        <v>0</v>
      </c>
      <c r="AJ191">
        <v>0</v>
      </c>
      <c r="AK191">
        <v>0</v>
      </c>
      <c r="AL191">
        <v>0</v>
      </c>
      <c r="AM191">
        <v>0</v>
      </c>
      <c r="AN191">
        <v>0</v>
      </c>
      <c r="AO191" t="s">
        <v>1192</v>
      </c>
      <c r="AP191" t="s">
        <v>1192</v>
      </c>
      <c r="AQ191" t="s">
        <v>1192</v>
      </c>
      <c r="AR191" t="s">
        <v>1192</v>
      </c>
      <c r="AS191" t="s">
        <v>1192</v>
      </c>
      <c r="AT191" t="s">
        <v>1192</v>
      </c>
      <c r="AU191" t="s">
        <v>1192</v>
      </c>
      <c r="AV191" t="s">
        <v>1192</v>
      </c>
      <c r="AW191" t="s">
        <v>1192</v>
      </c>
      <c r="AX191" t="s">
        <v>1192</v>
      </c>
      <c r="AY191" t="s">
        <v>1192</v>
      </c>
      <c r="AZ191" t="s">
        <v>1192</v>
      </c>
      <c r="BA191" t="s">
        <v>1192</v>
      </c>
      <c r="BB191" t="s">
        <v>1192</v>
      </c>
      <c r="BC191" t="s">
        <v>1192</v>
      </c>
      <c r="BD191" t="s">
        <v>1192</v>
      </c>
      <c r="BE191" t="s">
        <v>1192</v>
      </c>
      <c r="BF191" t="s">
        <v>1192</v>
      </c>
      <c r="BG191" t="s">
        <v>1192</v>
      </c>
      <c r="BH191" t="s">
        <v>1192</v>
      </c>
      <c r="BI191" t="s">
        <v>1192</v>
      </c>
      <c r="BJ191" t="s">
        <v>1192</v>
      </c>
      <c r="BK191" t="s">
        <v>1192</v>
      </c>
      <c r="BL191" t="s">
        <v>1192</v>
      </c>
      <c r="BM191" t="s">
        <v>1192</v>
      </c>
      <c r="BN191" t="s">
        <v>1192</v>
      </c>
      <c r="BO191" t="s">
        <v>1192</v>
      </c>
      <c r="BP191" t="s">
        <v>1192</v>
      </c>
      <c r="BQ191" t="s">
        <v>1192</v>
      </c>
      <c r="BR191" t="s">
        <v>1192</v>
      </c>
      <c r="BS191" t="s">
        <v>1192</v>
      </c>
      <c r="BT191" t="s">
        <v>1192</v>
      </c>
      <c r="BU191" t="s">
        <v>1192</v>
      </c>
      <c r="BV191" t="s">
        <v>1192</v>
      </c>
      <c r="BW191" t="s">
        <v>1192</v>
      </c>
      <c r="BX191" t="s">
        <v>1192</v>
      </c>
      <c r="BY191" t="s">
        <v>1192</v>
      </c>
      <c r="BZ191" t="s">
        <v>1192</v>
      </c>
      <c r="CA191" t="s">
        <v>1192</v>
      </c>
      <c r="CB191" t="s">
        <v>1192</v>
      </c>
      <c r="CC191" t="s">
        <v>1192</v>
      </c>
      <c r="CD191" t="s">
        <v>1192</v>
      </c>
      <c r="CE191" t="s">
        <v>1192</v>
      </c>
    </row>
    <row r="192" spans="1:83" x14ac:dyDescent="0.25">
      <c r="A192" t="s">
        <v>1014</v>
      </c>
      <c r="B192" t="s">
        <v>1691</v>
      </c>
      <c r="C192">
        <v>9358518</v>
      </c>
      <c r="D192">
        <v>9743704.3399999999</v>
      </c>
      <c r="E192">
        <v>0</v>
      </c>
      <c r="F192">
        <v>0</v>
      </c>
      <c r="G192">
        <v>0</v>
      </c>
      <c r="H192">
        <v>0</v>
      </c>
      <c r="I192">
        <v>9358518</v>
      </c>
      <c r="J192">
        <v>9743704.3399999999</v>
      </c>
      <c r="K192">
        <v>0</v>
      </c>
      <c r="L192">
        <v>0</v>
      </c>
      <c r="M192">
        <v>39149.800000000003</v>
      </c>
      <c r="N192">
        <v>39966.559999999998</v>
      </c>
      <c r="O192">
        <v>98</v>
      </c>
      <c r="P192">
        <v>98</v>
      </c>
      <c r="Q192">
        <v>41.3</v>
      </c>
      <c r="R192">
        <v>41.3</v>
      </c>
      <c r="S192">
        <v>38408.1</v>
      </c>
      <c r="T192">
        <v>39208.5288</v>
      </c>
      <c r="U192">
        <v>243.66</v>
      </c>
      <c r="V192">
        <v>248.50981999999999</v>
      </c>
      <c r="W192">
        <v>243.66</v>
      </c>
      <c r="X192">
        <v>248.50981999999999</v>
      </c>
      <c r="Y192">
        <v>0</v>
      </c>
      <c r="Z192">
        <v>0</v>
      </c>
      <c r="AA192">
        <v>0</v>
      </c>
      <c r="AB192">
        <v>4</v>
      </c>
      <c r="AC192">
        <v>4</v>
      </c>
      <c r="AD192">
        <v>1590.9288300000001</v>
      </c>
      <c r="AE192">
        <v>262.70958000000002</v>
      </c>
      <c r="AF192">
        <v>0</v>
      </c>
      <c r="AG192">
        <v>0</v>
      </c>
      <c r="AH192">
        <v>2102.1482299999998</v>
      </c>
      <c r="AI192">
        <v>0</v>
      </c>
      <c r="AJ192">
        <v>0</v>
      </c>
      <c r="AK192">
        <v>0</v>
      </c>
      <c r="AL192">
        <v>0</v>
      </c>
      <c r="AM192">
        <v>0</v>
      </c>
      <c r="AN192">
        <v>0</v>
      </c>
      <c r="AO192" t="s">
        <v>1192</v>
      </c>
      <c r="AP192" t="s">
        <v>1192</v>
      </c>
      <c r="AQ192" t="s">
        <v>1192</v>
      </c>
      <c r="AR192" t="s">
        <v>1192</v>
      </c>
      <c r="AS192" t="s">
        <v>1192</v>
      </c>
      <c r="AT192" t="s">
        <v>1192</v>
      </c>
      <c r="AU192" t="s">
        <v>1192</v>
      </c>
      <c r="AV192" t="s">
        <v>1192</v>
      </c>
      <c r="AW192" t="s">
        <v>1192</v>
      </c>
      <c r="AX192" t="s">
        <v>1192</v>
      </c>
      <c r="AY192" t="s">
        <v>1192</v>
      </c>
      <c r="AZ192" t="s">
        <v>1192</v>
      </c>
      <c r="BA192" t="s">
        <v>1192</v>
      </c>
      <c r="BB192" t="s">
        <v>1192</v>
      </c>
      <c r="BC192" t="s">
        <v>1192</v>
      </c>
      <c r="BD192" t="s">
        <v>1192</v>
      </c>
      <c r="BE192" t="s">
        <v>1192</v>
      </c>
      <c r="BF192" t="s">
        <v>1192</v>
      </c>
      <c r="BG192" t="s">
        <v>1192</v>
      </c>
      <c r="BH192" t="s">
        <v>1192</v>
      </c>
      <c r="BI192" t="s">
        <v>1192</v>
      </c>
      <c r="BJ192" t="s">
        <v>1192</v>
      </c>
      <c r="BK192" t="s">
        <v>1192</v>
      </c>
      <c r="BL192" t="s">
        <v>1192</v>
      </c>
      <c r="BM192" t="s">
        <v>1192</v>
      </c>
      <c r="BN192" t="s">
        <v>1192</v>
      </c>
      <c r="BO192" t="s">
        <v>1192</v>
      </c>
      <c r="BP192" t="s">
        <v>1192</v>
      </c>
      <c r="BQ192" t="s">
        <v>1192</v>
      </c>
      <c r="BR192" t="s">
        <v>1192</v>
      </c>
      <c r="BS192" t="s">
        <v>1192</v>
      </c>
      <c r="BT192" t="s">
        <v>1192</v>
      </c>
      <c r="BU192" t="s">
        <v>1192</v>
      </c>
      <c r="BV192" t="s">
        <v>1192</v>
      </c>
      <c r="BW192" t="s">
        <v>1192</v>
      </c>
      <c r="BX192" t="s">
        <v>1192</v>
      </c>
      <c r="BY192" t="s">
        <v>1192</v>
      </c>
      <c r="BZ192" t="s">
        <v>1192</v>
      </c>
      <c r="CA192" t="s">
        <v>1192</v>
      </c>
      <c r="CB192" t="s">
        <v>1192</v>
      </c>
      <c r="CC192" t="s">
        <v>1192</v>
      </c>
      <c r="CD192" t="s">
        <v>1192</v>
      </c>
      <c r="CE192" t="s">
        <v>1192</v>
      </c>
    </row>
    <row r="193" spans="1:83" x14ac:dyDescent="0.25">
      <c r="A193" t="s">
        <v>1016</v>
      </c>
      <c r="B193" t="s">
        <v>1692</v>
      </c>
      <c r="C193">
        <v>4117515.15</v>
      </c>
      <c r="D193">
        <v>4215715</v>
      </c>
      <c r="E193">
        <v>0</v>
      </c>
      <c r="F193">
        <v>0</v>
      </c>
      <c r="G193">
        <v>0</v>
      </c>
      <c r="H193">
        <v>0</v>
      </c>
      <c r="I193">
        <v>4117515.15</v>
      </c>
      <c r="J193">
        <v>4215715</v>
      </c>
      <c r="K193">
        <v>0</v>
      </c>
      <c r="L193">
        <v>0</v>
      </c>
      <c r="M193">
        <v>17826.099999999999</v>
      </c>
      <c r="N193">
        <v>17870.2</v>
      </c>
      <c r="O193">
        <v>98.5</v>
      </c>
      <c r="P193">
        <v>98.5</v>
      </c>
      <c r="Q193">
        <v>0</v>
      </c>
      <c r="R193">
        <v>0</v>
      </c>
      <c r="S193">
        <v>17558.7</v>
      </c>
      <c r="T193">
        <v>17602.099999999999</v>
      </c>
      <c r="U193">
        <v>234.5</v>
      </c>
      <c r="V193">
        <v>239.5</v>
      </c>
      <c r="W193">
        <v>234.5</v>
      </c>
      <c r="X193">
        <v>239.5</v>
      </c>
      <c r="Y193">
        <v>0</v>
      </c>
      <c r="Z193">
        <v>0</v>
      </c>
      <c r="AA193">
        <v>0</v>
      </c>
      <c r="AB193">
        <v>4</v>
      </c>
      <c r="AC193">
        <v>4</v>
      </c>
      <c r="AD193">
        <v>1452.96</v>
      </c>
      <c r="AE193">
        <v>258.23</v>
      </c>
      <c r="AF193">
        <v>74.290000000000006</v>
      </c>
      <c r="AG193">
        <v>0</v>
      </c>
      <c r="AH193">
        <v>2024.98</v>
      </c>
      <c r="AI193">
        <v>0</v>
      </c>
      <c r="AJ193">
        <v>0</v>
      </c>
      <c r="AK193">
        <v>0</v>
      </c>
      <c r="AL193">
        <v>0</v>
      </c>
      <c r="AM193">
        <v>0</v>
      </c>
      <c r="AN193">
        <v>0</v>
      </c>
      <c r="AO193" t="s">
        <v>1192</v>
      </c>
      <c r="AP193" t="s">
        <v>1192</v>
      </c>
      <c r="AQ193" t="s">
        <v>1192</v>
      </c>
      <c r="AR193" t="s">
        <v>1192</v>
      </c>
      <c r="AS193" t="s">
        <v>1192</v>
      </c>
      <c r="AT193" t="s">
        <v>1192</v>
      </c>
      <c r="AU193" t="s">
        <v>1192</v>
      </c>
      <c r="AV193" t="s">
        <v>1192</v>
      </c>
      <c r="AW193" t="s">
        <v>1192</v>
      </c>
      <c r="AX193" t="s">
        <v>1192</v>
      </c>
      <c r="AY193" t="s">
        <v>1192</v>
      </c>
      <c r="AZ193" t="s">
        <v>1192</v>
      </c>
      <c r="BA193" t="s">
        <v>1192</v>
      </c>
      <c r="BB193" t="s">
        <v>1192</v>
      </c>
      <c r="BC193" t="s">
        <v>1192</v>
      </c>
      <c r="BD193" t="s">
        <v>1192</v>
      </c>
      <c r="BE193" t="s">
        <v>1192</v>
      </c>
      <c r="BF193" t="s">
        <v>1192</v>
      </c>
      <c r="BG193" t="s">
        <v>1192</v>
      </c>
      <c r="BH193" t="s">
        <v>1192</v>
      </c>
      <c r="BI193" t="s">
        <v>1192</v>
      </c>
      <c r="BJ193" t="s">
        <v>1192</v>
      </c>
      <c r="BK193" t="s">
        <v>1192</v>
      </c>
      <c r="BL193" t="s">
        <v>1192</v>
      </c>
      <c r="BM193" t="s">
        <v>1192</v>
      </c>
      <c r="BN193" t="s">
        <v>1192</v>
      </c>
      <c r="BO193" t="s">
        <v>1192</v>
      </c>
      <c r="BP193" t="s">
        <v>1192</v>
      </c>
      <c r="BQ193" t="s">
        <v>1192</v>
      </c>
      <c r="BR193" t="s">
        <v>1192</v>
      </c>
      <c r="BS193" t="s">
        <v>1192</v>
      </c>
      <c r="BT193" t="s">
        <v>1192</v>
      </c>
      <c r="BU193" t="s">
        <v>1192</v>
      </c>
      <c r="BV193" t="s">
        <v>1192</v>
      </c>
      <c r="BW193" t="s">
        <v>1192</v>
      </c>
      <c r="BX193" t="s">
        <v>1192</v>
      </c>
      <c r="BY193" t="s">
        <v>1192</v>
      </c>
      <c r="BZ193" t="s">
        <v>1192</v>
      </c>
      <c r="CA193" t="s">
        <v>1192</v>
      </c>
      <c r="CB193" t="s">
        <v>1192</v>
      </c>
      <c r="CC193" t="s">
        <v>1192</v>
      </c>
      <c r="CD193" t="s">
        <v>1192</v>
      </c>
      <c r="CE193" t="s">
        <v>1192</v>
      </c>
    </row>
    <row r="194" spans="1:83" x14ac:dyDescent="0.25">
      <c r="A194" t="s">
        <v>1017</v>
      </c>
      <c r="B194" t="s">
        <v>1693</v>
      </c>
      <c r="C194">
        <v>98851852</v>
      </c>
      <c r="D194">
        <v>103246000</v>
      </c>
      <c r="E194">
        <v>0</v>
      </c>
      <c r="F194">
        <v>0</v>
      </c>
      <c r="G194">
        <v>299684</v>
      </c>
      <c r="H194">
        <v>313984</v>
      </c>
      <c r="I194">
        <v>98552168</v>
      </c>
      <c r="J194">
        <v>102932016</v>
      </c>
      <c r="K194">
        <v>33882655</v>
      </c>
      <c r="L194">
        <v>34133638</v>
      </c>
      <c r="M194">
        <v>59121.4</v>
      </c>
      <c r="N194">
        <v>59379.8</v>
      </c>
      <c r="O194">
        <v>96.75</v>
      </c>
      <c r="P194">
        <v>96.75</v>
      </c>
      <c r="Q194">
        <v>0</v>
      </c>
      <c r="R194">
        <v>0</v>
      </c>
      <c r="S194">
        <v>57200</v>
      </c>
      <c r="T194">
        <v>57450</v>
      </c>
      <c r="U194">
        <v>1728.18</v>
      </c>
      <c r="V194">
        <v>1797.15</v>
      </c>
      <c r="W194">
        <v>1722.94</v>
      </c>
      <c r="X194">
        <v>1791.68</v>
      </c>
      <c r="Y194">
        <v>1979727</v>
      </c>
      <c r="Z194">
        <v>34.46</v>
      </c>
      <c r="AA194">
        <v>2.00007</v>
      </c>
      <c r="AB194">
        <v>4</v>
      </c>
      <c r="AC194">
        <v>4</v>
      </c>
      <c r="AD194">
        <v>0</v>
      </c>
      <c r="AE194">
        <v>228.3</v>
      </c>
      <c r="AF194">
        <v>0</v>
      </c>
      <c r="AG194">
        <v>102.95</v>
      </c>
      <c r="AH194">
        <v>2128.4</v>
      </c>
      <c r="AI194">
        <v>2</v>
      </c>
      <c r="AJ194">
        <v>14381</v>
      </c>
      <c r="AK194">
        <v>0</v>
      </c>
      <c r="AL194">
        <v>0</v>
      </c>
      <c r="AM194">
        <v>2</v>
      </c>
      <c r="AN194">
        <v>14381</v>
      </c>
      <c r="AO194" t="s">
        <v>1192</v>
      </c>
      <c r="AP194" t="s">
        <v>1192</v>
      </c>
      <c r="AQ194" t="s">
        <v>1192</v>
      </c>
      <c r="AR194" t="s">
        <v>1192</v>
      </c>
      <c r="AS194" t="s">
        <v>1192</v>
      </c>
      <c r="AT194" t="s">
        <v>1192</v>
      </c>
      <c r="AU194" t="s">
        <v>1192</v>
      </c>
      <c r="AV194" t="s">
        <v>1192</v>
      </c>
      <c r="AW194" t="s">
        <v>1192</v>
      </c>
      <c r="AX194" t="s">
        <v>1192</v>
      </c>
      <c r="AY194" t="s">
        <v>1192</v>
      </c>
      <c r="AZ194" t="s">
        <v>1192</v>
      </c>
      <c r="BA194" t="s">
        <v>1192</v>
      </c>
      <c r="BB194" t="s">
        <v>1192</v>
      </c>
      <c r="BC194" t="s">
        <v>1192</v>
      </c>
      <c r="BD194" t="s">
        <v>1192</v>
      </c>
      <c r="BE194" t="s">
        <v>1192</v>
      </c>
      <c r="BF194" t="s">
        <v>1192</v>
      </c>
      <c r="BG194" t="s">
        <v>1192</v>
      </c>
      <c r="BH194" t="s">
        <v>1192</v>
      </c>
      <c r="BI194" t="s">
        <v>1192</v>
      </c>
      <c r="BJ194" t="s">
        <v>1192</v>
      </c>
      <c r="BK194" t="s">
        <v>1192</v>
      </c>
      <c r="BL194" t="s">
        <v>1192</v>
      </c>
      <c r="BM194" t="s">
        <v>1192</v>
      </c>
      <c r="BN194" t="s">
        <v>1192</v>
      </c>
      <c r="BO194" t="s">
        <v>1192</v>
      </c>
      <c r="BP194" t="s">
        <v>1192</v>
      </c>
      <c r="BQ194" t="s">
        <v>1192</v>
      </c>
      <c r="BR194" t="s">
        <v>1192</v>
      </c>
      <c r="BS194" t="s">
        <v>1192</v>
      </c>
      <c r="BT194" t="s">
        <v>1192</v>
      </c>
      <c r="BU194" t="s">
        <v>1192</v>
      </c>
      <c r="BV194" t="s">
        <v>1192</v>
      </c>
      <c r="BW194" t="s">
        <v>1192</v>
      </c>
      <c r="BX194" t="s">
        <v>1192</v>
      </c>
      <c r="BY194" t="s">
        <v>1192</v>
      </c>
      <c r="BZ194" t="s">
        <v>1192</v>
      </c>
      <c r="CA194" t="s">
        <v>1192</v>
      </c>
      <c r="CB194" t="s">
        <v>1192</v>
      </c>
      <c r="CC194" t="s">
        <v>1192</v>
      </c>
      <c r="CD194" t="s">
        <v>1192</v>
      </c>
      <c r="CE194" t="s">
        <v>1192</v>
      </c>
    </row>
    <row r="195" spans="1:83" x14ac:dyDescent="0.25">
      <c r="A195" t="s">
        <v>1019</v>
      </c>
      <c r="B195" t="s">
        <v>1694</v>
      </c>
      <c r="C195">
        <v>14911465</v>
      </c>
      <c r="D195">
        <v>15028571</v>
      </c>
      <c r="E195">
        <v>632859</v>
      </c>
      <c r="F195">
        <v>638036</v>
      </c>
      <c r="G195">
        <v>277834</v>
      </c>
      <c r="H195">
        <v>271042</v>
      </c>
      <c r="I195">
        <v>14633631</v>
      </c>
      <c r="J195">
        <v>14757529</v>
      </c>
      <c r="K195">
        <v>0</v>
      </c>
      <c r="L195">
        <v>0</v>
      </c>
      <c r="M195">
        <v>46638.400000000001</v>
      </c>
      <c r="N195">
        <v>46115.5</v>
      </c>
      <c r="O195">
        <v>98</v>
      </c>
      <c r="P195">
        <v>98</v>
      </c>
      <c r="Q195">
        <v>0</v>
      </c>
      <c r="R195">
        <v>0</v>
      </c>
      <c r="S195">
        <v>45705.599999999999</v>
      </c>
      <c r="T195">
        <v>45193.19</v>
      </c>
      <c r="U195">
        <v>326.25</v>
      </c>
      <c r="V195">
        <v>332.54061000000002</v>
      </c>
      <c r="W195">
        <v>320.17</v>
      </c>
      <c r="X195">
        <v>326.54320000000001</v>
      </c>
      <c r="Y195">
        <v>0</v>
      </c>
      <c r="Z195">
        <v>0</v>
      </c>
      <c r="AA195">
        <v>0</v>
      </c>
      <c r="AB195">
        <v>4</v>
      </c>
      <c r="AC195">
        <v>4</v>
      </c>
      <c r="AD195">
        <v>1651.6103599999999</v>
      </c>
      <c r="AE195">
        <v>241.28004999999999</v>
      </c>
      <c r="AF195">
        <v>0</v>
      </c>
      <c r="AG195">
        <v>0</v>
      </c>
      <c r="AH195">
        <v>2225.43102</v>
      </c>
      <c r="AI195">
        <v>4</v>
      </c>
      <c r="AJ195">
        <v>7547.3</v>
      </c>
      <c r="AK195">
        <v>0</v>
      </c>
      <c r="AL195">
        <v>0</v>
      </c>
      <c r="AM195">
        <v>4</v>
      </c>
      <c r="AN195">
        <v>7547.3</v>
      </c>
      <c r="AO195" t="s">
        <v>1192</v>
      </c>
      <c r="AP195" t="s">
        <v>1192</v>
      </c>
      <c r="AQ195" t="s">
        <v>1192</v>
      </c>
      <c r="AR195" t="s">
        <v>1192</v>
      </c>
      <c r="AS195" t="s">
        <v>1192</v>
      </c>
      <c r="AT195" t="s">
        <v>1192</v>
      </c>
      <c r="AU195" t="s">
        <v>1192</v>
      </c>
      <c r="AV195" t="s">
        <v>1192</v>
      </c>
      <c r="AW195" t="s">
        <v>1192</v>
      </c>
      <c r="AX195" t="s">
        <v>1192</v>
      </c>
      <c r="AY195" t="s">
        <v>1192</v>
      </c>
      <c r="AZ195" t="s">
        <v>1192</v>
      </c>
      <c r="BA195" t="s">
        <v>1192</v>
      </c>
      <c r="BB195" t="s">
        <v>1192</v>
      </c>
      <c r="BC195" t="s">
        <v>1192</v>
      </c>
      <c r="BD195" t="s">
        <v>1192</v>
      </c>
      <c r="BE195" t="s">
        <v>1192</v>
      </c>
      <c r="BF195" t="s">
        <v>1192</v>
      </c>
      <c r="BG195" t="s">
        <v>1192</v>
      </c>
      <c r="BH195" t="s">
        <v>1192</v>
      </c>
      <c r="BI195" t="s">
        <v>1192</v>
      </c>
      <c r="BJ195" t="s">
        <v>1192</v>
      </c>
      <c r="BK195" t="s">
        <v>1192</v>
      </c>
      <c r="BL195" t="s">
        <v>1192</v>
      </c>
      <c r="BM195" t="s">
        <v>1192</v>
      </c>
      <c r="BN195" t="s">
        <v>1192</v>
      </c>
      <c r="BO195" t="s">
        <v>1192</v>
      </c>
      <c r="BP195" t="s">
        <v>1192</v>
      </c>
      <c r="BQ195" t="s">
        <v>1192</v>
      </c>
      <c r="BR195" t="s">
        <v>1192</v>
      </c>
      <c r="BS195" t="s">
        <v>1192</v>
      </c>
      <c r="BT195" t="s">
        <v>1192</v>
      </c>
      <c r="BU195" t="s">
        <v>1192</v>
      </c>
      <c r="BV195" t="s">
        <v>1192</v>
      </c>
      <c r="BW195" t="s">
        <v>1192</v>
      </c>
      <c r="BX195" t="s">
        <v>1192</v>
      </c>
      <c r="BY195" t="s">
        <v>1192</v>
      </c>
      <c r="BZ195" t="s">
        <v>1192</v>
      </c>
      <c r="CA195" t="s">
        <v>1192</v>
      </c>
      <c r="CB195" t="s">
        <v>1192</v>
      </c>
      <c r="CC195" t="s">
        <v>1192</v>
      </c>
      <c r="CD195" t="s">
        <v>1192</v>
      </c>
      <c r="CE195" t="s">
        <v>1192</v>
      </c>
    </row>
    <row r="196" spans="1:83" x14ac:dyDescent="0.25">
      <c r="A196" t="s">
        <v>1021</v>
      </c>
      <c r="B196" t="s">
        <v>1695</v>
      </c>
      <c r="C196">
        <v>8930170</v>
      </c>
      <c r="D196">
        <v>9179095</v>
      </c>
      <c r="E196">
        <v>0</v>
      </c>
      <c r="F196">
        <v>0</v>
      </c>
      <c r="G196">
        <v>2334080</v>
      </c>
      <c r="H196">
        <v>2439816</v>
      </c>
      <c r="I196">
        <v>6596090</v>
      </c>
      <c r="J196">
        <v>6739279</v>
      </c>
      <c r="K196">
        <v>7000</v>
      </c>
      <c r="L196">
        <v>7000</v>
      </c>
      <c r="M196">
        <v>25155.8</v>
      </c>
      <c r="N196">
        <v>25200.631580000001</v>
      </c>
      <c r="O196">
        <v>95</v>
      </c>
      <c r="P196">
        <v>95</v>
      </c>
      <c r="Q196">
        <v>0</v>
      </c>
      <c r="R196">
        <v>0</v>
      </c>
      <c r="S196">
        <v>23898</v>
      </c>
      <c r="T196">
        <v>23940.6</v>
      </c>
      <c r="U196">
        <v>373.68</v>
      </c>
      <c r="V196">
        <v>383.41</v>
      </c>
      <c r="W196">
        <v>276.01</v>
      </c>
      <c r="X196">
        <v>281.5</v>
      </c>
      <c r="Y196" t="s">
        <v>1192</v>
      </c>
      <c r="Z196" t="s">
        <v>1192</v>
      </c>
      <c r="AA196" t="s">
        <v>1192</v>
      </c>
      <c r="AB196">
        <v>5</v>
      </c>
      <c r="AC196">
        <v>5</v>
      </c>
      <c r="AD196">
        <v>1514.29</v>
      </c>
      <c r="AE196">
        <v>236.45</v>
      </c>
      <c r="AF196">
        <v>77.27</v>
      </c>
      <c r="AG196">
        <v>0</v>
      </c>
      <c r="AH196">
        <v>2211.42</v>
      </c>
      <c r="AI196">
        <v>19</v>
      </c>
      <c r="AJ196">
        <v>23940.6</v>
      </c>
      <c r="AK196">
        <v>0</v>
      </c>
      <c r="AL196">
        <v>0</v>
      </c>
      <c r="AM196">
        <v>17</v>
      </c>
      <c r="AN196">
        <v>23689.1</v>
      </c>
      <c r="AO196">
        <v>3</v>
      </c>
      <c r="AP196" t="s">
        <v>1192</v>
      </c>
      <c r="AQ196" t="s">
        <v>1192</v>
      </c>
      <c r="AR196" t="s">
        <v>1192</v>
      </c>
      <c r="AS196" t="s">
        <v>1192</v>
      </c>
      <c r="AT196" t="s">
        <v>1192</v>
      </c>
      <c r="AU196" t="s">
        <v>1192</v>
      </c>
      <c r="AV196" t="s">
        <v>1192</v>
      </c>
      <c r="AW196" t="s">
        <v>1192</v>
      </c>
      <c r="AX196" t="s">
        <v>1192</v>
      </c>
      <c r="AY196" t="s">
        <v>1192</v>
      </c>
      <c r="AZ196" t="s">
        <v>1192</v>
      </c>
      <c r="BA196" t="s">
        <v>1192</v>
      </c>
      <c r="BB196" t="s">
        <v>1192</v>
      </c>
      <c r="BC196" t="s">
        <v>1192</v>
      </c>
      <c r="BD196" t="s">
        <v>1192</v>
      </c>
      <c r="BE196" t="s">
        <v>1192</v>
      </c>
      <c r="BF196" t="s">
        <v>1192</v>
      </c>
      <c r="BG196" t="s">
        <v>1192</v>
      </c>
      <c r="BH196" t="s">
        <v>1192</v>
      </c>
      <c r="BI196" t="s">
        <v>1192</v>
      </c>
      <c r="BJ196" t="s">
        <v>1192</v>
      </c>
      <c r="BK196" t="s">
        <v>1192</v>
      </c>
      <c r="BL196" t="s">
        <v>1192</v>
      </c>
      <c r="BM196" t="s">
        <v>1192</v>
      </c>
      <c r="BN196" t="s">
        <v>1192</v>
      </c>
      <c r="BO196" t="s">
        <v>1192</v>
      </c>
      <c r="BP196" t="s">
        <v>1192</v>
      </c>
      <c r="BQ196" t="s">
        <v>1192</v>
      </c>
      <c r="BR196" t="s">
        <v>1192</v>
      </c>
      <c r="BS196" t="s">
        <v>1192</v>
      </c>
      <c r="BT196" t="s">
        <v>1192</v>
      </c>
      <c r="BU196" t="s">
        <v>1192</v>
      </c>
      <c r="BV196" t="s">
        <v>1192</v>
      </c>
      <c r="BW196" t="s">
        <v>1192</v>
      </c>
      <c r="BX196" t="s">
        <v>1192</v>
      </c>
      <c r="BY196" t="s">
        <v>1192</v>
      </c>
      <c r="BZ196">
        <v>0</v>
      </c>
      <c r="CA196" t="s">
        <v>1192</v>
      </c>
      <c r="CB196" t="s">
        <v>1192</v>
      </c>
      <c r="CC196">
        <v>0</v>
      </c>
      <c r="CD196" t="s">
        <v>1192</v>
      </c>
      <c r="CE196" t="s">
        <v>1192</v>
      </c>
    </row>
    <row r="197" spans="1:83" x14ac:dyDescent="0.25">
      <c r="A197" t="s">
        <v>1022</v>
      </c>
      <c r="B197" t="s">
        <v>1696</v>
      </c>
      <c r="C197">
        <v>88304176.599999994</v>
      </c>
      <c r="D197">
        <v>92151850</v>
      </c>
      <c r="E197">
        <v>0</v>
      </c>
      <c r="F197" t="s">
        <v>1192</v>
      </c>
      <c r="G197">
        <v>657300</v>
      </c>
      <c r="H197">
        <v>704855</v>
      </c>
      <c r="I197">
        <v>87646876.599999994</v>
      </c>
      <c r="J197">
        <v>91446995</v>
      </c>
      <c r="K197">
        <v>4496783</v>
      </c>
      <c r="L197">
        <v>4307573</v>
      </c>
      <c r="M197">
        <v>60346.8</v>
      </c>
      <c r="N197">
        <v>61153.1</v>
      </c>
      <c r="O197">
        <v>98.5</v>
      </c>
      <c r="P197">
        <v>98.5</v>
      </c>
      <c r="Q197">
        <v>273.10000000000002</v>
      </c>
      <c r="R197">
        <v>259</v>
      </c>
      <c r="S197">
        <v>59714.7</v>
      </c>
      <c r="T197">
        <v>60494.8</v>
      </c>
      <c r="U197">
        <v>1478.77</v>
      </c>
      <c r="V197">
        <v>1523.3</v>
      </c>
      <c r="W197">
        <v>1467.76</v>
      </c>
      <c r="X197">
        <v>1511.65</v>
      </c>
      <c r="Y197">
        <v>888064</v>
      </c>
      <c r="Z197">
        <v>14.68</v>
      </c>
      <c r="AA197">
        <v>1.0001599999999999</v>
      </c>
      <c r="AB197">
        <v>4</v>
      </c>
      <c r="AC197">
        <v>5</v>
      </c>
      <c r="AD197">
        <v>0</v>
      </c>
      <c r="AE197">
        <v>257.58</v>
      </c>
      <c r="AF197">
        <v>74.97</v>
      </c>
      <c r="AG197">
        <v>0</v>
      </c>
      <c r="AH197">
        <v>1855.85</v>
      </c>
      <c r="AI197">
        <v>29</v>
      </c>
      <c r="AJ197">
        <v>60494.8</v>
      </c>
      <c r="AK197">
        <v>0</v>
      </c>
      <c r="AL197">
        <v>0</v>
      </c>
      <c r="AM197">
        <v>25</v>
      </c>
      <c r="AN197">
        <v>22388.400000000001</v>
      </c>
      <c r="AO197">
        <v>3</v>
      </c>
      <c r="AP197" t="s">
        <v>1192</v>
      </c>
      <c r="AQ197" t="s">
        <v>1192</v>
      </c>
      <c r="AR197" t="s">
        <v>1192</v>
      </c>
      <c r="AS197" t="s">
        <v>1192</v>
      </c>
      <c r="AT197" t="s">
        <v>1192</v>
      </c>
      <c r="AU197" t="s">
        <v>1192</v>
      </c>
      <c r="AV197" t="s">
        <v>1192</v>
      </c>
      <c r="AW197" t="s">
        <v>1192</v>
      </c>
      <c r="AX197" t="s">
        <v>1192</v>
      </c>
      <c r="AY197" t="s">
        <v>1192</v>
      </c>
      <c r="AZ197" t="s">
        <v>1192</v>
      </c>
      <c r="BA197" t="s">
        <v>1192</v>
      </c>
      <c r="BB197" t="s">
        <v>1192</v>
      </c>
      <c r="BC197" t="s">
        <v>1192</v>
      </c>
      <c r="BD197" t="s">
        <v>1192</v>
      </c>
      <c r="BE197" t="s">
        <v>1192</v>
      </c>
      <c r="BF197" t="s">
        <v>1192</v>
      </c>
      <c r="BG197" t="s">
        <v>1192</v>
      </c>
      <c r="BH197" t="s">
        <v>1192</v>
      </c>
      <c r="BI197" t="s">
        <v>1192</v>
      </c>
      <c r="BJ197" t="s">
        <v>1192</v>
      </c>
      <c r="BK197" t="s">
        <v>1192</v>
      </c>
      <c r="BL197" t="s">
        <v>1192</v>
      </c>
      <c r="BM197" t="s">
        <v>1192</v>
      </c>
      <c r="BN197" t="s">
        <v>1192</v>
      </c>
      <c r="BO197" t="s">
        <v>1192</v>
      </c>
      <c r="BP197" t="s">
        <v>1192</v>
      </c>
      <c r="BQ197" t="s">
        <v>1192</v>
      </c>
      <c r="BR197" t="s">
        <v>1192</v>
      </c>
      <c r="BS197" t="s">
        <v>1192</v>
      </c>
      <c r="BT197" t="s">
        <v>1192</v>
      </c>
      <c r="BU197" t="s">
        <v>1192</v>
      </c>
      <c r="BV197" t="s">
        <v>1192</v>
      </c>
      <c r="BW197" t="s">
        <v>1192</v>
      </c>
      <c r="BX197" t="s">
        <v>1192</v>
      </c>
      <c r="BY197" t="s">
        <v>1192</v>
      </c>
      <c r="BZ197">
        <v>0</v>
      </c>
      <c r="CA197" t="s">
        <v>1192</v>
      </c>
      <c r="CB197" t="s">
        <v>1192</v>
      </c>
      <c r="CC197">
        <v>0</v>
      </c>
      <c r="CD197" t="s">
        <v>1192</v>
      </c>
      <c r="CE197" t="s">
        <v>1192</v>
      </c>
    </row>
    <row r="198" spans="1:83" x14ac:dyDescent="0.25">
      <c r="A198" t="s">
        <v>1023</v>
      </c>
      <c r="B198" t="s">
        <v>1697</v>
      </c>
      <c r="C198">
        <v>120884685</v>
      </c>
      <c r="D198">
        <v>123287240</v>
      </c>
      <c r="E198">
        <v>0</v>
      </c>
      <c r="F198">
        <v>0</v>
      </c>
      <c r="G198">
        <v>0</v>
      </c>
      <c r="H198">
        <v>0</v>
      </c>
      <c r="I198">
        <v>120884685</v>
      </c>
      <c r="J198">
        <v>123287240</v>
      </c>
      <c r="K198">
        <v>157830</v>
      </c>
      <c r="L198">
        <v>158887</v>
      </c>
      <c r="M198">
        <v>74185</v>
      </c>
      <c r="N198">
        <v>74885.7</v>
      </c>
      <c r="O198">
        <v>97.5</v>
      </c>
      <c r="P198">
        <v>97.5</v>
      </c>
      <c r="Q198">
        <v>784.6</v>
      </c>
      <c r="R198">
        <v>816.4</v>
      </c>
      <c r="S198">
        <v>73115</v>
      </c>
      <c r="T198">
        <v>73830</v>
      </c>
      <c r="U198">
        <v>1653.35</v>
      </c>
      <c r="V198">
        <v>1669.88</v>
      </c>
      <c r="W198">
        <v>1653.35</v>
      </c>
      <c r="X198">
        <v>1669.88</v>
      </c>
      <c r="Y198">
        <v>1220669</v>
      </c>
      <c r="Z198">
        <v>16.53</v>
      </c>
      <c r="AA198">
        <v>0.99978999999999996</v>
      </c>
      <c r="AB198">
        <v>4</v>
      </c>
      <c r="AC198">
        <v>4</v>
      </c>
      <c r="AD198">
        <v>0</v>
      </c>
      <c r="AE198">
        <v>246.56</v>
      </c>
      <c r="AF198">
        <v>91.79</v>
      </c>
      <c r="AG198">
        <v>0</v>
      </c>
      <c r="AH198">
        <v>2008.23</v>
      </c>
      <c r="AI198">
        <v>0</v>
      </c>
      <c r="AJ198">
        <v>0</v>
      </c>
      <c r="AK198">
        <v>0</v>
      </c>
      <c r="AL198">
        <v>0</v>
      </c>
      <c r="AM198">
        <v>0</v>
      </c>
      <c r="AN198">
        <v>0</v>
      </c>
      <c r="AO198" t="s">
        <v>1192</v>
      </c>
      <c r="AP198" t="s">
        <v>1192</v>
      </c>
      <c r="AQ198" t="s">
        <v>1192</v>
      </c>
      <c r="AR198" t="s">
        <v>1192</v>
      </c>
      <c r="AS198" t="s">
        <v>1192</v>
      </c>
      <c r="AT198" t="s">
        <v>1192</v>
      </c>
      <c r="AU198" t="s">
        <v>1192</v>
      </c>
      <c r="AV198" t="s">
        <v>1192</v>
      </c>
      <c r="AW198" t="s">
        <v>1192</v>
      </c>
      <c r="AX198" t="s">
        <v>1192</v>
      </c>
      <c r="AY198" t="s">
        <v>1192</v>
      </c>
      <c r="AZ198" t="s">
        <v>1192</v>
      </c>
      <c r="BA198" t="s">
        <v>1192</v>
      </c>
      <c r="BB198" t="s">
        <v>1192</v>
      </c>
      <c r="BC198" t="s">
        <v>1192</v>
      </c>
      <c r="BD198" t="s">
        <v>1192</v>
      </c>
      <c r="BE198" t="s">
        <v>1192</v>
      </c>
      <c r="BF198" t="s">
        <v>1192</v>
      </c>
      <c r="BG198" t="s">
        <v>1192</v>
      </c>
      <c r="BH198" t="s">
        <v>1192</v>
      </c>
      <c r="BI198" t="s">
        <v>1192</v>
      </c>
      <c r="BJ198" t="s">
        <v>1192</v>
      </c>
      <c r="BK198" t="s">
        <v>1192</v>
      </c>
      <c r="BL198" t="s">
        <v>1192</v>
      </c>
      <c r="BM198" t="s">
        <v>1192</v>
      </c>
      <c r="BN198" t="s">
        <v>1192</v>
      </c>
      <c r="BO198" t="s">
        <v>1192</v>
      </c>
      <c r="BP198" t="s">
        <v>1192</v>
      </c>
      <c r="BQ198" t="s">
        <v>1192</v>
      </c>
      <c r="BR198" t="s">
        <v>1192</v>
      </c>
      <c r="BS198" t="s">
        <v>1192</v>
      </c>
      <c r="BT198" t="s">
        <v>1192</v>
      </c>
      <c r="BU198" t="s">
        <v>1192</v>
      </c>
      <c r="BV198" t="s">
        <v>1192</v>
      </c>
      <c r="BW198" t="s">
        <v>1192</v>
      </c>
      <c r="BX198" t="s">
        <v>1192</v>
      </c>
      <c r="BY198" t="s">
        <v>1192</v>
      </c>
      <c r="BZ198" t="s">
        <v>1192</v>
      </c>
      <c r="CA198" t="s">
        <v>1192</v>
      </c>
      <c r="CB198" t="s">
        <v>1192</v>
      </c>
      <c r="CC198" t="s">
        <v>1192</v>
      </c>
      <c r="CD198" t="s">
        <v>1192</v>
      </c>
      <c r="CE198" t="s">
        <v>1192</v>
      </c>
    </row>
    <row r="199" spans="1:83" x14ac:dyDescent="0.25">
      <c r="A199" t="s">
        <v>1024</v>
      </c>
      <c r="B199" t="s">
        <v>1698</v>
      </c>
      <c r="C199">
        <v>86136704</v>
      </c>
      <c r="D199">
        <v>89845545</v>
      </c>
      <c r="E199">
        <v>0</v>
      </c>
      <c r="F199">
        <v>0</v>
      </c>
      <c r="G199">
        <v>0</v>
      </c>
      <c r="H199">
        <v>0</v>
      </c>
      <c r="I199">
        <v>86136704</v>
      </c>
      <c r="J199">
        <v>89845545</v>
      </c>
      <c r="K199">
        <v>88000</v>
      </c>
      <c r="L199">
        <v>88000</v>
      </c>
      <c r="M199">
        <v>57681.3</v>
      </c>
      <c r="N199">
        <v>58438.7</v>
      </c>
      <c r="O199">
        <v>96.8</v>
      </c>
      <c r="P199">
        <v>96.8</v>
      </c>
      <c r="Q199">
        <v>652.4</v>
      </c>
      <c r="R199">
        <v>641</v>
      </c>
      <c r="S199">
        <v>56487.9</v>
      </c>
      <c r="T199">
        <v>57209.661599999999</v>
      </c>
      <c r="U199">
        <v>1524.87</v>
      </c>
      <c r="V199">
        <v>1570.4610499999999</v>
      </c>
      <c r="W199">
        <v>1524.87</v>
      </c>
      <c r="X199">
        <v>1570.4610499999999</v>
      </c>
      <c r="Y199">
        <v>871876</v>
      </c>
      <c r="Z199">
        <v>15.24</v>
      </c>
      <c r="AA199">
        <v>0.99943000000000004</v>
      </c>
      <c r="AB199">
        <v>4</v>
      </c>
      <c r="AC199">
        <v>4</v>
      </c>
      <c r="AD199">
        <v>0</v>
      </c>
      <c r="AE199">
        <v>236.46016</v>
      </c>
      <c r="AF199">
        <v>75.430059999999997</v>
      </c>
      <c r="AG199">
        <v>0</v>
      </c>
      <c r="AH199">
        <v>1882.3512700000001</v>
      </c>
      <c r="AI199">
        <v>0</v>
      </c>
      <c r="AJ199">
        <v>0</v>
      </c>
      <c r="AK199">
        <v>0</v>
      </c>
      <c r="AL199">
        <v>0</v>
      </c>
      <c r="AM199">
        <v>0</v>
      </c>
      <c r="AN199">
        <v>0</v>
      </c>
      <c r="AO199" t="s">
        <v>1192</v>
      </c>
      <c r="AP199" t="s">
        <v>1192</v>
      </c>
      <c r="AQ199" t="s">
        <v>1192</v>
      </c>
      <c r="AR199" t="s">
        <v>1192</v>
      </c>
      <c r="AS199" t="s">
        <v>1192</v>
      </c>
      <c r="AT199" t="s">
        <v>1192</v>
      </c>
      <c r="AU199" t="s">
        <v>1192</v>
      </c>
      <c r="AV199" t="s">
        <v>1192</v>
      </c>
      <c r="AW199" t="s">
        <v>1192</v>
      </c>
      <c r="AX199" t="s">
        <v>1192</v>
      </c>
      <c r="AY199" t="s">
        <v>1192</v>
      </c>
      <c r="AZ199" t="s">
        <v>1192</v>
      </c>
      <c r="BA199" t="s">
        <v>1192</v>
      </c>
      <c r="BB199" t="s">
        <v>1192</v>
      </c>
      <c r="BC199" t="s">
        <v>1192</v>
      </c>
      <c r="BD199" t="s">
        <v>1192</v>
      </c>
      <c r="BE199" t="s">
        <v>1192</v>
      </c>
      <c r="BF199" t="s">
        <v>1192</v>
      </c>
      <c r="BG199" t="s">
        <v>1192</v>
      </c>
      <c r="BH199" t="s">
        <v>1192</v>
      </c>
      <c r="BI199" t="s">
        <v>1192</v>
      </c>
      <c r="BJ199" t="s">
        <v>1192</v>
      </c>
      <c r="BK199" t="s">
        <v>1192</v>
      </c>
      <c r="BL199" t="s">
        <v>1192</v>
      </c>
      <c r="BM199" t="s">
        <v>1192</v>
      </c>
      <c r="BN199" t="s">
        <v>1192</v>
      </c>
      <c r="BO199" t="s">
        <v>1192</v>
      </c>
      <c r="BP199" t="s">
        <v>1192</v>
      </c>
      <c r="BQ199" t="s">
        <v>1192</v>
      </c>
      <c r="BR199" t="s">
        <v>1192</v>
      </c>
      <c r="BS199" t="s">
        <v>1192</v>
      </c>
      <c r="BT199" t="s">
        <v>1192</v>
      </c>
      <c r="BU199" t="s">
        <v>1192</v>
      </c>
      <c r="BV199" t="s">
        <v>1192</v>
      </c>
      <c r="BW199" t="s">
        <v>1192</v>
      </c>
      <c r="BX199" t="s">
        <v>1192</v>
      </c>
      <c r="BY199" t="s">
        <v>1192</v>
      </c>
      <c r="BZ199" t="s">
        <v>1192</v>
      </c>
      <c r="CA199" t="s">
        <v>1192</v>
      </c>
      <c r="CB199" t="s">
        <v>1192</v>
      </c>
      <c r="CC199" t="s">
        <v>1192</v>
      </c>
      <c r="CD199" t="s">
        <v>1192</v>
      </c>
      <c r="CE199" t="s">
        <v>1192</v>
      </c>
    </row>
    <row r="200" spans="1:83" x14ac:dyDescent="0.25">
      <c r="A200" t="s">
        <v>1026</v>
      </c>
      <c r="B200" t="s">
        <v>1699</v>
      </c>
      <c r="C200">
        <v>13201440</v>
      </c>
      <c r="D200">
        <v>13652506</v>
      </c>
      <c r="E200">
        <v>0</v>
      </c>
      <c r="F200">
        <v>0</v>
      </c>
      <c r="G200">
        <v>370747</v>
      </c>
      <c r="H200">
        <v>384375</v>
      </c>
      <c r="I200">
        <v>12830693</v>
      </c>
      <c r="J200">
        <v>13268131</v>
      </c>
      <c r="K200">
        <v>0</v>
      </c>
      <c r="L200">
        <v>0</v>
      </c>
      <c r="M200">
        <v>40725.300000000003</v>
      </c>
      <c r="N200">
        <v>41379.9</v>
      </c>
      <c r="O200">
        <v>96.2</v>
      </c>
      <c r="P200">
        <v>96</v>
      </c>
      <c r="Q200">
        <v>44.3</v>
      </c>
      <c r="R200">
        <v>44.3</v>
      </c>
      <c r="S200">
        <v>39222</v>
      </c>
      <c r="T200">
        <v>39769</v>
      </c>
      <c r="U200">
        <v>336.58</v>
      </c>
      <c r="V200">
        <v>343.3</v>
      </c>
      <c r="W200">
        <v>327.13</v>
      </c>
      <c r="X200">
        <v>333.63</v>
      </c>
      <c r="Y200">
        <v>0</v>
      </c>
      <c r="Z200">
        <v>0</v>
      </c>
      <c r="AA200">
        <v>0</v>
      </c>
      <c r="AB200">
        <v>4</v>
      </c>
      <c r="AC200">
        <v>4</v>
      </c>
      <c r="AD200">
        <v>1514.29</v>
      </c>
      <c r="AE200">
        <v>236.45</v>
      </c>
      <c r="AF200">
        <v>77.27</v>
      </c>
      <c r="AG200">
        <v>0</v>
      </c>
      <c r="AH200">
        <v>2171.31</v>
      </c>
      <c r="AI200">
        <v>9</v>
      </c>
      <c r="AJ200">
        <v>10953</v>
      </c>
      <c r="AK200">
        <v>0</v>
      </c>
      <c r="AL200">
        <v>0</v>
      </c>
      <c r="AM200">
        <v>9</v>
      </c>
      <c r="AN200">
        <v>10953</v>
      </c>
      <c r="AO200" t="s">
        <v>1192</v>
      </c>
      <c r="AP200" t="s">
        <v>1192</v>
      </c>
      <c r="AQ200" t="s">
        <v>1192</v>
      </c>
      <c r="AR200" t="s">
        <v>1192</v>
      </c>
      <c r="AS200" t="s">
        <v>1192</v>
      </c>
      <c r="AT200" t="s">
        <v>1192</v>
      </c>
      <c r="AU200" t="s">
        <v>1192</v>
      </c>
      <c r="AV200" t="s">
        <v>1192</v>
      </c>
      <c r="AW200" t="s">
        <v>1192</v>
      </c>
      <c r="AX200" t="s">
        <v>1192</v>
      </c>
      <c r="AY200" t="s">
        <v>1192</v>
      </c>
      <c r="AZ200" t="s">
        <v>1192</v>
      </c>
      <c r="BA200" t="s">
        <v>1192</v>
      </c>
      <c r="BB200" t="s">
        <v>1192</v>
      </c>
      <c r="BC200" t="s">
        <v>1192</v>
      </c>
      <c r="BD200" t="s">
        <v>1192</v>
      </c>
      <c r="BE200" t="s">
        <v>1192</v>
      </c>
      <c r="BF200" t="s">
        <v>1192</v>
      </c>
      <c r="BG200" t="s">
        <v>1192</v>
      </c>
      <c r="BH200" t="s">
        <v>1192</v>
      </c>
      <c r="BI200" t="s">
        <v>1192</v>
      </c>
      <c r="BJ200" t="s">
        <v>1192</v>
      </c>
      <c r="BK200" t="s">
        <v>1192</v>
      </c>
      <c r="BL200" t="s">
        <v>1192</v>
      </c>
      <c r="BM200" t="s">
        <v>1192</v>
      </c>
      <c r="BN200" t="s">
        <v>1192</v>
      </c>
      <c r="BO200" t="s">
        <v>1192</v>
      </c>
      <c r="BP200" t="s">
        <v>1192</v>
      </c>
      <c r="BQ200" t="s">
        <v>1192</v>
      </c>
      <c r="BR200" t="s">
        <v>1192</v>
      </c>
      <c r="BS200" t="s">
        <v>1192</v>
      </c>
      <c r="BT200" t="s">
        <v>1192</v>
      </c>
      <c r="BU200" t="s">
        <v>1192</v>
      </c>
      <c r="BV200" t="s">
        <v>1192</v>
      </c>
      <c r="BW200" t="s">
        <v>1192</v>
      </c>
      <c r="BX200" t="s">
        <v>1192</v>
      </c>
      <c r="BY200" t="s">
        <v>1192</v>
      </c>
      <c r="BZ200" t="s">
        <v>1192</v>
      </c>
      <c r="CA200" t="s">
        <v>1192</v>
      </c>
      <c r="CB200" t="s">
        <v>1192</v>
      </c>
      <c r="CC200" t="s">
        <v>1192</v>
      </c>
      <c r="CD200" t="s">
        <v>1192</v>
      </c>
      <c r="CE200" t="s">
        <v>1192</v>
      </c>
    </row>
    <row r="201" spans="1:83" x14ac:dyDescent="0.25">
      <c r="A201" t="s">
        <v>1027</v>
      </c>
      <c r="B201" t="s">
        <v>1700</v>
      </c>
      <c r="C201">
        <v>99219077</v>
      </c>
      <c r="D201">
        <v>104403000</v>
      </c>
      <c r="E201">
        <v>0</v>
      </c>
      <c r="F201">
        <v>0</v>
      </c>
      <c r="G201">
        <v>0</v>
      </c>
      <c r="H201">
        <v>0</v>
      </c>
      <c r="I201">
        <v>99219077</v>
      </c>
      <c r="J201">
        <v>104403000</v>
      </c>
      <c r="K201">
        <v>131180</v>
      </c>
      <c r="L201">
        <v>134443</v>
      </c>
      <c r="M201">
        <v>56698.2</v>
      </c>
      <c r="N201">
        <v>57928.480000000003</v>
      </c>
      <c r="O201">
        <v>98.5</v>
      </c>
      <c r="P201">
        <v>98.5</v>
      </c>
      <c r="Q201">
        <v>0</v>
      </c>
      <c r="R201">
        <v>0</v>
      </c>
      <c r="S201">
        <v>55847.7</v>
      </c>
      <c r="T201">
        <v>57059.552799999998</v>
      </c>
      <c r="U201">
        <v>1776.6</v>
      </c>
      <c r="V201">
        <v>1829.71991</v>
      </c>
      <c r="W201">
        <v>1776.6</v>
      </c>
      <c r="X201">
        <v>1829.71991</v>
      </c>
      <c r="Y201">
        <v>1013948.2</v>
      </c>
      <c r="Z201">
        <v>17.77</v>
      </c>
      <c r="AA201">
        <v>1.00023</v>
      </c>
      <c r="AB201">
        <v>4</v>
      </c>
      <c r="AC201">
        <v>4</v>
      </c>
      <c r="AD201">
        <v>0</v>
      </c>
      <c r="AE201">
        <v>241.27999</v>
      </c>
      <c r="AF201">
        <v>73.95</v>
      </c>
      <c r="AG201">
        <v>0</v>
      </c>
      <c r="AH201">
        <v>2144.9499000000001</v>
      </c>
      <c r="AI201">
        <v>0</v>
      </c>
      <c r="AJ201">
        <v>0</v>
      </c>
      <c r="AK201">
        <v>0</v>
      </c>
      <c r="AL201">
        <v>0</v>
      </c>
      <c r="AM201">
        <v>0</v>
      </c>
      <c r="AN201">
        <v>0</v>
      </c>
      <c r="AO201" t="s">
        <v>1192</v>
      </c>
      <c r="AP201" t="s">
        <v>1192</v>
      </c>
      <c r="AQ201" t="s">
        <v>1192</v>
      </c>
      <c r="AR201" t="s">
        <v>1192</v>
      </c>
      <c r="AS201" t="s">
        <v>1192</v>
      </c>
      <c r="AT201" t="s">
        <v>1192</v>
      </c>
      <c r="AU201" t="s">
        <v>1192</v>
      </c>
      <c r="AV201" t="s">
        <v>1192</v>
      </c>
      <c r="AW201" t="s">
        <v>1192</v>
      </c>
      <c r="AX201" t="s">
        <v>1192</v>
      </c>
      <c r="AY201" t="s">
        <v>1192</v>
      </c>
      <c r="AZ201" t="s">
        <v>1192</v>
      </c>
      <c r="BA201" t="s">
        <v>1192</v>
      </c>
      <c r="BB201" t="s">
        <v>1192</v>
      </c>
      <c r="BC201" t="s">
        <v>1192</v>
      </c>
      <c r="BD201" t="s">
        <v>1192</v>
      </c>
      <c r="BE201" t="s">
        <v>1192</v>
      </c>
      <c r="BF201" t="s">
        <v>1192</v>
      </c>
      <c r="BG201" t="s">
        <v>1192</v>
      </c>
      <c r="BH201" t="s">
        <v>1192</v>
      </c>
      <c r="BI201" t="s">
        <v>1192</v>
      </c>
      <c r="BJ201" t="s">
        <v>1192</v>
      </c>
      <c r="BK201" t="s">
        <v>1192</v>
      </c>
      <c r="BL201" t="s">
        <v>1192</v>
      </c>
      <c r="BM201" t="s">
        <v>1192</v>
      </c>
      <c r="BN201" t="s">
        <v>1192</v>
      </c>
      <c r="BO201" t="s">
        <v>1192</v>
      </c>
      <c r="BP201" t="s">
        <v>1192</v>
      </c>
      <c r="BQ201" t="s">
        <v>1192</v>
      </c>
      <c r="BR201" t="s">
        <v>1192</v>
      </c>
      <c r="BS201" t="s">
        <v>1192</v>
      </c>
      <c r="BT201" t="s">
        <v>1192</v>
      </c>
      <c r="BU201" t="s">
        <v>1192</v>
      </c>
      <c r="BV201" t="s">
        <v>1192</v>
      </c>
      <c r="BW201" t="s">
        <v>1192</v>
      </c>
      <c r="BX201" t="s">
        <v>1192</v>
      </c>
      <c r="BY201" t="s">
        <v>1192</v>
      </c>
      <c r="BZ201" t="s">
        <v>1192</v>
      </c>
      <c r="CA201" t="s">
        <v>1192</v>
      </c>
      <c r="CB201" t="s">
        <v>1192</v>
      </c>
      <c r="CC201" t="s">
        <v>1192</v>
      </c>
      <c r="CD201" t="s">
        <v>1192</v>
      </c>
      <c r="CE201" t="s">
        <v>1192</v>
      </c>
    </row>
    <row r="202" spans="1:83" x14ac:dyDescent="0.25">
      <c r="A202" t="s">
        <v>1028</v>
      </c>
      <c r="B202" t="s">
        <v>1701</v>
      </c>
      <c r="C202">
        <v>128707776</v>
      </c>
      <c r="D202">
        <v>133421717</v>
      </c>
      <c r="E202">
        <v>0</v>
      </c>
      <c r="F202">
        <v>0</v>
      </c>
      <c r="G202">
        <v>0</v>
      </c>
      <c r="H202">
        <v>0</v>
      </c>
      <c r="I202">
        <v>128707776</v>
      </c>
      <c r="J202">
        <v>133421717</v>
      </c>
      <c r="K202">
        <v>13560000</v>
      </c>
      <c r="L202">
        <v>19683000</v>
      </c>
      <c r="M202">
        <v>92589.7</v>
      </c>
      <c r="N202">
        <v>92719.4</v>
      </c>
      <c r="O202">
        <v>97.5</v>
      </c>
      <c r="P202">
        <v>98</v>
      </c>
      <c r="Q202">
        <v>0</v>
      </c>
      <c r="R202">
        <v>0</v>
      </c>
      <c r="S202">
        <v>90275</v>
      </c>
      <c r="T202">
        <v>90865</v>
      </c>
      <c r="U202">
        <v>1425.73</v>
      </c>
      <c r="V202">
        <v>1468.35</v>
      </c>
      <c r="W202">
        <v>1425.73</v>
      </c>
      <c r="X202">
        <v>1468.35</v>
      </c>
      <c r="Y202">
        <v>1294826</v>
      </c>
      <c r="Z202">
        <v>14.25</v>
      </c>
      <c r="AA202">
        <v>0.99948999999999999</v>
      </c>
      <c r="AB202">
        <v>4</v>
      </c>
      <c r="AC202">
        <v>4</v>
      </c>
      <c r="AD202">
        <v>395.59</v>
      </c>
      <c r="AE202">
        <v>0</v>
      </c>
      <c r="AF202">
        <v>0</v>
      </c>
      <c r="AG202">
        <v>0</v>
      </c>
      <c r="AH202">
        <v>1863.94</v>
      </c>
      <c r="AI202">
        <v>0</v>
      </c>
      <c r="AJ202">
        <v>0</v>
      </c>
      <c r="AK202">
        <v>0</v>
      </c>
      <c r="AL202">
        <v>0</v>
      </c>
      <c r="AM202">
        <v>0</v>
      </c>
      <c r="AN202">
        <v>0</v>
      </c>
      <c r="AO202" t="s">
        <v>1192</v>
      </c>
      <c r="AP202" t="s">
        <v>1192</v>
      </c>
      <c r="AQ202" t="s">
        <v>1192</v>
      </c>
      <c r="AR202" t="s">
        <v>1192</v>
      </c>
      <c r="AS202" t="s">
        <v>1192</v>
      </c>
      <c r="AT202" t="s">
        <v>1192</v>
      </c>
      <c r="AU202" t="s">
        <v>1192</v>
      </c>
      <c r="AV202" t="s">
        <v>1192</v>
      </c>
      <c r="AW202" t="s">
        <v>1192</v>
      </c>
      <c r="AX202" t="s">
        <v>1192</v>
      </c>
      <c r="AY202" t="s">
        <v>1192</v>
      </c>
      <c r="AZ202" t="s">
        <v>1192</v>
      </c>
      <c r="BA202" t="s">
        <v>1192</v>
      </c>
      <c r="BB202" t="s">
        <v>1192</v>
      </c>
      <c r="BC202" t="s">
        <v>1192</v>
      </c>
      <c r="BD202" t="s">
        <v>1192</v>
      </c>
      <c r="BE202" t="s">
        <v>1192</v>
      </c>
      <c r="BF202" t="s">
        <v>1192</v>
      </c>
      <c r="BG202" t="s">
        <v>1192</v>
      </c>
      <c r="BH202" t="s">
        <v>1192</v>
      </c>
      <c r="BI202" t="s">
        <v>1192</v>
      </c>
      <c r="BJ202" t="s">
        <v>1192</v>
      </c>
      <c r="BK202" t="s">
        <v>1192</v>
      </c>
      <c r="BL202" t="s">
        <v>1192</v>
      </c>
      <c r="BM202" t="s">
        <v>1192</v>
      </c>
      <c r="BN202" t="s">
        <v>1192</v>
      </c>
      <c r="BO202" t="s">
        <v>1192</v>
      </c>
      <c r="BP202" t="s">
        <v>1192</v>
      </c>
      <c r="BQ202" t="s">
        <v>1192</v>
      </c>
      <c r="BR202" t="s">
        <v>1192</v>
      </c>
      <c r="BS202" t="s">
        <v>1192</v>
      </c>
      <c r="BT202" t="s">
        <v>1192</v>
      </c>
      <c r="BU202" t="s">
        <v>1192</v>
      </c>
      <c r="BV202" t="s">
        <v>1192</v>
      </c>
      <c r="BW202" t="s">
        <v>1192</v>
      </c>
      <c r="BX202" t="s">
        <v>1192</v>
      </c>
      <c r="BY202" t="s">
        <v>1192</v>
      </c>
      <c r="BZ202" t="s">
        <v>1192</v>
      </c>
      <c r="CA202" t="s">
        <v>1192</v>
      </c>
      <c r="CB202" t="s">
        <v>1192</v>
      </c>
      <c r="CC202" t="s">
        <v>1192</v>
      </c>
      <c r="CD202" t="s">
        <v>1192</v>
      </c>
      <c r="CE202" t="s">
        <v>1192</v>
      </c>
    </row>
    <row r="203" spans="1:83" x14ac:dyDescent="0.25">
      <c r="A203" t="s">
        <v>1029</v>
      </c>
      <c r="B203" t="s">
        <v>1702</v>
      </c>
      <c r="C203">
        <v>68828327</v>
      </c>
      <c r="D203">
        <v>70776946</v>
      </c>
      <c r="E203">
        <v>0</v>
      </c>
      <c r="F203">
        <v>0</v>
      </c>
      <c r="G203">
        <v>591715</v>
      </c>
      <c r="H203">
        <v>592820</v>
      </c>
      <c r="I203">
        <v>68236612</v>
      </c>
      <c r="J203">
        <v>70184126</v>
      </c>
      <c r="K203">
        <v>230019</v>
      </c>
      <c r="L203">
        <v>244300</v>
      </c>
      <c r="M203">
        <v>40405.4</v>
      </c>
      <c r="N203">
        <v>40743.800000000003</v>
      </c>
      <c r="O203">
        <v>99</v>
      </c>
      <c r="P203">
        <v>99</v>
      </c>
      <c r="Q203">
        <v>0</v>
      </c>
      <c r="R203">
        <v>0</v>
      </c>
      <c r="S203">
        <v>40001.300000000003</v>
      </c>
      <c r="T203">
        <v>40336.362000000001</v>
      </c>
      <c r="U203">
        <v>1720.65</v>
      </c>
      <c r="V203">
        <v>1754.6685500000001</v>
      </c>
      <c r="W203">
        <v>1705.86</v>
      </c>
      <c r="X203">
        <v>1739.97164</v>
      </c>
      <c r="Y203">
        <v>1375875</v>
      </c>
      <c r="Z203">
        <v>34.11</v>
      </c>
      <c r="AA203">
        <v>1.9995799999999999</v>
      </c>
      <c r="AB203">
        <v>4</v>
      </c>
      <c r="AC203">
        <v>4</v>
      </c>
      <c r="AD203">
        <v>0</v>
      </c>
      <c r="AE203">
        <v>275.73027000000002</v>
      </c>
      <c r="AF203">
        <v>81.860079999999996</v>
      </c>
      <c r="AG203">
        <v>0</v>
      </c>
      <c r="AH203">
        <v>2112.25891</v>
      </c>
      <c r="AI203">
        <v>5</v>
      </c>
      <c r="AJ203">
        <v>23655</v>
      </c>
      <c r="AK203">
        <v>0</v>
      </c>
      <c r="AL203">
        <v>0</v>
      </c>
      <c r="AM203">
        <v>5</v>
      </c>
      <c r="AN203">
        <v>23655</v>
      </c>
      <c r="AO203" t="s">
        <v>1192</v>
      </c>
      <c r="AP203" t="s">
        <v>1192</v>
      </c>
      <c r="AQ203" t="s">
        <v>1192</v>
      </c>
      <c r="AR203" t="s">
        <v>1192</v>
      </c>
      <c r="AS203" t="s">
        <v>1192</v>
      </c>
      <c r="AT203" t="s">
        <v>1192</v>
      </c>
      <c r="AU203" t="s">
        <v>1192</v>
      </c>
      <c r="AV203" t="s">
        <v>1192</v>
      </c>
      <c r="AW203" t="s">
        <v>1192</v>
      </c>
      <c r="AX203" t="s">
        <v>1192</v>
      </c>
      <c r="AY203" t="s">
        <v>1192</v>
      </c>
      <c r="AZ203" t="s">
        <v>1192</v>
      </c>
      <c r="BA203" t="s">
        <v>1192</v>
      </c>
      <c r="BB203" t="s">
        <v>1192</v>
      </c>
      <c r="BC203" t="s">
        <v>1192</v>
      </c>
      <c r="BD203" t="s">
        <v>1192</v>
      </c>
      <c r="BE203" t="s">
        <v>1192</v>
      </c>
      <c r="BF203" t="s">
        <v>1192</v>
      </c>
      <c r="BG203" t="s">
        <v>1192</v>
      </c>
      <c r="BH203" t="s">
        <v>1192</v>
      </c>
      <c r="BI203" t="s">
        <v>1192</v>
      </c>
      <c r="BJ203" t="s">
        <v>1192</v>
      </c>
      <c r="BK203" t="s">
        <v>1192</v>
      </c>
      <c r="BL203" t="s">
        <v>1192</v>
      </c>
      <c r="BM203" t="s">
        <v>1192</v>
      </c>
      <c r="BN203" t="s">
        <v>1192</v>
      </c>
      <c r="BO203" t="s">
        <v>1192</v>
      </c>
      <c r="BP203" t="s">
        <v>1192</v>
      </c>
      <c r="BQ203" t="s">
        <v>1192</v>
      </c>
      <c r="BR203" t="s">
        <v>1192</v>
      </c>
      <c r="BS203" t="s">
        <v>1192</v>
      </c>
      <c r="BT203" t="s">
        <v>1192</v>
      </c>
      <c r="BU203" t="s">
        <v>1192</v>
      </c>
      <c r="BV203" t="s">
        <v>1192</v>
      </c>
      <c r="BW203" t="s">
        <v>1192</v>
      </c>
      <c r="BX203" t="s">
        <v>1192</v>
      </c>
      <c r="BY203" t="s">
        <v>1192</v>
      </c>
      <c r="BZ203" t="s">
        <v>1192</v>
      </c>
      <c r="CA203" t="s">
        <v>1192</v>
      </c>
      <c r="CB203" t="s">
        <v>1192</v>
      </c>
      <c r="CC203" t="s">
        <v>1192</v>
      </c>
      <c r="CD203" t="s">
        <v>1192</v>
      </c>
      <c r="CE203" t="s">
        <v>1192</v>
      </c>
    </row>
    <row r="204" spans="1:83" x14ac:dyDescent="0.25">
      <c r="A204" t="s">
        <v>1031</v>
      </c>
      <c r="B204" t="s">
        <v>1703</v>
      </c>
      <c r="C204">
        <v>6527246</v>
      </c>
      <c r="D204">
        <v>6761772</v>
      </c>
      <c r="E204">
        <v>0</v>
      </c>
      <c r="F204">
        <v>0</v>
      </c>
      <c r="G204">
        <v>10000</v>
      </c>
      <c r="H204">
        <v>15000</v>
      </c>
      <c r="I204">
        <v>6517246</v>
      </c>
      <c r="J204">
        <v>6746772</v>
      </c>
      <c r="K204">
        <v>0</v>
      </c>
      <c r="L204">
        <v>0</v>
      </c>
      <c r="M204">
        <v>26692</v>
      </c>
      <c r="N204">
        <v>26814.7</v>
      </c>
      <c r="O204">
        <v>98</v>
      </c>
      <c r="P204">
        <v>99</v>
      </c>
      <c r="Q204">
        <v>0</v>
      </c>
      <c r="R204">
        <v>0</v>
      </c>
      <c r="S204">
        <v>26158.2</v>
      </c>
      <c r="T204">
        <v>26546.6</v>
      </c>
      <c r="U204">
        <v>249.53</v>
      </c>
      <c r="V204">
        <v>254.71</v>
      </c>
      <c r="W204">
        <v>249.15</v>
      </c>
      <c r="X204">
        <v>254.15</v>
      </c>
      <c r="Y204">
        <v>0</v>
      </c>
      <c r="Z204">
        <v>0</v>
      </c>
      <c r="AA204">
        <v>0</v>
      </c>
      <c r="AB204">
        <v>4</v>
      </c>
      <c r="AC204">
        <v>4</v>
      </c>
      <c r="AD204">
        <v>1396.78</v>
      </c>
      <c r="AE204">
        <v>249.66</v>
      </c>
      <c r="AF204">
        <v>89.4</v>
      </c>
      <c r="AG204">
        <v>0</v>
      </c>
      <c r="AH204">
        <v>1990.55</v>
      </c>
      <c r="AI204">
        <v>1</v>
      </c>
      <c r="AJ204">
        <v>374.52</v>
      </c>
      <c r="AK204">
        <v>0</v>
      </c>
      <c r="AL204">
        <v>0</v>
      </c>
      <c r="AM204">
        <v>1</v>
      </c>
      <c r="AN204">
        <v>374.5</v>
      </c>
      <c r="AO204" t="s">
        <v>1192</v>
      </c>
      <c r="AP204" t="s">
        <v>1192</v>
      </c>
      <c r="AQ204" t="s">
        <v>1192</v>
      </c>
      <c r="AR204" t="s">
        <v>1192</v>
      </c>
      <c r="AS204" t="s">
        <v>1192</v>
      </c>
      <c r="AT204" t="s">
        <v>1192</v>
      </c>
      <c r="AU204" t="s">
        <v>1192</v>
      </c>
      <c r="AV204" t="s">
        <v>1192</v>
      </c>
      <c r="AW204" t="s">
        <v>1192</v>
      </c>
      <c r="AX204" t="s">
        <v>1192</v>
      </c>
      <c r="AY204" t="s">
        <v>1192</v>
      </c>
      <c r="AZ204" t="s">
        <v>1192</v>
      </c>
      <c r="BA204" t="s">
        <v>1192</v>
      </c>
      <c r="BB204" t="s">
        <v>1192</v>
      </c>
      <c r="BC204" t="s">
        <v>1192</v>
      </c>
      <c r="BD204" t="s">
        <v>1192</v>
      </c>
      <c r="BE204" t="s">
        <v>1192</v>
      </c>
      <c r="BF204" t="s">
        <v>1192</v>
      </c>
      <c r="BG204" t="s">
        <v>1192</v>
      </c>
      <c r="BH204" t="s">
        <v>1192</v>
      </c>
      <c r="BI204" t="s">
        <v>1192</v>
      </c>
      <c r="BJ204" t="s">
        <v>1192</v>
      </c>
      <c r="BK204" t="s">
        <v>1192</v>
      </c>
      <c r="BL204" t="s">
        <v>1192</v>
      </c>
      <c r="BM204" t="s">
        <v>1192</v>
      </c>
      <c r="BN204" t="s">
        <v>1192</v>
      </c>
      <c r="BO204" t="s">
        <v>1192</v>
      </c>
      <c r="BP204" t="s">
        <v>1192</v>
      </c>
      <c r="BQ204" t="s">
        <v>1192</v>
      </c>
      <c r="BR204" t="s">
        <v>1192</v>
      </c>
      <c r="BS204" t="s">
        <v>1192</v>
      </c>
      <c r="BT204" t="s">
        <v>1192</v>
      </c>
      <c r="BU204" t="s">
        <v>1192</v>
      </c>
      <c r="BV204" t="s">
        <v>1192</v>
      </c>
      <c r="BW204" t="s">
        <v>1192</v>
      </c>
      <c r="BX204" t="s">
        <v>1192</v>
      </c>
      <c r="BY204" t="s">
        <v>1192</v>
      </c>
      <c r="BZ204" t="s">
        <v>1192</v>
      </c>
      <c r="CA204" t="s">
        <v>1192</v>
      </c>
      <c r="CB204" t="s">
        <v>1192</v>
      </c>
      <c r="CC204" t="s">
        <v>1192</v>
      </c>
      <c r="CD204" t="s">
        <v>1192</v>
      </c>
      <c r="CE204" t="s">
        <v>1192</v>
      </c>
    </row>
    <row r="205" spans="1:83" x14ac:dyDescent="0.25">
      <c r="A205" t="s">
        <v>1033</v>
      </c>
      <c r="B205" t="s">
        <v>1704</v>
      </c>
      <c r="C205">
        <v>14888688</v>
      </c>
      <c r="D205">
        <v>15606532</v>
      </c>
      <c r="E205">
        <v>0</v>
      </c>
      <c r="F205">
        <v>0</v>
      </c>
      <c r="G205">
        <v>470108</v>
      </c>
      <c r="H205">
        <v>507416</v>
      </c>
      <c r="I205">
        <v>14418580</v>
      </c>
      <c r="J205">
        <v>15099116</v>
      </c>
      <c r="K205">
        <v>0</v>
      </c>
      <c r="L205">
        <v>0</v>
      </c>
      <c r="M205">
        <v>61333.3</v>
      </c>
      <c r="N205">
        <v>62903.7</v>
      </c>
      <c r="O205">
        <v>99</v>
      </c>
      <c r="P205">
        <v>99</v>
      </c>
      <c r="Q205">
        <v>0</v>
      </c>
      <c r="R205">
        <v>0</v>
      </c>
      <c r="S205">
        <v>60720</v>
      </c>
      <c r="T205">
        <v>62274.663</v>
      </c>
      <c r="U205">
        <v>245.2</v>
      </c>
      <c r="V205">
        <v>250.60804999999999</v>
      </c>
      <c r="W205">
        <v>237.46</v>
      </c>
      <c r="X205">
        <v>242.46001999999999</v>
      </c>
      <c r="Y205">
        <v>0</v>
      </c>
      <c r="Z205">
        <v>0</v>
      </c>
      <c r="AA205">
        <v>0</v>
      </c>
      <c r="AB205">
        <v>4</v>
      </c>
      <c r="AC205">
        <v>4</v>
      </c>
      <c r="AD205">
        <v>1626.39096</v>
      </c>
      <c r="AE205">
        <v>295.57017000000002</v>
      </c>
      <c r="AF205">
        <v>0</v>
      </c>
      <c r="AG205">
        <v>0</v>
      </c>
      <c r="AH205">
        <v>2172.5691900000002</v>
      </c>
      <c r="AI205">
        <v>2</v>
      </c>
      <c r="AJ205">
        <v>12200.7</v>
      </c>
      <c r="AK205">
        <v>0</v>
      </c>
      <c r="AL205">
        <v>0</v>
      </c>
      <c r="AM205">
        <v>2</v>
      </c>
      <c r="AN205">
        <v>12200.7</v>
      </c>
      <c r="AO205" t="s">
        <v>1192</v>
      </c>
      <c r="AP205" t="s">
        <v>1192</v>
      </c>
      <c r="AQ205" t="s">
        <v>1192</v>
      </c>
      <c r="AR205" t="s">
        <v>1192</v>
      </c>
      <c r="AS205" t="s">
        <v>1192</v>
      </c>
      <c r="AT205" t="s">
        <v>1192</v>
      </c>
      <c r="AU205" t="s">
        <v>1192</v>
      </c>
      <c r="AV205" t="s">
        <v>1192</v>
      </c>
      <c r="AW205" t="s">
        <v>1192</v>
      </c>
      <c r="AX205" t="s">
        <v>1192</v>
      </c>
      <c r="AY205" t="s">
        <v>1192</v>
      </c>
      <c r="AZ205" t="s">
        <v>1192</v>
      </c>
      <c r="BA205" t="s">
        <v>1192</v>
      </c>
      <c r="BB205" t="s">
        <v>1192</v>
      </c>
      <c r="BC205" t="s">
        <v>1192</v>
      </c>
      <c r="BD205" t="s">
        <v>1192</v>
      </c>
      <c r="BE205" t="s">
        <v>1192</v>
      </c>
      <c r="BF205" t="s">
        <v>1192</v>
      </c>
      <c r="BG205" t="s">
        <v>1192</v>
      </c>
      <c r="BH205" t="s">
        <v>1192</v>
      </c>
      <c r="BI205" t="s">
        <v>1192</v>
      </c>
      <c r="BJ205" t="s">
        <v>1192</v>
      </c>
      <c r="BK205" t="s">
        <v>1192</v>
      </c>
      <c r="BL205" t="s">
        <v>1192</v>
      </c>
      <c r="BM205" t="s">
        <v>1192</v>
      </c>
      <c r="BN205" t="s">
        <v>1192</v>
      </c>
      <c r="BO205" t="s">
        <v>1192</v>
      </c>
      <c r="BP205" t="s">
        <v>1192</v>
      </c>
      <c r="BQ205" t="s">
        <v>1192</v>
      </c>
      <c r="BR205" t="s">
        <v>1192</v>
      </c>
      <c r="BS205" t="s">
        <v>1192</v>
      </c>
      <c r="BT205" t="s">
        <v>1192</v>
      </c>
      <c r="BU205" t="s">
        <v>1192</v>
      </c>
      <c r="BV205" t="s">
        <v>1192</v>
      </c>
      <c r="BW205" t="s">
        <v>1192</v>
      </c>
      <c r="BX205" t="s">
        <v>1192</v>
      </c>
      <c r="BY205" t="s">
        <v>1192</v>
      </c>
      <c r="BZ205" t="s">
        <v>1192</v>
      </c>
      <c r="CA205" t="s">
        <v>1192</v>
      </c>
      <c r="CB205" t="s">
        <v>1192</v>
      </c>
      <c r="CC205" t="s">
        <v>1192</v>
      </c>
      <c r="CD205" t="s">
        <v>1192</v>
      </c>
      <c r="CE205" t="s">
        <v>1192</v>
      </c>
    </row>
    <row r="206" spans="1:83" x14ac:dyDescent="0.25">
      <c r="A206" t="s">
        <v>1035</v>
      </c>
      <c r="B206" t="s">
        <v>1705</v>
      </c>
      <c r="C206">
        <v>4241259</v>
      </c>
      <c r="D206">
        <v>4462769</v>
      </c>
      <c r="E206">
        <v>0</v>
      </c>
      <c r="F206" t="s">
        <v>1192</v>
      </c>
      <c r="G206">
        <v>503609</v>
      </c>
      <c r="H206">
        <v>517347</v>
      </c>
      <c r="I206">
        <v>3737650</v>
      </c>
      <c r="J206">
        <v>3945422</v>
      </c>
      <c r="K206">
        <v>0</v>
      </c>
      <c r="L206">
        <v>0</v>
      </c>
      <c r="M206">
        <v>24188.400000000001</v>
      </c>
      <c r="N206">
        <v>24738.5</v>
      </c>
      <c r="O206">
        <v>99.25</v>
      </c>
      <c r="P206">
        <v>99.25</v>
      </c>
      <c r="Q206">
        <v>0</v>
      </c>
      <c r="R206">
        <v>0</v>
      </c>
      <c r="S206">
        <v>24007</v>
      </c>
      <c r="T206">
        <v>24553</v>
      </c>
      <c r="U206">
        <v>176.67</v>
      </c>
      <c r="V206">
        <v>181.76</v>
      </c>
      <c r="W206">
        <v>155.69</v>
      </c>
      <c r="X206">
        <v>160.69</v>
      </c>
      <c r="Y206" t="s">
        <v>1192</v>
      </c>
      <c r="Z206" t="s">
        <v>1192</v>
      </c>
      <c r="AA206" t="s">
        <v>1192</v>
      </c>
      <c r="AB206">
        <v>4</v>
      </c>
      <c r="AC206">
        <v>4</v>
      </c>
      <c r="AD206">
        <v>1514.29</v>
      </c>
      <c r="AE206">
        <v>236.45</v>
      </c>
      <c r="AF206">
        <v>77.27</v>
      </c>
      <c r="AG206">
        <v>0</v>
      </c>
      <c r="AH206">
        <v>2009.77</v>
      </c>
      <c r="AI206">
        <v>50</v>
      </c>
      <c r="AJ206">
        <v>24553</v>
      </c>
      <c r="AK206">
        <v>0</v>
      </c>
      <c r="AL206">
        <v>0</v>
      </c>
      <c r="AM206">
        <v>35</v>
      </c>
      <c r="AN206">
        <v>23766</v>
      </c>
      <c r="AO206">
        <v>3</v>
      </c>
      <c r="AP206" t="s">
        <v>1192</v>
      </c>
      <c r="AQ206" t="s">
        <v>1192</v>
      </c>
      <c r="AR206" t="s">
        <v>1192</v>
      </c>
      <c r="AS206" t="s">
        <v>1192</v>
      </c>
      <c r="AT206" t="s">
        <v>1192</v>
      </c>
      <c r="AU206" t="s">
        <v>1192</v>
      </c>
      <c r="AV206" t="s">
        <v>1192</v>
      </c>
      <c r="AW206" t="s">
        <v>1192</v>
      </c>
      <c r="AX206" t="s">
        <v>1192</v>
      </c>
      <c r="AY206" t="s">
        <v>1192</v>
      </c>
      <c r="AZ206" t="s">
        <v>1192</v>
      </c>
      <c r="BA206" t="s">
        <v>1192</v>
      </c>
      <c r="BB206" t="s">
        <v>1192</v>
      </c>
      <c r="BC206" t="s">
        <v>1192</v>
      </c>
      <c r="BD206" t="s">
        <v>1192</v>
      </c>
      <c r="BE206" t="s">
        <v>1192</v>
      </c>
      <c r="BF206" t="s">
        <v>1192</v>
      </c>
      <c r="BG206" t="s">
        <v>1192</v>
      </c>
      <c r="BH206" t="s">
        <v>1192</v>
      </c>
      <c r="BI206" t="s">
        <v>1192</v>
      </c>
      <c r="BJ206" t="s">
        <v>1192</v>
      </c>
      <c r="BK206" t="s">
        <v>1192</v>
      </c>
      <c r="BL206" t="s">
        <v>1192</v>
      </c>
      <c r="BM206" t="s">
        <v>1192</v>
      </c>
      <c r="BN206" t="s">
        <v>1192</v>
      </c>
      <c r="BO206" t="s">
        <v>1192</v>
      </c>
      <c r="BP206" t="s">
        <v>1192</v>
      </c>
      <c r="BQ206" t="s">
        <v>1192</v>
      </c>
      <c r="BR206" t="s">
        <v>1192</v>
      </c>
      <c r="BS206" t="s">
        <v>1192</v>
      </c>
      <c r="BT206" t="s">
        <v>1192</v>
      </c>
      <c r="BU206" t="s">
        <v>1192</v>
      </c>
      <c r="BV206" t="s">
        <v>1192</v>
      </c>
      <c r="BW206" t="s">
        <v>1192</v>
      </c>
      <c r="BX206" t="s">
        <v>1192</v>
      </c>
      <c r="BY206" t="s">
        <v>1192</v>
      </c>
      <c r="BZ206">
        <v>0</v>
      </c>
      <c r="CA206" t="s">
        <v>1192</v>
      </c>
      <c r="CB206" t="s">
        <v>1192</v>
      </c>
      <c r="CC206">
        <v>0</v>
      </c>
      <c r="CD206" t="s">
        <v>1192</v>
      </c>
      <c r="CE206" t="s">
        <v>1192</v>
      </c>
    </row>
    <row r="207" spans="1:83" x14ac:dyDescent="0.25">
      <c r="A207" t="s">
        <v>1038</v>
      </c>
      <c r="B207" t="s">
        <v>1706</v>
      </c>
      <c r="C207">
        <v>5116096.2</v>
      </c>
      <c r="D207">
        <v>5158726</v>
      </c>
      <c r="E207">
        <v>0</v>
      </c>
      <c r="F207" t="s">
        <v>1192</v>
      </c>
      <c r="G207">
        <v>682593</v>
      </c>
      <c r="H207">
        <v>706667</v>
      </c>
      <c r="I207">
        <v>4433503.2</v>
      </c>
      <c r="J207">
        <v>4452059</v>
      </c>
      <c r="K207">
        <v>17626.490000000002</v>
      </c>
      <c r="L207">
        <v>18428</v>
      </c>
      <c r="M207">
        <v>18397.900000000001</v>
      </c>
      <c r="N207">
        <v>18386.5</v>
      </c>
      <c r="O207">
        <v>98</v>
      </c>
      <c r="P207">
        <v>98.5</v>
      </c>
      <c r="Q207">
        <v>1674.6</v>
      </c>
      <c r="R207">
        <v>1676.23</v>
      </c>
      <c r="S207">
        <v>19704.5</v>
      </c>
      <c r="T207">
        <v>19786.900000000001</v>
      </c>
      <c r="U207">
        <v>259.64</v>
      </c>
      <c r="V207">
        <v>260.70999999999998</v>
      </c>
      <c r="W207">
        <v>225</v>
      </c>
      <c r="X207">
        <v>225</v>
      </c>
      <c r="Y207" t="s">
        <v>1192</v>
      </c>
      <c r="Z207" t="s">
        <v>1192</v>
      </c>
      <c r="AA207" t="s">
        <v>1192</v>
      </c>
      <c r="AB207">
        <v>4</v>
      </c>
      <c r="AC207">
        <v>4</v>
      </c>
      <c r="AD207">
        <v>1467.35</v>
      </c>
      <c r="AE207">
        <v>281.06</v>
      </c>
      <c r="AF207">
        <v>75.61</v>
      </c>
      <c r="AG207">
        <v>0</v>
      </c>
      <c r="AH207">
        <v>2084.73</v>
      </c>
      <c r="AI207">
        <v>100</v>
      </c>
      <c r="AJ207">
        <v>19786.900000000001</v>
      </c>
      <c r="AK207">
        <v>0</v>
      </c>
      <c r="AL207">
        <v>0</v>
      </c>
      <c r="AM207">
        <v>79</v>
      </c>
      <c r="AN207">
        <v>18447.5</v>
      </c>
      <c r="AO207">
        <v>3</v>
      </c>
      <c r="AP207" t="s">
        <v>1192</v>
      </c>
      <c r="AQ207" t="s">
        <v>1192</v>
      </c>
      <c r="AR207" t="s">
        <v>1192</v>
      </c>
      <c r="AS207" t="s">
        <v>1192</v>
      </c>
      <c r="AT207" t="s">
        <v>1192</v>
      </c>
      <c r="AU207" t="s">
        <v>1192</v>
      </c>
      <c r="AV207" t="s">
        <v>1192</v>
      </c>
      <c r="AW207" t="s">
        <v>1192</v>
      </c>
      <c r="AX207" t="s">
        <v>1192</v>
      </c>
      <c r="AY207" t="s">
        <v>1192</v>
      </c>
      <c r="AZ207" t="s">
        <v>1192</v>
      </c>
      <c r="BA207" t="s">
        <v>1192</v>
      </c>
      <c r="BB207" t="s">
        <v>1192</v>
      </c>
      <c r="BC207" t="s">
        <v>1192</v>
      </c>
      <c r="BD207" t="s">
        <v>1192</v>
      </c>
      <c r="BE207" t="s">
        <v>1192</v>
      </c>
      <c r="BF207" t="s">
        <v>1192</v>
      </c>
      <c r="BG207" t="s">
        <v>1192</v>
      </c>
      <c r="BH207" t="s">
        <v>1192</v>
      </c>
      <c r="BI207" t="s">
        <v>1192</v>
      </c>
      <c r="BJ207" t="s">
        <v>1192</v>
      </c>
      <c r="BK207" t="s">
        <v>1192</v>
      </c>
      <c r="BL207" t="s">
        <v>1192</v>
      </c>
      <c r="BM207" t="s">
        <v>1192</v>
      </c>
      <c r="BN207" t="s">
        <v>1192</v>
      </c>
      <c r="BO207" t="s">
        <v>1192</v>
      </c>
      <c r="BP207" t="s">
        <v>1192</v>
      </c>
      <c r="BQ207" t="s">
        <v>1192</v>
      </c>
      <c r="BR207" t="s">
        <v>1192</v>
      </c>
      <c r="BS207" t="s">
        <v>1192</v>
      </c>
      <c r="BT207" t="s">
        <v>1192</v>
      </c>
      <c r="BU207" t="s">
        <v>1192</v>
      </c>
      <c r="BV207" t="s">
        <v>1192</v>
      </c>
      <c r="BW207" t="s">
        <v>1192</v>
      </c>
      <c r="BX207" t="s">
        <v>1192</v>
      </c>
      <c r="BY207" t="s">
        <v>1192</v>
      </c>
      <c r="BZ207">
        <v>0</v>
      </c>
      <c r="CA207" t="s">
        <v>1192</v>
      </c>
      <c r="CB207" t="s">
        <v>1192</v>
      </c>
      <c r="CC207">
        <v>0</v>
      </c>
      <c r="CD207" t="s">
        <v>1192</v>
      </c>
      <c r="CE207" t="s">
        <v>1192</v>
      </c>
    </row>
    <row r="208" spans="1:83" x14ac:dyDescent="0.25">
      <c r="A208" t="s">
        <v>1039</v>
      </c>
      <c r="B208" t="s">
        <v>1707</v>
      </c>
      <c r="C208">
        <v>94378291</v>
      </c>
      <c r="D208">
        <v>100037290</v>
      </c>
      <c r="E208">
        <v>0</v>
      </c>
      <c r="F208">
        <v>0</v>
      </c>
      <c r="G208">
        <v>0</v>
      </c>
      <c r="H208">
        <v>0</v>
      </c>
      <c r="I208">
        <v>94378291</v>
      </c>
      <c r="J208">
        <v>100037290</v>
      </c>
      <c r="K208">
        <v>30193647</v>
      </c>
      <c r="L208">
        <v>30336074</v>
      </c>
      <c r="M208">
        <v>56326.8</v>
      </c>
      <c r="N208">
        <v>57673.8</v>
      </c>
      <c r="O208">
        <v>97</v>
      </c>
      <c r="P208">
        <v>97.5</v>
      </c>
      <c r="Q208">
        <v>0</v>
      </c>
      <c r="R208">
        <v>0</v>
      </c>
      <c r="S208">
        <v>54637</v>
      </c>
      <c r="T208">
        <v>56231.955000000002</v>
      </c>
      <c r="U208">
        <v>1727.37</v>
      </c>
      <c r="V208">
        <v>1779.01142</v>
      </c>
      <c r="W208">
        <v>1727.37</v>
      </c>
      <c r="X208">
        <v>1779.01142</v>
      </c>
      <c r="Y208">
        <v>971127</v>
      </c>
      <c r="Z208">
        <v>17.27</v>
      </c>
      <c r="AA208">
        <v>0.99978999999999996</v>
      </c>
      <c r="AB208">
        <v>4</v>
      </c>
      <c r="AC208">
        <v>4</v>
      </c>
      <c r="AD208">
        <v>0</v>
      </c>
      <c r="AE208">
        <v>228.30018999999999</v>
      </c>
      <c r="AF208">
        <v>0</v>
      </c>
      <c r="AG208">
        <v>102.95008</v>
      </c>
      <c r="AH208">
        <v>2110.2616800000001</v>
      </c>
      <c r="AI208">
        <v>0</v>
      </c>
      <c r="AJ208">
        <v>0</v>
      </c>
      <c r="AK208">
        <v>0</v>
      </c>
      <c r="AL208">
        <v>0</v>
      </c>
      <c r="AM208">
        <v>0</v>
      </c>
      <c r="AN208">
        <v>0</v>
      </c>
      <c r="AO208" t="s">
        <v>1192</v>
      </c>
      <c r="AP208" t="s">
        <v>1192</v>
      </c>
      <c r="AQ208" t="s">
        <v>1192</v>
      </c>
      <c r="AR208" t="s">
        <v>1192</v>
      </c>
      <c r="AS208" t="s">
        <v>1192</v>
      </c>
      <c r="AT208" t="s">
        <v>1192</v>
      </c>
      <c r="AU208" t="s">
        <v>1192</v>
      </c>
      <c r="AV208" t="s">
        <v>1192</v>
      </c>
      <c r="AW208" t="s">
        <v>1192</v>
      </c>
      <c r="AX208" t="s">
        <v>1192</v>
      </c>
      <c r="AY208" t="s">
        <v>1192</v>
      </c>
      <c r="AZ208" t="s">
        <v>1192</v>
      </c>
      <c r="BA208" t="s">
        <v>1192</v>
      </c>
      <c r="BB208" t="s">
        <v>1192</v>
      </c>
      <c r="BC208" t="s">
        <v>1192</v>
      </c>
      <c r="BD208" t="s">
        <v>1192</v>
      </c>
      <c r="BE208" t="s">
        <v>1192</v>
      </c>
      <c r="BF208" t="s">
        <v>1192</v>
      </c>
      <c r="BG208" t="s">
        <v>1192</v>
      </c>
      <c r="BH208" t="s">
        <v>1192</v>
      </c>
      <c r="BI208" t="s">
        <v>1192</v>
      </c>
      <c r="BJ208" t="s">
        <v>1192</v>
      </c>
      <c r="BK208" t="s">
        <v>1192</v>
      </c>
      <c r="BL208" t="s">
        <v>1192</v>
      </c>
      <c r="BM208" t="s">
        <v>1192</v>
      </c>
      <c r="BN208" t="s">
        <v>1192</v>
      </c>
      <c r="BO208" t="s">
        <v>1192</v>
      </c>
      <c r="BP208" t="s">
        <v>1192</v>
      </c>
      <c r="BQ208" t="s">
        <v>1192</v>
      </c>
      <c r="BR208" t="s">
        <v>1192</v>
      </c>
      <c r="BS208" t="s">
        <v>1192</v>
      </c>
      <c r="BT208" t="s">
        <v>1192</v>
      </c>
      <c r="BU208" t="s">
        <v>1192</v>
      </c>
      <c r="BV208" t="s">
        <v>1192</v>
      </c>
      <c r="BW208" t="s">
        <v>1192</v>
      </c>
      <c r="BX208" t="s">
        <v>1192</v>
      </c>
      <c r="BY208" t="s">
        <v>1192</v>
      </c>
      <c r="BZ208" t="s">
        <v>1192</v>
      </c>
      <c r="CA208" t="s">
        <v>1192</v>
      </c>
      <c r="CB208" t="s">
        <v>1192</v>
      </c>
      <c r="CC208" t="s">
        <v>1192</v>
      </c>
      <c r="CD208" t="s">
        <v>1192</v>
      </c>
      <c r="CE208" t="s">
        <v>1192</v>
      </c>
    </row>
    <row r="209" spans="1:83" x14ac:dyDescent="0.25">
      <c r="A209" t="s">
        <v>1041</v>
      </c>
      <c r="B209" t="s">
        <v>1708</v>
      </c>
      <c r="C209">
        <v>9373962</v>
      </c>
      <c r="D209">
        <v>9779496</v>
      </c>
      <c r="E209">
        <v>0</v>
      </c>
      <c r="F209">
        <v>0</v>
      </c>
      <c r="G209">
        <v>1674776</v>
      </c>
      <c r="H209">
        <v>1760901</v>
      </c>
      <c r="I209">
        <v>7699186</v>
      </c>
      <c r="J209">
        <v>8018595</v>
      </c>
      <c r="K209">
        <v>0</v>
      </c>
      <c r="L209">
        <v>0</v>
      </c>
      <c r="M209">
        <v>32540</v>
      </c>
      <c r="N209">
        <v>33205.699999999997</v>
      </c>
      <c r="O209">
        <v>98.5</v>
      </c>
      <c r="P209">
        <v>98.5</v>
      </c>
      <c r="Q209">
        <v>0</v>
      </c>
      <c r="R209">
        <v>0</v>
      </c>
      <c r="S209">
        <v>32051.9</v>
      </c>
      <c r="T209">
        <v>32707.6145</v>
      </c>
      <c r="U209">
        <v>292.45999999999998</v>
      </c>
      <c r="V209">
        <v>298.99752999999998</v>
      </c>
      <c r="W209">
        <v>240.21</v>
      </c>
      <c r="X209">
        <v>245.15987999999999</v>
      </c>
      <c r="Y209" t="s">
        <v>1192</v>
      </c>
      <c r="Z209" t="s">
        <v>1192</v>
      </c>
      <c r="AA209" t="s">
        <v>1192</v>
      </c>
      <c r="AB209">
        <v>4</v>
      </c>
      <c r="AC209">
        <v>4</v>
      </c>
      <c r="AD209">
        <v>1401.1193900000001</v>
      </c>
      <c r="AE209">
        <v>218.51991000000001</v>
      </c>
      <c r="AF209">
        <v>75.329980000000006</v>
      </c>
      <c r="AG209">
        <v>0</v>
      </c>
      <c r="AH209">
        <v>1993.9668200000001</v>
      </c>
      <c r="AI209">
        <v>14</v>
      </c>
      <c r="AJ209">
        <v>32707.599999999999</v>
      </c>
      <c r="AK209">
        <v>0</v>
      </c>
      <c r="AL209">
        <v>0</v>
      </c>
      <c r="AM209">
        <v>14</v>
      </c>
      <c r="AN209">
        <v>32707.599999999999</v>
      </c>
      <c r="AO209">
        <v>3</v>
      </c>
      <c r="AP209" t="s">
        <v>1192</v>
      </c>
      <c r="AQ209" t="s">
        <v>1192</v>
      </c>
      <c r="AR209" t="s">
        <v>1192</v>
      </c>
      <c r="AS209" t="s">
        <v>1192</v>
      </c>
      <c r="AT209" t="s">
        <v>1192</v>
      </c>
      <c r="AU209" t="s">
        <v>1192</v>
      </c>
      <c r="AV209" t="s">
        <v>1192</v>
      </c>
      <c r="AW209" t="s">
        <v>1192</v>
      </c>
      <c r="AX209" t="s">
        <v>1192</v>
      </c>
      <c r="AY209" t="s">
        <v>1192</v>
      </c>
      <c r="AZ209" t="s">
        <v>1192</v>
      </c>
      <c r="BA209" t="s">
        <v>1192</v>
      </c>
      <c r="BB209" t="s">
        <v>1192</v>
      </c>
      <c r="BC209" t="s">
        <v>1192</v>
      </c>
      <c r="BD209" t="s">
        <v>1192</v>
      </c>
      <c r="BE209" t="s">
        <v>1192</v>
      </c>
      <c r="BF209" t="s">
        <v>1192</v>
      </c>
      <c r="BG209" t="s">
        <v>1192</v>
      </c>
      <c r="BH209" t="s">
        <v>1192</v>
      </c>
      <c r="BI209" t="s">
        <v>1192</v>
      </c>
      <c r="BJ209" t="s">
        <v>1192</v>
      </c>
      <c r="BK209" t="s">
        <v>1192</v>
      </c>
      <c r="BL209" t="s">
        <v>1192</v>
      </c>
      <c r="BM209" t="s">
        <v>1192</v>
      </c>
      <c r="BN209" t="s">
        <v>1192</v>
      </c>
      <c r="BO209" t="s">
        <v>1192</v>
      </c>
      <c r="BP209" t="s">
        <v>1192</v>
      </c>
      <c r="BQ209" t="s">
        <v>1192</v>
      </c>
      <c r="BR209" t="s">
        <v>1192</v>
      </c>
      <c r="BS209" t="s">
        <v>1192</v>
      </c>
      <c r="BT209" t="s">
        <v>1192</v>
      </c>
      <c r="BU209" t="s">
        <v>1192</v>
      </c>
      <c r="BV209" t="s">
        <v>1192</v>
      </c>
      <c r="BW209" t="s">
        <v>1192</v>
      </c>
      <c r="BX209" t="s">
        <v>1192</v>
      </c>
      <c r="BY209" t="s">
        <v>1192</v>
      </c>
      <c r="BZ209">
        <v>0</v>
      </c>
      <c r="CA209" t="s">
        <v>1192</v>
      </c>
      <c r="CB209" t="s">
        <v>1192</v>
      </c>
      <c r="CC209">
        <v>0</v>
      </c>
      <c r="CD209" t="s">
        <v>1192</v>
      </c>
      <c r="CE209" t="s">
        <v>1192</v>
      </c>
    </row>
    <row r="210" spans="1:83" x14ac:dyDescent="0.25">
      <c r="A210" t="s">
        <v>1043</v>
      </c>
      <c r="B210" t="s">
        <v>1709</v>
      </c>
      <c r="C210">
        <v>5866699</v>
      </c>
      <c r="D210">
        <v>6042994</v>
      </c>
      <c r="E210">
        <v>0</v>
      </c>
      <c r="F210">
        <v>0</v>
      </c>
      <c r="G210">
        <v>55750</v>
      </c>
      <c r="H210">
        <v>58330</v>
      </c>
      <c r="I210">
        <v>5810949</v>
      </c>
      <c r="J210">
        <v>5984664</v>
      </c>
      <c r="K210">
        <v>0</v>
      </c>
      <c r="L210">
        <v>0</v>
      </c>
      <c r="M210">
        <v>20706.3</v>
      </c>
      <c r="N210">
        <v>21370.7</v>
      </c>
      <c r="O210">
        <v>98.423910000000006</v>
      </c>
      <c r="P210">
        <v>96.3</v>
      </c>
      <c r="Q210">
        <v>0</v>
      </c>
      <c r="R210">
        <v>0</v>
      </c>
      <c r="S210">
        <v>20380</v>
      </c>
      <c r="T210">
        <v>20579.984100000001</v>
      </c>
      <c r="U210">
        <v>287.87</v>
      </c>
      <c r="V210">
        <v>293.63452999999998</v>
      </c>
      <c r="W210">
        <v>285.13</v>
      </c>
      <c r="X210">
        <v>290.80022000000002</v>
      </c>
      <c r="Y210">
        <v>0</v>
      </c>
      <c r="Z210">
        <v>0</v>
      </c>
      <c r="AA210">
        <v>0</v>
      </c>
      <c r="AB210">
        <v>4</v>
      </c>
      <c r="AC210">
        <v>4</v>
      </c>
      <c r="AD210">
        <v>1514.29117</v>
      </c>
      <c r="AE210">
        <v>236.45017999999999</v>
      </c>
      <c r="AF210">
        <v>77.270079999999993</v>
      </c>
      <c r="AG210">
        <v>0</v>
      </c>
      <c r="AH210">
        <v>2121.6459599999998</v>
      </c>
      <c r="AI210">
        <v>1</v>
      </c>
      <c r="AJ210">
        <v>2171</v>
      </c>
      <c r="AK210">
        <v>0</v>
      </c>
      <c r="AL210">
        <v>0</v>
      </c>
      <c r="AM210">
        <v>1</v>
      </c>
      <c r="AN210">
        <v>2171</v>
      </c>
      <c r="AO210" t="s">
        <v>1192</v>
      </c>
      <c r="AP210" t="s">
        <v>1192</v>
      </c>
      <c r="AQ210" t="s">
        <v>1192</v>
      </c>
      <c r="AR210" t="s">
        <v>1192</v>
      </c>
      <c r="AS210" t="s">
        <v>1192</v>
      </c>
      <c r="AT210" t="s">
        <v>1192</v>
      </c>
      <c r="AU210" t="s">
        <v>1192</v>
      </c>
      <c r="AV210" t="s">
        <v>1192</v>
      </c>
      <c r="AW210" t="s">
        <v>1192</v>
      </c>
      <c r="AX210" t="s">
        <v>1192</v>
      </c>
      <c r="AY210" t="s">
        <v>1192</v>
      </c>
      <c r="AZ210" t="s">
        <v>1192</v>
      </c>
      <c r="BA210" t="s">
        <v>1192</v>
      </c>
      <c r="BB210" t="s">
        <v>1192</v>
      </c>
      <c r="BC210" t="s">
        <v>1192</v>
      </c>
      <c r="BD210" t="s">
        <v>1192</v>
      </c>
      <c r="BE210" t="s">
        <v>1192</v>
      </c>
      <c r="BF210" t="s">
        <v>1192</v>
      </c>
      <c r="BG210" t="s">
        <v>1192</v>
      </c>
      <c r="BH210" t="s">
        <v>1192</v>
      </c>
      <c r="BI210" t="s">
        <v>1192</v>
      </c>
      <c r="BJ210" t="s">
        <v>1192</v>
      </c>
      <c r="BK210" t="s">
        <v>1192</v>
      </c>
      <c r="BL210" t="s">
        <v>1192</v>
      </c>
      <c r="BM210" t="s">
        <v>1192</v>
      </c>
      <c r="BN210" t="s">
        <v>1192</v>
      </c>
      <c r="BO210" t="s">
        <v>1192</v>
      </c>
      <c r="BP210" t="s">
        <v>1192</v>
      </c>
      <c r="BQ210" t="s">
        <v>1192</v>
      </c>
      <c r="BR210" t="s">
        <v>1192</v>
      </c>
      <c r="BS210" t="s">
        <v>1192</v>
      </c>
      <c r="BT210" t="s">
        <v>1192</v>
      </c>
      <c r="BU210" t="s">
        <v>1192</v>
      </c>
      <c r="BV210" t="s">
        <v>1192</v>
      </c>
      <c r="BW210" t="s">
        <v>1192</v>
      </c>
      <c r="BX210" t="s">
        <v>1192</v>
      </c>
      <c r="BY210" t="s">
        <v>1192</v>
      </c>
      <c r="BZ210" t="s">
        <v>1192</v>
      </c>
      <c r="CA210" t="s">
        <v>1192</v>
      </c>
      <c r="CB210" t="s">
        <v>1192</v>
      </c>
      <c r="CC210" t="s">
        <v>1192</v>
      </c>
      <c r="CD210" t="s">
        <v>1192</v>
      </c>
      <c r="CE210" t="s">
        <v>1192</v>
      </c>
    </row>
    <row r="211" spans="1:83" x14ac:dyDescent="0.25">
      <c r="A211" t="s">
        <v>1045</v>
      </c>
      <c r="B211" t="s">
        <v>1710</v>
      </c>
      <c r="C211">
        <v>9939465</v>
      </c>
      <c r="D211">
        <v>10444104</v>
      </c>
      <c r="E211">
        <v>691610</v>
      </c>
      <c r="F211">
        <v>701890</v>
      </c>
      <c r="G211">
        <v>2151203</v>
      </c>
      <c r="H211">
        <v>2349811</v>
      </c>
      <c r="I211">
        <v>7788262</v>
      </c>
      <c r="J211">
        <v>8094293</v>
      </c>
      <c r="K211">
        <v>0</v>
      </c>
      <c r="L211">
        <v>0</v>
      </c>
      <c r="M211">
        <v>38257</v>
      </c>
      <c r="N211">
        <v>38888.199999999997</v>
      </c>
      <c r="O211">
        <v>98.3</v>
      </c>
      <c r="P211">
        <v>98.3</v>
      </c>
      <c r="Q211">
        <v>0</v>
      </c>
      <c r="R211">
        <v>0</v>
      </c>
      <c r="S211">
        <v>37606.6</v>
      </c>
      <c r="T211">
        <v>38227.1</v>
      </c>
      <c r="U211">
        <v>264.3</v>
      </c>
      <c r="V211">
        <v>273.20999999999998</v>
      </c>
      <c r="W211">
        <v>207.1</v>
      </c>
      <c r="X211">
        <v>211.74</v>
      </c>
      <c r="Y211">
        <v>0</v>
      </c>
      <c r="Z211">
        <v>0</v>
      </c>
      <c r="AA211">
        <v>0</v>
      </c>
      <c r="AB211">
        <v>4</v>
      </c>
      <c r="AC211">
        <v>4</v>
      </c>
      <c r="AD211">
        <v>1613.34</v>
      </c>
      <c r="AE211">
        <v>224.91</v>
      </c>
      <c r="AF211">
        <v>99.37</v>
      </c>
      <c r="AG211">
        <v>0</v>
      </c>
      <c r="AH211">
        <v>2210.83</v>
      </c>
      <c r="AI211">
        <v>33</v>
      </c>
      <c r="AJ211">
        <v>79.83</v>
      </c>
      <c r="AK211">
        <v>0</v>
      </c>
      <c r="AL211">
        <v>0</v>
      </c>
      <c r="AM211">
        <v>33</v>
      </c>
      <c r="AN211">
        <v>79.83</v>
      </c>
      <c r="AO211" t="s">
        <v>1192</v>
      </c>
      <c r="AP211" t="s">
        <v>1192</v>
      </c>
      <c r="AQ211" t="s">
        <v>1192</v>
      </c>
      <c r="AR211" t="s">
        <v>1192</v>
      </c>
      <c r="AS211" t="s">
        <v>1192</v>
      </c>
      <c r="AT211" t="s">
        <v>1192</v>
      </c>
      <c r="AU211" t="s">
        <v>1192</v>
      </c>
      <c r="AV211" t="s">
        <v>1192</v>
      </c>
      <c r="AW211" t="s">
        <v>1192</v>
      </c>
      <c r="AX211" t="s">
        <v>1192</v>
      </c>
      <c r="AY211" t="s">
        <v>1192</v>
      </c>
      <c r="AZ211" t="s">
        <v>1192</v>
      </c>
      <c r="BA211" t="s">
        <v>1192</v>
      </c>
      <c r="BB211" t="s">
        <v>1192</v>
      </c>
      <c r="BC211" t="s">
        <v>1192</v>
      </c>
      <c r="BD211" t="s">
        <v>1192</v>
      </c>
      <c r="BE211" t="s">
        <v>1192</v>
      </c>
      <c r="BF211" t="s">
        <v>1192</v>
      </c>
      <c r="BG211" t="s">
        <v>1192</v>
      </c>
      <c r="BH211" t="s">
        <v>1192</v>
      </c>
      <c r="BI211" t="s">
        <v>1192</v>
      </c>
      <c r="BJ211" t="s">
        <v>1192</v>
      </c>
      <c r="BK211" t="s">
        <v>1192</v>
      </c>
      <c r="BL211" t="s">
        <v>1192</v>
      </c>
      <c r="BM211" t="s">
        <v>1192</v>
      </c>
      <c r="BN211" t="s">
        <v>1192</v>
      </c>
      <c r="BO211" t="s">
        <v>1192</v>
      </c>
      <c r="BP211" t="s">
        <v>1192</v>
      </c>
      <c r="BQ211" t="s">
        <v>1192</v>
      </c>
      <c r="BR211" t="s">
        <v>1192</v>
      </c>
      <c r="BS211" t="s">
        <v>1192</v>
      </c>
      <c r="BT211" t="s">
        <v>1192</v>
      </c>
      <c r="BU211" t="s">
        <v>1192</v>
      </c>
      <c r="BV211" t="s">
        <v>1192</v>
      </c>
      <c r="BW211" t="s">
        <v>1192</v>
      </c>
      <c r="BX211" t="s">
        <v>1192</v>
      </c>
      <c r="BY211" t="s">
        <v>1192</v>
      </c>
      <c r="BZ211" t="s">
        <v>1192</v>
      </c>
      <c r="CA211" t="s">
        <v>1192</v>
      </c>
      <c r="CB211" t="s">
        <v>1192</v>
      </c>
      <c r="CC211" t="s">
        <v>1192</v>
      </c>
      <c r="CD211" t="s">
        <v>1192</v>
      </c>
      <c r="CE211" t="s">
        <v>1192</v>
      </c>
    </row>
    <row r="212" spans="1:83" x14ac:dyDescent="0.25">
      <c r="A212" t="s">
        <v>1046</v>
      </c>
      <c r="B212" t="s">
        <v>1711</v>
      </c>
      <c r="C212">
        <v>117451817</v>
      </c>
      <c r="D212">
        <v>123910267</v>
      </c>
      <c r="E212">
        <v>0</v>
      </c>
      <c r="F212">
        <v>0</v>
      </c>
      <c r="G212">
        <v>3202978</v>
      </c>
      <c r="H212">
        <v>3350398</v>
      </c>
      <c r="I212">
        <v>114248839</v>
      </c>
      <c r="J212">
        <v>120559869</v>
      </c>
      <c r="K212">
        <v>11316138</v>
      </c>
      <c r="L212">
        <v>11494617</v>
      </c>
      <c r="M212">
        <v>73708.899999999994</v>
      </c>
      <c r="N212">
        <v>74431.3</v>
      </c>
      <c r="O212">
        <v>96</v>
      </c>
      <c r="P212">
        <v>96</v>
      </c>
      <c r="Q212">
        <v>0</v>
      </c>
      <c r="R212">
        <v>0</v>
      </c>
      <c r="S212">
        <v>70760.5</v>
      </c>
      <c r="T212">
        <v>71454</v>
      </c>
      <c r="U212">
        <v>1659.85</v>
      </c>
      <c r="V212">
        <v>1734.13</v>
      </c>
      <c r="W212">
        <v>1614.58</v>
      </c>
      <c r="X212">
        <v>1687.24</v>
      </c>
      <c r="Y212">
        <v>3461235</v>
      </c>
      <c r="Z212">
        <v>48.44</v>
      </c>
      <c r="AA212">
        <v>3.0001600000000002</v>
      </c>
      <c r="AB212">
        <v>4</v>
      </c>
      <c r="AC212">
        <v>4</v>
      </c>
      <c r="AD212">
        <v>0</v>
      </c>
      <c r="AE212">
        <v>223.04</v>
      </c>
      <c r="AF212">
        <v>77.58</v>
      </c>
      <c r="AG212">
        <v>0</v>
      </c>
      <c r="AH212">
        <v>2034.75</v>
      </c>
      <c r="AI212">
        <v>31</v>
      </c>
      <c r="AJ212">
        <v>39409.9</v>
      </c>
      <c r="AK212">
        <v>0</v>
      </c>
      <c r="AL212">
        <v>0</v>
      </c>
      <c r="AM212">
        <v>29</v>
      </c>
      <c r="AN212">
        <v>39314.699999999997</v>
      </c>
      <c r="AO212" t="s">
        <v>1192</v>
      </c>
      <c r="AP212" t="s">
        <v>1192</v>
      </c>
      <c r="AQ212" t="s">
        <v>1192</v>
      </c>
      <c r="AR212" t="s">
        <v>1192</v>
      </c>
      <c r="AS212" t="s">
        <v>1192</v>
      </c>
      <c r="AT212" t="s">
        <v>1192</v>
      </c>
      <c r="AU212" t="s">
        <v>1192</v>
      </c>
      <c r="AV212" t="s">
        <v>1192</v>
      </c>
      <c r="AW212" t="s">
        <v>1192</v>
      </c>
      <c r="AX212" t="s">
        <v>1192</v>
      </c>
      <c r="AY212" t="s">
        <v>1192</v>
      </c>
      <c r="AZ212" t="s">
        <v>1192</v>
      </c>
      <c r="BA212" t="s">
        <v>1192</v>
      </c>
      <c r="BB212" t="s">
        <v>1192</v>
      </c>
      <c r="BC212" t="s">
        <v>1192</v>
      </c>
      <c r="BD212" t="s">
        <v>1192</v>
      </c>
      <c r="BE212" t="s">
        <v>1192</v>
      </c>
      <c r="BF212" t="s">
        <v>1192</v>
      </c>
      <c r="BG212" t="s">
        <v>1192</v>
      </c>
      <c r="BH212" t="s">
        <v>1192</v>
      </c>
      <c r="BI212" t="s">
        <v>1192</v>
      </c>
      <c r="BJ212" t="s">
        <v>1192</v>
      </c>
      <c r="BK212" t="s">
        <v>1192</v>
      </c>
      <c r="BL212" t="s">
        <v>1192</v>
      </c>
      <c r="BM212" t="s">
        <v>1192</v>
      </c>
      <c r="BN212" t="s">
        <v>1192</v>
      </c>
      <c r="BO212" t="s">
        <v>1192</v>
      </c>
      <c r="BP212" t="s">
        <v>1192</v>
      </c>
      <c r="BQ212" t="s">
        <v>1192</v>
      </c>
      <c r="BR212" t="s">
        <v>1192</v>
      </c>
      <c r="BS212" t="s">
        <v>1192</v>
      </c>
      <c r="BT212" t="s">
        <v>1192</v>
      </c>
      <c r="BU212" t="s">
        <v>1192</v>
      </c>
      <c r="BV212" t="s">
        <v>1192</v>
      </c>
      <c r="BW212" t="s">
        <v>1192</v>
      </c>
      <c r="BX212" t="s">
        <v>1192</v>
      </c>
      <c r="BY212" t="s">
        <v>1192</v>
      </c>
      <c r="BZ212" t="s">
        <v>1192</v>
      </c>
      <c r="CA212" t="s">
        <v>1192</v>
      </c>
      <c r="CB212" t="s">
        <v>1192</v>
      </c>
      <c r="CC212" t="s">
        <v>1192</v>
      </c>
      <c r="CD212" t="s">
        <v>1192</v>
      </c>
      <c r="CE212" t="s">
        <v>1192</v>
      </c>
    </row>
    <row r="213" spans="1:83" x14ac:dyDescent="0.25">
      <c r="A213" t="s">
        <v>1048</v>
      </c>
      <c r="B213" t="s">
        <v>1712</v>
      </c>
      <c r="C213">
        <v>8632587</v>
      </c>
      <c r="D213">
        <v>9023410</v>
      </c>
      <c r="E213">
        <v>1720677</v>
      </c>
      <c r="F213">
        <v>1813175</v>
      </c>
      <c r="G213">
        <v>896337</v>
      </c>
      <c r="H213">
        <v>940037</v>
      </c>
      <c r="I213">
        <v>7736250</v>
      </c>
      <c r="J213">
        <v>8083373</v>
      </c>
      <c r="K213">
        <v>0</v>
      </c>
      <c r="L213">
        <v>0</v>
      </c>
      <c r="M213">
        <v>39392.300000000003</v>
      </c>
      <c r="N213">
        <v>39911.99</v>
      </c>
      <c r="O213">
        <v>98</v>
      </c>
      <c r="P213">
        <v>98.6</v>
      </c>
      <c r="Q213">
        <v>131</v>
      </c>
      <c r="R213">
        <v>131.80000000000001</v>
      </c>
      <c r="S213">
        <v>38735.5</v>
      </c>
      <c r="T213">
        <v>39485.022140000001</v>
      </c>
      <c r="U213">
        <v>222.86</v>
      </c>
      <c r="V213">
        <v>228.52741</v>
      </c>
      <c r="W213">
        <v>199.72</v>
      </c>
      <c r="X213">
        <v>204.71997999999999</v>
      </c>
      <c r="Y213" t="s">
        <v>1192</v>
      </c>
      <c r="Z213" t="s">
        <v>1192</v>
      </c>
      <c r="AA213" t="s">
        <v>1192</v>
      </c>
      <c r="AB213">
        <v>4</v>
      </c>
      <c r="AC213">
        <v>4</v>
      </c>
      <c r="AD213">
        <v>1590.92992</v>
      </c>
      <c r="AE213">
        <v>262.70976999999999</v>
      </c>
      <c r="AF213">
        <v>0</v>
      </c>
      <c r="AG213">
        <v>0</v>
      </c>
      <c r="AH213">
        <v>2082.1671000000001</v>
      </c>
      <c r="AI213">
        <v>40</v>
      </c>
      <c r="AJ213">
        <v>16113.9</v>
      </c>
      <c r="AK213">
        <v>0</v>
      </c>
      <c r="AL213">
        <v>0</v>
      </c>
      <c r="AM213">
        <v>36</v>
      </c>
      <c r="AN213">
        <v>16029</v>
      </c>
      <c r="AO213">
        <v>3</v>
      </c>
      <c r="AP213" t="s">
        <v>1192</v>
      </c>
      <c r="AQ213" t="s">
        <v>1192</v>
      </c>
      <c r="AR213" t="s">
        <v>1192</v>
      </c>
      <c r="AS213" t="s">
        <v>1192</v>
      </c>
      <c r="AT213" t="s">
        <v>1192</v>
      </c>
      <c r="AU213" t="s">
        <v>1192</v>
      </c>
      <c r="AV213" t="s">
        <v>1192</v>
      </c>
      <c r="AW213" t="s">
        <v>1192</v>
      </c>
      <c r="AX213" t="s">
        <v>1192</v>
      </c>
      <c r="AY213" t="s">
        <v>1192</v>
      </c>
      <c r="AZ213" t="s">
        <v>1192</v>
      </c>
      <c r="BA213" t="s">
        <v>1192</v>
      </c>
      <c r="BB213" t="s">
        <v>1192</v>
      </c>
      <c r="BC213" t="s">
        <v>1192</v>
      </c>
      <c r="BD213" t="s">
        <v>1192</v>
      </c>
      <c r="BE213" t="s">
        <v>1192</v>
      </c>
      <c r="BF213" t="s">
        <v>1192</v>
      </c>
      <c r="BG213" t="s">
        <v>1192</v>
      </c>
      <c r="BH213" t="s">
        <v>1192</v>
      </c>
      <c r="BI213" t="s">
        <v>1192</v>
      </c>
      <c r="BJ213" t="s">
        <v>1192</v>
      </c>
      <c r="BK213" t="s">
        <v>1192</v>
      </c>
      <c r="BL213" t="s">
        <v>1192</v>
      </c>
      <c r="BM213" t="s">
        <v>1192</v>
      </c>
      <c r="BN213" t="s">
        <v>1192</v>
      </c>
      <c r="BO213" t="s">
        <v>1192</v>
      </c>
      <c r="BP213" t="s">
        <v>1192</v>
      </c>
      <c r="BQ213" t="s">
        <v>1192</v>
      </c>
      <c r="BR213" t="s">
        <v>1192</v>
      </c>
      <c r="BS213" t="s">
        <v>1192</v>
      </c>
      <c r="BT213" t="s">
        <v>1192</v>
      </c>
      <c r="BU213" t="s">
        <v>1192</v>
      </c>
      <c r="BV213" t="s">
        <v>1192</v>
      </c>
      <c r="BW213" t="s">
        <v>1192</v>
      </c>
      <c r="BX213" t="s">
        <v>1192</v>
      </c>
      <c r="BY213" t="s">
        <v>1192</v>
      </c>
      <c r="BZ213">
        <v>0</v>
      </c>
      <c r="CA213" t="s">
        <v>1192</v>
      </c>
      <c r="CB213" t="s">
        <v>1192</v>
      </c>
      <c r="CC213">
        <v>0</v>
      </c>
      <c r="CD213" t="s">
        <v>1192</v>
      </c>
      <c r="CE213" t="s">
        <v>1192</v>
      </c>
    </row>
    <row r="214" spans="1:83" x14ac:dyDescent="0.25">
      <c r="A214" t="s">
        <v>1050</v>
      </c>
      <c r="B214" t="s">
        <v>1713</v>
      </c>
      <c r="C214">
        <v>5832004.3600000003</v>
      </c>
      <c r="D214">
        <v>6198784</v>
      </c>
      <c r="E214">
        <v>0</v>
      </c>
      <c r="F214">
        <v>0</v>
      </c>
      <c r="G214">
        <v>0</v>
      </c>
      <c r="H214">
        <v>0</v>
      </c>
      <c r="I214">
        <v>5832004.3600000003</v>
      </c>
      <c r="J214">
        <v>6198784</v>
      </c>
      <c r="K214">
        <v>0</v>
      </c>
      <c r="L214">
        <v>0</v>
      </c>
      <c r="M214">
        <v>34750.1</v>
      </c>
      <c r="N214">
        <v>35181.800000000003</v>
      </c>
      <c r="O214">
        <v>96</v>
      </c>
      <c r="P214">
        <v>98</v>
      </c>
      <c r="Q214">
        <v>44.1</v>
      </c>
      <c r="R214">
        <v>45.8</v>
      </c>
      <c r="S214">
        <v>33404.199999999997</v>
      </c>
      <c r="T214">
        <v>34523.964</v>
      </c>
      <c r="U214">
        <v>174.59</v>
      </c>
      <c r="V214">
        <v>179.55018000000001</v>
      </c>
      <c r="W214">
        <v>174.59</v>
      </c>
      <c r="X214">
        <v>179.55018000000001</v>
      </c>
      <c r="Y214">
        <v>0</v>
      </c>
      <c r="Z214">
        <v>0</v>
      </c>
      <c r="AA214">
        <v>0</v>
      </c>
      <c r="AB214">
        <v>4</v>
      </c>
      <c r="AC214">
        <v>4</v>
      </c>
      <c r="AD214">
        <v>1626.3916899999999</v>
      </c>
      <c r="AE214">
        <v>295.57031999999998</v>
      </c>
      <c r="AF214">
        <v>0</v>
      </c>
      <c r="AG214">
        <v>0</v>
      </c>
      <c r="AH214">
        <v>2101.5121800000002</v>
      </c>
      <c r="AI214">
        <v>0</v>
      </c>
      <c r="AJ214">
        <v>0</v>
      </c>
      <c r="AK214">
        <v>0</v>
      </c>
      <c r="AL214">
        <v>0</v>
      </c>
      <c r="AM214">
        <v>0</v>
      </c>
      <c r="AN214">
        <v>0</v>
      </c>
      <c r="AO214" t="s">
        <v>1192</v>
      </c>
      <c r="AP214" t="s">
        <v>1192</v>
      </c>
      <c r="AQ214" t="s">
        <v>1192</v>
      </c>
      <c r="AR214" t="s">
        <v>1192</v>
      </c>
      <c r="AS214" t="s">
        <v>1192</v>
      </c>
      <c r="AT214" t="s">
        <v>1192</v>
      </c>
      <c r="AU214" t="s">
        <v>1192</v>
      </c>
      <c r="AV214" t="s">
        <v>1192</v>
      </c>
      <c r="AW214" t="s">
        <v>1192</v>
      </c>
      <c r="AX214" t="s">
        <v>1192</v>
      </c>
      <c r="AY214" t="s">
        <v>1192</v>
      </c>
      <c r="AZ214" t="s">
        <v>1192</v>
      </c>
      <c r="BA214" t="s">
        <v>1192</v>
      </c>
      <c r="BB214" t="s">
        <v>1192</v>
      </c>
      <c r="BC214" t="s">
        <v>1192</v>
      </c>
      <c r="BD214" t="s">
        <v>1192</v>
      </c>
      <c r="BE214" t="s">
        <v>1192</v>
      </c>
      <c r="BF214" t="s">
        <v>1192</v>
      </c>
      <c r="BG214" t="s">
        <v>1192</v>
      </c>
      <c r="BH214" t="s">
        <v>1192</v>
      </c>
      <c r="BI214" t="s">
        <v>1192</v>
      </c>
      <c r="BJ214" t="s">
        <v>1192</v>
      </c>
      <c r="BK214" t="s">
        <v>1192</v>
      </c>
      <c r="BL214" t="s">
        <v>1192</v>
      </c>
      <c r="BM214" t="s">
        <v>1192</v>
      </c>
      <c r="BN214" t="s">
        <v>1192</v>
      </c>
      <c r="BO214" t="s">
        <v>1192</v>
      </c>
      <c r="BP214" t="s">
        <v>1192</v>
      </c>
      <c r="BQ214" t="s">
        <v>1192</v>
      </c>
      <c r="BR214" t="s">
        <v>1192</v>
      </c>
      <c r="BS214" t="s">
        <v>1192</v>
      </c>
      <c r="BT214" t="s">
        <v>1192</v>
      </c>
      <c r="BU214" t="s">
        <v>1192</v>
      </c>
      <c r="BV214" t="s">
        <v>1192</v>
      </c>
      <c r="BW214" t="s">
        <v>1192</v>
      </c>
      <c r="BX214" t="s">
        <v>1192</v>
      </c>
      <c r="BY214" t="s">
        <v>1192</v>
      </c>
      <c r="BZ214" t="s">
        <v>1192</v>
      </c>
      <c r="CA214" t="s">
        <v>1192</v>
      </c>
      <c r="CB214" t="s">
        <v>1192</v>
      </c>
      <c r="CC214" t="s">
        <v>1192</v>
      </c>
      <c r="CD214" t="s">
        <v>1192</v>
      </c>
      <c r="CE214" t="s">
        <v>1192</v>
      </c>
    </row>
    <row r="215" spans="1:83" x14ac:dyDescent="0.25">
      <c r="A215" t="s">
        <v>1052</v>
      </c>
      <c r="B215" t="s">
        <v>1714</v>
      </c>
      <c r="C215">
        <v>9574610</v>
      </c>
      <c r="D215">
        <v>10106796</v>
      </c>
      <c r="E215">
        <v>0</v>
      </c>
      <c r="F215" t="s">
        <v>1192</v>
      </c>
      <c r="G215">
        <v>2319610</v>
      </c>
      <c r="H215">
        <v>2439696</v>
      </c>
      <c r="I215">
        <v>7255000</v>
      </c>
      <c r="J215">
        <v>7667100</v>
      </c>
      <c r="K215">
        <v>301741</v>
      </c>
      <c r="L215">
        <v>327575</v>
      </c>
      <c r="M215">
        <v>44706.7</v>
      </c>
      <c r="N215">
        <v>45846.1</v>
      </c>
      <c r="O215">
        <v>99</v>
      </c>
      <c r="P215">
        <v>99</v>
      </c>
      <c r="Q215">
        <v>0</v>
      </c>
      <c r="R215">
        <v>0</v>
      </c>
      <c r="S215">
        <v>44259.6</v>
      </c>
      <c r="T215">
        <v>45387.6</v>
      </c>
      <c r="U215">
        <v>216.33</v>
      </c>
      <c r="V215">
        <v>222.68</v>
      </c>
      <c r="W215">
        <v>163.92</v>
      </c>
      <c r="X215">
        <v>168.92</v>
      </c>
      <c r="Y215" t="s">
        <v>1192</v>
      </c>
      <c r="Z215" t="s">
        <v>1192</v>
      </c>
      <c r="AA215" t="s">
        <v>1192</v>
      </c>
      <c r="AB215">
        <v>4</v>
      </c>
      <c r="AC215">
        <v>4</v>
      </c>
      <c r="AD215">
        <v>1644.09</v>
      </c>
      <c r="AE215">
        <v>254.25</v>
      </c>
      <c r="AF215">
        <v>84.57</v>
      </c>
      <c r="AG215">
        <v>0</v>
      </c>
      <c r="AH215">
        <v>2205.59</v>
      </c>
      <c r="AI215">
        <v>56</v>
      </c>
      <c r="AJ215">
        <v>30613.9</v>
      </c>
      <c r="AK215">
        <v>0</v>
      </c>
      <c r="AL215">
        <v>0</v>
      </c>
      <c r="AM215">
        <v>45</v>
      </c>
      <c r="AN215">
        <v>30045.8</v>
      </c>
      <c r="AO215">
        <v>3</v>
      </c>
      <c r="AP215" t="s">
        <v>1192</v>
      </c>
      <c r="AQ215" t="s">
        <v>1192</v>
      </c>
      <c r="AR215" t="s">
        <v>1192</v>
      </c>
      <c r="AS215" t="s">
        <v>1192</v>
      </c>
      <c r="AT215" t="s">
        <v>1192</v>
      </c>
      <c r="AU215" t="s">
        <v>1192</v>
      </c>
      <c r="AV215" t="s">
        <v>1192</v>
      </c>
      <c r="AW215" t="s">
        <v>1192</v>
      </c>
      <c r="AX215" t="s">
        <v>1192</v>
      </c>
      <c r="AY215" t="s">
        <v>1192</v>
      </c>
      <c r="AZ215" t="s">
        <v>1192</v>
      </c>
      <c r="BA215" t="s">
        <v>1192</v>
      </c>
      <c r="BB215" t="s">
        <v>1192</v>
      </c>
      <c r="BC215" t="s">
        <v>1192</v>
      </c>
      <c r="BD215" t="s">
        <v>1192</v>
      </c>
      <c r="BE215" t="s">
        <v>1192</v>
      </c>
      <c r="BF215" t="s">
        <v>1192</v>
      </c>
      <c r="BG215" t="s">
        <v>1192</v>
      </c>
      <c r="BH215" t="s">
        <v>1192</v>
      </c>
      <c r="BI215" t="s">
        <v>1192</v>
      </c>
      <c r="BJ215" t="s">
        <v>1192</v>
      </c>
      <c r="BK215" t="s">
        <v>1192</v>
      </c>
      <c r="BL215" t="s">
        <v>1192</v>
      </c>
      <c r="BM215" t="s">
        <v>1192</v>
      </c>
      <c r="BN215" t="s">
        <v>1192</v>
      </c>
      <c r="BO215" t="s">
        <v>1192</v>
      </c>
      <c r="BP215" t="s">
        <v>1192</v>
      </c>
      <c r="BQ215" t="s">
        <v>1192</v>
      </c>
      <c r="BR215" t="s">
        <v>1192</v>
      </c>
      <c r="BS215" t="s">
        <v>1192</v>
      </c>
      <c r="BT215" t="s">
        <v>1192</v>
      </c>
      <c r="BU215" t="s">
        <v>1192</v>
      </c>
      <c r="BV215" t="s">
        <v>1192</v>
      </c>
      <c r="BW215" t="s">
        <v>1192</v>
      </c>
      <c r="BX215" t="s">
        <v>1192</v>
      </c>
      <c r="BY215" t="s">
        <v>1192</v>
      </c>
      <c r="BZ215">
        <v>0</v>
      </c>
      <c r="CA215" t="s">
        <v>1192</v>
      </c>
      <c r="CB215" t="s">
        <v>1192</v>
      </c>
      <c r="CC215">
        <v>0</v>
      </c>
      <c r="CD215" t="s">
        <v>1192</v>
      </c>
      <c r="CE215" t="s">
        <v>1192</v>
      </c>
    </row>
    <row r="216" spans="1:83" x14ac:dyDescent="0.25">
      <c r="A216" t="s">
        <v>1054</v>
      </c>
      <c r="B216" t="s">
        <v>1715</v>
      </c>
      <c r="C216">
        <v>6927715.0800000001</v>
      </c>
      <c r="D216">
        <v>7195942</v>
      </c>
      <c r="E216">
        <v>0</v>
      </c>
      <c r="F216">
        <v>0</v>
      </c>
      <c r="G216">
        <v>0</v>
      </c>
      <c r="H216">
        <v>0</v>
      </c>
      <c r="I216">
        <v>6927715.0800000001</v>
      </c>
      <c r="J216">
        <v>7195942</v>
      </c>
      <c r="K216">
        <v>0</v>
      </c>
      <c r="L216">
        <v>0</v>
      </c>
      <c r="M216">
        <v>31092.2</v>
      </c>
      <c r="N216">
        <v>31600.3</v>
      </c>
      <c r="O216">
        <v>98</v>
      </c>
      <c r="P216">
        <v>98</v>
      </c>
      <c r="Q216">
        <v>1838.7</v>
      </c>
      <c r="R216">
        <v>1827</v>
      </c>
      <c r="S216">
        <v>32309.1</v>
      </c>
      <c r="T216">
        <v>32795.294000000002</v>
      </c>
      <c r="U216">
        <v>214.42</v>
      </c>
      <c r="V216">
        <v>219.41996</v>
      </c>
      <c r="W216">
        <v>214.42</v>
      </c>
      <c r="X216">
        <v>219.41996</v>
      </c>
      <c r="Y216">
        <v>0</v>
      </c>
      <c r="Z216">
        <v>0</v>
      </c>
      <c r="AA216">
        <v>0</v>
      </c>
      <c r="AB216">
        <v>4</v>
      </c>
      <c r="AC216">
        <v>4</v>
      </c>
      <c r="AD216">
        <v>1390.8598300000001</v>
      </c>
      <c r="AE216">
        <v>236.45996</v>
      </c>
      <c r="AF216">
        <v>75.430000000000007</v>
      </c>
      <c r="AG216">
        <v>0</v>
      </c>
      <c r="AH216">
        <v>1922.16975</v>
      </c>
      <c r="AI216">
        <v>0</v>
      </c>
      <c r="AJ216">
        <v>0</v>
      </c>
      <c r="AK216">
        <v>0</v>
      </c>
      <c r="AL216">
        <v>0</v>
      </c>
      <c r="AM216">
        <v>0</v>
      </c>
      <c r="AN216">
        <v>0</v>
      </c>
      <c r="AO216" t="s">
        <v>1192</v>
      </c>
      <c r="AP216" t="s">
        <v>1192</v>
      </c>
      <c r="AQ216" t="s">
        <v>1192</v>
      </c>
      <c r="AR216" t="s">
        <v>1192</v>
      </c>
      <c r="AS216" t="s">
        <v>1192</v>
      </c>
      <c r="AT216" t="s">
        <v>1192</v>
      </c>
      <c r="AU216" t="s">
        <v>1192</v>
      </c>
      <c r="AV216" t="s">
        <v>1192</v>
      </c>
      <c r="AW216" t="s">
        <v>1192</v>
      </c>
      <c r="AX216" t="s">
        <v>1192</v>
      </c>
      <c r="AY216" t="s">
        <v>1192</v>
      </c>
      <c r="AZ216" t="s">
        <v>1192</v>
      </c>
      <c r="BA216" t="s">
        <v>1192</v>
      </c>
      <c r="BB216" t="s">
        <v>1192</v>
      </c>
      <c r="BC216" t="s">
        <v>1192</v>
      </c>
      <c r="BD216" t="s">
        <v>1192</v>
      </c>
      <c r="BE216" t="s">
        <v>1192</v>
      </c>
      <c r="BF216" t="s">
        <v>1192</v>
      </c>
      <c r="BG216" t="s">
        <v>1192</v>
      </c>
      <c r="BH216" t="s">
        <v>1192</v>
      </c>
      <c r="BI216" t="s">
        <v>1192</v>
      </c>
      <c r="BJ216" t="s">
        <v>1192</v>
      </c>
      <c r="BK216" t="s">
        <v>1192</v>
      </c>
      <c r="BL216" t="s">
        <v>1192</v>
      </c>
      <c r="BM216" t="s">
        <v>1192</v>
      </c>
      <c r="BN216" t="s">
        <v>1192</v>
      </c>
      <c r="BO216" t="s">
        <v>1192</v>
      </c>
      <c r="BP216" t="s">
        <v>1192</v>
      </c>
      <c r="BQ216" t="s">
        <v>1192</v>
      </c>
      <c r="BR216" t="s">
        <v>1192</v>
      </c>
      <c r="BS216" t="s">
        <v>1192</v>
      </c>
      <c r="BT216" t="s">
        <v>1192</v>
      </c>
      <c r="BU216" t="s">
        <v>1192</v>
      </c>
      <c r="BV216" t="s">
        <v>1192</v>
      </c>
      <c r="BW216" t="s">
        <v>1192</v>
      </c>
      <c r="BX216" t="s">
        <v>1192</v>
      </c>
      <c r="BY216" t="s">
        <v>1192</v>
      </c>
      <c r="BZ216" t="s">
        <v>1192</v>
      </c>
      <c r="CA216" t="s">
        <v>1192</v>
      </c>
      <c r="CB216" t="s">
        <v>1192</v>
      </c>
      <c r="CC216" t="s">
        <v>1192</v>
      </c>
      <c r="CD216" t="s">
        <v>1192</v>
      </c>
      <c r="CE216" t="s">
        <v>1192</v>
      </c>
    </row>
    <row r="217" spans="1:83" x14ac:dyDescent="0.25">
      <c r="A217" t="s">
        <v>1055</v>
      </c>
      <c r="B217" t="s">
        <v>1716</v>
      </c>
      <c r="C217">
        <v>29383667</v>
      </c>
      <c r="D217">
        <v>31084489</v>
      </c>
      <c r="E217">
        <v>0</v>
      </c>
      <c r="F217">
        <v>0</v>
      </c>
      <c r="G217">
        <v>798441</v>
      </c>
      <c r="H217">
        <v>792389</v>
      </c>
      <c r="I217">
        <v>28585226</v>
      </c>
      <c r="J217">
        <v>30292100</v>
      </c>
      <c r="K217">
        <v>0</v>
      </c>
      <c r="L217">
        <v>0</v>
      </c>
      <c r="M217">
        <v>15395.9</v>
      </c>
      <c r="N217">
        <v>15551.2</v>
      </c>
      <c r="O217">
        <v>98.75</v>
      </c>
      <c r="P217">
        <v>99</v>
      </c>
      <c r="Q217">
        <v>449.1</v>
      </c>
      <c r="R217">
        <v>403.2</v>
      </c>
      <c r="S217">
        <v>15652.6</v>
      </c>
      <c r="T217">
        <v>15798.9</v>
      </c>
      <c r="U217">
        <v>1877.24</v>
      </c>
      <c r="V217">
        <v>1967.51</v>
      </c>
      <c r="W217">
        <v>1826.23</v>
      </c>
      <c r="X217">
        <v>1917.36</v>
      </c>
      <c r="Y217">
        <v>865620</v>
      </c>
      <c r="Z217">
        <v>54.79</v>
      </c>
      <c r="AA217">
        <v>3.0001699999999998</v>
      </c>
      <c r="AB217">
        <v>4</v>
      </c>
      <c r="AC217">
        <v>4</v>
      </c>
      <c r="AD217">
        <v>0</v>
      </c>
      <c r="AE217">
        <v>258.23</v>
      </c>
      <c r="AF217">
        <v>74.290000000000006</v>
      </c>
      <c r="AG217">
        <v>0</v>
      </c>
      <c r="AH217">
        <v>2300.0300000000002</v>
      </c>
      <c r="AI217">
        <v>57</v>
      </c>
      <c r="AJ217">
        <v>15798.9</v>
      </c>
      <c r="AK217">
        <v>0</v>
      </c>
      <c r="AL217">
        <v>0</v>
      </c>
      <c r="AM217">
        <v>41</v>
      </c>
      <c r="AN217">
        <v>15358.4</v>
      </c>
      <c r="AO217" t="s">
        <v>1192</v>
      </c>
      <c r="AP217" t="s">
        <v>1192</v>
      </c>
      <c r="AQ217" t="s">
        <v>1192</v>
      </c>
      <c r="AR217" t="s">
        <v>1192</v>
      </c>
      <c r="AS217" t="s">
        <v>1192</v>
      </c>
      <c r="AT217" t="s">
        <v>1192</v>
      </c>
      <c r="AU217" t="s">
        <v>1192</v>
      </c>
      <c r="AV217" t="s">
        <v>1192</v>
      </c>
      <c r="AW217" t="s">
        <v>1192</v>
      </c>
      <c r="AX217" t="s">
        <v>1192</v>
      </c>
      <c r="AY217" t="s">
        <v>1192</v>
      </c>
      <c r="AZ217" t="s">
        <v>1192</v>
      </c>
      <c r="BA217" t="s">
        <v>1192</v>
      </c>
      <c r="BB217" t="s">
        <v>1192</v>
      </c>
      <c r="BC217" t="s">
        <v>1192</v>
      </c>
      <c r="BD217" t="s">
        <v>1192</v>
      </c>
      <c r="BE217" t="s">
        <v>1192</v>
      </c>
      <c r="BF217" t="s">
        <v>1192</v>
      </c>
      <c r="BG217" t="s">
        <v>1192</v>
      </c>
      <c r="BH217" t="s">
        <v>1192</v>
      </c>
      <c r="BI217" t="s">
        <v>1192</v>
      </c>
      <c r="BJ217" t="s">
        <v>1192</v>
      </c>
      <c r="BK217" t="s">
        <v>1192</v>
      </c>
      <c r="BL217" t="s">
        <v>1192</v>
      </c>
      <c r="BM217" t="s">
        <v>1192</v>
      </c>
      <c r="BN217" t="s">
        <v>1192</v>
      </c>
      <c r="BO217" t="s">
        <v>1192</v>
      </c>
      <c r="BP217" t="s">
        <v>1192</v>
      </c>
      <c r="BQ217" t="s">
        <v>1192</v>
      </c>
      <c r="BR217" t="s">
        <v>1192</v>
      </c>
      <c r="BS217" t="s">
        <v>1192</v>
      </c>
      <c r="BT217" t="s">
        <v>1192</v>
      </c>
      <c r="BU217" t="s">
        <v>1192</v>
      </c>
      <c r="BV217" t="s">
        <v>1192</v>
      </c>
      <c r="BW217" t="s">
        <v>1192</v>
      </c>
      <c r="BX217" t="s">
        <v>1192</v>
      </c>
      <c r="BY217" t="s">
        <v>1192</v>
      </c>
      <c r="BZ217" t="s">
        <v>1192</v>
      </c>
      <c r="CA217" t="s">
        <v>1192</v>
      </c>
      <c r="CB217" t="s">
        <v>1192</v>
      </c>
      <c r="CC217" t="s">
        <v>1192</v>
      </c>
      <c r="CD217" t="s">
        <v>1192</v>
      </c>
      <c r="CE217" t="s">
        <v>1192</v>
      </c>
    </row>
    <row r="218" spans="1:83" x14ac:dyDescent="0.25">
      <c r="A218" t="s">
        <v>1057</v>
      </c>
      <c r="B218" t="s">
        <v>1717</v>
      </c>
      <c r="C218">
        <v>5611067</v>
      </c>
      <c r="D218">
        <v>5762784</v>
      </c>
      <c r="E218">
        <v>54090</v>
      </c>
      <c r="F218">
        <v>57430</v>
      </c>
      <c r="G218">
        <v>1074011</v>
      </c>
      <c r="H218">
        <v>1134847</v>
      </c>
      <c r="I218">
        <v>4537056</v>
      </c>
      <c r="J218">
        <v>4627937</v>
      </c>
      <c r="K218">
        <v>0</v>
      </c>
      <c r="L218">
        <v>0</v>
      </c>
      <c r="M218">
        <v>22351.9</v>
      </c>
      <c r="N218">
        <v>22672.3</v>
      </c>
      <c r="O218">
        <v>97.5</v>
      </c>
      <c r="P218">
        <v>98</v>
      </c>
      <c r="Q218">
        <v>8</v>
      </c>
      <c r="R218">
        <v>8</v>
      </c>
      <c r="S218">
        <v>21801.1</v>
      </c>
      <c r="T218">
        <v>22226.853999999999</v>
      </c>
      <c r="U218">
        <v>257.38</v>
      </c>
      <c r="V218">
        <v>259.27123999999998</v>
      </c>
      <c r="W218">
        <v>208.11</v>
      </c>
      <c r="X218">
        <v>208.21377000000001</v>
      </c>
      <c r="Y218" t="s">
        <v>1192</v>
      </c>
      <c r="Z218" t="s">
        <v>1192</v>
      </c>
      <c r="AA218" t="s">
        <v>1192</v>
      </c>
      <c r="AB218">
        <v>4</v>
      </c>
      <c r="AC218">
        <v>4</v>
      </c>
      <c r="AD218">
        <v>1467.3497400000001</v>
      </c>
      <c r="AE218">
        <v>281.05993000000001</v>
      </c>
      <c r="AF218">
        <v>75.609989999999996</v>
      </c>
      <c r="AG218">
        <v>0</v>
      </c>
      <c r="AH218">
        <v>2083.2908900000002</v>
      </c>
      <c r="AI218">
        <v>101</v>
      </c>
      <c r="AJ218">
        <v>22226.9</v>
      </c>
      <c r="AK218">
        <v>0</v>
      </c>
      <c r="AL218">
        <v>0</v>
      </c>
      <c r="AM218">
        <v>77</v>
      </c>
      <c r="AN218">
        <v>21005.7</v>
      </c>
      <c r="AO218">
        <v>3</v>
      </c>
      <c r="AP218" t="s">
        <v>1192</v>
      </c>
      <c r="AQ218" t="s">
        <v>1192</v>
      </c>
      <c r="AR218" t="s">
        <v>1192</v>
      </c>
      <c r="AS218" t="s">
        <v>1192</v>
      </c>
      <c r="AT218" t="s">
        <v>1192</v>
      </c>
      <c r="AU218" t="s">
        <v>1192</v>
      </c>
      <c r="AV218" t="s">
        <v>1192</v>
      </c>
      <c r="AW218" t="s">
        <v>1192</v>
      </c>
      <c r="AX218" t="s">
        <v>1192</v>
      </c>
      <c r="AY218" t="s">
        <v>1192</v>
      </c>
      <c r="AZ218" t="s">
        <v>1192</v>
      </c>
      <c r="BA218" t="s">
        <v>1192</v>
      </c>
      <c r="BB218" t="s">
        <v>1192</v>
      </c>
      <c r="BC218" t="s">
        <v>1192</v>
      </c>
      <c r="BD218" t="s">
        <v>1192</v>
      </c>
      <c r="BE218" t="s">
        <v>1192</v>
      </c>
      <c r="BF218" t="s">
        <v>1192</v>
      </c>
      <c r="BG218" t="s">
        <v>1192</v>
      </c>
      <c r="BH218" t="s">
        <v>1192</v>
      </c>
      <c r="BI218" t="s">
        <v>1192</v>
      </c>
      <c r="BJ218" t="s">
        <v>1192</v>
      </c>
      <c r="BK218" t="s">
        <v>1192</v>
      </c>
      <c r="BL218" t="s">
        <v>1192</v>
      </c>
      <c r="BM218" t="s">
        <v>1192</v>
      </c>
      <c r="BN218" t="s">
        <v>1192</v>
      </c>
      <c r="BO218" t="s">
        <v>1192</v>
      </c>
      <c r="BP218" t="s">
        <v>1192</v>
      </c>
      <c r="BQ218" t="s">
        <v>1192</v>
      </c>
      <c r="BR218" t="s">
        <v>1192</v>
      </c>
      <c r="BS218" t="s">
        <v>1192</v>
      </c>
      <c r="BT218" t="s">
        <v>1192</v>
      </c>
      <c r="BU218" t="s">
        <v>1192</v>
      </c>
      <c r="BV218" t="s">
        <v>1192</v>
      </c>
      <c r="BW218" t="s">
        <v>1192</v>
      </c>
      <c r="BX218" t="s">
        <v>1192</v>
      </c>
      <c r="BY218" t="s">
        <v>1192</v>
      </c>
      <c r="BZ218">
        <v>0</v>
      </c>
      <c r="CA218" t="s">
        <v>1192</v>
      </c>
      <c r="CB218" t="s">
        <v>1192</v>
      </c>
      <c r="CC218">
        <v>0</v>
      </c>
      <c r="CD218" t="s">
        <v>1192</v>
      </c>
      <c r="CE218" t="s">
        <v>1192</v>
      </c>
    </row>
    <row r="219" spans="1:83" x14ac:dyDescent="0.25">
      <c r="A219" t="s">
        <v>1058</v>
      </c>
      <c r="B219" t="s">
        <v>1718</v>
      </c>
      <c r="C219">
        <v>116174202</v>
      </c>
      <c r="D219">
        <v>127542213</v>
      </c>
      <c r="E219">
        <v>0</v>
      </c>
      <c r="F219">
        <v>0</v>
      </c>
      <c r="G219">
        <v>0</v>
      </c>
      <c r="H219">
        <v>0</v>
      </c>
      <c r="I219">
        <v>116174202</v>
      </c>
      <c r="J219">
        <v>127542213</v>
      </c>
      <c r="K219">
        <v>36814994</v>
      </c>
      <c r="L219">
        <v>37273475</v>
      </c>
      <c r="M219">
        <v>71693.7</v>
      </c>
      <c r="N219">
        <v>75293.2</v>
      </c>
      <c r="O219">
        <v>95</v>
      </c>
      <c r="P219">
        <v>95.5</v>
      </c>
      <c r="Q219">
        <v>0</v>
      </c>
      <c r="R219">
        <v>0</v>
      </c>
      <c r="S219">
        <v>68109</v>
      </c>
      <c r="T219">
        <v>71905.005999999994</v>
      </c>
      <c r="U219">
        <v>1705.71</v>
      </c>
      <c r="V219">
        <v>1773.7598599999999</v>
      </c>
      <c r="W219">
        <v>1705.71</v>
      </c>
      <c r="X219">
        <v>1773.7598599999999</v>
      </c>
      <c r="Y219">
        <v>2452680</v>
      </c>
      <c r="Z219">
        <v>34.11</v>
      </c>
      <c r="AA219">
        <v>1.9997499999999999</v>
      </c>
      <c r="AB219">
        <v>4</v>
      </c>
      <c r="AC219">
        <v>4</v>
      </c>
      <c r="AD219">
        <v>0</v>
      </c>
      <c r="AE219">
        <v>228.29999000000001</v>
      </c>
      <c r="AF219">
        <v>0</v>
      </c>
      <c r="AG219">
        <v>102.94999</v>
      </c>
      <c r="AH219">
        <v>2105.0098400000002</v>
      </c>
      <c r="AI219">
        <v>0</v>
      </c>
      <c r="AJ219">
        <v>0</v>
      </c>
      <c r="AK219">
        <v>0</v>
      </c>
      <c r="AL219">
        <v>0</v>
      </c>
      <c r="AM219">
        <v>0</v>
      </c>
      <c r="AN219">
        <v>0</v>
      </c>
      <c r="AO219" t="s">
        <v>1192</v>
      </c>
      <c r="AP219" t="s">
        <v>1192</v>
      </c>
      <c r="AQ219" t="s">
        <v>1192</v>
      </c>
      <c r="AR219" t="s">
        <v>1192</v>
      </c>
      <c r="AS219" t="s">
        <v>1192</v>
      </c>
      <c r="AT219" t="s">
        <v>1192</v>
      </c>
      <c r="AU219" t="s">
        <v>1192</v>
      </c>
      <c r="AV219" t="s">
        <v>1192</v>
      </c>
      <c r="AW219" t="s">
        <v>1192</v>
      </c>
      <c r="AX219" t="s">
        <v>1192</v>
      </c>
      <c r="AY219" t="s">
        <v>1192</v>
      </c>
      <c r="AZ219" t="s">
        <v>1192</v>
      </c>
      <c r="BA219" t="s">
        <v>1192</v>
      </c>
      <c r="BB219" t="s">
        <v>1192</v>
      </c>
      <c r="BC219" t="s">
        <v>1192</v>
      </c>
      <c r="BD219" t="s">
        <v>1192</v>
      </c>
      <c r="BE219" t="s">
        <v>1192</v>
      </c>
      <c r="BF219" t="s">
        <v>1192</v>
      </c>
      <c r="BG219" t="s">
        <v>1192</v>
      </c>
      <c r="BH219" t="s">
        <v>1192</v>
      </c>
      <c r="BI219" t="s">
        <v>1192</v>
      </c>
      <c r="BJ219" t="s">
        <v>1192</v>
      </c>
      <c r="BK219" t="s">
        <v>1192</v>
      </c>
      <c r="BL219" t="s">
        <v>1192</v>
      </c>
      <c r="BM219" t="s">
        <v>1192</v>
      </c>
      <c r="BN219" t="s">
        <v>1192</v>
      </c>
      <c r="BO219" t="s">
        <v>1192</v>
      </c>
      <c r="BP219" t="s">
        <v>1192</v>
      </c>
      <c r="BQ219" t="s">
        <v>1192</v>
      </c>
      <c r="BR219" t="s">
        <v>1192</v>
      </c>
      <c r="BS219" t="s">
        <v>1192</v>
      </c>
      <c r="BT219" t="s">
        <v>1192</v>
      </c>
      <c r="BU219" t="s">
        <v>1192</v>
      </c>
      <c r="BV219" t="s">
        <v>1192</v>
      </c>
      <c r="BW219" t="s">
        <v>1192</v>
      </c>
      <c r="BX219" t="s">
        <v>1192</v>
      </c>
      <c r="BY219" t="s">
        <v>1192</v>
      </c>
      <c r="BZ219" t="s">
        <v>1192</v>
      </c>
      <c r="CA219" t="s">
        <v>1192</v>
      </c>
      <c r="CB219" t="s">
        <v>1192</v>
      </c>
      <c r="CC219" t="s">
        <v>1192</v>
      </c>
      <c r="CD219" t="s">
        <v>1192</v>
      </c>
      <c r="CE219" t="s">
        <v>1192</v>
      </c>
    </row>
    <row r="220" spans="1:83" x14ac:dyDescent="0.25">
      <c r="A220" t="s">
        <v>1059</v>
      </c>
      <c r="B220" t="s">
        <v>1719</v>
      </c>
      <c r="C220">
        <v>111654388</v>
      </c>
      <c r="D220">
        <v>117967934</v>
      </c>
      <c r="E220">
        <v>0</v>
      </c>
      <c r="F220">
        <v>0</v>
      </c>
      <c r="G220">
        <v>0</v>
      </c>
      <c r="H220">
        <v>0</v>
      </c>
      <c r="I220">
        <v>111654388</v>
      </c>
      <c r="J220">
        <v>117967934</v>
      </c>
      <c r="K220">
        <v>12975000</v>
      </c>
      <c r="L220">
        <v>13205000</v>
      </c>
      <c r="M220">
        <v>75905.899999999994</v>
      </c>
      <c r="N220">
        <v>75998.429999999993</v>
      </c>
      <c r="O220">
        <v>98</v>
      </c>
      <c r="P220">
        <v>98.5</v>
      </c>
      <c r="Q220">
        <v>0</v>
      </c>
      <c r="R220">
        <v>0</v>
      </c>
      <c r="S220">
        <v>74387.8</v>
      </c>
      <c r="T220">
        <v>74858.5</v>
      </c>
      <c r="U220">
        <v>1500.98</v>
      </c>
      <c r="V220">
        <v>1575.88</v>
      </c>
      <c r="W220">
        <v>1500.98</v>
      </c>
      <c r="X220">
        <v>1575.88</v>
      </c>
      <c r="Y220">
        <v>3370831</v>
      </c>
      <c r="Z220">
        <v>45.03</v>
      </c>
      <c r="AA220">
        <v>3.0000399999999998</v>
      </c>
      <c r="AB220">
        <v>4</v>
      </c>
      <c r="AC220">
        <v>4</v>
      </c>
      <c r="AD220">
        <v>0</v>
      </c>
      <c r="AE220">
        <v>187.55</v>
      </c>
      <c r="AF220">
        <v>68.03</v>
      </c>
      <c r="AG220">
        <v>0</v>
      </c>
      <c r="AH220">
        <v>1831.46</v>
      </c>
      <c r="AI220" t="s">
        <v>1192</v>
      </c>
      <c r="AJ220" t="s">
        <v>1192</v>
      </c>
      <c r="AK220" t="s">
        <v>1192</v>
      </c>
      <c r="AL220" t="s">
        <v>1192</v>
      </c>
      <c r="AM220" t="s">
        <v>1192</v>
      </c>
      <c r="AN220" t="s">
        <v>1192</v>
      </c>
      <c r="AO220" t="s">
        <v>1192</v>
      </c>
      <c r="AP220" t="s">
        <v>1192</v>
      </c>
      <c r="AQ220" t="s">
        <v>1192</v>
      </c>
      <c r="AR220" t="s">
        <v>1192</v>
      </c>
      <c r="AS220" t="s">
        <v>1192</v>
      </c>
      <c r="AT220" t="s">
        <v>1192</v>
      </c>
      <c r="AU220" t="s">
        <v>1192</v>
      </c>
      <c r="AV220" t="s">
        <v>1192</v>
      </c>
      <c r="AW220" t="s">
        <v>1192</v>
      </c>
      <c r="AX220" t="s">
        <v>1192</v>
      </c>
      <c r="AY220" t="s">
        <v>1192</v>
      </c>
      <c r="AZ220" t="s">
        <v>1192</v>
      </c>
      <c r="BA220" t="s">
        <v>1192</v>
      </c>
      <c r="BB220" t="s">
        <v>1192</v>
      </c>
      <c r="BC220" t="s">
        <v>1192</v>
      </c>
      <c r="BD220" t="s">
        <v>1192</v>
      </c>
      <c r="BE220" t="s">
        <v>1192</v>
      </c>
      <c r="BF220" t="s">
        <v>1192</v>
      </c>
      <c r="BG220" t="s">
        <v>1192</v>
      </c>
      <c r="BH220" t="s">
        <v>1192</v>
      </c>
      <c r="BI220" t="s">
        <v>1192</v>
      </c>
      <c r="BJ220" t="s">
        <v>1192</v>
      </c>
      <c r="BK220" t="s">
        <v>1192</v>
      </c>
      <c r="BL220" t="s">
        <v>1192</v>
      </c>
      <c r="BM220" t="s">
        <v>1192</v>
      </c>
      <c r="BN220" t="s">
        <v>1192</v>
      </c>
      <c r="BO220" t="s">
        <v>1192</v>
      </c>
      <c r="BP220" t="s">
        <v>1192</v>
      </c>
      <c r="BQ220" t="s">
        <v>1192</v>
      </c>
      <c r="BR220" t="s">
        <v>1192</v>
      </c>
      <c r="BS220" t="s">
        <v>1192</v>
      </c>
      <c r="BT220" t="s">
        <v>1192</v>
      </c>
      <c r="BU220" t="s">
        <v>1192</v>
      </c>
      <c r="BV220" t="s">
        <v>1192</v>
      </c>
      <c r="BW220" t="s">
        <v>1192</v>
      </c>
      <c r="BX220" t="s">
        <v>1192</v>
      </c>
      <c r="BY220" t="s">
        <v>1192</v>
      </c>
      <c r="BZ220" t="s">
        <v>1192</v>
      </c>
      <c r="CA220" t="s">
        <v>1192</v>
      </c>
      <c r="CB220" t="s">
        <v>1192</v>
      </c>
      <c r="CC220" t="s">
        <v>1192</v>
      </c>
      <c r="CD220" t="s">
        <v>1192</v>
      </c>
      <c r="CE220" t="s">
        <v>1192</v>
      </c>
    </row>
    <row r="221" spans="1:83" x14ac:dyDescent="0.25">
      <c r="A221" t="s">
        <v>1061</v>
      </c>
      <c r="B221" t="s">
        <v>1720</v>
      </c>
      <c r="C221">
        <v>10183193</v>
      </c>
      <c r="D221">
        <v>10551554</v>
      </c>
      <c r="E221">
        <v>0</v>
      </c>
      <c r="F221">
        <v>0</v>
      </c>
      <c r="G221">
        <v>976346</v>
      </c>
      <c r="H221">
        <v>1081164</v>
      </c>
      <c r="I221">
        <v>9206847</v>
      </c>
      <c r="J221">
        <v>9470390</v>
      </c>
      <c r="K221">
        <v>0</v>
      </c>
      <c r="L221">
        <v>0</v>
      </c>
      <c r="M221">
        <v>39175.1</v>
      </c>
      <c r="N221">
        <v>39466.65</v>
      </c>
      <c r="O221">
        <v>98.024699999999996</v>
      </c>
      <c r="P221">
        <v>98.042619999999999</v>
      </c>
      <c r="Q221">
        <v>0</v>
      </c>
      <c r="R221">
        <v>0</v>
      </c>
      <c r="S221">
        <v>38401.199999999997</v>
      </c>
      <c r="T221">
        <v>38694.1</v>
      </c>
      <c r="U221">
        <v>265.18</v>
      </c>
      <c r="V221">
        <v>272.69</v>
      </c>
      <c r="W221">
        <v>239.75</v>
      </c>
      <c r="X221">
        <v>244.75</v>
      </c>
      <c r="Y221">
        <v>0</v>
      </c>
      <c r="Z221">
        <v>0</v>
      </c>
      <c r="AA221">
        <v>0</v>
      </c>
      <c r="AB221">
        <v>4</v>
      </c>
      <c r="AC221">
        <v>4</v>
      </c>
      <c r="AD221">
        <v>1467.35</v>
      </c>
      <c r="AE221">
        <v>281.06</v>
      </c>
      <c r="AF221">
        <v>75.61</v>
      </c>
      <c r="AG221">
        <v>0</v>
      </c>
      <c r="AH221">
        <v>2096.71</v>
      </c>
      <c r="AI221">
        <v>53</v>
      </c>
      <c r="AJ221">
        <v>26396.6</v>
      </c>
      <c r="AK221">
        <v>0</v>
      </c>
      <c r="AL221">
        <v>0</v>
      </c>
      <c r="AM221">
        <v>39</v>
      </c>
      <c r="AN221">
        <v>26396.6</v>
      </c>
      <c r="AO221" t="s">
        <v>1192</v>
      </c>
      <c r="AP221" t="s">
        <v>1192</v>
      </c>
      <c r="AQ221" t="s">
        <v>1192</v>
      </c>
      <c r="AR221" t="s">
        <v>1192</v>
      </c>
      <c r="AS221" t="s">
        <v>1192</v>
      </c>
      <c r="AT221" t="s">
        <v>1192</v>
      </c>
      <c r="AU221" t="s">
        <v>1192</v>
      </c>
      <c r="AV221" t="s">
        <v>1192</v>
      </c>
      <c r="AW221" t="s">
        <v>1192</v>
      </c>
      <c r="AX221" t="s">
        <v>1192</v>
      </c>
      <c r="AY221" t="s">
        <v>1192</v>
      </c>
      <c r="AZ221" t="s">
        <v>1192</v>
      </c>
      <c r="BA221" t="s">
        <v>1192</v>
      </c>
      <c r="BB221" t="s">
        <v>1192</v>
      </c>
      <c r="BC221" t="s">
        <v>1192</v>
      </c>
      <c r="BD221" t="s">
        <v>1192</v>
      </c>
      <c r="BE221" t="s">
        <v>1192</v>
      </c>
      <c r="BF221" t="s">
        <v>1192</v>
      </c>
      <c r="BG221" t="s">
        <v>1192</v>
      </c>
      <c r="BH221" t="s">
        <v>1192</v>
      </c>
      <c r="BI221" t="s">
        <v>1192</v>
      </c>
      <c r="BJ221" t="s">
        <v>1192</v>
      </c>
      <c r="BK221" t="s">
        <v>1192</v>
      </c>
      <c r="BL221" t="s">
        <v>1192</v>
      </c>
      <c r="BM221" t="s">
        <v>1192</v>
      </c>
      <c r="BN221" t="s">
        <v>1192</v>
      </c>
      <c r="BO221" t="s">
        <v>1192</v>
      </c>
      <c r="BP221" t="s">
        <v>1192</v>
      </c>
      <c r="BQ221" t="s">
        <v>1192</v>
      </c>
      <c r="BR221" t="s">
        <v>1192</v>
      </c>
      <c r="BS221" t="s">
        <v>1192</v>
      </c>
      <c r="BT221" t="s">
        <v>1192</v>
      </c>
      <c r="BU221" t="s">
        <v>1192</v>
      </c>
      <c r="BV221" t="s">
        <v>1192</v>
      </c>
      <c r="BW221" t="s">
        <v>1192</v>
      </c>
      <c r="BX221" t="s">
        <v>1192</v>
      </c>
      <c r="BY221" t="s">
        <v>1192</v>
      </c>
      <c r="BZ221" t="s">
        <v>1192</v>
      </c>
      <c r="CA221" t="s">
        <v>1192</v>
      </c>
      <c r="CB221" t="s">
        <v>1192</v>
      </c>
      <c r="CC221" t="s">
        <v>1192</v>
      </c>
      <c r="CD221" t="s">
        <v>1192</v>
      </c>
      <c r="CE221" t="s">
        <v>1192</v>
      </c>
    </row>
    <row r="222" spans="1:83" x14ac:dyDescent="0.25">
      <c r="A222" t="s">
        <v>1063</v>
      </c>
      <c r="B222" t="s">
        <v>1721</v>
      </c>
      <c r="C222">
        <v>9979791</v>
      </c>
      <c r="D222">
        <v>10535103</v>
      </c>
      <c r="E222">
        <v>0</v>
      </c>
      <c r="F222">
        <v>0</v>
      </c>
      <c r="G222">
        <v>2916162</v>
      </c>
      <c r="H222">
        <v>3103595</v>
      </c>
      <c r="I222">
        <v>7063629</v>
      </c>
      <c r="J222">
        <v>7431508</v>
      </c>
      <c r="K222">
        <v>1674409.41</v>
      </c>
      <c r="L222">
        <v>1761475</v>
      </c>
      <c r="M222">
        <v>42346.400000000001</v>
      </c>
      <c r="N222">
        <v>43430.25</v>
      </c>
      <c r="O222">
        <v>96.8</v>
      </c>
      <c r="P222">
        <v>96.5</v>
      </c>
      <c r="Q222">
        <v>0</v>
      </c>
      <c r="R222">
        <v>0</v>
      </c>
      <c r="S222">
        <v>40991.300000000003</v>
      </c>
      <c r="T222">
        <v>41910.199999999997</v>
      </c>
      <c r="U222">
        <v>243.46</v>
      </c>
      <c r="V222">
        <v>251.37</v>
      </c>
      <c r="W222">
        <v>172.32</v>
      </c>
      <c r="X222">
        <v>177.32</v>
      </c>
      <c r="Y222">
        <v>0</v>
      </c>
      <c r="Z222">
        <v>0</v>
      </c>
      <c r="AA222">
        <v>0</v>
      </c>
      <c r="AB222">
        <v>4</v>
      </c>
      <c r="AC222">
        <v>4</v>
      </c>
      <c r="AD222">
        <v>1394</v>
      </c>
      <c r="AE222">
        <v>251.2</v>
      </c>
      <c r="AF222">
        <v>91.79</v>
      </c>
      <c r="AG222">
        <v>0</v>
      </c>
      <c r="AH222">
        <v>1988.36</v>
      </c>
      <c r="AI222">
        <v>54</v>
      </c>
      <c r="AJ222">
        <v>41910.15</v>
      </c>
      <c r="AK222">
        <v>0</v>
      </c>
      <c r="AL222">
        <v>0</v>
      </c>
      <c r="AM222">
        <v>52</v>
      </c>
      <c r="AN222">
        <v>41735.800000000003</v>
      </c>
      <c r="AO222" t="s">
        <v>1192</v>
      </c>
      <c r="AP222" t="s">
        <v>1192</v>
      </c>
      <c r="AQ222" t="s">
        <v>1192</v>
      </c>
      <c r="AR222" t="s">
        <v>1192</v>
      </c>
      <c r="AS222" t="s">
        <v>1192</v>
      </c>
      <c r="AT222" t="s">
        <v>1192</v>
      </c>
      <c r="AU222" t="s">
        <v>1192</v>
      </c>
      <c r="AV222" t="s">
        <v>1192</v>
      </c>
      <c r="AW222" t="s">
        <v>1192</v>
      </c>
      <c r="AX222" t="s">
        <v>1192</v>
      </c>
      <c r="AY222" t="s">
        <v>1192</v>
      </c>
      <c r="AZ222" t="s">
        <v>1192</v>
      </c>
      <c r="BA222" t="s">
        <v>1192</v>
      </c>
      <c r="BB222" t="s">
        <v>1192</v>
      </c>
      <c r="BC222" t="s">
        <v>1192</v>
      </c>
      <c r="BD222" t="s">
        <v>1192</v>
      </c>
      <c r="BE222" t="s">
        <v>1192</v>
      </c>
      <c r="BF222" t="s">
        <v>1192</v>
      </c>
      <c r="BG222" t="s">
        <v>1192</v>
      </c>
      <c r="BH222" t="s">
        <v>1192</v>
      </c>
      <c r="BI222" t="s">
        <v>1192</v>
      </c>
      <c r="BJ222" t="s">
        <v>1192</v>
      </c>
      <c r="BK222" t="s">
        <v>1192</v>
      </c>
      <c r="BL222" t="s">
        <v>1192</v>
      </c>
      <c r="BM222" t="s">
        <v>1192</v>
      </c>
      <c r="BN222" t="s">
        <v>1192</v>
      </c>
      <c r="BO222" t="s">
        <v>1192</v>
      </c>
      <c r="BP222" t="s">
        <v>1192</v>
      </c>
      <c r="BQ222" t="s">
        <v>1192</v>
      </c>
      <c r="BR222" t="s">
        <v>1192</v>
      </c>
      <c r="BS222" t="s">
        <v>1192</v>
      </c>
      <c r="BT222" t="s">
        <v>1192</v>
      </c>
      <c r="BU222" t="s">
        <v>1192</v>
      </c>
      <c r="BV222" t="s">
        <v>1192</v>
      </c>
      <c r="BW222" t="s">
        <v>1192</v>
      </c>
      <c r="BX222" t="s">
        <v>1192</v>
      </c>
      <c r="BY222" t="s">
        <v>1192</v>
      </c>
      <c r="BZ222" t="s">
        <v>1192</v>
      </c>
      <c r="CA222" t="s">
        <v>1192</v>
      </c>
      <c r="CB222" t="s">
        <v>1192</v>
      </c>
      <c r="CC222" t="s">
        <v>1192</v>
      </c>
      <c r="CD222" t="s">
        <v>1192</v>
      </c>
      <c r="CE222" t="s">
        <v>1192</v>
      </c>
    </row>
    <row r="223" spans="1:83" x14ac:dyDescent="0.25">
      <c r="A223" t="s">
        <v>1064</v>
      </c>
      <c r="B223" t="s">
        <v>1722</v>
      </c>
      <c r="C223">
        <v>143036896</v>
      </c>
      <c r="D223">
        <v>150007936</v>
      </c>
      <c r="E223">
        <v>0</v>
      </c>
      <c r="F223">
        <v>0</v>
      </c>
      <c r="G223">
        <v>1208201</v>
      </c>
      <c r="H223">
        <v>1381527</v>
      </c>
      <c r="I223">
        <v>141828695</v>
      </c>
      <c r="J223">
        <v>148626409</v>
      </c>
      <c r="K223">
        <v>34568023</v>
      </c>
      <c r="L223">
        <v>35222312</v>
      </c>
      <c r="M223">
        <v>85272.3</v>
      </c>
      <c r="N223">
        <v>86765.4</v>
      </c>
      <c r="O223">
        <v>97</v>
      </c>
      <c r="P223">
        <v>97</v>
      </c>
      <c r="Q223">
        <v>8</v>
      </c>
      <c r="R223">
        <v>8</v>
      </c>
      <c r="S223">
        <v>82722.100000000006</v>
      </c>
      <c r="T223">
        <v>84170.4</v>
      </c>
      <c r="U223">
        <v>1729.13</v>
      </c>
      <c r="V223">
        <v>1782.19</v>
      </c>
      <c r="W223">
        <v>1714.52</v>
      </c>
      <c r="X223">
        <v>1765.78</v>
      </c>
      <c r="Y223">
        <v>1442681</v>
      </c>
      <c r="Z223">
        <v>17.14</v>
      </c>
      <c r="AA223">
        <v>0.99970000000000003</v>
      </c>
      <c r="AB223">
        <v>4</v>
      </c>
      <c r="AC223">
        <v>4</v>
      </c>
      <c r="AD223">
        <v>0</v>
      </c>
      <c r="AE223">
        <v>236.97</v>
      </c>
      <c r="AF223">
        <v>83.61</v>
      </c>
      <c r="AG223">
        <v>19</v>
      </c>
      <c r="AH223">
        <v>2121.77</v>
      </c>
      <c r="AI223">
        <v>10</v>
      </c>
      <c r="AJ223">
        <v>23494.6</v>
      </c>
      <c r="AK223">
        <v>0</v>
      </c>
      <c r="AL223">
        <v>0</v>
      </c>
      <c r="AM223">
        <v>10</v>
      </c>
      <c r="AN223">
        <v>23494.6</v>
      </c>
      <c r="AO223" t="s">
        <v>1192</v>
      </c>
      <c r="AP223" t="s">
        <v>1192</v>
      </c>
      <c r="AQ223" t="s">
        <v>1192</v>
      </c>
      <c r="AR223" t="s">
        <v>1192</v>
      </c>
      <c r="AS223" t="s">
        <v>1192</v>
      </c>
      <c r="AT223" t="s">
        <v>1192</v>
      </c>
      <c r="AU223" t="s">
        <v>1192</v>
      </c>
      <c r="AV223" t="s">
        <v>1192</v>
      </c>
      <c r="AW223" t="s">
        <v>1192</v>
      </c>
      <c r="AX223" t="s">
        <v>1192</v>
      </c>
      <c r="AY223" t="s">
        <v>1192</v>
      </c>
      <c r="AZ223" t="s">
        <v>1192</v>
      </c>
      <c r="BA223" t="s">
        <v>1192</v>
      </c>
      <c r="BB223" t="s">
        <v>1192</v>
      </c>
      <c r="BC223" t="s">
        <v>1192</v>
      </c>
      <c r="BD223" t="s">
        <v>1192</v>
      </c>
      <c r="BE223" t="s">
        <v>1192</v>
      </c>
      <c r="BF223" t="s">
        <v>1192</v>
      </c>
      <c r="BG223" t="s">
        <v>1192</v>
      </c>
      <c r="BH223" t="s">
        <v>1192</v>
      </c>
      <c r="BI223" t="s">
        <v>1192</v>
      </c>
      <c r="BJ223" t="s">
        <v>1192</v>
      </c>
      <c r="BK223" t="s">
        <v>1192</v>
      </c>
      <c r="BL223" t="s">
        <v>1192</v>
      </c>
      <c r="BM223" t="s">
        <v>1192</v>
      </c>
      <c r="BN223" t="s">
        <v>1192</v>
      </c>
      <c r="BO223" t="s">
        <v>1192</v>
      </c>
      <c r="BP223" t="s">
        <v>1192</v>
      </c>
      <c r="BQ223" t="s">
        <v>1192</v>
      </c>
      <c r="BR223" t="s">
        <v>1192</v>
      </c>
      <c r="BS223" t="s">
        <v>1192</v>
      </c>
      <c r="BT223" t="s">
        <v>1192</v>
      </c>
      <c r="BU223" t="s">
        <v>1192</v>
      </c>
      <c r="BV223" t="s">
        <v>1192</v>
      </c>
      <c r="BW223" t="s">
        <v>1192</v>
      </c>
      <c r="BX223" t="s">
        <v>1192</v>
      </c>
      <c r="BY223" t="s">
        <v>1192</v>
      </c>
      <c r="BZ223" t="s">
        <v>1192</v>
      </c>
      <c r="CA223" t="s">
        <v>1192</v>
      </c>
      <c r="CB223" t="s">
        <v>1192</v>
      </c>
      <c r="CC223" t="s">
        <v>1192</v>
      </c>
      <c r="CD223" t="s">
        <v>1192</v>
      </c>
      <c r="CE223" t="s">
        <v>1192</v>
      </c>
    </row>
    <row r="224" spans="1:83" x14ac:dyDescent="0.25">
      <c r="A224" t="s">
        <v>1066</v>
      </c>
      <c r="B224" t="s">
        <v>1723</v>
      </c>
      <c r="C224">
        <v>7976418.3899999997</v>
      </c>
      <c r="D224">
        <v>7975555.5300000003</v>
      </c>
      <c r="E224">
        <v>0</v>
      </c>
      <c r="F224">
        <v>0</v>
      </c>
      <c r="G224">
        <v>2101533.39</v>
      </c>
      <c r="H224">
        <v>1971802.53</v>
      </c>
      <c r="I224">
        <v>5874885</v>
      </c>
      <c r="J224">
        <v>6003753</v>
      </c>
      <c r="K224">
        <v>1814450</v>
      </c>
      <c r="L224">
        <v>1823124.31</v>
      </c>
      <c r="M224">
        <v>32809.9</v>
      </c>
      <c r="N224">
        <v>33529.11</v>
      </c>
      <c r="O224">
        <v>97.728999999999999</v>
      </c>
      <c r="P224">
        <v>97.73</v>
      </c>
      <c r="Q224">
        <v>0</v>
      </c>
      <c r="R224">
        <v>0</v>
      </c>
      <c r="S224">
        <v>32064.7</v>
      </c>
      <c r="T224">
        <v>32767.999199999998</v>
      </c>
      <c r="U224">
        <v>248.76</v>
      </c>
      <c r="V224">
        <v>243.39464000000001</v>
      </c>
      <c r="W224">
        <v>183.22</v>
      </c>
      <c r="X224">
        <v>183.22001</v>
      </c>
      <c r="Y224" t="s">
        <v>1192</v>
      </c>
      <c r="Z224" t="s">
        <v>1192</v>
      </c>
      <c r="AA224" t="s">
        <v>1192</v>
      </c>
      <c r="AB224">
        <v>4</v>
      </c>
      <c r="AC224">
        <v>4</v>
      </c>
      <c r="AD224">
        <v>1467.35004</v>
      </c>
      <c r="AE224">
        <v>281.06</v>
      </c>
      <c r="AF224">
        <v>75.61</v>
      </c>
      <c r="AG224">
        <v>0</v>
      </c>
      <c r="AH224">
        <v>2067.4146900000001</v>
      </c>
      <c r="AI224">
        <v>74</v>
      </c>
      <c r="AJ224">
        <v>32768</v>
      </c>
      <c r="AK224">
        <v>0</v>
      </c>
      <c r="AL224">
        <v>0</v>
      </c>
      <c r="AM224">
        <v>59</v>
      </c>
      <c r="AN224">
        <v>32354.6</v>
      </c>
      <c r="AO224">
        <v>3</v>
      </c>
      <c r="AP224" t="s">
        <v>1192</v>
      </c>
      <c r="AQ224" t="s">
        <v>1192</v>
      </c>
      <c r="AR224" t="s">
        <v>1192</v>
      </c>
      <c r="AS224" t="s">
        <v>1192</v>
      </c>
      <c r="AT224" t="s">
        <v>1192</v>
      </c>
      <c r="AU224" t="s">
        <v>1192</v>
      </c>
      <c r="AV224" t="s">
        <v>1192</v>
      </c>
      <c r="AW224" t="s">
        <v>1192</v>
      </c>
      <c r="AX224" t="s">
        <v>1192</v>
      </c>
      <c r="AY224" t="s">
        <v>1192</v>
      </c>
      <c r="AZ224" t="s">
        <v>1192</v>
      </c>
      <c r="BA224" t="s">
        <v>1192</v>
      </c>
      <c r="BB224" t="s">
        <v>1192</v>
      </c>
      <c r="BC224" t="s">
        <v>1192</v>
      </c>
      <c r="BD224" t="s">
        <v>1192</v>
      </c>
      <c r="BE224" t="s">
        <v>1192</v>
      </c>
      <c r="BF224" t="s">
        <v>1192</v>
      </c>
      <c r="BG224" t="s">
        <v>1192</v>
      </c>
      <c r="BH224" t="s">
        <v>1192</v>
      </c>
      <c r="BI224" t="s">
        <v>1192</v>
      </c>
      <c r="BJ224" t="s">
        <v>1192</v>
      </c>
      <c r="BK224" t="s">
        <v>1192</v>
      </c>
      <c r="BL224" t="s">
        <v>1192</v>
      </c>
      <c r="BM224" t="s">
        <v>1192</v>
      </c>
      <c r="BN224" t="s">
        <v>1192</v>
      </c>
      <c r="BO224" t="s">
        <v>1192</v>
      </c>
      <c r="BP224" t="s">
        <v>1192</v>
      </c>
      <c r="BQ224" t="s">
        <v>1192</v>
      </c>
      <c r="BR224" t="s">
        <v>1192</v>
      </c>
      <c r="BS224" t="s">
        <v>1192</v>
      </c>
      <c r="BT224" t="s">
        <v>1192</v>
      </c>
      <c r="BU224" t="s">
        <v>1192</v>
      </c>
      <c r="BV224" t="s">
        <v>1192</v>
      </c>
      <c r="BW224" t="s">
        <v>1192</v>
      </c>
      <c r="BX224" t="s">
        <v>1192</v>
      </c>
      <c r="BY224" t="s">
        <v>1192</v>
      </c>
      <c r="BZ224">
        <v>0</v>
      </c>
      <c r="CA224" t="s">
        <v>1192</v>
      </c>
      <c r="CB224" t="s">
        <v>1192</v>
      </c>
      <c r="CC224">
        <v>0</v>
      </c>
      <c r="CD224" t="s">
        <v>1192</v>
      </c>
      <c r="CE224" t="s">
        <v>1192</v>
      </c>
    </row>
    <row r="225" spans="1:83" x14ac:dyDescent="0.25">
      <c r="A225" t="s">
        <v>1068</v>
      </c>
      <c r="B225" t="s">
        <v>1724</v>
      </c>
      <c r="C225">
        <v>16221807</v>
      </c>
      <c r="D225">
        <v>16818119</v>
      </c>
      <c r="E225">
        <v>0</v>
      </c>
      <c r="F225">
        <v>0</v>
      </c>
      <c r="G225">
        <v>4779095</v>
      </c>
      <c r="H225">
        <v>4977049</v>
      </c>
      <c r="I225">
        <v>11442712</v>
      </c>
      <c r="J225">
        <v>11841070</v>
      </c>
      <c r="K225">
        <v>17963</v>
      </c>
      <c r="L225">
        <v>18232</v>
      </c>
      <c r="M225">
        <v>51704.2</v>
      </c>
      <c r="N225">
        <v>52085.82</v>
      </c>
      <c r="O225">
        <v>98.4</v>
      </c>
      <c r="P225">
        <v>98.9</v>
      </c>
      <c r="Q225">
        <v>0</v>
      </c>
      <c r="R225">
        <v>1.4</v>
      </c>
      <c r="S225">
        <v>50876.9</v>
      </c>
      <c r="T225">
        <v>51514.275979999999</v>
      </c>
      <c r="U225">
        <v>318.83999999999997</v>
      </c>
      <c r="V225">
        <v>326.47492</v>
      </c>
      <c r="W225">
        <v>224.91</v>
      </c>
      <c r="X225">
        <v>229.85997</v>
      </c>
      <c r="Y225">
        <v>0</v>
      </c>
      <c r="Z225">
        <v>0</v>
      </c>
      <c r="AA225">
        <v>0</v>
      </c>
      <c r="AB225">
        <v>4</v>
      </c>
      <c r="AC225">
        <v>4</v>
      </c>
      <c r="AD225">
        <v>1461.23983</v>
      </c>
      <c r="AE225">
        <v>228.14998</v>
      </c>
      <c r="AF225">
        <v>82.349990000000005</v>
      </c>
      <c r="AG225">
        <v>0</v>
      </c>
      <c r="AH225">
        <v>2098.2147199999999</v>
      </c>
      <c r="AI225">
        <v>31</v>
      </c>
      <c r="AJ225">
        <v>51514.275979999999</v>
      </c>
      <c r="AK225">
        <v>0</v>
      </c>
      <c r="AL225">
        <v>0</v>
      </c>
      <c r="AM225">
        <v>31</v>
      </c>
      <c r="AN225">
        <v>51514.275979999999</v>
      </c>
      <c r="AO225" t="s">
        <v>1192</v>
      </c>
      <c r="AP225" t="s">
        <v>1192</v>
      </c>
      <c r="AQ225" t="s">
        <v>1192</v>
      </c>
      <c r="AR225" t="s">
        <v>1192</v>
      </c>
      <c r="AS225" t="s">
        <v>1192</v>
      </c>
      <c r="AT225" t="s">
        <v>1192</v>
      </c>
      <c r="AU225" t="s">
        <v>1192</v>
      </c>
      <c r="AV225" t="s">
        <v>1192</v>
      </c>
      <c r="AW225" t="s">
        <v>1192</v>
      </c>
      <c r="AX225" t="s">
        <v>1192</v>
      </c>
      <c r="AY225" t="s">
        <v>1192</v>
      </c>
      <c r="AZ225" t="s">
        <v>1192</v>
      </c>
      <c r="BA225" t="s">
        <v>1192</v>
      </c>
      <c r="BB225" t="s">
        <v>1192</v>
      </c>
      <c r="BC225" t="s">
        <v>1192</v>
      </c>
      <c r="BD225" t="s">
        <v>1192</v>
      </c>
      <c r="BE225" t="s">
        <v>1192</v>
      </c>
      <c r="BF225" t="s">
        <v>1192</v>
      </c>
      <c r="BG225" t="s">
        <v>1192</v>
      </c>
      <c r="BH225" t="s">
        <v>1192</v>
      </c>
      <c r="BI225" t="s">
        <v>1192</v>
      </c>
      <c r="BJ225" t="s">
        <v>1192</v>
      </c>
      <c r="BK225" t="s">
        <v>1192</v>
      </c>
      <c r="BL225" t="s">
        <v>1192</v>
      </c>
      <c r="BM225" t="s">
        <v>1192</v>
      </c>
      <c r="BN225" t="s">
        <v>1192</v>
      </c>
      <c r="BO225" t="s">
        <v>1192</v>
      </c>
      <c r="BP225" t="s">
        <v>1192</v>
      </c>
      <c r="BQ225" t="s">
        <v>1192</v>
      </c>
      <c r="BR225" t="s">
        <v>1192</v>
      </c>
      <c r="BS225" t="s">
        <v>1192</v>
      </c>
      <c r="BT225" t="s">
        <v>1192</v>
      </c>
      <c r="BU225" t="s">
        <v>1192</v>
      </c>
      <c r="BV225" t="s">
        <v>1192</v>
      </c>
      <c r="BW225" t="s">
        <v>1192</v>
      </c>
      <c r="BX225" t="s">
        <v>1192</v>
      </c>
      <c r="BY225" t="s">
        <v>1192</v>
      </c>
      <c r="BZ225" t="s">
        <v>1192</v>
      </c>
      <c r="CA225" t="s">
        <v>1192</v>
      </c>
      <c r="CB225" t="s">
        <v>1192</v>
      </c>
      <c r="CC225" t="s">
        <v>1192</v>
      </c>
      <c r="CD225" t="s">
        <v>1192</v>
      </c>
      <c r="CE225" t="s">
        <v>1192</v>
      </c>
    </row>
    <row r="226" spans="1:83" x14ac:dyDescent="0.25">
      <c r="A226" t="s">
        <v>1069</v>
      </c>
      <c r="B226" t="s">
        <v>1725</v>
      </c>
      <c r="C226">
        <v>235611643</v>
      </c>
      <c r="D226">
        <v>251911293.19999999</v>
      </c>
      <c r="E226">
        <v>0</v>
      </c>
      <c r="F226">
        <v>0</v>
      </c>
      <c r="G226">
        <v>637944</v>
      </c>
      <c r="H226">
        <v>654794</v>
      </c>
      <c r="I226">
        <v>234973699</v>
      </c>
      <c r="J226">
        <v>251256499.19999999</v>
      </c>
      <c r="K226">
        <v>22936684.43</v>
      </c>
      <c r="L226">
        <v>23018857</v>
      </c>
      <c r="M226">
        <v>145295.4</v>
      </c>
      <c r="N226">
        <v>150062.55970000001</v>
      </c>
      <c r="O226">
        <v>95</v>
      </c>
      <c r="P226">
        <v>95.5</v>
      </c>
      <c r="Q226">
        <v>2</v>
      </c>
      <c r="R226">
        <v>2.8650000000000002</v>
      </c>
      <c r="S226">
        <v>138032.6</v>
      </c>
      <c r="T226">
        <v>143312.6</v>
      </c>
      <c r="U226">
        <v>1706.93</v>
      </c>
      <c r="V226">
        <v>1757.77</v>
      </c>
      <c r="W226">
        <v>1702.31</v>
      </c>
      <c r="X226">
        <v>1753.21</v>
      </c>
      <c r="Y226">
        <v>2439180.6140000001</v>
      </c>
      <c r="Z226">
        <v>17.02</v>
      </c>
      <c r="AA226">
        <v>0.99982000000000004</v>
      </c>
      <c r="AB226">
        <v>4</v>
      </c>
      <c r="AC226">
        <v>4</v>
      </c>
      <c r="AD226">
        <v>0</v>
      </c>
      <c r="AE226">
        <v>223.04</v>
      </c>
      <c r="AF226">
        <v>77.58</v>
      </c>
      <c r="AG226">
        <v>0</v>
      </c>
      <c r="AH226">
        <v>2058.39</v>
      </c>
      <c r="AI226">
        <v>3</v>
      </c>
      <c r="AJ226">
        <v>19012.400000000001</v>
      </c>
      <c r="AK226">
        <v>0</v>
      </c>
      <c r="AL226">
        <v>0</v>
      </c>
      <c r="AM226">
        <v>3</v>
      </c>
      <c r="AN226">
        <v>19012.400000000001</v>
      </c>
      <c r="AO226">
        <v>3</v>
      </c>
      <c r="AP226" t="s">
        <v>1192</v>
      </c>
      <c r="AQ226" t="s">
        <v>1192</v>
      </c>
      <c r="AR226" t="s">
        <v>1192</v>
      </c>
      <c r="AS226" t="s">
        <v>1192</v>
      </c>
      <c r="AT226" t="s">
        <v>1192</v>
      </c>
      <c r="AU226" t="s">
        <v>1192</v>
      </c>
      <c r="AV226" t="s">
        <v>1192</v>
      </c>
      <c r="AW226" t="s">
        <v>1192</v>
      </c>
      <c r="AX226" t="s">
        <v>1192</v>
      </c>
      <c r="AY226" t="s">
        <v>1192</v>
      </c>
      <c r="AZ226" t="s">
        <v>1192</v>
      </c>
      <c r="BA226" t="s">
        <v>1192</v>
      </c>
      <c r="BB226" t="s">
        <v>1192</v>
      </c>
      <c r="BC226" t="s">
        <v>1192</v>
      </c>
      <c r="BD226" t="s">
        <v>1192</v>
      </c>
      <c r="BE226" t="s">
        <v>1192</v>
      </c>
      <c r="BF226" t="s">
        <v>1192</v>
      </c>
      <c r="BG226" t="s">
        <v>1192</v>
      </c>
      <c r="BH226" t="s">
        <v>1192</v>
      </c>
      <c r="BI226" t="s">
        <v>1192</v>
      </c>
      <c r="BJ226" t="s">
        <v>1192</v>
      </c>
      <c r="BK226" t="s">
        <v>1192</v>
      </c>
      <c r="BL226" t="s">
        <v>1192</v>
      </c>
      <c r="BM226" t="s">
        <v>1192</v>
      </c>
      <c r="BN226" t="s">
        <v>1192</v>
      </c>
      <c r="BO226" t="s">
        <v>1192</v>
      </c>
      <c r="BP226" t="s">
        <v>1192</v>
      </c>
      <c r="BQ226" t="s">
        <v>1192</v>
      </c>
      <c r="BR226" t="s">
        <v>1192</v>
      </c>
      <c r="BS226" t="s">
        <v>1192</v>
      </c>
      <c r="BT226" t="s">
        <v>1192</v>
      </c>
      <c r="BU226" t="s">
        <v>1192</v>
      </c>
      <c r="BV226" t="s">
        <v>1192</v>
      </c>
      <c r="BW226" t="s">
        <v>1192</v>
      </c>
      <c r="BX226" t="s">
        <v>1192</v>
      </c>
      <c r="BY226" t="s">
        <v>1192</v>
      </c>
      <c r="BZ226">
        <v>0</v>
      </c>
      <c r="CA226" t="s">
        <v>1192</v>
      </c>
      <c r="CB226" t="s">
        <v>1192</v>
      </c>
      <c r="CC226">
        <v>0</v>
      </c>
      <c r="CD226" t="s">
        <v>1192</v>
      </c>
      <c r="CE226" t="s">
        <v>1192</v>
      </c>
    </row>
    <row r="227" spans="1:83" x14ac:dyDescent="0.25">
      <c r="A227" t="s">
        <v>1070</v>
      </c>
      <c r="B227" t="s">
        <v>1726</v>
      </c>
      <c r="C227">
        <v>179781739</v>
      </c>
      <c r="D227">
        <v>189819512</v>
      </c>
      <c r="E227">
        <v>0</v>
      </c>
      <c r="F227">
        <v>0</v>
      </c>
      <c r="G227">
        <v>9109553</v>
      </c>
      <c r="H227">
        <v>9534208</v>
      </c>
      <c r="I227">
        <v>170672186</v>
      </c>
      <c r="J227">
        <v>180285304</v>
      </c>
      <c r="K227">
        <v>0</v>
      </c>
      <c r="L227">
        <v>0</v>
      </c>
      <c r="M227">
        <v>115737.5</v>
      </c>
      <c r="N227">
        <v>117346.8</v>
      </c>
      <c r="O227">
        <v>97.7</v>
      </c>
      <c r="P227">
        <v>97.9</v>
      </c>
      <c r="Q227">
        <v>613.5</v>
      </c>
      <c r="R227">
        <v>602.79999999999995</v>
      </c>
      <c r="S227">
        <v>113689</v>
      </c>
      <c r="T227">
        <v>115485.3</v>
      </c>
      <c r="U227">
        <v>1581.35</v>
      </c>
      <c r="V227">
        <v>1643.67</v>
      </c>
      <c r="W227">
        <v>1501.22</v>
      </c>
      <c r="X227">
        <v>1561.11</v>
      </c>
      <c r="Y227">
        <v>3466870</v>
      </c>
      <c r="Z227">
        <v>30.02</v>
      </c>
      <c r="AA227">
        <v>1.9997100000000001</v>
      </c>
      <c r="AB227">
        <v>4</v>
      </c>
      <c r="AC227">
        <v>4</v>
      </c>
      <c r="AD227">
        <v>0</v>
      </c>
      <c r="AE227">
        <v>249.66</v>
      </c>
      <c r="AF227">
        <v>106.27</v>
      </c>
      <c r="AG227">
        <v>0</v>
      </c>
      <c r="AH227">
        <v>1999.6</v>
      </c>
      <c r="AI227">
        <v>192</v>
      </c>
      <c r="AJ227">
        <v>115485.3</v>
      </c>
      <c r="AK227">
        <v>0</v>
      </c>
      <c r="AL227">
        <v>0</v>
      </c>
      <c r="AM227">
        <v>157</v>
      </c>
      <c r="AN227">
        <v>114917.7</v>
      </c>
      <c r="AO227">
        <v>3</v>
      </c>
      <c r="AP227" t="s">
        <v>1192</v>
      </c>
      <c r="AQ227" t="s">
        <v>1192</v>
      </c>
      <c r="AR227" t="s">
        <v>1192</v>
      </c>
      <c r="AS227" t="s">
        <v>1192</v>
      </c>
      <c r="AT227" t="s">
        <v>1192</v>
      </c>
      <c r="AU227" t="s">
        <v>1192</v>
      </c>
      <c r="AV227" t="s">
        <v>1192</v>
      </c>
      <c r="AW227" t="s">
        <v>1192</v>
      </c>
      <c r="AX227" t="s">
        <v>1192</v>
      </c>
      <c r="AY227" t="s">
        <v>1192</v>
      </c>
      <c r="AZ227" t="s">
        <v>1192</v>
      </c>
      <c r="BA227" t="s">
        <v>1192</v>
      </c>
      <c r="BB227" t="s">
        <v>1192</v>
      </c>
      <c r="BC227" t="s">
        <v>1192</v>
      </c>
      <c r="BD227" t="s">
        <v>1192</v>
      </c>
      <c r="BE227" t="s">
        <v>1192</v>
      </c>
      <c r="BF227" t="s">
        <v>1192</v>
      </c>
      <c r="BG227" t="s">
        <v>1192</v>
      </c>
      <c r="BH227" t="s">
        <v>1192</v>
      </c>
      <c r="BI227" t="s">
        <v>1192</v>
      </c>
      <c r="BJ227" t="s">
        <v>1192</v>
      </c>
      <c r="BK227" t="s">
        <v>1192</v>
      </c>
      <c r="BL227" t="s">
        <v>1192</v>
      </c>
      <c r="BM227" t="s">
        <v>1192</v>
      </c>
      <c r="BN227" t="s">
        <v>1192</v>
      </c>
      <c r="BO227" t="s">
        <v>1192</v>
      </c>
      <c r="BP227" t="s">
        <v>1192</v>
      </c>
      <c r="BQ227" t="s">
        <v>1192</v>
      </c>
      <c r="BR227" t="s">
        <v>1192</v>
      </c>
      <c r="BS227" t="s">
        <v>1192</v>
      </c>
      <c r="BT227" t="s">
        <v>1192</v>
      </c>
      <c r="BU227" t="s">
        <v>1192</v>
      </c>
      <c r="BV227" t="s">
        <v>1192</v>
      </c>
      <c r="BW227" t="s">
        <v>1192</v>
      </c>
      <c r="BX227" t="s">
        <v>1192</v>
      </c>
      <c r="BY227" t="s">
        <v>1192</v>
      </c>
      <c r="BZ227">
        <v>0</v>
      </c>
      <c r="CA227" t="s">
        <v>1192</v>
      </c>
      <c r="CB227" t="s">
        <v>1192</v>
      </c>
      <c r="CC227">
        <v>0</v>
      </c>
      <c r="CD227" t="s">
        <v>1192</v>
      </c>
      <c r="CE227" t="s">
        <v>1192</v>
      </c>
    </row>
    <row r="228" spans="1:83" x14ac:dyDescent="0.25">
      <c r="A228" t="s">
        <v>1071</v>
      </c>
      <c r="B228" t="s">
        <v>1727</v>
      </c>
      <c r="C228">
        <v>61032256</v>
      </c>
      <c r="D228">
        <v>65102193</v>
      </c>
      <c r="E228">
        <v>0</v>
      </c>
      <c r="F228">
        <v>0</v>
      </c>
      <c r="G228">
        <v>185244</v>
      </c>
      <c r="H228">
        <v>198729</v>
      </c>
      <c r="I228">
        <v>60847012</v>
      </c>
      <c r="J228">
        <v>64903464</v>
      </c>
      <c r="K228">
        <v>0</v>
      </c>
      <c r="L228">
        <v>0</v>
      </c>
      <c r="M228">
        <v>41577.1</v>
      </c>
      <c r="N228">
        <v>43061.3</v>
      </c>
      <c r="O228">
        <v>98.2</v>
      </c>
      <c r="P228">
        <v>98.2</v>
      </c>
      <c r="Q228">
        <v>0</v>
      </c>
      <c r="R228">
        <v>0</v>
      </c>
      <c r="S228">
        <v>40828.699999999997</v>
      </c>
      <c r="T228">
        <v>42286.2</v>
      </c>
      <c r="U228">
        <v>1494.84</v>
      </c>
      <c r="V228">
        <v>1539.56</v>
      </c>
      <c r="W228">
        <v>1490.3</v>
      </c>
      <c r="X228">
        <v>1534.86</v>
      </c>
      <c r="Y228">
        <v>630192</v>
      </c>
      <c r="Z228">
        <v>14.9</v>
      </c>
      <c r="AA228">
        <v>0.99980000000000002</v>
      </c>
      <c r="AB228">
        <v>4</v>
      </c>
      <c r="AC228">
        <v>4</v>
      </c>
      <c r="AD228">
        <v>0</v>
      </c>
      <c r="AE228">
        <v>241.28</v>
      </c>
      <c r="AF228">
        <v>73.95</v>
      </c>
      <c r="AG228">
        <v>0</v>
      </c>
      <c r="AH228">
        <v>1854.79</v>
      </c>
      <c r="AI228">
        <v>3</v>
      </c>
      <c r="AJ228">
        <v>4041.6</v>
      </c>
      <c r="AK228">
        <v>0</v>
      </c>
      <c r="AL228">
        <v>0</v>
      </c>
      <c r="AM228">
        <v>3</v>
      </c>
      <c r="AN228">
        <v>4041.6</v>
      </c>
      <c r="AO228" t="s">
        <v>1192</v>
      </c>
      <c r="AP228" t="s">
        <v>1192</v>
      </c>
      <c r="AQ228" t="s">
        <v>1192</v>
      </c>
      <c r="AR228" t="s">
        <v>1192</v>
      </c>
      <c r="AS228" t="s">
        <v>1192</v>
      </c>
      <c r="AT228" t="s">
        <v>1192</v>
      </c>
      <c r="AU228" t="s">
        <v>1192</v>
      </c>
      <c r="AV228" t="s">
        <v>1192</v>
      </c>
      <c r="AW228" t="s">
        <v>1192</v>
      </c>
      <c r="AX228" t="s">
        <v>1192</v>
      </c>
      <c r="AY228" t="s">
        <v>1192</v>
      </c>
      <c r="AZ228" t="s">
        <v>1192</v>
      </c>
      <c r="BA228" t="s">
        <v>1192</v>
      </c>
      <c r="BB228" t="s">
        <v>1192</v>
      </c>
      <c r="BC228" t="s">
        <v>1192</v>
      </c>
      <c r="BD228" t="s">
        <v>1192</v>
      </c>
      <c r="BE228" t="s">
        <v>1192</v>
      </c>
      <c r="BF228" t="s">
        <v>1192</v>
      </c>
      <c r="BG228" t="s">
        <v>1192</v>
      </c>
      <c r="BH228" t="s">
        <v>1192</v>
      </c>
      <c r="BI228" t="s">
        <v>1192</v>
      </c>
      <c r="BJ228" t="s">
        <v>1192</v>
      </c>
      <c r="BK228" t="s">
        <v>1192</v>
      </c>
      <c r="BL228" t="s">
        <v>1192</v>
      </c>
      <c r="BM228" t="s">
        <v>1192</v>
      </c>
      <c r="BN228" t="s">
        <v>1192</v>
      </c>
      <c r="BO228" t="s">
        <v>1192</v>
      </c>
      <c r="BP228" t="s">
        <v>1192</v>
      </c>
      <c r="BQ228" t="s">
        <v>1192</v>
      </c>
      <c r="BR228" t="s">
        <v>1192</v>
      </c>
      <c r="BS228" t="s">
        <v>1192</v>
      </c>
      <c r="BT228" t="s">
        <v>1192</v>
      </c>
      <c r="BU228" t="s">
        <v>1192</v>
      </c>
      <c r="BV228" t="s">
        <v>1192</v>
      </c>
      <c r="BW228" t="s">
        <v>1192</v>
      </c>
      <c r="BX228" t="s">
        <v>1192</v>
      </c>
      <c r="BY228" t="s">
        <v>1192</v>
      </c>
      <c r="BZ228" t="s">
        <v>1192</v>
      </c>
      <c r="CA228" t="s">
        <v>1192</v>
      </c>
      <c r="CB228" t="s">
        <v>1192</v>
      </c>
      <c r="CC228" t="s">
        <v>1192</v>
      </c>
      <c r="CD228" t="s">
        <v>1192</v>
      </c>
      <c r="CE228" t="s">
        <v>1192</v>
      </c>
    </row>
    <row r="229" spans="1:83" x14ac:dyDescent="0.25">
      <c r="A229" t="s">
        <v>1072</v>
      </c>
      <c r="B229" t="s">
        <v>1728</v>
      </c>
      <c r="C229">
        <v>114202980</v>
      </c>
      <c r="D229">
        <v>120234767</v>
      </c>
      <c r="E229">
        <v>0</v>
      </c>
      <c r="F229">
        <v>0</v>
      </c>
      <c r="G229">
        <v>1486980</v>
      </c>
      <c r="H229">
        <v>1517287</v>
      </c>
      <c r="I229">
        <v>112716000</v>
      </c>
      <c r="J229">
        <v>118717480</v>
      </c>
      <c r="K229">
        <v>8567262</v>
      </c>
      <c r="L229">
        <v>8749248</v>
      </c>
      <c r="M229">
        <v>78119.600000000006</v>
      </c>
      <c r="N229">
        <v>79198.5</v>
      </c>
      <c r="O229">
        <v>98.81</v>
      </c>
      <c r="P229">
        <v>98.81</v>
      </c>
      <c r="Q229">
        <v>0</v>
      </c>
      <c r="R229">
        <v>0</v>
      </c>
      <c r="S229">
        <v>77190</v>
      </c>
      <c r="T229">
        <v>78256.037849999993</v>
      </c>
      <c r="U229">
        <v>1479.5</v>
      </c>
      <c r="V229">
        <v>1536.4279899999999</v>
      </c>
      <c r="W229">
        <v>1460.24</v>
      </c>
      <c r="X229">
        <v>1517.0392400000001</v>
      </c>
      <c r="Y229">
        <v>2170821</v>
      </c>
      <c r="Z229">
        <v>27.74</v>
      </c>
      <c r="AA229">
        <v>1.8996900000000001</v>
      </c>
      <c r="AB229">
        <v>4</v>
      </c>
      <c r="AC229">
        <v>4</v>
      </c>
      <c r="AD229">
        <v>0</v>
      </c>
      <c r="AE229">
        <v>187.54991000000001</v>
      </c>
      <c r="AF229">
        <v>68.025270000000006</v>
      </c>
      <c r="AG229">
        <v>0</v>
      </c>
      <c r="AH229">
        <v>1792.00317</v>
      </c>
      <c r="AI229">
        <v>16</v>
      </c>
      <c r="AJ229">
        <v>28273</v>
      </c>
      <c r="AK229">
        <v>0</v>
      </c>
      <c r="AL229">
        <v>0</v>
      </c>
      <c r="AM229">
        <v>16</v>
      </c>
      <c r="AN229">
        <v>28273</v>
      </c>
      <c r="AO229" t="s">
        <v>1192</v>
      </c>
      <c r="AP229" t="s">
        <v>1192</v>
      </c>
      <c r="AQ229" t="s">
        <v>1192</v>
      </c>
      <c r="AR229" t="s">
        <v>1192</v>
      </c>
      <c r="AS229" t="s">
        <v>1192</v>
      </c>
      <c r="AT229" t="s">
        <v>1192</v>
      </c>
      <c r="AU229" t="s">
        <v>1192</v>
      </c>
      <c r="AV229" t="s">
        <v>1192</v>
      </c>
      <c r="AW229" t="s">
        <v>1192</v>
      </c>
      <c r="AX229" t="s">
        <v>1192</v>
      </c>
      <c r="AY229" t="s">
        <v>1192</v>
      </c>
      <c r="AZ229" t="s">
        <v>1192</v>
      </c>
      <c r="BA229" t="s">
        <v>1192</v>
      </c>
      <c r="BB229" t="s">
        <v>1192</v>
      </c>
      <c r="BC229" t="s">
        <v>1192</v>
      </c>
      <c r="BD229" t="s">
        <v>1192</v>
      </c>
      <c r="BE229" t="s">
        <v>1192</v>
      </c>
      <c r="BF229" t="s">
        <v>1192</v>
      </c>
      <c r="BG229" t="s">
        <v>1192</v>
      </c>
      <c r="BH229" t="s">
        <v>1192</v>
      </c>
      <c r="BI229" t="s">
        <v>1192</v>
      </c>
      <c r="BJ229" t="s">
        <v>1192</v>
      </c>
      <c r="BK229" t="s">
        <v>1192</v>
      </c>
      <c r="BL229" t="s">
        <v>1192</v>
      </c>
      <c r="BM229" t="s">
        <v>1192</v>
      </c>
      <c r="BN229" t="s">
        <v>1192</v>
      </c>
      <c r="BO229" t="s">
        <v>1192</v>
      </c>
      <c r="BP229" t="s">
        <v>1192</v>
      </c>
      <c r="BQ229" t="s">
        <v>1192</v>
      </c>
      <c r="BR229" t="s">
        <v>1192</v>
      </c>
      <c r="BS229" t="s">
        <v>1192</v>
      </c>
      <c r="BT229" t="s">
        <v>1192</v>
      </c>
      <c r="BU229" t="s">
        <v>1192</v>
      </c>
      <c r="BV229" t="s">
        <v>1192</v>
      </c>
      <c r="BW229" t="s">
        <v>1192</v>
      </c>
      <c r="BX229" t="s">
        <v>1192</v>
      </c>
      <c r="BY229" t="s">
        <v>1192</v>
      </c>
      <c r="BZ229" t="s">
        <v>1192</v>
      </c>
      <c r="CA229" t="s">
        <v>1192</v>
      </c>
      <c r="CB229" t="s">
        <v>1192</v>
      </c>
      <c r="CC229" t="s">
        <v>1192</v>
      </c>
      <c r="CD229" t="s">
        <v>1192</v>
      </c>
      <c r="CE229" t="s">
        <v>1192</v>
      </c>
    </row>
    <row r="230" spans="1:83" x14ac:dyDescent="0.25">
      <c r="A230" t="s">
        <v>1074</v>
      </c>
      <c r="B230" t="s">
        <v>1729</v>
      </c>
      <c r="C230">
        <v>12027890</v>
      </c>
      <c r="D230">
        <v>12599839</v>
      </c>
      <c r="E230">
        <v>29093</v>
      </c>
      <c r="F230">
        <v>29458</v>
      </c>
      <c r="G230">
        <v>2508359</v>
      </c>
      <c r="H230">
        <v>2677710</v>
      </c>
      <c r="I230">
        <v>9519531</v>
      </c>
      <c r="J230">
        <v>9922129</v>
      </c>
      <c r="M230">
        <v>57722.2</v>
      </c>
      <c r="N230">
        <v>58296.5</v>
      </c>
      <c r="O230">
        <v>96.75</v>
      </c>
      <c r="P230">
        <v>97</v>
      </c>
      <c r="Q230">
        <v>101.7</v>
      </c>
      <c r="R230">
        <v>101.7</v>
      </c>
      <c r="S230">
        <v>55947.9</v>
      </c>
      <c r="T230">
        <v>56649.3</v>
      </c>
      <c r="U230">
        <v>214.98</v>
      </c>
      <c r="V230">
        <v>222.42</v>
      </c>
      <c r="W230">
        <v>170.15</v>
      </c>
      <c r="X230">
        <v>175.15</v>
      </c>
      <c r="Y230" t="s">
        <v>1192</v>
      </c>
      <c r="Z230" t="s">
        <v>1192</v>
      </c>
      <c r="AA230" t="s">
        <v>1192</v>
      </c>
      <c r="AB230">
        <v>4</v>
      </c>
      <c r="AC230">
        <v>4</v>
      </c>
      <c r="AD230">
        <v>1394</v>
      </c>
      <c r="AE230">
        <v>251.2</v>
      </c>
      <c r="AF230">
        <v>91.79</v>
      </c>
      <c r="AG230">
        <v>0</v>
      </c>
      <c r="AH230">
        <v>1959.41</v>
      </c>
      <c r="AI230">
        <v>92</v>
      </c>
      <c r="AJ230">
        <v>41393.4</v>
      </c>
      <c r="AK230">
        <v>1</v>
      </c>
      <c r="AL230">
        <v>15255.9</v>
      </c>
      <c r="AM230">
        <v>79</v>
      </c>
      <c r="AN230">
        <v>56140.1</v>
      </c>
      <c r="AO230">
        <v>3</v>
      </c>
      <c r="AP230" t="s">
        <v>1192</v>
      </c>
      <c r="AQ230" t="s">
        <v>1192</v>
      </c>
      <c r="AR230" t="s">
        <v>1192</v>
      </c>
      <c r="AS230" t="s">
        <v>1192</v>
      </c>
      <c r="AT230" t="s">
        <v>1192</v>
      </c>
      <c r="AU230" t="s">
        <v>1192</v>
      </c>
      <c r="AV230" t="s">
        <v>1192</v>
      </c>
      <c r="AW230" t="s">
        <v>1192</v>
      </c>
      <c r="AX230" t="s">
        <v>1192</v>
      </c>
      <c r="AY230" t="s">
        <v>1192</v>
      </c>
      <c r="AZ230" t="s">
        <v>1192</v>
      </c>
      <c r="BA230" t="s">
        <v>1192</v>
      </c>
      <c r="BB230" t="s">
        <v>1192</v>
      </c>
      <c r="BC230" t="s">
        <v>1192</v>
      </c>
      <c r="BD230" t="s">
        <v>1192</v>
      </c>
      <c r="BE230" t="s">
        <v>1192</v>
      </c>
      <c r="BF230" t="s">
        <v>1192</v>
      </c>
      <c r="BG230" t="s">
        <v>1192</v>
      </c>
      <c r="BH230" t="s">
        <v>1192</v>
      </c>
      <c r="BI230" t="s">
        <v>1192</v>
      </c>
      <c r="BJ230" t="s">
        <v>1192</v>
      </c>
      <c r="BK230" t="s">
        <v>1192</v>
      </c>
      <c r="BL230" t="s">
        <v>1192</v>
      </c>
      <c r="BM230" t="s">
        <v>1192</v>
      </c>
      <c r="BN230" t="s">
        <v>1192</v>
      </c>
      <c r="BO230" t="s">
        <v>1192</v>
      </c>
      <c r="BP230" t="s">
        <v>1192</v>
      </c>
      <c r="BQ230" t="s">
        <v>1192</v>
      </c>
      <c r="BR230" t="s">
        <v>1192</v>
      </c>
      <c r="BS230" t="s">
        <v>1192</v>
      </c>
      <c r="BT230" t="s">
        <v>1192</v>
      </c>
      <c r="BU230" t="s">
        <v>1192</v>
      </c>
      <c r="BV230" t="s">
        <v>1192</v>
      </c>
      <c r="BW230" t="s">
        <v>1192</v>
      </c>
      <c r="BX230" t="s">
        <v>1192</v>
      </c>
      <c r="BY230" t="s">
        <v>1192</v>
      </c>
      <c r="BZ230">
        <v>0</v>
      </c>
      <c r="CA230" t="s">
        <v>1192</v>
      </c>
      <c r="CB230" t="s">
        <v>1192</v>
      </c>
      <c r="CC230">
        <v>0</v>
      </c>
      <c r="CD230" t="s">
        <v>1192</v>
      </c>
      <c r="CE230" t="s">
        <v>1192</v>
      </c>
    </row>
    <row r="231" spans="1:83" x14ac:dyDescent="0.25">
      <c r="A231" t="s">
        <v>1076</v>
      </c>
      <c r="B231" t="s">
        <v>1730</v>
      </c>
      <c r="C231">
        <v>16102768.27</v>
      </c>
      <c r="D231">
        <v>17005181.829999998</v>
      </c>
      <c r="E231">
        <v>0</v>
      </c>
      <c r="F231">
        <v>0</v>
      </c>
      <c r="G231">
        <v>6105075.29</v>
      </c>
      <c r="H231">
        <v>6515778</v>
      </c>
      <c r="I231">
        <v>9997692.9800000004</v>
      </c>
      <c r="J231">
        <v>10489403.83</v>
      </c>
      <c r="K231">
        <v>205020</v>
      </c>
      <c r="L231">
        <v>236320</v>
      </c>
      <c r="M231">
        <v>64659.4</v>
      </c>
      <c r="N231">
        <v>65709.899999999994</v>
      </c>
      <c r="O231">
        <v>99.4</v>
      </c>
      <c r="P231">
        <v>99.4</v>
      </c>
      <c r="Q231">
        <v>101.1</v>
      </c>
      <c r="R231">
        <v>116.4</v>
      </c>
      <c r="S231">
        <v>64372.5</v>
      </c>
      <c r="T231">
        <v>65432</v>
      </c>
      <c r="U231">
        <v>250.15</v>
      </c>
      <c r="V231">
        <v>259.89</v>
      </c>
      <c r="W231">
        <v>155.31</v>
      </c>
      <c r="X231">
        <v>160.31</v>
      </c>
      <c r="Y231" t="s">
        <v>1192</v>
      </c>
      <c r="Z231" t="s">
        <v>1192</v>
      </c>
      <c r="AA231" t="s">
        <v>1192</v>
      </c>
      <c r="AB231">
        <v>4</v>
      </c>
      <c r="AC231">
        <v>4</v>
      </c>
      <c r="AD231">
        <v>1469.61</v>
      </c>
      <c r="AE231">
        <v>257.58</v>
      </c>
      <c r="AF231">
        <v>74.97</v>
      </c>
      <c r="AG231">
        <v>0</v>
      </c>
      <c r="AH231">
        <v>2062.0500000000002</v>
      </c>
      <c r="AI231">
        <v>103</v>
      </c>
      <c r="AJ231">
        <v>65432</v>
      </c>
      <c r="AK231">
        <v>0</v>
      </c>
      <c r="AL231">
        <v>0</v>
      </c>
      <c r="AM231">
        <v>98</v>
      </c>
      <c r="AN231">
        <v>65189.8</v>
      </c>
      <c r="AO231">
        <v>3</v>
      </c>
      <c r="AP231" t="s">
        <v>1192</v>
      </c>
      <c r="AQ231" t="s">
        <v>1192</v>
      </c>
      <c r="AR231" t="s">
        <v>1192</v>
      </c>
      <c r="AS231" t="s">
        <v>1192</v>
      </c>
      <c r="AT231" t="s">
        <v>1192</v>
      </c>
      <c r="AU231" t="s">
        <v>1192</v>
      </c>
      <c r="AV231" t="s">
        <v>1192</v>
      </c>
      <c r="AW231" t="s">
        <v>1192</v>
      </c>
      <c r="AX231" t="s">
        <v>1192</v>
      </c>
      <c r="AY231" t="s">
        <v>1192</v>
      </c>
      <c r="AZ231" t="s">
        <v>1192</v>
      </c>
      <c r="BA231" t="s">
        <v>1192</v>
      </c>
      <c r="BB231" t="s">
        <v>1192</v>
      </c>
      <c r="BC231" t="s">
        <v>1192</v>
      </c>
      <c r="BD231" t="s">
        <v>1192</v>
      </c>
      <c r="BE231" t="s">
        <v>1192</v>
      </c>
      <c r="BF231" t="s">
        <v>1192</v>
      </c>
      <c r="BG231" t="s">
        <v>1192</v>
      </c>
      <c r="BH231" t="s">
        <v>1192</v>
      </c>
      <c r="BI231" t="s">
        <v>1192</v>
      </c>
      <c r="BJ231" t="s">
        <v>1192</v>
      </c>
      <c r="BK231" t="s">
        <v>1192</v>
      </c>
      <c r="BL231" t="s">
        <v>1192</v>
      </c>
      <c r="BM231" t="s">
        <v>1192</v>
      </c>
      <c r="BN231" t="s">
        <v>1192</v>
      </c>
      <c r="BO231" t="s">
        <v>1192</v>
      </c>
      <c r="BP231" t="s">
        <v>1192</v>
      </c>
      <c r="BQ231" t="s">
        <v>1192</v>
      </c>
      <c r="BR231" t="s">
        <v>1192</v>
      </c>
      <c r="BS231" t="s">
        <v>1192</v>
      </c>
      <c r="BT231" t="s">
        <v>1192</v>
      </c>
      <c r="BU231" t="s">
        <v>1192</v>
      </c>
      <c r="BV231" t="s">
        <v>1192</v>
      </c>
      <c r="BW231" t="s">
        <v>1192</v>
      </c>
      <c r="BX231" t="s">
        <v>1192</v>
      </c>
      <c r="BY231" t="s">
        <v>1192</v>
      </c>
      <c r="BZ231">
        <v>0</v>
      </c>
      <c r="CA231" t="s">
        <v>1192</v>
      </c>
      <c r="CB231" t="s">
        <v>1192</v>
      </c>
      <c r="CC231">
        <v>0</v>
      </c>
      <c r="CD231" t="s">
        <v>1192</v>
      </c>
      <c r="CE231" t="s">
        <v>1192</v>
      </c>
    </row>
    <row r="232" spans="1:83" x14ac:dyDescent="0.25">
      <c r="A232" t="s">
        <v>1078</v>
      </c>
      <c r="B232" t="s">
        <v>1731</v>
      </c>
      <c r="C232">
        <v>6844742</v>
      </c>
      <c r="D232">
        <v>7332707</v>
      </c>
      <c r="E232">
        <v>0</v>
      </c>
      <c r="F232">
        <v>0</v>
      </c>
      <c r="G232">
        <v>929527</v>
      </c>
      <c r="H232">
        <v>986564</v>
      </c>
      <c r="I232">
        <v>5915215</v>
      </c>
      <c r="J232">
        <v>6346143</v>
      </c>
      <c r="K232">
        <v>0</v>
      </c>
      <c r="L232">
        <v>0</v>
      </c>
      <c r="M232">
        <v>35573.699999999997</v>
      </c>
      <c r="N232">
        <v>37072.699999999997</v>
      </c>
      <c r="O232">
        <v>99</v>
      </c>
      <c r="P232">
        <v>99</v>
      </c>
      <c r="Q232">
        <v>0</v>
      </c>
      <c r="R232">
        <v>0</v>
      </c>
      <c r="S232">
        <v>35218</v>
      </c>
      <c r="T232">
        <v>36702</v>
      </c>
      <c r="U232">
        <v>194.35</v>
      </c>
      <c r="V232">
        <v>199.79</v>
      </c>
      <c r="W232">
        <v>167.96</v>
      </c>
      <c r="X232">
        <v>172.91</v>
      </c>
      <c r="Y232">
        <v>0</v>
      </c>
      <c r="Z232">
        <v>0</v>
      </c>
      <c r="AA232">
        <v>0</v>
      </c>
      <c r="AB232">
        <v>4</v>
      </c>
      <c r="AC232">
        <v>4</v>
      </c>
      <c r="AD232">
        <v>1424.56</v>
      </c>
      <c r="AE232">
        <v>251.6</v>
      </c>
      <c r="AF232">
        <v>80.84</v>
      </c>
      <c r="AG232">
        <v>0</v>
      </c>
      <c r="AH232">
        <v>1956.79</v>
      </c>
      <c r="AI232">
        <v>50</v>
      </c>
      <c r="AJ232">
        <v>26932</v>
      </c>
      <c r="AK232">
        <v>0</v>
      </c>
      <c r="AL232">
        <v>0</v>
      </c>
      <c r="AM232">
        <v>32</v>
      </c>
      <c r="AN232">
        <v>25144</v>
      </c>
      <c r="AO232" t="s">
        <v>1192</v>
      </c>
      <c r="AP232" t="s">
        <v>1192</v>
      </c>
      <c r="AQ232" t="s">
        <v>1192</v>
      </c>
      <c r="AR232" t="s">
        <v>1192</v>
      </c>
      <c r="AS232" t="s">
        <v>1192</v>
      </c>
      <c r="AT232" t="s">
        <v>1192</v>
      </c>
      <c r="AU232" t="s">
        <v>1192</v>
      </c>
      <c r="AV232" t="s">
        <v>1192</v>
      </c>
      <c r="AW232" t="s">
        <v>1192</v>
      </c>
      <c r="AX232" t="s">
        <v>1192</v>
      </c>
      <c r="AY232" t="s">
        <v>1192</v>
      </c>
      <c r="AZ232" t="s">
        <v>1192</v>
      </c>
      <c r="BA232" t="s">
        <v>1192</v>
      </c>
      <c r="BB232" t="s">
        <v>1192</v>
      </c>
      <c r="BC232" t="s">
        <v>1192</v>
      </c>
      <c r="BD232" t="s">
        <v>1192</v>
      </c>
      <c r="BE232" t="s">
        <v>1192</v>
      </c>
      <c r="BF232" t="s">
        <v>1192</v>
      </c>
      <c r="BG232" t="s">
        <v>1192</v>
      </c>
      <c r="BH232" t="s">
        <v>1192</v>
      </c>
      <c r="BI232" t="s">
        <v>1192</v>
      </c>
      <c r="BJ232" t="s">
        <v>1192</v>
      </c>
      <c r="BK232" t="s">
        <v>1192</v>
      </c>
      <c r="BL232" t="s">
        <v>1192</v>
      </c>
      <c r="BM232" t="s">
        <v>1192</v>
      </c>
      <c r="BN232" t="s">
        <v>1192</v>
      </c>
      <c r="BO232" t="s">
        <v>1192</v>
      </c>
      <c r="BP232" t="s">
        <v>1192</v>
      </c>
      <c r="BQ232" t="s">
        <v>1192</v>
      </c>
      <c r="BR232" t="s">
        <v>1192</v>
      </c>
      <c r="BS232" t="s">
        <v>1192</v>
      </c>
      <c r="BT232" t="s">
        <v>1192</v>
      </c>
      <c r="BU232" t="s">
        <v>1192</v>
      </c>
      <c r="BV232" t="s">
        <v>1192</v>
      </c>
      <c r="BW232" t="s">
        <v>1192</v>
      </c>
      <c r="BX232" t="s">
        <v>1192</v>
      </c>
      <c r="BY232" t="s">
        <v>1192</v>
      </c>
      <c r="BZ232" t="s">
        <v>1192</v>
      </c>
      <c r="CA232" t="s">
        <v>1192</v>
      </c>
      <c r="CB232" t="s">
        <v>1192</v>
      </c>
      <c r="CC232" t="s">
        <v>1192</v>
      </c>
      <c r="CD232" t="s">
        <v>1192</v>
      </c>
      <c r="CE232" t="s">
        <v>1192</v>
      </c>
    </row>
    <row r="233" spans="1:83" x14ac:dyDescent="0.25">
      <c r="A233" t="s">
        <v>1079</v>
      </c>
      <c r="B233" t="s">
        <v>1732</v>
      </c>
      <c r="C233">
        <v>167142828</v>
      </c>
      <c r="D233">
        <v>175951315</v>
      </c>
      <c r="E233">
        <v>0</v>
      </c>
      <c r="F233">
        <v>2121355</v>
      </c>
      <c r="G233">
        <v>8273659</v>
      </c>
      <c r="H233">
        <v>8829035</v>
      </c>
      <c r="I233">
        <v>158869169</v>
      </c>
      <c r="J233">
        <v>167122280</v>
      </c>
      <c r="K233">
        <v>695966</v>
      </c>
      <c r="L233">
        <v>736815</v>
      </c>
      <c r="M233">
        <v>99234.4</v>
      </c>
      <c r="N233">
        <v>101365.3</v>
      </c>
      <c r="O233">
        <v>98.5</v>
      </c>
      <c r="P233">
        <v>98.5</v>
      </c>
      <c r="Q233">
        <v>298.2</v>
      </c>
      <c r="R233">
        <v>298.2</v>
      </c>
      <c r="S233">
        <v>98044</v>
      </c>
      <c r="T233">
        <v>100143.0205</v>
      </c>
      <c r="U233">
        <v>1704.77</v>
      </c>
      <c r="V233">
        <v>1757.00028</v>
      </c>
      <c r="W233">
        <v>1620.39</v>
      </c>
      <c r="X233">
        <v>1668.83602</v>
      </c>
      <c r="Y233">
        <v>1623318</v>
      </c>
      <c r="Z233">
        <v>16.21</v>
      </c>
      <c r="AA233">
        <v>1.00038</v>
      </c>
      <c r="AB233">
        <v>4</v>
      </c>
      <c r="AC233">
        <v>4</v>
      </c>
      <c r="AD233">
        <v>0</v>
      </c>
      <c r="AE233">
        <v>251.19995</v>
      </c>
      <c r="AF233">
        <v>77.94999</v>
      </c>
      <c r="AG233">
        <v>0</v>
      </c>
      <c r="AH233">
        <v>2086.15022</v>
      </c>
      <c r="AI233">
        <v>47</v>
      </c>
      <c r="AJ233">
        <v>87701</v>
      </c>
      <c r="AK233">
        <v>0</v>
      </c>
      <c r="AL233">
        <v>0</v>
      </c>
      <c r="AM233">
        <v>47</v>
      </c>
      <c r="AN233">
        <v>87701</v>
      </c>
      <c r="AO233" t="s">
        <v>1192</v>
      </c>
      <c r="AP233" t="s">
        <v>1192</v>
      </c>
      <c r="AQ233" t="s">
        <v>1192</v>
      </c>
      <c r="AR233" t="s">
        <v>1192</v>
      </c>
      <c r="AS233" t="s">
        <v>1192</v>
      </c>
      <c r="AT233" t="s">
        <v>1192</v>
      </c>
      <c r="AU233" t="s">
        <v>1192</v>
      </c>
      <c r="AV233" t="s">
        <v>1192</v>
      </c>
      <c r="AW233" t="s">
        <v>1192</v>
      </c>
      <c r="AX233" t="s">
        <v>1192</v>
      </c>
      <c r="AY233" t="s">
        <v>1192</v>
      </c>
      <c r="AZ233" t="s">
        <v>1192</v>
      </c>
      <c r="BA233" t="s">
        <v>1192</v>
      </c>
      <c r="BB233" t="s">
        <v>1192</v>
      </c>
      <c r="BC233" t="s">
        <v>1192</v>
      </c>
      <c r="BD233" t="s">
        <v>1192</v>
      </c>
      <c r="BE233" t="s">
        <v>1192</v>
      </c>
      <c r="BF233" t="s">
        <v>1192</v>
      </c>
      <c r="BG233" t="s">
        <v>1192</v>
      </c>
      <c r="BH233" t="s">
        <v>1192</v>
      </c>
      <c r="BI233" t="s">
        <v>1192</v>
      </c>
      <c r="BJ233" t="s">
        <v>1192</v>
      </c>
      <c r="BK233" t="s">
        <v>1192</v>
      </c>
      <c r="BL233" t="s">
        <v>1192</v>
      </c>
      <c r="BM233" t="s">
        <v>1192</v>
      </c>
      <c r="BN233" t="s">
        <v>1192</v>
      </c>
      <c r="BO233" t="s">
        <v>1192</v>
      </c>
      <c r="BP233" t="s">
        <v>1192</v>
      </c>
      <c r="BQ233" t="s">
        <v>1192</v>
      </c>
      <c r="BR233" t="s">
        <v>1192</v>
      </c>
      <c r="BS233" t="s">
        <v>1192</v>
      </c>
      <c r="BT233" t="s">
        <v>1192</v>
      </c>
      <c r="BU233" t="s">
        <v>1192</v>
      </c>
      <c r="BV233" t="s">
        <v>1192</v>
      </c>
      <c r="BW233" t="s">
        <v>1192</v>
      </c>
      <c r="BX233" t="s">
        <v>1192</v>
      </c>
      <c r="BY233" t="s">
        <v>1192</v>
      </c>
      <c r="BZ233" t="s">
        <v>1192</v>
      </c>
      <c r="CA233" t="s">
        <v>1192</v>
      </c>
      <c r="CB233" t="s">
        <v>1192</v>
      </c>
      <c r="CC233" t="s">
        <v>1192</v>
      </c>
      <c r="CD233" t="s">
        <v>1192</v>
      </c>
      <c r="CE233" t="s">
        <v>1192</v>
      </c>
    </row>
    <row r="234" spans="1:83" x14ac:dyDescent="0.25">
      <c r="A234" t="s">
        <v>1081</v>
      </c>
      <c r="B234" t="s">
        <v>1733</v>
      </c>
      <c r="C234">
        <v>9678557</v>
      </c>
      <c r="D234">
        <v>10195694</v>
      </c>
      <c r="E234">
        <v>0</v>
      </c>
      <c r="F234">
        <v>0</v>
      </c>
      <c r="G234">
        <v>2960266</v>
      </c>
      <c r="H234">
        <v>3134109</v>
      </c>
      <c r="I234">
        <v>6718291</v>
      </c>
      <c r="J234">
        <v>7061585</v>
      </c>
      <c r="K234">
        <v>0</v>
      </c>
      <c r="L234">
        <v>0</v>
      </c>
      <c r="M234">
        <v>39413.599999999999</v>
      </c>
      <c r="N234">
        <v>40071.49</v>
      </c>
      <c r="O234">
        <v>97</v>
      </c>
      <c r="P234">
        <v>97.5</v>
      </c>
      <c r="Q234">
        <v>67.2</v>
      </c>
      <c r="R234">
        <v>70</v>
      </c>
      <c r="S234">
        <v>38298.400000000001</v>
      </c>
      <c r="T234">
        <v>39139.702749999997</v>
      </c>
      <c r="U234">
        <v>252.71</v>
      </c>
      <c r="V234">
        <v>260.49493000000001</v>
      </c>
      <c r="W234">
        <v>175.42</v>
      </c>
      <c r="X234">
        <v>180.42</v>
      </c>
      <c r="Y234">
        <v>0</v>
      </c>
      <c r="Z234">
        <v>0</v>
      </c>
      <c r="AA234">
        <v>0</v>
      </c>
      <c r="AB234">
        <v>4</v>
      </c>
      <c r="AC234">
        <v>4</v>
      </c>
      <c r="AD234">
        <v>1556.4598900000001</v>
      </c>
      <c r="AE234">
        <v>246.55998</v>
      </c>
      <c r="AF234">
        <v>91.789990000000003</v>
      </c>
      <c r="AG234">
        <v>0</v>
      </c>
      <c r="AH234">
        <v>2155.3047900000001</v>
      </c>
      <c r="AI234">
        <v>61</v>
      </c>
      <c r="AJ234">
        <v>39139.699999999997</v>
      </c>
      <c r="AK234">
        <v>0</v>
      </c>
      <c r="AL234">
        <v>0</v>
      </c>
      <c r="AM234">
        <v>61</v>
      </c>
      <c r="AN234">
        <v>39139.699999999997</v>
      </c>
      <c r="AO234" t="s">
        <v>1192</v>
      </c>
      <c r="AP234" t="s">
        <v>1192</v>
      </c>
      <c r="AQ234" t="s">
        <v>1192</v>
      </c>
      <c r="AR234" t="s">
        <v>1192</v>
      </c>
      <c r="AS234" t="s">
        <v>1192</v>
      </c>
      <c r="AT234" t="s">
        <v>1192</v>
      </c>
      <c r="AU234" t="s">
        <v>1192</v>
      </c>
      <c r="AV234" t="s">
        <v>1192</v>
      </c>
      <c r="AW234" t="s">
        <v>1192</v>
      </c>
      <c r="AX234" t="s">
        <v>1192</v>
      </c>
      <c r="AY234" t="s">
        <v>1192</v>
      </c>
      <c r="AZ234" t="s">
        <v>1192</v>
      </c>
      <c r="BA234" t="s">
        <v>1192</v>
      </c>
      <c r="BB234" t="s">
        <v>1192</v>
      </c>
      <c r="BC234" t="s">
        <v>1192</v>
      </c>
      <c r="BD234" t="s">
        <v>1192</v>
      </c>
      <c r="BE234" t="s">
        <v>1192</v>
      </c>
      <c r="BF234" t="s">
        <v>1192</v>
      </c>
      <c r="BG234" t="s">
        <v>1192</v>
      </c>
      <c r="BH234" t="s">
        <v>1192</v>
      </c>
      <c r="BI234" t="s">
        <v>1192</v>
      </c>
      <c r="BJ234" t="s">
        <v>1192</v>
      </c>
      <c r="BK234" t="s">
        <v>1192</v>
      </c>
      <c r="BL234" t="s">
        <v>1192</v>
      </c>
      <c r="BM234" t="s">
        <v>1192</v>
      </c>
      <c r="BN234" t="s">
        <v>1192</v>
      </c>
      <c r="BO234" t="s">
        <v>1192</v>
      </c>
      <c r="BP234" t="s">
        <v>1192</v>
      </c>
      <c r="BQ234" t="s">
        <v>1192</v>
      </c>
      <c r="BR234" t="s">
        <v>1192</v>
      </c>
      <c r="BS234" t="s">
        <v>1192</v>
      </c>
      <c r="BT234" t="s">
        <v>1192</v>
      </c>
      <c r="BU234" t="s">
        <v>1192</v>
      </c>
      <c r="BV234" t="s">
        <v>1192</v>
      </c>
      <c r="BW234" t="s">
        <v>1192</v>
      </c>
      <c r="BX234" t="s">
        <v>1192</v>
      </c>
      <c r="BY234" t="s">
        <v>1192</v>
      </c>
      <c r="BZ234" t="s">
        <v>1192</v>
      </c>
      <c r="CA234" t="s">
        <v>1192</v>
      </c>
      <c r="CB234" t="s">
        <v>1192</v>
      </c>
      <c r="CC234" t="s">
        <v>1192</v>
      </c>
      <c r="CD234" t="s">
        <v>1192</v>
      </c>
      <c r="CE234" t="s">
        <v>1192</v>
      </c>
    </row>
    <row r="235" spans="1:83" x14ac:dyDescent="0.25">
      <c r="A235" t="s">
        <v>1083</v>
      </c>
      <c r="B235" t="s">
        <v>1734</v>
      </c>
      <c r="C235">
        <v>6479727</v>
      </c>
      <c r="D235">
        <v>6821739</v>
      </c>
      <c r="E235">
        <v>226900</v>
      </c>
      <c r="F235">
        <v>233130</v>
      </c>
      <c r="G235">
        <v>935194</v>
      </c>
      <c r="H235">
        <v>1014815</v>
      </c>
      <c r="I235">
        <v>5544533</v>
      </c>
      <c r="J235">
        <v>5806924</v>
      </c>
      <c r="K235">
        <v>2610700</v>
      </c>
      <c r="L235">
        <v>2767342</v>
      </c>
      <c r="M235">
        <v>29161.4</v>
      </c>
      <c r="N235">
        <v>29795.200000000001</v>
      </c>
      <c r="O235">
        <v>98.74</v>
      </c>
      <c r="P235">
        <v>98.65</v>
      </c>
      <c r="Q235">
        <v>0</v>
      </c>
      <c r="R235">
        <v>0</v>
      </c>
      <c r="S235">
        <v>28794</v>
      </c>
      <c r="T235">
        <v>29393</v>
      </c>
      <c r="U235">
        <v>225.04</v>
      </c>
      <c r="V235">
        <v>232.09</v>
      </c>
      <c r="W235">
        <v>192.56</v>
      </c>
      <c r="X235">
        <v>197.56</v>
      </c>
      <c r="Y235">
        <v>0</v>
      </c>
      <c r="Z235">
        <v>0</v>
      </c>
      <c r="AA235">
        <v>0</v>
      </c>
      <c r="AB235">
        <v>4</v>
      </c>
      <c r="AC235">
        <v>4</v>
      </c>
      <c r="AD235">
        <v>1432.17</v>
      </c>
      <c r="AE235">
        <v>276.3</v>
      </c>
      <c r="AF235">
        <v>0</v>
      </c>
      <c r="AG235">
        <v>0</v>
      </c>
      <c r="AH235">
        <v>1940.56</v>
      </c>
      <c r="AI235">
        <v>22</v>
      </c>
      <c r="AJ235">
        <v>19903</v>
      </c>
      <c r="AK235">
        <v>0</v>
      </c>
      <c r="AL235">
        <v>0</v>
      </c>
      <c r="AM235">
        <v>22</v>
      </c>
      <c r="AN235">
        <v>19903</v>
      </c>
      <c r="AO235" t="s">
        <v>1192</v>
      </c>
      <c r="AP235" t="s">
        <v>1192</v>
      </c>
      <c r="AQ235" t="s">
        <v>1192</v>
      </c>
      <c r="AR235" t="s">
        <v>1192</v>
      </c>
      <c r="AS235" t="s">
        <v>1192</v>
      </c>
      <c r="AT235" t="s">
        <v>1192</v>
      </c>
      <c r="AU235" t="s">
        <v>1192</v>
      </c>
      <c r="AV235" t="s">
        <v>1192</v>
      </c>
      <c r="AW235" t="s">
        <v>1192</v>
      </c>
      <c r="AX235" t="s">
        <v>1192</v>
      </c>
      <c r="AY235" t="s">
        <v>1192</v>
      </c>
      <c r="AZ235" t="s">
        <v>1192</v>
      </c>
      <c r="BA235" t="s">
        <v>1192</v>
      </c>
      <c r="BB235" t="s">
        <v>1192</v>
      </c>
      <c r="BC235" t="s">
        <v>1192</v>
      </c>
      <c r="BD235" t="s">
        <v>1192</v>
      </c>
      <c r="BE235" t="s">
        <v>1192</v>
      </c>
      <c r="BF235" t="s">
        <v>1192</v>
      </c>
      <c r="BG235" t="s">
        <v>1192</v>
      </c>
      <c r="BH235" t="s">
        <v>1192</v>
      </c>
      <c r="BI235" t="s">
        <v>1192</v>
      </c>
      <c r="BJ235" t="s">
        <v>1192</v>
      </c>
      <c r="BK235" t="s">
        <v>1192</v>
      </c>
      <c r="BL235" t="s">
        <v>1192</v>
      </c>
      <c r="BM235" t="s">
        <v>1192</v>
      </c>
      <c r="BN235" t="s">
        <v>1192</v>
      </c>
      <c r="BO235" t="s">
        <v>1192</v>
      </c>
      <c r="BP235" t="s">
        <v>1192</v>
      </c>
      <c r="BQ235" t="s">
        <v>1192</v>
      </c>
      <c r="BR235" t="s">
        <v>1192</v>
      </c>
      <c r="BS235" t="s">
        <v>1192</v>
      </c>
      <c r="BT235" t="s">
        <v>1192</v>
      </c>
      <c r="BU235" t="s">
        <v>1192</v>
      </c>
      <c r="BV235" t="s">
        <v>1192</v>
      </c>
      <c r="BW235" t="s">
        <v>1192</v>
      </c>
      <c r="BX235" t="s">
        <v>1192</v>
      </c>
      <c r="BY235" t="s">
        <v>1192</v>
      </c>
      <c r="BZ235" t="s">
        <v>1192</v>
      </c>
      <c r="CA235" t="s">
        <v>1192</v>
      </c>
      <c r="CB235" t="s">
        <v>1192</v>
      </c>
      <c r="CC235" t="s">
        <v>1192</v>
      </c>
      <c r="CD235" t="s">
        <v>1192</v>
      </c>
      <c r="CE235" t="s">
        <v>1192</v>
      </c>
    </row>
    <row r="236" spans="1:83" x14ac:dyDescent="0.25">
      <c r="A236" t="s">
        <v>1085</v>
      </c>
      <c r="B236" t="s">
        <v>1735</v>
      </c>
      <c r="C236">
        <v>9961732</v>
      </c>
      <c r="D236">
        <v>10391832.01</v>
      </c>
      <c r="E236">
        <v>654838.84</v>
      </c>
      <c r="F236">
        <v>665057.48</v>
      </c>
      <c r="G236">
        <v>1848883</v>
      </c>
      <c r="H236">
        <v>1937111.99</v>
      </c>
      <c r="I236">
        <v>8112849</v>
      </c>
      <c r="J236">
        <v>8454720.0199999996</v>
      </c>
      <c r="K236">
        <v>741181.53</v>
      </c>
      <c r="L236">
        <v>803525</v>
      </c>
      <c r="M236">
        <v>48078.400000000001</v>
      </c>
      <c r="N236">
        <v>48663</v>
      </c>
      <c r="O236">
        <v>100</v>
      </c>
      <c r="P236">
        <v>100</v>
      </c>
      <c r="Q236">
        <v>44</v>
      </c>
      <c r="R236">
        <v>43.7</v>
      </c>
      <c r="S236">
        <v>48122.400000000001</v>
      </c>
      <c r="T236">
        <v>48706.7</v>
      </c>
      <c r="U236">
        <v>207.01</v>
      </c>
      <c r="V236">
        <v>213.36</v>
      </c>
      <c r="W236">
        <v>168.59</v>
      </c>
      <c r="X236">
        <v>173.58</v>
      </c>
      <c r="Y236">
        <v>0</v>
      </c>
      <c r="Z236">
        <v>0</v>
      </c>
      <c r="AA236">
        <v>0</v>
      </c>
      <c r="AB236">
        <v>4</v>
      </c>
      <c r="AC236">
        <v>4</v>
      </c>
      <c r="AD236">
        <v>1432.17</v>
      </c>
      <c r="AE236">
        <v>276.3</v>
      </c>
      <c r="AF236">
        <v>0</v>
      </c>
      <c r="AG236">
        <v>0</v>
      </c>
      <c r="AH236">
        <v>1921.83</v>
      </c>
      <c r="AI236">
        <v>77</v>
      </c>
      <c r="AJ236">
        <v>37419.699999999997</v>
      </c>
      <c r="AK236">
        <v>1</v>
      </c>
      <c r="AL236">
        <v>11287</v>
      </c>
      <c r="AM236">
        <v>72</v>
      </c>
      <c r="AN236">
        <v>48706.7</v>
      </c>
      <c r="AO236" t="s">
        <v>1192</v>
      </c>
      <c r="AP236" t="s">
        <v>1192</v>
      </c>
      <c r="AQ236" t="s">
        <v>1192</v>
      </c>
      <c r="AR236" t="s">
        <v>1192</v>
      </c>
      <c r="AS236" t="s">
        <v>1192</v>
      </c>
      <c r="AT236" t="s">
        <v>1192</v>
      </c>
      <c r="AU236" t="s">
        <v>1192</v>
      </c>
      <c r="AV236" t="s">
        <v>1192</v>
      </c>
      <c r="AW236" t="s">
        <v>1192</v>
      </c>
      <c r="AX236" t="s">
        <v>1192</v>
      </c>
      <c r="AY236" t="s">
        <v>1192</v>
      </c>
      <c r="AZ236" t="s">
        <v>1192</v>
      </c>
      <c r="BA236" t="s">
        <v>1192</v>
      </c>
      <c r="BB236" t="s">
        <v>1192</v>
      </c>
      <c r="BC236" t="s">
        <v>1192</v>
      </c>
      <c r="BD236" t="s">
        <v>1192</v>
      </c>
      <c r="BE236" t="s">
        <v>1192</v>
      </c>
      <c r="BF236" t="s">
        <v>1192</v>
      </c>
      <c r="BG236" t="s">
        <v>1192</v>
      </c>
      <c r="BH236" t="s">
        <v>1192</v>
      </c>
      <c r="BI236" t="s">
        <v>1192</v>
      </c>
      <c r="BJ236" t="s">
        <v>1192</v>
      </c>
      <c r="BK236" t="s">
        <v>1192</v>
      </c>
      <c r="BL236" t="s">
        <v>1192</v>
      </c>
      <c r="BM236" t="s">
        <v>1192</v>
      </c>
      <c r="BN236" t="s">
        <v>1192</v>
      </c>
      <c r="BO236" t="s">
        <v>1192</v>
      </c>
      <c r="BP236" t="s">
        <v>1192</v>
      </c>
      <c r="BQ236" t="s">
        <v>1192</v>
      </c>
      <c r="BR236" t="s">
        <v>1192</v>
      </c>
      <c r="BS236" t="s">
        <v>1192</v>
      </c>
      <c r="BT236" t="s">
        <v>1192</v>
      </c>
      <c r="BU236" t="s">
        <v>1192</v>
      </c>
      <c r="BV236" t="s">
        <v>1192</v>
      </c>
      <c r="BW236" t="s">
        <v>1192</v>
      </c>
      <c r="BX236" t="s">
        <v>1192</v>
      </c>
      <c r="BY236" t="s">
        <v>1192</v>
      </c>
      <c r="BZ236" t="s">
        <v>1192</v>
      </c>
      <c r="CA236" t="s">
        <v>1192</v>
      </c>
      <c r="CB236" t="s">
        <v>1192</v>
      </c>
      <c r="CC236" t="s">
        <v>1192</v>
      </c>
      <c r="CD236" t="s">
        <v>1192</v>
      </c>
      <c r="CE236" t="s">
        <v>1192</v>
      </c>
    </row>
    <row r="237" spans="1:83" x14ac:dyDescent="0.25">
      <c r="A237" t="s">
        <v>1087</v>
      </c>
      <c r="B237" t="s">
        <v>1736</v>
      </c>
      <c r="C237">
        <v>11098468</v>
      </c>
      <c r="D237">
        <v>11569791</v>
      </c>
      <c r="E237">
        <v>0</v>
      </c>
      <c r="F237" t="s">
        <v>1192</v>
      </c>
      <c r="G237">
        <v>1813004</v>
      </c>
      <c r="H237">
        <v>1981289</v>
      </c>
      <c r="I237">
        <v>9285464</v>
      </c>
      <c r="J237">
        <v>9588502</v>
      </c>
      <c r="K237">
        <v>0</v>
      </c>
      <c r="L237">
        <v>0</v>
      </c>
      <c r="M237">
        <v>45855.4</v>
      </c>
      <c r="N237">
        <v>46651.71</v>
      </c>
      <c r="O237">
        <v>99</v>
      </c>
      <c r="P237">
        <v>99</v>
      </c>
      <c r="Q237">
        <v>0</v>
      </c>
      <c r="R237">
        <v>0</v>
      </c>
      <c r="S237">
        <v>45396.800000000003</v>
      </c>
      <c r="T237">
        <v>46185.192900000002</v>
      </c>
      <c r="U237">
        <v>244.48</v>
      </c>
      <c r="V237">
        <v>250.50865999999999</v>
      </c>
      <c r="W237">
        <v>204.54</v>
      </c>
      <c r="X237">
        <v>207.60987</v>
      </c>
      <c r="Y237" t="s">
        <v>1192</v>
      </c>
      <c r="Z237" t="s">
        <v>1192</v>
      </c>
      <c r="AA237" t="s">
        <v>1192</v>
      </c>
      <c r="AB237">
        <v>4</v>
      </c>
      <c r="AC237">
        <v>4</v>
      </c>
      <c r="AD237">
        <v>1527.9992500000001</v>
      </c>
      <c r="AE237">
        <v>282.14987000000002</v>
      </c>
      <c r="AF237">
        <v>0</v>
      </c>
      <c r="AG237">
        <v>0</v>
      </c>
      <c r="AH237">
        <v>2060.65778</v>
      </c>
      <c r="AI237">
        <v>76</v>
      </c>
      <c r="AJ237">
        <v>46185.2</v>
      </c>
      <c r="AK237">
        <v>0</v>
      </c>
      <c r="AL237">
        <v>0</v>
      </c>
      <c r="AM237">
        <v>59</v>
      </c>
      <c r="AN237">
        <v>45498.6</v>
      </c>
      <c r="AO237">
        <v>3</v>
      </c>
      <c r="AP237" t="s">
        <v>1192</v>
      </c>
      <c r="AQ237" t="s">
        <v>1192</v>
      </c>
      <c r="AR237" t="s">
        <v>1192</v>
      </c>
      <c r="AS237" t="s">
        <v>1192</v>
      </c>
      <c r="AT237" t="s">
        <v>1192</v>
      </c>
      <c r="AU237" t="s">
        <v>1192</v>
      </c>
      <c r="AV237" t="s">
        <v>1192</v>
      </c>
      <c r="AW237" t="s">
        <v>1192</v>
      </c>
      <c r="AX237" t="s">
        <v>1192</v>
      </c>
      <c r="AY237" t="s">
        <v>1192</v>
      </c>
      <c r="AZ237" t="s">
        <v>1192</v>
      </c>
      <c r="BA237" t="s">
        <v>1192</v>
      </c>
      <c r="BB237" t="s">
        <v>1192</v>
      </c>
      <c r="BC237" t="s">
        <v>1192</v>
      </c>
      <c r="BD237" t="s">
        <v>1192</v>
      </c>
      <c r="BE237" t="s">
        <v>1192</v>
      </c>
      <c r="BF237" t="s">
        <v>1192</v>
      </c>
      <c r="BG237" t="s">
        <v>1192</v>
      </c>
      <c r="BH237" t="s">
        <v>1192</v>
      </c>
      <c r="BI237" t="s">
        <v>1192</v>
      </c>
      <c r="BJ237" t="s">
        <v>1192</v>
      </c>
      <c r="BK237" t="s">
        <v>1192</v>
      </c>
      <c r="BL237" t="s">
        <v>1192</v>
      </c>
      <c r="BM237" t="s">
        <v>1192</v>
      </c>
      <c r="BN237" t="s">
        <v>1192</v>
      </c>
      <c r="BO237" t="s">
        <v>1192</v>
      </c>
      <c r="BP237" t="s">
        <v>1192</v>
      </c>
      <c r="BQ237" t="s">
        <v>1192</v>
      </c>
      <c r="BR237" t="s">
        <v>1192</v>
      </c>
      <c r="BS237" t="s">
        <v>1192</v>
      </c>
      <c r="BT237" t="s">
        <v>1192</v>
      </c>
      <c r="BU237" t="s">
        <v>1192</v>
      </c>
      <c r="BV237" t="s">
        <v>1192</v>
      </c>
      <c r="BW237" t="s">
        <v>1192</v>
      </c>
      <c r="BX237" t="s">
        <v>1192</v>
      </c>
      <c r="BY237" t="s">
        <v>1192</v>
      </c>
      <c r="BZ237">
        <v>0</v>
      </c>
      <c r="CA237" t="s">
        <v>1192</v>
      </c>
      <c r="CB237" t="s">
        <v>1192</v>
      </c>
      <c r="CC237">
        <v>0</v>
      </c>
      <c r="CD237" t="s">
        <v>1192</v>
      </c>
      <c r="CE237" t="s">
        <v>1192</v>
      </c>
    </row>
    <row r="238" spans="1:83" x14ac:dyDescent="0.25">
      <c r="A238" t="s">
        <v>1089</v>
      </c>
      <c r="B238" t="s">
        <v>1737</v>
      </c>
      <c r="C238">
        <v>12233447.24</v>
      </c>
      <c r="D238">
        <v>12950407</v>
      </c>
      <c r="E238">
        <v>7192</v>
      </c>
      <c r="F238">
        <v>7366</v>
      </c>
      <c r="G238">
        <v>4188975</v>
      </c>
      <c r="H238">
        <v>4457091</v>
      </c>
      <c r="I238">
        <v>8044472.2400000002</v>
      </c>
      <c r="J238">
        <v>8493316</v>
      </c>
      <c r="K238">
        <v>192441.73</v>
      </c>
      <c r="L238">
        <v>197196</v>
      </c>
      <c r="M238">
        <v>50740.4</v>
      </c>
      <c r="N238">
        <v>51949.5</v>
      </c>
      <c r="O238">
        <v>99</v>
      </c>
      <c r="P238">
        <v>99</v>
      </c>
      <c r="Q238">
        <v>0</v>
      </c>
      <c r="R238">
        <v>0</v>
      </c>
      <c r="S238">
        <v>50233</v>
      </c>
      <c r="T238">
        <v>51430</v>
      </c>
      <c r="U238">
        <v>243.53</v>
      </c>
      <c r="V238">
        <v>251.81</v>
      </c>
      <c r="W238">
        <v>160.13999999999999</v>
      </c>
      <c r="X238">
        <v>165.14</v>
      </c>
      <c r="Y238" t="s">
        <v>1192</v>
      </c>
      <c r="Z238" t="s">
        <v>1192</v>
      </c>
      <c r="AA238" t="s">
        <v>1192</v>
      </c>
      <c r="AB238">
        <v>4</v>
      </c>
      <c r="AC238">
        <v>4</v>
      </c>
      <c r="AD238">
        <v>1516.95</v>
      </c>
      <c r="AE238">
        <v>288</v>
      </c>
      <c r="AF238">
        <v>0</v>
      </c>
      <c r="AG238">
        <v>0</v>
      </c>
      <c r="AH238">
        <v>2056.7600000000002</v>
      </c>
      <c r="AI238">
        <v>118</v>
      </c>
      <c r="AJ238">
        <v>51430</v>
      </c>
      <c r="AK238">
        <v>0</v>
      </c>
      <c r="AL238">
        <v>0</v>
      </c>
      <c r="AM238">
        <v>102</v>
      </c>
      <c r="AN238">
        <v>51044</v>
      </c>
      <c r="AO238">
        <v>3</v>
      </c>
      <c r="AP238" t="s">
        <v>1192</v>
      </c>
      <c r="AQ238" t="s">
        <v>1192</v>
      </c>
      <c r="AR238" t="s">
        <v>1192</v>
      </c>
      <c r="AS238" t="s">
        <v>1192</v>
      </c>
      <c r="AT238" t="s">
        <v>1192</v>
      </c>
      <c r="AU238" t="s">
        <v>1192</v>
      </c>
      <c r="AV238" t="s">
        <v>1192</v>
      </c>
      <c r="AW238" t="s">
        <v>1192</v>
      </c>
      <c r="AX238" t="s">
        <v>1192</v>
      </c>
      <c r="AY238" t="s">
        <v>1192</v>
      </c>
      <c r="AZ238" t="s">
        <v>1192</v>
      </c>
      <c r="BA238" t="s">
        <v>1192</v>
      </c>
      <c r="BB238" t="s">
        <v>1192</v>
      </c>
      <c r="BC238" t="s">
        <v>1192</v>
      </c>
      <c r="BD238" t="s">
        <v>1192</v>
      </c>
      <c r="BE238" t="s">
        <v>1192</v>
      </c>
      <c r="BF238" t="s">
        <v>1192</v>
      </c>
      <c r="BG238" t="s">
        <v>1192</v>
      </c>
      <c r="BH238" t="s">
        <v>1192</v>
      </c>
      <c r="BI238" t="s">
        <v>1192</v>
      </c>
      <c r="BJ238" t="s">
        <v>1192</v>
      </c>
      <c r="BK238" t="s">
        <v>1192</v>
      </c>
      <c r="BL238" t="s">
        <v>1192</v>
      </c>
      <c r="BM238" t="s">
        <v>1192</v>
      </c>
      <c r="BN238" t="s">
        <v>1192</v>
      </c>
      <c r="BO238" t="s">
        <v>1192</v>
      </c>
      <c r="BP238" t="s">
        <v>1192</v>
      </c>
      <c r="BQ238" t="s">
        <v>1192</v>
      </c>
      <c r="BR238" t="s">
        <v>1192</v>
      </c>
      <c r="BS238" t="s">
        <v>1192</v>
      </c>
      <c r="BT238" t="s">
        <v>1192</v>
      </c>
      <c r="BU238" t="s">
        <v>1192</v>
      </c>
      <c r="BV238" t="s">
        <v>1192</v>
      </c>
      <c r="BW238" t="s">
        <v>1192</v>
      </c>
      <c r="BX238" t="s">
        <v>1192</v>
      </c>
      <c r="BY238" t="s">
        <v>1192</v>
      </c>
      <c r="BZ238">
        <v>0</v>
      </c>
      <c r="CA238" t="s">
        <v>1192</v>
      </c>
      <c r="CB238" t="s">
        <v>1192</v>
      </c>
      <c r="CC238">
        <v>0</v>
      </c>
      <c r="CD238" t="s">
        <v>1192</v>
      </c>
      <c r="CE238" t="s">
        <v>1192</v>
      </c>
    </row>
    <row r="239" spans="1:83" x14ac:dyDescent="0.25">
      <c r="A239" t="s">
        <v>1091</v>
      </c>
      <c r="B239" t="s">
        <v>1738</v>
      </c>
      <c r="C239">
        <v>13644929</v>
      </c>
      <c r="D239">
        <v>14500601</v>
      </c>
      <c r="E239">
        <v>0</v>
      </c>
      <c r="F239">
        <v>0</v>
      </c>
      <c r="G239">
        <v>5879301</v>
      </c>
      <c r="H239">
        <v>6279375</v>
      </c>
      <c r="I239">
        <v>7765628</v>
      </c>
      <c r="J239">
        <v>8221226</v>
      </c>
      <c r="K239">
        <v>0</v>
      </c>
      <c r="L239">
        <v>0</v>
      </c>
      <c r="M239">
        <v>59704.4</v>
      </c>
      <c r="N239">
        <v>60893.4</v>
      </c>
      <c r="O239">
        <v>98</v>
      </c>
      <c r="P239">
        <v>98</v>
      </c>
      <c r="Q239">
        <v>660.9</v>
      </c>
      <c r="R239">
        <v>668.2</v>
      </c>
      <c r="S239">
        <v>59171.199999999997</v>
      </c>
      <c r="T239">
        <v>60343.732000000004</v>
      </c>
      <c r="U239">
        <v>230.6</v>
      </c>
      <c r="V239">
        <v>240.30004</v>
      </c>
      <c r="W239">
        <v>131.24</v>
      </c>
      <c r="X239">
        <v>136.23992999999999</v>
      </c>
      <c r="Y239">
        <v>0</v>
      </c>
      <c r="Z239">
        <v>0</v>
      </c>
      <c r="AA239">
        <v>0</v>
      </c>
      <c r="AB239">
        <v>4</v>
      </c>
      <c r="AC239">
        <v>4</v>
      </c>
      <c r="AD239">
        <v>1651.6091200000001</v>
      </c>
      <c r="AE239">
        <v>241.27986999999999</v>
      </c>
      <c r="AF239">
        <v>0</v>
      </c>
      <c r="AG239">
        <v>0</v>
      </c>
      <c r="AH239">
        <v>2133.18903</v>
      </c>
      <c r="AI239">
        <v>86</v>
      </c>
      <c r="AJ239">
        <v>60343.7</v>
      </c>
      <c r="AK239">
        <v>0</v>
      </c>
      <c r="AL239">
        <v>0</v>
      </c>
      <c r="AM239">
        <v>80</v>
      </c>
      <c r="AN239">
        <v>60125.3</v>
      </c>
      <c r="AO239" t="s">
        <v>1192</v>
      </c>
      <c r="AP239" t="s">
        <v>1192</v>
      </c>
      <c r="AQ239" t="s">
        <v>1192</v>
      </c>
      <c r="AR239" t="s">
        <v>1192</v>
      </c>
      <c r="AS239" t="s">
        <v>1192</v>
      </c>
      <c r="AT239" t="s">
        <v>1192</v>
      </c>
      <c r="AU239" t="s">
        <v>1192</v>
      </c>
      <c r="AV239" t="s">
        <v>1192</v>
      </c>
      <c r="AW239" t="s">
        <v>1192</v>
      </c>
      <c r="AX239" t="s">
        <v>1192</v>
      </c>
      <c r="AY239" t="s">
        <v>1192</v>
      </c>
      <c r="AZ239" t="s">
        <v>1192</v>
      </c>
      <c r="BA239" t="s">
        <v>1192</v>
      </c>
      <c r="BB239" t="s">
        <v>1192</v>
      </c>
      <c r="BC239" t="s">
        <v>1192</v>
      </c>
      <c r="BD239" t="s">
        <v>1192</v>
      </c>
      <c r="BE239" t="s">
        <v>1192</v>
      </c>
      <c r="BF239" t="s">
        <v>1192</v>
      </c>
      <c r="BG239" t="s">
        <v>1192</v>
      </c>
      <c r="BH239" t="s">
        <v>1192</v>
      </c>
      <c r="BI239" t="s">
        <v>1192</v>
      </c>
      <c r="BJ239" t="s">
        <v>1192</v>
      </c>
      <c r="BK239" t="s">
        <v>1192</v>
      </c>
      <c r="BL239" t="s">
        <v>1192</v>
      </c>
      <c r="BM239" t="s">
        <v>1192</v>
      </c>
      <c r="BN239" t="s">
        <v>1192</v>
      </c>
      <c r="BO239" t="s">
        <v>1192</v>
      </c>
      <c r="BP239" t="s">
        <v>1192</v>
      </c>
      <c r="BQ239" t="s">
        <v>1192</v>
      </c>
      <c r="BR239" t="s">
        <v>1192</v>
      </c>
      <c r="BS239" t="s">
        <v>1192</v>
      </c>
      <c r="BT239" t="s">
        <v>1192</v>
      </c>
      <c r="BU239" t="s">
        <v>1192</v>
      </c>
      <c r="BV239" t="s">
        <v>1192</v>
      </c>
      <c r="BW239" t="s">
        <v>1192</v>
      </c>
      <c r="BX239" t="s">
        <v>1192</v>
      </c>
      <c r="BY239" t="s">
        <v>1192</v>
      </c>
      <c r="BZ239" t="s">
        <v>1192</v>
      </c>
      <c r="CA239" t="s">
        <v>1192</v>
      </c>
      <c r="CB239" t="s">
        <v>1192</v>
      </c>
      <c r="CC239" t="s">
        <v>1192</v>
      </c>
      <c r="CD239" t="s">
        <v>1192</v>
      </c>
      <c r="CE239" t="s">
        <v>1192</v>
      </c>
    </row>
    <row r="240" spans="1:83" x14ac:dyDescent="0.25">
      <c r="A240" t="s">
        <v>1094</v>
      </c>
      <c r="B240" t="s">
        <v>1739</v>
      </c>
      <c r="C240">
        <v>8563497</v>
      </c>
      <c r="D240">
        <v>8635866</v>
      </c>
      <c r="E240">
        <v>0</v>
      </c>
      <c r="F240" t="s">
        <v>1192</v>
      </c>
      <c r="G240">
        <v>477787</v>
      </c>
      <c r="H240">
        <v>468510</v>
      </c>
      <c r="I240">
        <v>8085710</v>
      </c>
      <c r="J240">
        <v>8167356</v>
      </c>
      <c r="K240">
        <v>0</v>
      </c>
      <c r="L240">
        <v>0</v>
      </c>
      <c r="M240">
        <v>36958.6</v>
      </c>
      <c r="N240">
        <v>37331.53</v>
      </c>
      <c r="O240">
        <v>98</v>
      </c>
      <c r="P240">
        <v>98</v>
      </c>
      <c r="Q240">
        <v>0</v>
      </c>
      <c r="R240">
        <v>0</v>
      </c>
      <c r="S240">
        <v>36219.4</v>
      </c>
      <c r="T240">
        <v>36584.9</v>
      </c>
      <c r="U240">
        <v>236.43</v>
      </c>
      <c r="V240">
        <v>236.05</v>
      </c>
      <c r="W240">
        <v>223.24</v>
      </c>
      <c r="X240">
        <v>223.24</v>
      </c>
      <c r="Y240" t="s">
        <v>1192</v>
      </c>
      <c r="Z240" t="s">
        <v>1192</v>
      </c>
      <c r="AA240" t="s">
        <v>1192</v>
      </c>
      <c r="AB240">
        <v>4</v>
      </c>
      <c r="AC240">
        <v>5</v>
      </c>
      <c r="AD240">
        <v>1514.29</v>
      </c>
      <c r="AE240">
        <v>236.45</v>
      </c>
      <c r="AF240">
        <v>77.27</v>
      </c>
      <c r="AG240">
        <v>0</v>
      </c>
      <c r="AH240">
        <v>2064.06</v>
      </c>
      <c r="AI240">
        <v>7</v>
      </c>
      <c r="AJ240">
        <v>16376.2</v>
      </c>
      <c r="AK240">
        <v>0</v>
      </c>
      <c r="AL240">
        <v>0</v>
      </c>
      <c r="AM240">
        <v>7</v>
      </c>
      <c r="AN240">
        <v>16376.2</v>
      </c>
      <c r="AO240">
        <v>3</v>
      </c>
      <c r="AP240" t="s">
        <v>1192</v>
      </c>
      <c r="AQ240" t="s">
        <v>1192</v>
      </c>
      <c r="AR240" t="s">
        <v>1192</v>
      </c>
      <c r="AS240" t="s">
        <v>1192</v>
      </c>
      <c r="AT240" t="s">
        <v>1192</v>
      </c>
      <c r="AU240" t="s">
        <v>1192</v>
      </c>
      <c r="AV240" t="s">
        <v>1192</v>
      </c>
      <c r="AW240" t="s">
        <v>1192</v>
      </c>
      <c r="AX240" t="s">
        <v>1192</v>
      </c>
      <c r="AY240" t="s">
        <v>1192</v>
      </c>
      <c r="AZ240" t="s">
        <v>1192</v>
      </c>
      <c r="BA240" t="s">
        <v>1192</v>
      </c>
      <c r="BB240" t="s">
        <v>1192</v>
      </c>
      <c r="BC240" t="s">
        <v>1192</v>
      </c>
      <c r="BD240" t="s">
        <v>1192</v>
      </c>
      <c r="BE240" t="s">
        <v>1192</v>
      </c>
      <c r="BF240" t="s">
        <v>1192</v>
      </c>
      <c r="BG240" t="s">
        <v>1192</v>
      </c>
      <c r="BH240" t="s">
        <v>1192</v>
      </c>
      <c r="BI240" t="s">
        <v>1192</v>
      </c>
      <c r="BJ240" t="s">
        <v>1192</v>
      </c>
      <c r="BK240" t="s">
        <v>1192</v>
      </c>
      <c r="BL240" t="s">
        <v>1192</v>
      </c>
      <c r="BM240" t="s">
        <v>1192</v>
      </c>
      <c r="BN240" t="s">
        <v>1192</v>
      </c>
      <c r="BO240" t="s">
        <v>1192</v>
      </c>
      <c r="BP240" t="s">
        <v>1192</v>
      </c>
      <c r="BQ240" t="s">
        <v>1192</v>
      </c>
      <c r="BR240" t="s">
        <v>1192</v>
      </c>
      <c r="BS240" t="s">
        <v>1192</v>
      </c>
      <c r="BT240" t="s">
        <v>1192</v>
      </c>
      <c r="BU240" t="s">
        <v>1192</v>
      </c>
      <c r="BV240" t="s">
        <v>1192</v>
      </c>
      <c r="BW240" t="s">
        <v>1192</v>
      </c>
      <c r="BX240" t="s">
        <v>1192</v>
      </c>
      <c r="BY240" t="s">
        <v>1192</v>
      </c>
      <c r="BZ240">
        <v>0</v>
      </c>
      <c r="CA240" t="s">
        <v>1192</v>
      </c>
      <c r="CB240" t="s">
        <v>1192</v>
      </c>
      <c r="CC240">
        <v>0</v>
      </c>
      <c r="CD240" t="s">
        <v>1192</v>
      </c>
      <c r="CE240" t="s">
        <v>1192</v>
      </c>
    </row>
    <row r="241" spans="1:83" x14ac:dyDescent="0.25">
      <c r="A241" t="s">
        <v>1096</v>
      </c>
      <c r="B241" t="s">
        <v>1740</v>
      </c>
      <c r="C241">
        <v>16955590</v>
      </c>
      <c r="D241">
        <v>17579570</v>
      </c>
      <c r="E241">
        <v>0</v>
      </c>
      <c r="F241">
        <v>0</v>
      </c>
      <c r="G241">
        <v>6124804</v>
      </c>
      <c r="H241">
        <v>6535760</v>
      </c>
      <c r="I241">
        <v>10830786</v>
      </c>
      <c r="J241">
        <v>11043810</v>
      </c>
      <c r="K241">
        <v>0</v>
      </c>
      <c r="L241">
        <v>0</v>
      </c>
      <c r="M241">
        <v>61297.2</v>
      </c>
      <c r="N241">
        <v>62035.8</v>
      </c>
      <c r="O241">
        <v>99</v>
      </c>
      <c r="P241">
        <v>97</v>
      </c>
      <c r="Q241">
        <v>468.7</v>
      </c>
      <c r="R241">
        <v>468.9</v>
      </c>
      <c r="S241">
        <v>61152.9</v>
      </c>
      <c r="T241">
        <v>60643.6</v>
      </c>
      <c r="U241">
        <v>277.27</v>
      </c>
      <c r="V241">
        <v>289.88</v>
      </c>
      <c r="W241">
        <v>177.11</v>
      </c>
      <c r="X241">
        <v>182.11</v>
      </c>
      <c r="Y241">
        <v>0</v>
      </c>
      <c r="Z241">
        <v>0</v>
      </c>
      <c r="AA241">
        <v>0</v>
      </c>
      <c r="AB241">
        <v>4</v>
      </c>
      <c r="AC241">
        <v>4</v>
      </c>
      <c r="AD241">
        <v>1394</v>
      </c>
      <c r="AE241">
        <v>251.2</v>
      </c>
      <c r="AF241">
        <v>91.79</v>
      </c>
      <c r="AG241">
        <v>0</v>
      </c>
      <c r="AH241">
        <v>2026.87</v>
      </c>
      <c r="AI241">
        <v>121</v>
      </c>
      <c r="AJ241">
        <v>60643.6</v>
      </c>
      <c r="AK241">
        <v>0</v>
      </c>
      <c r="AL241">
        <v>0</v>
      </c>
      <c r="AM241">
        <v>109</v>
      </c>
      <c r="AN241">
        <v>59901</v>
      </c>
      <c r="AO241" t="s">
        <v>1192</v>
      </c>
      <c r="AP241" t="s">
        <v>1192</v>
      </c>
      <c r="AQ241" t="s">
        <v>1192</v>
      </c>
      <c r="AR241" t="s">
        <v>1192</v>
      </c>
      <c r="AS241" t="s">
        <v>1192</v>
      </c>
      <c r="AT241" t="s">
        <v>1192</v>
      </c>
      <c r="AU241" t="s">
        <v>1192</v>
      </c>
      <c r="AV241" t="s">
        <v>1192</v>
      </c>
      <c r="AW241" t="s">
        <v>1192</v>
      </c>
      <c r="AX241" t="s">
        <v>1192</v>
      </c>
      <c r="AY241" t="s">
        <v>1192</v>
      </c>
      <c r="AZ241" t="s">
        <v>1192</v>
      </c>
      <c r="BA241" t="s">
        <v>1192</v>
      </c>
      <c r="BB241" t="s">
        <v>1192</v>
      </c>
      <c r="BC241" t="s">
        <v>1192</v>
      </c>
      <c r="BD241" t="s">
        <v>1192</v>
      </c>
      <c r="BE241" t="s">
        <v>1192</v>
      </c>
      <c r="BF241" t="s">
        <v>1192</v>
      </c>
      <c r="BG241" t="s">
        <v>1192</v>
      </c>
      <c r="BH241" t="s">
        <v>1192</v>
      </c>
      <c r="BI241" t="s">
        <v>1192</v>
      </c>
      <c r="BJ241" t="s">
        <v>1192</v>
      </c>
      <c r="BK241" t="s">
        <v>1192</v>
      </c>
      <c r="BL241" t="s">
        <v>1192</v>
      </c>
      <c r="BM241" t="s">
        <v>1192</v>
      </c>
      <c r="BN241" t="s">
        <v>1192</v>
      </c>
      <c r="BO241" t="s">
        <v>1192</v>
      </c>
      <c r="BP241" t="s">
        <v>1192</v>
      </c>
      <c r="BQ241" t="s">
        <v>1192</v>
      </c>
      <c r="BR241" t="s">
        <v>1192</v>
      </c>
      <c r="BS241" t="s">
        <v>1192</v>
      </c>
      <c r="BT241" t="s">
        <v>1192</v>
      </c>
      <c r="BU241" t="s">
        <v>1192</v>
      </c>
      <c r="BV241" t="s">
        <v>1192</v>
      </c>
      <c r="BW241" t="s">
        <v>1192</v>
      </c>
      <c r="BX241" t="s">
        <v>1192</v>
      </c>
      <c r="BY241" t="s">
        <v>1192</v>
      </c>
      <c r="BZ241" t="s">
        <v>1192</v>
      </c>
      <c r="CA241" t="s">
        <v>1192</v>
      </c>
      <c r="CB241" t="s">
        <v>1192</v>
      </c>
      <c r="CC241" t="s">
        <v>1192</v>
      </c>
      <c r="CD241" t="s">
        <v>1192</v>
      </c>
      <c r="CE241" t="s">
        <v>1192</v>
      </c>
    </row>
    <row r="242" spans="1:83" x14ac:dyDescent="0.25">
      <c r="A242" t="s">
        <v>1098</v>
      </c>
      <c r="B242" t="s">
        <v>1741</v>
      </c>
      <c r="C242">
        <v>7186000</v>
      </c>
      <c r="D242">
        <v>7511664</v>
      </c>
      <c r="E242">
        <v>0</v>
      </c>
      <c r="F242">
        <v>0</v>
      </c>
      <c r="G242">
        <v>2339818</v>
      </c>
      <c r="H242">
        <v>2419778</v>
      </c>
      <c r="I242">
        <v>4846182</v>
      </c>
      <c r="J242">
        <v>5091886</v>
      </c>
      <c r="K242">
        <v>0</v>
      </c>
      <c r="L242">
        <v>0</v>
      </c>
      <c r="M242">
        <v>39054.800000000003</v>
      </c>
      <c r="N242">
        <v>39460.800000000003</v>
      </c>
      <c r="O242">
        <v>99</v>
      </c>
      <c r="P242">
        <v>99</v>
      </c>
      <c r="Q242">
        <v>0</v>
      </c>
      <c r="R242">
        <v>0</v>
      </c>
      <c r="S242">
        <v>38664.300000000003</v>
      </c>
      <c r="T242">
        <v>39066.199999999997</v>
      </c>
      <c r="U242">
        <v>185.86</v>
      </c>
      <c r="V242">
        <v>192.28</v>
      </c>
      <c r="W242">
        <v>125.34</v>
      </c>
      <c r="X242">
        <v>130.34</v>
      </c>
      <c r="Y242">
        <v>0</v>
      </c>
      <c r="Z242">
        <v>0</v>
      </c>
      <c r="AA242">
        <v>0</v>
      </c>
      <c r="AB242">
        <v>4</v>
      </c>
      <c r="AC242">
        <v>4</v>
      </c>
      <c r="AD242">
        <v>1401.3</v>
      </c>
      <c r="AE242">
        <v>248.57</v>
      </c>
      <c r="AF242">
        <v>80.349999999999994</v>
      </c>
      <c r="AG242">
        <v>0</v>
      </c>
      <c r="AH242">
        <v>1922.5</v>
      </c>
      <c r="AI242">
        <v>27</v>
      </c>
      <c r="AJ242">
        <v>39066.199999999997</v>
      </c>
      <c r="AK242">
        <v>0</v>
      </c>
      <c r="AL242">
        <v>0</v>
      </c>
      <c r="AM242">
        <v>27</v>
      </c>
      <c r="AN242">
        <v>39066.199999999997</v>
      </c>
      <c r="AO242" t="s">
        <v>1192</v>
      </c>
      <c r="AP242" t="s">
        <v>1192</v>
      </c>
      <c r="AQ242" t="s">
        <v>1192</v>
      </c>
      <c r="AR242" t="s">
        <v>1192</v>
      </c>
      <c r="AS242" t="s">
        <v>1192</v>
      </c>
      <c r="AT242" t="s">
        <v>1192</v>
      </c>
      <c r="AU242" t="s">
        <v>1192</v>
      </c>
      <c r="AV242" t="s">
        <v>1192</v>
      </c>
      <c r="AW242" t="s">
        <v>1192</v>
      </c>
      <c r="AX242" t="s">
        <v>1192</v>
      </c>
      <c r="AY242" t="s">
        <v>1192</v>
      </c>
      <c r="AZ242" t="s">
        <v>1192</v>
      </c>
      <c r="BA242" t="s">
        <v>1192</v>
      </c>
      <c r="BB242" t="s">
        <v>1192</v>
      </c>
      <c r="BC242" t="s">
        <v>1192</v>
      </c>
      <c r="BD242" t="s">
        <v>1192</v>
      </c>
      <c r="BE242" t="s">
        <v>1192</v>
      </c>
      <c r="BF242" t="s">
        <v>1192</v>
      </c>
      <c r="BG242" t="s">
        <v>1192</v>
      </c>
      <c r="BH242" t="s">
        <v>1192</v>
      </c>
      <c r="BI242" t="s">
        <v>1192</v>
      </c>
      <c r="BJ242" t="s">
        <v>1192</v>
      </c>
      <c r="BK242" t="s">
        <v>1192</v>
      </c>
      <c r="BL242" t="s">
        <v>1192</v>
      </c>
      <c r="BM242" t="s">
        <v>1192</v>
      </c>
      <c r="BN242" t="s">
        <v>1192</v>
      </c>
      <c r="BO242" t="s">
        <v>1192</v>
      </c>
      <c r="BP242" t="s">
        <v>1192</v>
      </c>
      <c r="BQ242" t="s">
        <v>1192</v>
      </c>
      <c r="BR242" t="s">
        <v>1192</v>
      </c>
      <c r="BS242" t="s">
        <v>1192</v>
      </c>
      <c r="BT242" t="s">
        <v>1192</v>
      </c>
      <c r="BU242" t="s">
        <v>1192</v>
      </c>
      <c r="BV242" t="s">
        <v>1192</v>
      </c>
      <c r="BW242" t="s">
        <v>1192</v>
      </c>
      <c r="BX242" t="s">
        <v>1192</v>
      </c>
      <c r="BY242" t="s">
        <v>1192</v>
      </c>
      <c r="BZ242" t="s">
        <v>1192</v>
      </c>
      <c r="CA242" t="s">
        <v>1192</v>
      </c>
      <c r="CB242" t="s">
        <v>1192</v>
      </c>
      <c r="CC242" t="s">
        <v>1192</v>
      </c>
      <c r="CD242" t="s">
        <v>1192</v>
      </c>
      <c r="CE242" t="s">
        <v>1192</v>
      </c>
    </row>
    <row r="243" spans="1:83" x14ac:dyDescent="0.25">
      <c r="A243" t="s">
        <v>1099</v>
      </c>
      <c r="B243" t="s">
        <v>1742</v>
      </c>
      <c r="C243">
        <v>65544644</v>
      </c>
      <c r="D243">
        <v>68017170</v>
      </c>
      <c r="E243">
        <v>0</v>
      </c>
      <c r="F243">
        <v>0</v>
      </c>
      <c r="G243">
        <v>0</v>
      </c>
      <c r="H243">
        <v>0</v>
      </c>
      <c r="I243">
        <v>65544644</v>
      </c>
      <c r="J243">
        <v>68017170</v>
      </c>
      <c r="K243">
        <v>8209727</v>
      </c>
      <c r="L243">
        <v>8727124</v>
      </c>
      <c r="M243">
        <v>39698.9</v>
      </c>
      <c r="N243">
        <v>40016</v>
      </c>
      <c r="O243">
        <v>97.5</v>
      </c>
      <c r="P243">
        <v>97.5</v>
      </c>
      <c r="Q243">
        <v>0</v>
      </c>
      <c r="R243">
        <v>0</v>
      </c>
      <c r="S243">
        <v>38706.400000000001</v>
      </c>
      <c r="T243">
        <v>39015.599999999999</v>
      </c>
      <c r="U243">
        <v>1693.38</v>
      </c>
      <c r="V243">
        <v>1743.33</v>
      </c>
      <c r="W243">
        <v>1693.38</v>
      </c>
      <c r="X243">
        <v>1743.33</v>
      </c>
      <c r="Y243">
        <v>660682</v>
      </c>
      <c r="Z243">
        <v>16.93</v>
      </c>
      <c r="AA243">
        <v>0.99978</v>
      </c>
      <c r="AB243">
        <v>4</v>
      </c>
      <c r="AC243">
        <v>4</v>
      </c>
      <c r="AD243">
        <v>0</v>
      </c>
      <c r="AE243">
        <v>153.84</v>
      </c>
      <c r="AF243">
        <v>87.35</v>
      </c>
      <c r="AG243">
        <v>0</v>
      </c>
      <c r="AH243">
        <v>1984.52</v>
      </c>
      <c r="AI243">
        <v>0</v>
      </c>
      <c r="AJ243">
        <v>0</v>
      </c>
      <c r="AK243">
        <v>0</v>
      </c>
      <c r="AL243">
        <v>0</v>
      </c>
      <c r="AM243">
        <v>0</v>
      </c>
      <c r="AN243">
        <v>0</v>
      </c>
      <c r="AO243" t="s">
        <v>1192</v>
      </c>
      <c r="AP243" t="s">
        <v>1192</v>
      </c>
      <c r="AQ243" t="s">
        <v>1192</v>
      </c>
      <c r="AR243" t="s">
        <v>1192</v>
      </c>
      <c r="AS243" t="s">
        <v>1192</v>
      </c>
      <c r="AT243" t="s">
        <v>1192</v>
      </c>
      <c r="AU243" t="s">
        <v>1192</v>
      </c>
      <c r="AV243" t="s">
        <v>1192</v>
      </c>
      <c r="AW243" t="s">
        <v>1192</v>
      </c>
      <c r="AX243" t="s">
        <v>1192</v>
      </c>
      <c r="AY243" t="s">
        <v>1192</v>
      </c>
      <c r="AZ243" t="s">
        <v>1192</v>
      </c>
      <c r="BA243" t="s">
        <v>1192</v>
      </c>
      <c r="BB243" t="s">
        <v>1192</v>
      </c>
      <c r="BC243" t="s">
        <v>1192</v>
      </c>
      <c r="BD243" t="s">
        <v>1192</v>
      </c>
      <c r="BE243" t="s">
        <v>1192</v>
      </c>
      <c r="BF243" t="s">
        <v>1192</v>
      </c>
      <c r="BG243" t="s">
        <v>1192</v>
      </c>
      <c r="BH243" t="s">
        <v>1192</v>
      </c>
      <c r="BI243" t="s">
        <v>1192</v>
      </c>
      <c r="BJ243" t="s">
        <v>1192</v>
      </c>
      <c r="BK243" t="s">
        <v>1192</v>
      </c>
      <c r="BL243" t="s">
        <v>1192</v>
      </c>
      <c r="BM243" t="s">
        <v>1192</v>
      </c>
      <c r="BN243" t="s">
        <v>1192</v>
      </c>
      <c r="BO243" t="s">
        <v>1192</v>
      </c>
      <c r="BP243" t="s">
        <v>1192</v>
      </c>
      <c r="BQ243" t="s">
        <v>1192</v>
      </c>
      <c r="BR243" t="s">
        <v>1192</v>
      </c>
      <c r="BS243" t="s">
        <v>1192</v>
      </c>
      <c r="BT243" t="s">
        <v>1192</v>
      </c>
      <c r="BU243" t="s">
        <v>1192</v>
      </c>
      <c r="BV243" t="s">
        <v>1192</v>
      </c>
      <c r="BW243" t="s">
        <v>1192</v>
      </c>
      <c r="BX243" t="s">
        <v>1192</v>
      </c>
      <c r="BY243" t="s">
        <v>1192</v>
      </c>
      <c r="BZ243" t="s">
        <v>1192</v>
      </c>
      <c r="CA243" t="s">
        <v>1192</v>
      </c>
      <c r="CB243" t="s">
        <v>1192</v>
      </c>
      <c r="CC243" t="s">
        <v>1192</v>
      </c>
      <c r="CD243" t="s">
        <v>1192</v>
      </c>
      <c r="CE243" t="s">
        <v>1192</v>
      </c>
    </row>
    <row r="244" spans="1:83" x14ac:dyDescent="0.25">
      <c r="A244" t="s">
        <v>1100</v>
      </c>
      <c r="B244" t="s">
        <v>1743</v>
      </c>
      <c r="C244">
        <v>105880628</v>
      </c>
      <c r="D244">
        <v>108769821</v>
      </c>
      <c r="E244">
        <v>0</v>
      </c>
      <c r="F244">
        <v>0</v>
      </c>
      <c r="G244">
        <v>0</v>
      </c>
      <c r="H244">
        <v>0</v>
      </c>
      <c r="I244">
        <v>105880628</v>
      </c>
      <c r="J244">
        <v>108769821</v>
      </c>
      <c r="K244">
        <v>86504</v>
      </c>
      <c r="L244">
        <v>89114</v>
      </c>
      <c r="M244">
        <v>66107.8</v>
      </c>
      <c r="N244">
        <v>67153.3</v>
      </c>
      <c r="O244">
        <v>97.4</v>
      </c>
      <c r="P244">
        <v>98.5</v>
      </c>
      <c r="Q244">
        <v>0</v>
      </c>
      <c r="R244">
        <v>0</v>
      </c>
      <c r="S244">
        <v>64389</v>
      </c>
      <c r="T244">
        <v>66146.000499999995</v>
      </c>
      <c r="U244">
        <v>1644.39</v>
      </c>
      <c r="V244">
        <v>1644.3899899999999</v>
      </c>
      <c r="W244">
        <v>1644.39</v>
      </c>
      <c r="X244">
        <v>1644.3899899999999</v>
      </c>
      <c r="Y244">
        <v>0</v>
      </c>
      <c r="Z244">
        <v>0</v>
      </c>
      <c r="AA244">
        <v>0</v>
      </c>
      <c r="AB244">
        <v>4</v>
      </c>
      <c r="AC244">
        <v>4</v>
      </c>
      <c r="AD244">
        <v>0</v>
      </c>
      <c r="AE244">
        <v>236.46</v>
      </c>
      <c r="AF244">
        <v>75.430000000000007</v>
      </c>
      <c r="AG244">
        <v>0</v>
      </c>
      <c r="AH244">
        <v>1956.27999</v>
      </c>
      <c r="AI244" t="s">
        <v>1192</v>
      </c>
      <c r="AJ244">
        <v>0</v>
      </c>
      <c r="AK244" t="s">
        <v>1192</v>
      </c>
      <c r="AL244">
        <v>0</v>
      </c>
      <c r="AM244" t="s">
        <v>1192</v>
      </c>
      <c r="AN244">
        <v>0</v>
      </c>
      <c r="AO244">
        <v>3</v>
      </c>
      <c r="AP244" t="s">
        <v>1192</v>
      </c>
      <c r="AQ244" t="s">
        <v>1192</v>
      </c>
      <c r="AR244" t="s">
        <v>1192</v>
      </c>
      <c r="AS244" t="s">
        <v>1192</v>
      </c>
      <c r="AT244" t="s">
        <v>1192</v>
      </c>
      <c r="AU244" t="s">
        <v>1192</v>
      </c>
      <c r="AV244" t="s">
        <v>1192</v>
      </c>
      <c r="AW244" t="s">
        <v>1192</v>
      </c>
      <c r="AX244" t="s">
        <v>1192</v>
      </c>
      <c r="AY244" t="s">
        <v>1192</v>
      </c>
      <c r="AZ244" t="s">
        <v>1192</v>
      </c>
      <c r="BA244" t="s">
        <v>1192</v>
      </c>
      <c r="BB244" t="s">
        <v>1192</v>
      </c>
      <c r="BC244" t="s">
        <v>1192</v>
      </c>
      <c r="BD244" t="s">
        <v>1192</v>
      </c>
      <c r="BE244" t="s">
        <v>1192</v>
      </c>
      <c r="BF244" t="s">
        <v>1192</v>
      </c>
      <c r="BG244" t="s">
        <v>1192</v>
      </c>
      <c r="BH244" t="s">
        <v>1192</v>
      </c>
      <c r="BI244" t="s">
        <v>1192</v>
      </c>
      <c r="BJ244" t="s">
        <v>1192</v>
      </c>
      <c r="BK244" t="s">
        <v>1192</v>
      </c>
      <c r="BL244" t="s">
        <v>1192</v>
      </c>
      <c r="BM244" t="s">
        <v>1192</v>
      </c>
      <c r="BN244" t="s">
        <v>1192</v>
      </c>
      <c r="BO244" t="s">
        <v>1192</v>
      </c>
      <c r="BP244" t="s">
        <v>1192</v>
      </c>
      <c r="BQ244" t="s">
        <v>1192</v>
      </c>
      <c r="BR244" t="s">
        <v>1192</v>
      </c>
      <c r="BS244" t="s">
        <v>1192</v>
      </c>
      <c r="BT244" t="s">
        <v>1192</v>
      </c>
      <c r="BU244" t="s">
        <v>1192</v>
      </c>
      <c r="BV244" t="s">
        <v>1192</v>
      </c>
      <c r="BW244" t="s">
        <v>1192</v>
      </c>
      <c r="BX244" t="s">
        <v>1192</v>
      </c>
      <c r="BY244" t="s">
        <v>1192</v>
      </c>
      <c r="BZ244">
        <v>0</v>
      </c>
      <c r="CA244" t="s">
        <v>1192</v>
      </c>
      <c r="CB244" t="s">
        <v>1192</v>
      </c>
      <c r="CC244">
        <v>0</v>
      </c>
      <c r="CD244" t="s">
        <v>1192</v>
      </c>
      <c r="CE244" t="s">
        <v>1192</v>
      </c>
    </row>
    <row r="245" spans="1:83" x14ac:dyDescent="0.25">
      <c r="A245" t="s">
        <v>1101</v>
      </c>
      <c r="B245" t="s">
        <v>1744</v>
      </c>
      <c r="C245">
        <v>88079383</v>
      </c>
      <c r="D245">
        <v>92296718</v>
      </c>
      <c r="E245">
        <v>0</v>
      </c>
      <c r="F245">
        <v>0</v>
      </c>
      <c r="G245">
        <v>443217</v>
      </c>
      <c r="H245">
        <v>452880</v>
      </c>
      <c r="I245">
        <v>87636166</v>
      </c>
      <c r="J245">
        <v>91843838</v>
      </c>
      <c r="K245">
        <v>0</v>
      </c>
      <c r="L245">
        <v>0</v>
      </c>
      <c r="M245">
        <v>60443.8</v>
      </c>
      <c r="N245">
        <v>60914.1</v>
      </c>
      <c r="O245">
        <v>97</v>
      </c>
      <c r="P245">
        <v>97</v>
      </c>
      <c r="Q245">
        <v>0</v>
      </c>
      <c r="R245">
        <v>0</v>
      </c>
      <c r="S245">
        <v>58630.5</v>
      </c>
      <c r="T245">
        <v>59086.677000000003</v>
      </c>
      <c r="U245">
        <v>1502.28</v>
      </c>
      <c r="V245">
        <v>1562.0563299999999</v>
      </c>
      <c r="W245">
        <v>1494.72</v>
      </c>
      <c r="X245">
        <v>1554.39166</v>
      </c>
      <c r="Y245">
        <v>1766101</v>
      </c>
      <c r="Z245">
        <v>29.89</v>
      </c>
      <c r="AA245">
        <v>1.9997100000000001</v>
      </c>
      <c r="AB245">
        <v>4</v>
      </c>
      <c r="AC245">
        <v>4</v>
      </c>
      <c r="AD245">
        <v>0</v>
      </c>
      <c r="AE245">
        <v>218.52023</v>
      </c>
      <c r="AF245">
        <v>75.330079999999995</v>
      </c>
      <c r="AG245">
        <v>0</v>
      </c>
      <c r="AH245">
        <v>1855.9066399999999</v>
      </c>
      <c r="AI245">
        <v>1</v>
      </c>
      <c r="AJ245">
        <v>8890.5</v>
      </c>
      <c r="AK245">
        <v>0</v>
      </c>
      <c r="AL245">
        <v>0</v>
      </c>
      <c r="AM245">
        <v>1</v>
      </c>
      <c r="AN245">
        <v>8890.5</v>
      </c>
      <c r="AO245" t="s">
        <v>1192</v>
      </c>
      <c r="AP245" t="s">
        <v>1192</v>
      </c>
      <c r="AQ245" t="s">
        <v>1192</v>
      </c>
      <c r="AR245" t="s">
        <v>1192</v>
      </c>
      <c r="AS245" t="s">
        <v>1192</v>
      </c>
      <c r="AT245" t="s">
        <v>1192</v>
      </c>
      <c r="AU245" t="s">
        <v>1192</v>
      </c>
      <c r="AV245" t="s">
        <v>1192</v>
      </c>
      <c r="AW245" t="s">
        <v>1192</v>
      </c>
      <c r="AX245" t="s">
        <v>1192</v>
      </c>
      <c r="AY245" t="s">
        <v>1192</v>
      </c>
      <c r="AZ245" t="s">
        <v>1192</v>
      </c>
      <c r="BA245" t="s">
        <v>1192</v>
      </c>
      <c r="BB245" t="s">
        <v>1192</v>
      </c>
      <c r="BC245" t="s">
        <v>1192</v>
      </c>
      <c r="BD245" t="s">
        <v>1192</v>
      </c>
      <c r="BE245" t="s">
        <v>1192</v>
      </c>
      <c r="BF245" t="s">
        <v>1192</v>
      </c>
      <c r="BG245" t="s">
        <v>1192</v>
      </c>
      <c r="BH245" t="s">
        <v>1192</v>
      </c>
      <c r="BI245" t="s">
        <v>1192</v>
      </c>
      <c r="BJ245" t="s">
        <v>1192</v>
      </c>
      <c r="BK245" t="s">
        <v>1192</v>
      </c>
      <c r="BL245" t="s">
        <v>1192</v>
      </c>
      <c r="BM245" t="s">
        <v>1192</v>
      </c>
      <c r="BN245" t="s">
        <v>1192</v>
      </c>
      <c r="BO245" t="s">
        <v>1192</v>
      </c>
      <c r="BP245" t="s">
        <v>1192</v>
      </c>
      <c r="BQ245" t="s">
        <v>1192</v>
      </c>
      <c r="BR245" t="s">
        <v>1192</v>
      </c>
      <c r="BS245" t="s">
        <v>1192</v>
      </c>
      <c r="BT245" t="s">
        <v>1192</v>
      </c>
      <c r="BU245" t="s">
        <v>1192</v>
      </c>
      <c r="BV245" t="s">
        <v>1192</v>
      </c>
      <c r="BW245" t="s">
        <v>1192</v>
      </c>
      <c r="BX245" t="s">
        <v>1192</v>
      </c>
      <c r="BY245" t="s">
        <v>1192</v>
      </c>
      <c r="BZ245" t="s">
        <v>1192</v>
      </c>
      <c r="CA245" t="s">
        <v>1192</v>
      </c>
      <c r="CB245" t="s">
        <v>1192</v>
      </c>
      <c r="CC245" t="s">
        <v>1192</v>
      </c>
      <c r="CD245" t="s">
        <v>1192</v>
      </c>
      <c r="CE245" t="s">
        <v>1192</v>
      </c>
    </row>
    <row r="246" spans="1:83" x14ac:dyDescent="0.25">
      <c r="A246" t="s">
        <v>1102</v>
      </c>
      <c r="B246" t="s">
        <v>1745</v>
      </c>
      <c r="C246">
        <v>123023987</v>
      </c>
      <c r="D246">
        <v>128607770</v>
      </c>
      <c r="E246">
        <v>0</v>
      </c>
      <c r="F246">
        <v>0</v>
      </c>
      <c r="G246">
        <v>0</v>
      </c>
      <c r="H246">
        <v>0</v>
      </c>
      <c r="I246">
        <v>123023987</v>
      </c>
      <c r="J246">
        <v>128607770</v>
      </c>
      <c r="K246">
        <v>2029156.29</v>
      </c>
      <c r="L246">
        <v>2030022</v>
      </c>
      <c r="M246">
        <v>108722</v>
      </c>
      <c r="N246">
        <v>110357</v>
      </c>
      <c r="O246">
        <v>97.2</v>
      </c>
      <c r="P246">
        <v>97.2</v>
      </c>
      <c r="Q246">
        <v>0</v>
      </c>
      <c r="R246">
        <v>0</v>
      </c>
      <c r="S246">
        <v>105677.8</v>
      </c>
      <c r="T246">
        <v>107267</v>
      </c>
      <c r="U246">
        <v>1164.1400000000001</v>
      </c>
      <c r="V246">
        <v>1198.95</v>
      </c>
      <c r="W246">
        <v>1164.1400000000001</v>
      </c>
      <c r="X246">
        <v>1198.95</v>
      </c>
      <c r="Y246">
        <v>1248588</v>
      </c>
      <c r="Z246">
        <v>11.64</v>
      </c>
      <c r="AA246">
        <v>0.99987999999999999</v>
      </c>
      <c r="AB246">
        <v>4</v>
      </c>
      <c r="AC246">
        <v>4</v>
      </c>
      <c r="AD246">
        <v>395.59</v>
      </c>
      <c r="AE246">
        <v>0</v>
      </c>
      <c r="AF246">
        <v>0</v>
      </c>
      <c r="AG246">
        <v>0</v>
      </c>
      <c r="AH246">
        <v>1594.54</v>
      </c>
      <c r="AI246">
        <v>0</v>
      </c>
      <c r="AJ246">
        <v>0</v>
      </c>
      <c r="AK246">
        <v>0</v>
      </c>
      <c r="AL246">
        <v>0</v>
      </c>
      <c r="AM246">
        <v>0</v>
      </c>
      <c r="AN246">
        <v>0</v>
      </c>
      <c r="AO246">
        <v>3</v>
      </c>
      <c r="AP246" t="s">
        <v>1192</v>
      </c>
      <c r="AQ246" t="s">
        <v>1192</v>
      </c>
      <c r="AR246" t="s">
        <v>1192</v>
      </c>
      <c r="AS246" t="s">
        <v>1192</v>
      </c>
      <c r="AT246" t="s">
        <v>1192</v>
      </c>
      <c r="AU246" t="s">
        <v>1192</v>
      </c>
      <c r="AV246" t="s">
        <v>1192</v>
      </c>
      <c r="AW246" t="s">
        <v>1192</v>
      </c>
      <c r="AX246" t="s">
        <v>1192</v>
      </c>
      <c r="AY246" t="s">
        <v>1192</v>
      </c>
      <c r="AZ246" t="s">
        <v>1192</v>
      </c>
      <c r="BA246" t="s">
        <v>1192</v>
      </c>
      <c r="BB246" t="s">
        <v>1192</v>
      </c>
      <c r="BC246" t="s">
        <v>1192</v>
      </c>
      <c r="BD246" t="s">
        <v>1192</v>
      </c>
      <c r="BE246" t="s">
        <v>1192</v>
      </c>
      <c r="BF246" t="s">
        <v>1192</v>
      </c>
      <c r="BG246" t="s">
        <v>1192</v>
      </c>
      <c r="BH246" t="s">
        <v>1192</v>
      </c>
      <c r="BI246" t="s">
        <v>1192</v>
      </c>
      <c r="BJ246" t="s">
        <v>1192</v>
      </c>
      <c r="BK246" t="s">
        <v>1192</v>
      </c>
      <c r="BL246" t="s">
        <v>1192</v>
      </c>
      <c r="BM246" t="s">
        <v>1192</v>
      </c>
      <c r="BN246" t="s">
        <v>1192</v>
      </c>
      <c r="BO246" t="s">
        <v>1192</v>
      </c>
      <c r="BP246" t="s">
        <v>1192</v>
      </c>
      <c r="BQ246" t="s">
        <v>1192</v>
      </c>
      <c r="BR246" t="s">
        <v>1192</v>
      </c>
      <c r="BS246" t="s">
        <v>1192</v>
      </c>
      <c r="BT246" t="s">
        <v>1192</v>
      </c>
      <c r="BU246" t="s">
        <v>1192</v>
      </c>
      <c r="BV246" t="s">
        <v>1192</v>
      </c>
      <c r="BW246" t="s">
        <v>1192</v>
      </c>
      <c r="BX246" t="s">
        <v>1192</v>
      </c>
      <c r="BY246" t="s">
        <v>1192</v>
      </c>
      <c r="BZ246">
        <v>0</v>
      </c>
      <c r="CA246" t="s">
        <v>1192</v>
      </c>
      <c r="CB246" t="s">
        <v>1192</v>
      </c>
      <c r="CC246">
        <v>0</v>
      </c>
      <c r="CD246" t="s">
        <v>1192</v>
      </c>
      <c r="CE246" t="s">
        <v>1192</v>
      </c>
    </row>
    <row r="247" spans="1:83" x14ac:dyDescent="0.25">
      <c r="A247" t="s">
        <v>1104</v>
      </c>
      <c r="B247" t="s">
        <v>1746</v>
      </c>
      <c r="C247">
        <v>8000300.0800000001</v>
      </c>
      <c r="D247">
        <v>8238791</v>
      </c>
      <c r="E247">
        <v>0</v>
      </c>
      <c r="F247">
        <v>0</v>
      </c>
      <c r="G247">
        <v>0</v>
      </c>
      <c r="H247">
        <v>0</v>
      </c>
      <c r="I247">
        <v>8000300.0800000001</v>
      </c>
      <c r="J247">
        <v>8238791</v>
      </c>
      <c r="K247">
        <v>0</v>
      </c>
      <c r="L247">
        <v>0</v>
      </c>
      <c r="M247">
        <v>40223</v>
      </c>
      <c r="N247">
        <v>40395</v>
      </c>
      <c r="O247">
        <v>97</v>
      </c>
      <c r="P247">
        <v>97</v>
      </c>
      <c r="Q247">
        <v>0</v>
      </c>
      <c r="R247">
        <v>40</v>
      </c>
      <c r="S247">
        <v>39016.300000000003</v>
      </c>
      <c r="T247">
        <v>39223.199999999997</v>
      </c>
      <c r="U247">
        <v>205.05</v>
      </c>
      <c r="V247">
        <v>210.05</v>
      </c>
      <c r="W247">
        <v>205.05</v>
      </c>
      <c r="X247">
        <v>210.05</v>
      </c>
      <c r="Y247">
        <v>0</v>
      </c>
      <c r="Z247">
        <v>0</v>
      </c>
      <c r="AA247">
        <v>0</v>
      </c>
      <c r="AB247">
        <v>4</v>
      </c>
      <c r="AC247">
        <v>4</v>
      </c>
      <c r="AD247">
        <v>1626.38</v>
      </c>
      <c r="AE247">
        <v>295.57</v>
      </c>
      <c r="AF247">
        <v>0</v>
      </c>
      <c r="AG247">
        <v>0</v>
      </c>
      <c r="AH247">
        <v>2132</v>
      </c>
      <c r="AI247">
        <v>0</v>
      </c>
      <c r="AJ247">
        <v>0</v>
      </c>
      <c r="AK247">
        <v>0</v>
      </c>
      <c r="AL247">
        <v>0</v>
      </c>
      <c r="AM247">
        <v>0</v>
      </c>
      <c r="AN247">
        <v>0</v>
      </c>
      <c r="AO247" t="s">
        <v>1192</v>
      </c>
      <c r="AP247" t="s">
        <v>1192</v>
      </c>
      <c r="AQ247" t="s">
        <v>1192</v>
      </c>
      <c r="AR247" t="s">
        <v>1192</v>
      </c>
      <c r="AS247" t="s">
        <v>1192</v>
      </c>
      <c r="AT247" t="s">
        <v>1192</v>
      </c>
      <c r="AU247" t="s">
        <v>1192</v>
      </c>
      <c r="AV247" t="s">
        <v>1192</v>
      </c>
      <c r="AW247" t="s">
        <v>1192</v>
      </c>
      <c r="AX247" t="s">
        <v>1192</v>
      </c>
      <c r="AY247" t="s">
        <v>1192</v>
      </c>
      <c r="AZ247" t="s">
        <v>1192</v>
      </c>
      <c r="BA247" t="s">
        <v>1192</v>
      </c>
      <c r="BB247" t="s">
        <v>1192</v>
      </c>
      <c r="BC247" t="s">
        <v>1192</v>
      </c>
      <c r="BD247" t="s">
        <v>1192</v>
      </c>
      <c r="BE247" t="s">
        <v>1192</v>
      </c>
      <c r="BF247" t="s">
        <v>1192</v>
      </c>
      <c r="BG247" t="s">
        <v>1192</v>
      </c>
      <c r="BH247" t="s">
        <v>1192</v>
      </c>
      <c r="BI247" t="s">
        <v>1192</v>
      </c>
      <c r="BJ247" t="s">
        <v>1192</v>
      </c>
      <c r="BK247" t="s">
        <v>1192</v>
      </c>
      <c r="BL247" t="s">
        <v>1192</v>
      </c>
      <c r="BM247" t="s">
        <v>1192</v>
      </c>
      <c r="BN247" t="s">
        <v>1192</v>
      </c>
      <c r="BO247" t="s">
        <v>1192</v>
      </c>
      <c r="BP247" t="s">
        <v>1192</v>
      </c>
      <c r="BQ247" t="s">
        <v>1192</v>
      </c>
      <c r="BR247" t="s">
        <v>1192</v>
      </c>
      <c r="BS247" t="s">
        <v>1192</v>
      </c>
      <c r="BT247" t="s">
        <v>1192</v>
      </c>
      <c r="BU247" t="s">
        <v>1192</v>
      </c>
      <c r="BV247" t="s">
        <v>1192</v>
      </c>
      <c r="BW247" t="s">
        <v>1192</v>
      </c>
      <c r="BX247" t="s">
        <v>1192</v>
      </c>
      <c r="BY247" t="s">
        <v>1192</v>
      </c>
      <c r="BZ247" t="s">
        <v>1192</v>
      </c>
      <c r="CA247" t="s">
        <v>1192</v>
      </c>
      <c r="CB247" t="s">
        <v>1192</v>
      </c>
      <c r="CC247" t="s">
        <v>1192</v>
      </c>
      <c r="CD247" t="s">
        <v>1192</v>
      </c>
      <c r="CE247" t="s">
        <v>1192</v>
      </c>
    </row>
    <row r="248" spans="1:83" x14ac:dyDescent="0.25">
      <c r="A248" t="s">
        <v>1106</v>
      </c>
      <c r="B248" t="s">
        <v>1747</v>
      </c>
      <c r="C248">
        <v>14458705</v>
      </c>
      <c r="D248">
        <v>15319290.42</v>
      </c>
      <c r="E248">
        <v>1229332.26</v>
      </c>
      <c r="F248">
        <v>1220181.29</v>
      </c>
      <c r="G248">
        <v>3036151</v>
      </c>
      <c r="H248">
        <v>3253370.5</v>
      </c>
      <c r="I248">
        <v>11422554</v>
      </c>
      <c r="J248">
        <v>12065919.92</v>
      </c>
      <c r="K248">
        <v>0</v>
      </c>
      <c r="L248">
        <v>0</v>
      </c>
      <c r="M248">
        <v>63186.7</v>
      </c>
      <c r="N248">
        <v>64008.2</v>
      </c>
      <c r="O248">
        <v>97.5</v>
      </c>
      <c r="P248">
        <v>99</v>
      </c>
      <c r="Q248">
        <v>0</v>
      </c>
      <c r="R248">
        <v>0</v>
      </c>
      <c r="S248">
        <v>61607</v>
      </c>
      <c r="T248">
        <v>63368.118000000002</v>
      </c>
      <c r="U248">
        <v>234.69</v>
      </c>
      <c r="V248">
        <v>241.75076000000001</v>
      </c>
      <c r="W248">
        <v>185.41</v>
      </c>
      <c r="X248">
        <v>190.40995000000001</v>
      </c>
      <c r="Y248">
        <v>0</v>
      </c>
      <c r="Z248">
        <v>0</v>
      </c>
      <c r="AA248">
        <v>0</v>
      </c>
      <c r="AB248">
        <v>4</v>
      </c>
      <c r="AC248">
        <v>4</v>
      </c>
      <c r="AD248">
        <v>1529.3095699999999</v>
      </c>
      <c r="AE248">
        <v>222.99994000000001</v>
      </c>
      <c r="AF248">
        <v>0</v>
      </c>
      <c r="AG248">
        <v>0</v>
      </c>
      <c r="AH248">
        <v>1994.06026</v>
      </c>
      <c r="AI248">
        <v>9</v>
      </c>
      <c r="AJ248">
        <v>37689.9</v>
      </c>
      <c r="AK248">
        <v>0</v>
      </c>
      <c r="AL248">
        <v>0</v>
      </c>
      <c r="AM248">
        <v>9</v>
      </c>
      <c r="AN248">
        <v>37689.9</v>
      </c>
      <c r="AO248" t="s">
        <v>1192</v>
      </c>
      <c r="AP248" t="s">
        <v>1192</v>
      </c>
      <c r="AQ248" t="s">
        <v>1192</v>
      </c>
      <c r="AR248" t="s">
        <v>1192</v>
      </c>
      <c r="AS248" t="s">
        <v>1192</v>
      </c>
      <c r="AT248" t="s">
        <v>1192</v>
      </c>
      <c r="AU248" t="s">
        <v>1192</v>
      </c>
      <c r="AV248" t="s">
        <v>1192</v>
      </c>
      <c r="AW248" t="s">
        <v>1192</v>
      </c>
      <c r="AX248" t="s">
        <v>1192</v>
      </c>
      <c r="AY248" t="s">
        <v>1192</v>
      </c>
      <c r="AZ248" t="s">
        <v>1192</v>
      </c>
      <c r="BA248" t="s">
        <v>1192</v>
      </c>
      <c r="BB248" t="s">
        <v>1192</v>
      </c>
      <c r="BC248" t="s">
        <v>1192</v>
      </c>
      <c r="BD248" t="s">
        <v>1192</v>
      </c>
      <c r="BE248" t="s">
        <v>1192</v>
      </c>
      <c r="BF248" t="s">
        <v>1192</v>
      </c>
      <c r="BG248" t="s">
        <v>1192</v>
      </c>
      <c r="BH248" t="s">
        <v>1192</v>
      </c>
      <c r="BI248" t="s">
        <v>1192</v>
      </c>
      <c r="BJ248" t="s">
        <v>1192</v>
      </c>
      <c r="BK248" t="s">
        <v>1192</v>
      </c>
      <c r="BL248" t="s">
        <v>1192</v>
      </c>
      <c r="BM248" t="s">
        <v>1192</v>
      </c>
      <c r="BN248" t="s">
        <v>1192</v>
      </c>
      <c r="BO248" t="s">
        <v>1192</v>
      </c>
      <c r="BP248" t="s">
        <v>1192</v>
      </c>
      <c r="BQ248" t="s">
        <v>1192</v>
      </c>
      <c r="BR248" t="s">
        <v>1192</v>
      </c>
      <c r="BS248" t="s">
        <v>1192</v>
      </c>
      <c r="BT248" t="s">
        <v>1192</v>
      </c>
      <c r="BU248" t="s">
        <v>1192</v>
      </c>
      <c r="BV248" t="s">
        <v>1192</v>
      </c>
      <c r="BW248" t="s">
        <v>1192</v>
      </c>
      <c r="BX248" t="s">
        <v>1192</v>
      </c>
      <c r="BY248" t="s">
        <v>1192</v>
      </c>
      <c r="BZ248" t="s">
        <v>1192</v>
      </c>
      <c r="CA248" t="s">
        <v>1192</v>
      </c>
      <c r="CB248" t="s">
        <v>1192</v>
      </c>
      <c r="CC248" t="s">
        <v>1192</v>
      </c>
      <c r="CD248" t="s">
        <v>1192</v>
      </c>
      <c r="CE248" t="s">
        <v>1192</v>
      </c>
    </row>
    <row r="249" spans="1:83" x14ac:dyDescent="0.25">
      <c r="A249" t="s">
        <v>1107</v>
      </c>
      <c r="B249" t="s">
        <v>1748</v>
      </c>
      <c r="C249">
        <v>82551411</v>
      </c>
      <c r="D249">
        <v>86984374</v>
      </c>
      <c r="E249">
        <v>0</v>
      </c>
      <c r="F249">
        <v>0</v>
      </c>
      <c r="G249">
        <v>328549</v>
      </c>
      <c r="H249">
        <v>335366</v>
      </c>
      <c r="I249">
        <v>82222862</v>
      </c>
      <c r="J249">
        <v>86649008</v>
      </c>
      <c r="K249">
        <v>21151482</v>
      </c>
      <c r="L249">
        <v>22023288</v>
      </c>
      <c r="M249">
        <v>53801.7</v>
      </c>
      <c r="N249">
        <v>54768.800000000003</v>
      </c>
      <c r="O249">
        <v>96.8</v>
      </c>
      <c r="P249">
        <v>97.3</v>
      </c>
      <c r="Q249">
        <v>0</v>
      </c>
      <c r="R249">
        <v>0</v>
      </c>
      <c r="S249">
        <v>52080</v>
      </c>
      <c r="T249">
        <v>53290</v>
      </c>
      <c r="U249">
        <v>1585.09</v>
      </c>
      <c r="V249">
        <v>1632.28</v>
      </c>
      <c r="W249">
        <v>1578.78</v>
      </c>
      <c r="X249">
        <v>1625.99</v>
      </c>
      <c r="Y249">
        <v>841449</v>
      </c>
      <c r="Z249">
        <v>15.79</v>
      </c>
      <c r="AA249">
        <v>1.00014</v>
      </c>
      <c r="AB249">
        <v>4</v>
      </c>
      <c r="AC249">
        <v>4</v>
      </c>
      <c r="AD249">
        <v>0</v>
      </c>
      <c r="AE249">
        <v>236.97</v>
      </c>
      <c r="AF249">
        <v>83.61</v>
      </c>
      <c r="AG249">
        <v>19</v>
      </c>
      <c r="AH249">
        <v>1971.86</v>
      </c>
      <c r="AI249">
        <v>7</v>
      </c>
      <c r="AJ249">
        <v>16159</v>
      </c>
      <c r="AK249">
        <v>0</v>
      </c>
      <c r="AL249">
        <v>0</v>
      </c>
      <c r="AM249">
        <v>7</v>
      </c>
      <c r="AN249">
        <v>16159</v>
      </c>
      <c r="AO249" t="s">
        <v>1192</v>
      </c>
      <c r="AP249" t="s">
        <v>1192</v>
      </c>
      <c r="AQ249" t="s">
        <v>1192</v>
      </c>
      <c r="AR249" t="s">
        <v>1192</v>
      </c>
      <c r="AS249" t="s">
        <v>1192</v>
      </c>
      <c r="AT249" t="s">
        <v>1192</v>
      </c>
      <c r="AU249" t="s">
        <v>1192</v>
      </c>
      <c r="AV249" t="s">
        <v>1192</v>
      </c>
      <c r="AW249" t="s">
        <v>1192</v>
      </c>
      <c r="AX249" t="s">
        <v>1192</v>
      </c>
      <c r="AY249" t="s">
        <v>1192</v>
      </c>
      <c r="AZ249" t="s">
        <v>1192</v>
      </c>
      <c r="BA249" t="s">
        <v>1192</v>
      </c>
      <c r="BB249" t="s">
        <v>1192</v>
      </c>
      <c r="BC249" t="s">
        <v>1192</v>
      </c>
      <c r="BD249" t="s">
        <v>1192</v>
      </c>
      <c r="BE249" t="s">
        <v>1192</v>
      </c>
      <c r="BF249" t="s">
        <v>1192</v>
      </c>
      <c r="BG249" t="s">
        <v>1192</v>
      </c>
      <c r="BH249" t="s">
        <v>1192</v>
      </c>
      <c r="BI249" t="s">
        <v>1192</v>
      </c>
      <c r="BJ249" t="s">
        <v>1192</v>
      </c>
      <c r="BK249" t="s">
        <v>1192</v>
      </c>
      <c r="BL249" t="s">
        <v>1192</v>
      </c>
      <c r="BM249" t="s">
        <v>1192</v>
      </c>
      <c r="BN249" t="s">
        <v>1192</v>
      </c>
      <c r="BO249" t="s">
        <v>1192</v>
      </c>
      <c r="BP249" t="s">
        <v>1192</v>
      </c>
      <c r="BQ249" t="s">
        <v>1192</v>
      </c>
      <c r="BR249" t="s">
        <v>1192</v>
      </c>
      <c r="BS249" t="s">
        <v>1192</v>
      </c>
      <c r="BT249" t="s">
        <v>1192</v>
      </c>
      <c r="BU249" t="s">
        <v>1192</v>
      </c>
      <c r="BV249" t="s">
        <v>1192</v>
      </c>
      <c r="BW249" t="s">
        <v>1192</v>
      </c>
      <c r="BX249" t="s">
        <v>1192</v>
      </c>
      <c r="BY249" t="s">
        <v>1192</v>
      </c>
      <c r="BZ249" t="s">
        <v>1192</v>
      </c>
      <c r="CA249" t="s">
        <v>1192</v>
      </c>
      <c r="CB249" t="s">
        <v>1192</v>
      </c>
      <c r="CC249" t="s">
        <v>1192</v>
      </c>
      <c r="CD249" t="s">
        <v>1192</v>
      </c>
      <c r="CE249" t="s">
        <v>1192</v>
      </c>
    </row>
    <row r="250" spans="1:83" x14ac:dyDescent="0.25">
      <c r="A250" t="s">
        <v>1109</v>
      </c>
      <c r="B250" t="s">
        <v>1749</v>
      </c>
      <c r="C250">
        <v>9008858.7200000007</v>
      </c>
      <c r="D250">
        <v>9295521</v>
      </c>
      <c r="E250">
        <v>0</v>
      </c>
      <c r="F250">
        <v>0</v>
      </c>
      <c r="G250">
        <v>1219423</v>
      </c>
      <c r="H250">
        <v>1276001</v>
      </c>
      <c r="I250">
        <v>7789435.7199999997</v>
      </c>
      <c r="J250">
        <v>8019520</v>
      </c>
      <c r="K250">
        <v>0</v>
      </c>
      <c r="L250">
        <v>0</v>
      </c>
      <c r="M250">
        <v>48796.5</v>
      </c>
      <c r="N250">
        <v>49303.7</v>
      </c>
      <c r="O250">
        <v>97.375</v>
      </c>
      <c r="P250">
        <v>97.38</v>
      </c>
      <c r="Q250">
        <v>478.5</v>
      </c>
      <c r="R250">
        <v>478.5</v>
      </c>
      <c r="S250">
        <v>47994.1</v>
      </c>
      <c r="T250">
        <v>48490.400000000001</v>
      </c>
      <c r="U250">
        <v>187.71</v>
      </c>
      <c r="V250">
        <v>191.7</v>
      </c>
      <c r="W250">
        <v>162.30000000000001</v>
      </c>
      <c r="X250">
        <v>165.38</v>
      </c>
      <c r="Y250">
        <v>0</v>
      </c>
      <c r="Z250">
        <v>0</v>
      </c>
      <c r="AA250">
        <v>0</v>
      </c>
      <c r="AB250">
        <v>4</v>
      </c>
      <c r="AC250">
        <v>4</v>
      </c>
      <c r="AD250">
        <v>1401.3</v>
      </c>
      <c r="AE250">
        <v>248.57</v>
      </c>
      <c r="AF250">
        <v>80.349999999999994</v>
      </c>
      <c r="AG250">
        <v>0</v>
      </c>
      <c r="AH250">
        <v>1921.92</v>
      </c>
      <c r="AI250">
        <v>40</v>
      </c>
      <c r="AJ250">
        <v>29034.3</v>
      </c>
      <c r="AK250">
        <v>0</v>
      </c>
      <c r="AL250">
        <v>0</v>
      </c>
      <c r="AM250">
        <v>39</v>
      </c>
      <c r="AN250">
        <v>28944.799999999999</v>
      </c>
      <c r="AO250" t="s">
        <v>1192</v>
      </c>
      <c r="AP250" t="s">
        <v>1192</v>
      </c>
      <c r="AQ250" t="s">
        <v>1192</v>
      </c>
      <c r="AR250" t="s">
        <v>1192</v>
      </c>
      <c r="AS250" t="s">
        <v>1192</v>
      </c>
      <c r="AT250" t="s">
        <v>1192</v>
      </c>
      <c r="AU250" t="s">
        <v>1192</v>
      </c>
      <c r="AV250" t="s">
        <v>1192</v>
      </c>
      <c r="AW250" t="s">
        <v>1192</v>
      </c>
      <c r="AX250" t="s">
        <v>1192</v>
      </c>
      <c r="AY250" t="s">
        <v>1192</v>
      </c>
      <c r="AZ250" t="s">
        <v>1192</v>
      </c>
      <c r="BA250" t="s">
        <v>1192</v>
      </c>
      <c r="BB250" t="s">
        <v>1192</v>
      </c>
      <c r="BC250" t="s">
        <v>1192</v>
      </c>
      <c r="BD250" t="s">
        <v>1192</v>
      </c>
      <c r="BE250" t="s">
        <v>1192</v>
      </c>
      <c r="BF250" t="s">
        <v>1192</v>
      </c>
      <c r="BG250" t="s">
        <v>1192</v>
      </c>
      <c r="BH250" t="s">
        <v>1192</v>
      </c>
      <c r="BI250" t="s">
        <v>1192</v>
      </c>
      <c r="BJ250" t="s">
        <v>1192</v>
      </c>
      <c r="BK250" t="s">
        <v>1192</v>
      </c>
      <c r="BL250" t="s">
        <v>1192</v>
      </c>
      <c r="BM250" t="s">
        <v>1192</v>
      </c>
      <c r="BN250" t="s">
        <v>1192</v>
      </c>
      <c r="BO250" t="s">
        <v>1192</v>
      </c>
      <c r="BP250" t="s">
        <v>1192</v>
      </c>
      <c r="BQ250" t="s">
        <v>1192</v>
      </c>
      <c r="BR250" t="s">
        <v>1192</v>
      </c>
      <c r="BS250" t="s">
        <v>1192</v>
      </c>
      <c r="BT250" t="s">
        <v>1192</v>
      </c>
      <c r="BU250" t="s">
        <v>1192</v>
      </c>
      <c r="BV250" t="s">
        <v>1192</v>
      </c>
      <c r="BW250" t="s">
        <v>1192</v>
      </c>
      <c r="BX250" t="s">
        <v>1192</v>
      </c>
      <c r="BY250" t="s">
        <v>1192</v>
      </c>
      <c r="BZ250" t="s">
        <v>1192</v>
      </c>
      <c r="CA250" t="s">
        <v>1192</v>
      </c>
      <c r="CB250" t="s">
        <v>1192</v>
      </c>
      <c r="CC250" t="s">
        <v>1192</v>
      </c>
      <c r="CD250" t="s">
        <v>1192</v>
      </c>
      <c r="CE250" t="s">
        <v>1192</v>
      </c>
    </row>
    <row r="251" spans="1:83" x14ac:dyDescent="0.25">
      <c r="A251" t="s">
        <v>1111</v>
      </c>
      <c r="B251" t="s">
        <v>1750</v>
      </c>
      <c r="C251">
        <v>7065152</v>
      </c>
      <c r="D251">
        <v>7359246</v>
      </c>
      <c r="E251">
        <v>0</v>
      </c>
      <c r="F251">
        <v>0</v>
      </c>
      <c r="G251">
        <v>1386002</v>
      </c>
      <c r="H251">
        <v>1476996</v>
      </c>
      <c r="I251">
        <v>5679150</v>
      </c>
      <c r="J251">
        <v>5882250</v>
      </c>
      <c r="K251">
        <v>410770</v>
      </c>
      <c r="L251">
        <v>415430</v>
      </c>
      <c r="M251">
        <v>33698.1</v>
      </c>
      <c r="N251">
        <v>33951.4</v>
      </c>
      <c r="O251">
        <v>98.7</v>
      </c>
      <c r="P251">
        <v>98.7</v>
      </c>
      <c r="Q251">
        <v>0</v>
      </c>
      <c r="R251">
        <v>0</v>
      </c>
      <c r="S251">
        <v>33260</v>
      </c>
      <c r="T251">
        <v>33510.031799999997</v>
      </c>
      <c r="U251">
        <v>212.42</v>
      </c>
      <c r="V251">
        <v>219.61322000000001</v>
      </c>
      <c r="W251">
        <v>170.75</v>
      </c>
      <c r="X251">
        <v>175.53699</v>
      </c>
      <c r="Y251">
        <v>0</v>
      </c>
      <c r="Z251">
        <v>0</v>
      </c>
      <c r="AA251">
        <v>0</v>
      </c>
      <c r="AB251">
        <v>4</v>
      </c>
      <c r="AC251">
        <v>4</v>
      </c>
      <c r="AD251">
        <v>1401.2986699999999</v>
      </c>
      <c r="AE251">
        <v>248.56977000000001</v>
      </c>
      <c r="AF251">
        <v>80.349940000000004</v>
      </c>
      <c r="AG251">
        <v>0</v>
      </c>
      <c r="AH251">
        <v>1949.8316</v>
      </c>
      <c r="AI251">
        <v>43</v>
      </c>
      <c r="AJ251">
        <v>33510</v>
      </c>
      <c r="AK251">
        <v>0</v>
      </c>
      <c r="AL251">
        <v>0</v>
      </c>
      <c r="AM251">
        <v>43</v>
      </c>
      <c r="AN251">
        <v>33510</v>
      </c>
      <c r="AO251" t="s">
        <v>1192</v>
      </c>
      <c r="AP251" t="s">
        <v>1192</v>
      </c>
      <c r="AQ251" t="s">
        <v>1192</v>
      </c>
      <c r="AR251" t="s">
        <v>1192</v>
      </c>
      <c r="AS251" t="s">
        <v>1192</v>
      </c>
      <c r="AT251" t="s">
        <v>1192</v>
      </c>
      <c r="AU251" t="s">
        <v>1192</v>
      </c>
      <c r="AV251" t="s">
        <v>1192</v>
      </c>
      <c r="AW251" t="s">
        <v>1192</v>
      </c>
      <c r="AX251" t="s">
        <v>1192</v>
      </c>
      <c r="AY251" t="s">
        <v>1192</v>
      </c>
      <c r="AZ251" t="s">
        <v>1192</v>
      </c>
      <c r="BA251" t="s">
        <v>1192</v>
      </c>
      <c r="BB251" t="s">
        <v>1192</v>
      </c>
      <c r="BC251" t="s">
        <v>1192</v>
      </c>
      <c r="BD251" t="s">
        <v>1192</v>
      </c>
      <c r="BE251" t="s">
        <v>1192</v>
      </c>
      <c r="BF251" t="s">
        <v>1192</v>
      </c>
      <c r="BG251" t="s">
        <v>1192</v>
      </c>
      <c r="BH251" t="s">
        <v>1192</v>
      </c>
      <c r="BI251" t="s">
        <v>1192</v>
      </c>
      <c r="BJ251" t="s">
        <v>1192</v>
      </c>
      <c r="BK251" t="s">
        <v>1192</v>
      </c>
      <c r="BL251" t="s">
        <v>1192</v>
      </c>
      <c r="BM251" t="s">
        <v>1192</v>
      </c>
      <c r="BN251" t="s">
        <v>1192</v>
      </c>
      <c r="BO251" t="s">
        <v>1192</v>
      </c>
      <c r="BP251" t="s">
        <v>1192</v>
      </c>
      <c r="BQ251" t="s">
        <v>1192</v>
      </c>
      <c r="BR251" t="s">
        <v>1192</v>
      </c>
      <c r="BS251" t="s">
        <v>1192</v>
      </c>
      <c r="BT251" t="s">
        <v>1192</v>
      </c>
      <c r="BU251" t="s">
        <v>1192</v>
      </c>
      <c r="BV251" t="s">
        <v>1192</v>
      </c>
      <c r="BW251" t="s">
        <v>1192</v>
      </c>
      <c r="BX251" t="s">
        <v>1192</v>
      </c>
      <c r="BY251" t="s">
        <v>1192</v>
      </c>
      <c r="BZ251" t="s">
        <v>1192</v>
      </c>
      <c r="CA251" t="s">
        <v>1192</v>
      </c>
      <c r="CB251" t="s">
        <v>1192</v>
      </c>
      <c r="CC251" t="s">
        <v>1192</v>
      </c>
      <c r="CD251" t="s">
        <v>1192</v>
      </c>
      <c r="CE251" t="s">
        <v>1192</v>
      </c>
    </row>
    <row r="252" spans="1:83" x14ac:dyDescent="0.25">
      <c r="A252" t="s">
        <v>1113</v>
      </c>
      <c r="B252" t="s">
        <v>1751</v>
      </c>
      <c r="C252">
        <v>6117154</v>
      </c>
      <c r="D252">
        <v>6316795</v>
      </c>
      <c r="E252">
        <v>0</v>
      </c>
      <c r="F252">
        <v>0</v>
      </c>
      <c r="G252">
        <v>0</v>
      </c>
      <c r="H252">
        <v>0</v>
      </c>
      <c r="I252">
        <v>6117154</v>
      </c>
      <c r="J252">
        <v>6316795</v>
      </c>
      <c r="K252">
        <v>0</v>
      </c>
      <c r="L252">
        <v>0</v>
      </c>
      <c r="M252">
        <v>28227.8</v>
      </c>
      <c r="N252">
        <v>28502.5</v>
      </c>
      <c r="O252">
        <v>98.25</v>
      </c>
      <c r="P252">
        <v>98.25</v>
      </c>
      <c r="Q252">
        <v>0</v>
      </c>
      <c r="R252">
        <v>0</v>
      </c>
      <c r="S252">
        <v>27733.8</v>
      </c>
      <c r="T252">
        <v>28003.7</v>
      </c>
      <c r="U252">
        <v>220.57</v>
      </c>
      <c r="V252">
        <v>225.57</v>
      </c>
      <c r="W252">
        <v>220.57</v>
      </c>
      <c r="X252">
        <v>225.57</v>
      </c>
      <c r="Y252">
        <v>0</v>
      </c>
      <c r="Z252">
        <v>0</v>
      </c>
      <c r="AA252">
        <v>0</v>
      </c>
      <c r="AB252">
        <v>4</v>
      </c>
      <c r="AC252">
        <v>4</v>
      </c>
      <c r="AD252">
        <v>1529.31</v>
      </c>
      <c r="AE252">
        <v>223</v>
      </c>
      <c r="AF252">
        <v>0</v>
      </c>
      <c r="AG252">
        <v>0</v>
      </c>
      <c r="AH252">
        <v>1977.88</v>
      </c>
      <c r="AI252">
        <v>0</v>
      </c>
      <c r="AJ252">
        <v>0</v>
      </c>
      <c r="AK252">
        <v>0</v>
      </c>
      <c r="AL252">
        <v>0</v>
      </c>
      <c r="AM252">
        <v>0</v>
      </c>
      <c r="AN252">
        <v>0</v>
      </c>
      <c r="AO252" t="s">
        <v>1192</v>
      </c>
      <c r="AP252" t="s">
        <v>1192</v>
      </c>
      <c r="AQ252" t="s">
        <v>1192</v>
      </c>
      <c r="AR252" t="s">
        <v>1192</v>
      </c>
      <c r="AS252" t="s">
        <v>1192</v>
      </c>
      <c r="AT252" t="s">
        <v>1192</v>
      </c>
      <c r="AU252" t="s">
        <v>1192</v>
      </c>
      <c r="AV252" t="s">
        <v>1192</v>
      </c>
      <c r="AW252" t="s">
        <v>1192</v>
      </c>
      <c r="AX252" t="s">
        <v>1192</v>
      </c>
      <c r="AY252" t="s">
        <v>1192</v>
      </c>
      <c r="AZ252" t="s">
        <v>1192</v>
      </c>
      <c r="BA252" t="s">
        <v>1192</v>
      </c>
      <c r="BB252" t="s">
        <v>1192</v>
      </c>
      <c r="BC252" t="s">
        <v>1192</v>
      </c>
      <c r="BD252" t="s">
        <v>1192</v>
      </c>
      <c r="BE252" t="s">
        <v>1192</v>
      </c>
      <c r="BF252" t="s">
        <v>1192</v>
      </c>
      <c r="BG252" t="s">
        <v>1192</v>
      </c>
      <c r="BH252" t="s">
        <v>1192</v>
      </c>
      <c r="BI252" t="s">
        <v>1192</v>
      </c>
      <c r="BJ252" t="s">
        <v>1192</v>
      </c>
      <c r="BK252" t="s">
        <v>1192</v>
      </c>
      <c r="BL252" t="s">
        <v>1192</v>
      </c>
      <c r="BM252" t="s">
        <v>1192</v>
      </c>
      <c r="BN252" t="s">
        <v>1192</v>
      </c>
      <c r="BO252" t="s">
        <v>1192</v>
      </c>
      <c r="BP252" t="s">
        <v>1192</v>
      </c>
      <c r="BQ252" t="s">
        <v>1192</v>
      </c>
      <c r="BR252" t="s">
        <v>1192</v>
      </c>
      <c r="BS252" t="s">
        <v>1192</v>
      </c>
      <c r="BT252" t="s">
        <v>1192</v>
      </c>
      <c r="BU252" t="s">
        <v>1192</v>
      </c>
      <c r="BV252" t="s">
        <v>1192</v>
      </c>
      <c r="BW252" t="s">
        <v>1192</v>
      </c>
      <c r="BX252" t="s">
        <v>1192</v>
      </c>
      <c r="BY252" t="s">
        <v>1192</v>
      </c>
      <c r="BZ252" t="s">
        <v>1192</v>
      </c>
      <c r="CA252" t="s">
        <v>1192</v>
      </c>
      <c r="CB252" t="s">
        <v>1192</v>
      </c>
      <c r="CC252" t="s">
        <v>1192</v>
      </c>
      <c r="CD252" t="s">
        <v>1192</v>
      </c>
      <c r="CE252" t="s">
        <v>1192</v>
      </c>
    </row>
    <row r="253" spans="1:83" x14ac:dyDescent="0.25">
      <c r="A253" t="s">
        <v>1114</v>
      </c>
      <c r="B253" t="s">
        <v>1752</v>
      </c>
      <c r="C253">
        <v>167894330</v>
      </c>
      <c r="D253">
        <v>175469827</v>
      </c>
      <c r="E253">
        <v>0</v>
      </c>
      <c r="F253">
        <v>0</v>
      </c>
      <c r="G253">
        <v>0</v>
      </c>
      <c r="H253">
        <v>0</v>
      </c>
      <c r="I253">
        <v>167894330</v>
      </c>
      <c r="J253">
        <v>175469827</v>
      </c>
      <c r="K253">
        <v>39715501</v>
      </c>
      <c r="L253">
        <v>40000925</v>
      </c>
      <c r="M253">
        <v>97159.6</v>
      </c>
      <c r="N253">
        <v>98109.5</v>
      </c>
      <c r="O253">
        <v>98.75</v>
      </c>
      <c r="P253">
        <v>98.75</v>
      </c>
      <c r="Q253">
        <v>0</v>
      </c>
      <c r="R253">
        <v>0</v>
      </c>
      <c r="S253">
        <v>95945.1</v>
      </c>
      <c r="T253">
        <v>96883.131250000006</v>
      </c>
      <c r="U253">
        <v>1749.9</v>
      </c>
      <c r="V253">
        <v>1811.14942</v>
      </c>
      <c r="W253">
        <v>1749.9</v>
      </c>
      <c r="X253">
        <v>1811.14942</v>
      </c>
      <c r="Y253">
        <v>4238636</v>
      </c>
      <c r="Z253">
        <v>43.75</v>
      </c>
      <c r="AA253">
        <v>2.50014</v>
      </c>
      <c r="AB253">
        <v>4</v>
      </c>
      <c r="AC253">
        <v>4</v>
      </c>
      <c r="AD253">
        <v>0</v>
      </c>
      <c r="AE253">
        <v>228.29992999999999</v>
      </c>
      <c r="AF253">
        <v>0</v>
      </c>
      <c r="AG253">
        <v>102.94996999999999</v>
      </c>
      <c r="AH253">
        <v>2142.39932</v>
      </c>
      <c r="AI253">
        <v>0</v>
      </c>
      <c r="AJ253">
        <v>0</v>
      </c>
      <c r="AK253">
        <v>0</v>
      </c>
      <c r="AL253">
        <v>0</v>
      </c>
      <c r="AM253">
        <v>0</v>
      </c>
      <c r="AN253">
        <v>0</v>
      </c>
      <c r="AO253" t="s">
        <v>1192</v>
      </c>
      <c r="AP253" t="s">
        <v>1192</v>
      </c>
      <c r="AQ253" t="s">
        <v>1192</v>
      </c>
      <c r="AR253" t="s">
        <v>1192</v>
      </c>
      <c r="AS253" t="s">
        <v>1192</v>
      </c>
      <c r="AT253" t="s">
        <v>1192</v>
      </c>
      <c r="AU253" t="s">
        <v>1192</v>
      </c>
      <c r="AV253" t="s">
        <v>1192</v>
      </c>
      <c r="AW253" t="s">
        <v>1192</v>
      </c>
      <c r="AX253" t="s">
        <v>1192</v>
      </c>
      <c r="AY253" t="s">
        <v>1192</v>
      </c>
      <c r="AZ253" t="s">
        <v>1192</v>
      </c>
      <c r="BA253" t="s">
        <v>1192</v>
      </c>
      <c r="BB253" t="s">
        <v>1192</v>
      </c>
      <c r="BC253" t="s">
        <v>1192</v>
      </c>
      <c r="BD253" t="s">
        <v>1192</v>
      </c>
      <c r="BE253" t="s">
        <v>1192</v>
      </c>
      <c r="BF253" t="s">
        <v>1192</v>
      </c>
      <c r="BG253" t="s">
        <v>1192</v>
      </c>
      <c r="BH253" t="s">
        <v>1192</v>
      </c>
      <c r="BI253" t="s">
        <v>1192</v>
      </c>
      <c r="BJ253" t="s">
        <v>1192</v>
      </c>
      <c r="BK253" t="s">
        <v>1192</v>
      </c>
      <c r="BL253" t="s">
        <v>1192</v>
      </c>
      <c r="BM253" t="s">
        <v>1192</v>
      </c>
      <c r="BN253" t="s">
        <v>1192</v>
      </c>
      <c r="BO253" t="s">
        <v>1192</v>
      </c>
      <c r="BP253" t="s">
        <v>1192</v>
      </c>
      <c r="BQ253" t="s">
        <v>1192</v>
      </c>
      <c r="BR253" t="s">
        <v>1192</v>
      </c>
      <c r="BS253" t="s">
        <v>1192</v>
      </c>
      <c r="BT253" t="s">
        <v>1192</v>
      </c>
      <c r="BU253" t="s">
        <v>1192</v>
      </c>
      <c r="BV253" t="s">
        <v>1192</v>
      </c>
      <c r="BW253" t="s">
        <v>1192</v>
      </c>
      <c r="BX253" t="s">
        <v>1192</v>
      </c>
      <c r="BY253" t="s">
        <v>1192</v>
      </c>
      <c r="BZ253" t="s">
        <v>1192</v>
      </c>
      <c r="CA253" t="s">
        <v>1192</v>
      </c>
      <c r="CB253" t="s">
        <v>1192</v>
      </c>
      <c r="CC253" t="s">
        <v>1192</v>
      </c>
      <c r="CD253" t="s">
        <v>1192</v>
      </c>
      <c r="CE253" t="s">
        <v>1192</v>
      </c>
    </row>
    <row r="254" spans="1:83" x14ac:dyDescent="0.25">
      <c r="A254" t="s">
        <v>1115</v>
      </c>
      <c r="B254" t="s">
        <v>1753</v>
      </c>
      <c r="C254">
        <v>99039292</v>
      </c>
      <c r="D254">
        <v>102622787</v>
      </c>
      <c r="E254">
        <v>0</v>
      </c>
      <c r="F254">
        <v>0</v>
      </c>
      <c r="G254">
        <v>872636</v>
      </c>
      <c r="H254">
        <v>925550</v>
      </c>
      <c r="I254">
        <v>98166656</v>
      </c>
      <c r="J254">
        <v>101697237</v>
      </c>
      <c r="K254">
        <v>212000</v>
      </c>
      <c r="L254">
        <v>216000</v>
      </c>
      <c r="M254">
        <v>58260.3</v>
      </c>
      <c r="N254">
        <v>58654.76</v>
      </c>
      <c r="O254">
        <v>98.25</v>
      </c>
      <c r="P254">
        <v>98.25</v>
      </c>
      <c r="Q254">
        <v>0</v>
      </c>
      <c r="R254">
        <v>0</v>
      </c>
      <c r="S254">
        <v>57240.7</v>
      </c>
      <c r="T254">
        <v>57628.3</v>
      </c>
      <c r="U254">
        <v>1730.23</v>
      </c>
      <c r="V254">
        <v>1780.77</v>
      </c>
      <c r="W254">
        <v>1714.98</v>
      </c>
      <c r="X254">
        <v>1764.71</v>
      </c>
      <c r="Y254">
        <v>1976373</v>
      </c>
      <c r="Z254">
        <v>34.299999999999997</v>
      </c>
      <c r="AA254">
        <v>2.0000200000000001</v>
      </c>
      <c r="AB254">
        <v>4</v>
      </c>
      <c r="AC254">
        <v>4</v>
      </c>
      <c r="AD254">
        <v>0</v>
      </c>
      <c r="AE254">
        <v>275.73</v>
      </c>
      <c r="AF254">
        <v>81.86</v>
      </c>
      <c r="AG254">
        <v>0</v>
      </c>
      <c r="AH254">
        <v>2138.36</v>
      </c>
      <c r="AI254">
        <v>20</v>
      </c>
      <c r="AJ254">
        <v>35652.1</v>
      </c>
      <c r="AK254">
        <v>0</v>
      </c>
      <c r="AL254">
        <v>0</v>
      </c>
      <c r="AM254">
        <v>16</v>
      </c>
      <c r="AN254">
        <v>35419.199999999997</v>
      </c>
      <c r="AO254">
        <v>3</v>
      </c>
      <c r="AP254" t="s">
        <v>1192</v>
      </c>
      <c r="AQ254" t="s">
        <v>1192</v>
      </c>
      <c r="AR254" t="s">
        <v>1192</v>
      </c>
      <c r="AS254" t="s">
        <v>1192</v>
      </c>
      <c r="AT254" t="s">
        <v>1192</v>
      </c>
      <c r="AU254" t="s">
        <v>1192</v>
      </c>
      <c r="AV254" t="s">
        <v>1192</v>
      </c>
      <c r="AW254" t="s">
        <v>1192</v>
      </c>
      <c r="AX254" t="s">
        <v>1192</v>
      </c>
      <c r="AY254" t="s">
        <v>1192</v>
      </c>
      <c r="AZ254" t="s">
        <v>1192</v>
      </c>
      <c r="BA254" t="s">
        <v>1192</v>
      </c>
      <c r="BB254" t="s">
        <v>1192</v>
      </c>
      <c r="BC254" t="s">
        <v>1192</v>
      </c>
      <c r="BD254" t="s">
        <v>1192</v>
      </c>
      <c r="BE254" t="s">
        <v>1192</v>
      </c>
      <c r="BF254" t="s">
        <v>1192</v>
      </c>
      <c r="BG254" t="s">
        <v>1192</v>
      </c>
      <c r="BH254" t="s">
        <v>1192</v>
      </c>
      <c r="BI254" t="s">
        <v>1192</v>
      </c>
      <c r="BJ254" t="s">
        <v>1192</v>
      </c>
      <c r="BK254" t="s">
        <v>1192</v>
      </c>
      <c r="BL254" t="s">
        <v>1192</v>
      </c>
      <c r="BM254" t="s">
        <v>1192</v>
      </c>
      <c r="BN254" t="s">
        <v>1192</v>
      </c>
      <c r="BO254" t="s">
        <v>1192</v>
      </c>
      <c r="BP254" t="s">
        <v>1192</v>
      </c>
      <c r="BQ254" t="s">
        <v>1192</v>
      </c>
      <c r="BR254" t="s">
        <v>1192</v>
      </c>
      <c r="BS254" t="s">
        <v>1192</v>
      </c>
      <c r="BT254" t="s">
        <v>1192</v>
      </c>
      <c r="BU254" t="s">
        <v>1192</v>
      </c>
      <c r="BV254" t="s">
        <v>1192</v>
      </c>
      <c r="BW254" t="s">
        <v>1192</v>
      </c>
      <c r="BX254" t="s">
        <v>1192</v>
      </c>
      <c r="BY254" t="s">
        <v>1192</v>
      </c>
      <c r="BZ254">
        <v>0</v>
      </c>
      <c r="CA254" t="s">
        <v>1192</v>
      </c>
      <c r="CB254" t="s">
        <v>1192</v>
      </c>
      <c r="CC254">
        <v>0</v>
      </c>
      <c r="CD254" t="s">
        <v>1192</v>
      </c>
      <c r="CE254" t="s">
        <v>1192</v>
      </c>
    </row>
    <row r="255" spans="1:83" x14ac:dyDescent="0.25">
      <c r="A255" t="s">
        <v>1116</v>
      </c>
      <c r="B255" t="s">
        <v>1754</v>
      </c>
      <c r="C255">
        <v>90457839</v>
      </c>
      <c r="D255">
        <v>95697088</v>
      </c>
      <c r="E255">
        <v>0</v>
      </c>
      <c r="F255">
        <v>0</v>
      </c>
      <c r="G255">
        <v>0</v>
      </c>
      <c r="H255">
        <v>0</v>
      </c>
      <c r="I255">
        <v>90457839</v>
      </c>
      <c r="J255">
        <v>95697088</v>
      </c>
      <c r="K255">
        <v>75084</v>
      </c>
      <c r="L255">
        <v>77327</v>
      </c>
      <c r="M255">
        <v>67509.3</v>
      </c>
      <c r="N255">
        <v>67901.3</v>
      </c>
      <c r="O255">
        <v>94</v>
      </c>
      <c r="P255">
        <v>96</v>
      </c>
      <c r="Q255">
        <v>0</v>
      </c>
      <c r="R255">
        <v>0</v>
      </c>
      <c r="S255">
        <v>63458.7</v>
      </c>
      <c r="T255">
        <v>65185.248</v>
      </c>
      <c r="U255">
        <v>1425.46</v>
      </c>
      <c r="V255">
        <v>1468.07891</v>
      </c>
      <c r="W255">
        <v>1425.46</v>
      </c>
      <c r="X255">
        <v>1468.07891</v>
      </c>
      <c r="Y255">
        <v>929189</v>
      </c>
      <c r="Z255">
        <v>14.25</v>
      </c>
      <c r="AA255">
        <v>0.99968000000000001</v>
      </c>
      <c r="AB255">
        <v>4</v>
      </c>
      <c r="AC255">
        <v>4</v>
      </c>
      <c r="AD255">
        <v>0</v>
      </c>
      <c r="AE255">
        <v>248.56980999999999</v>
      </c>
      <c r="AF255">
        <v>80.349940000000004</v>
      </c>
      <c r="AG255">
        <v>0</v>
      </c>
      <c r="AH255">
        <v>1796.9986699999999</v>
      </c>
      <c r="AI255">
        <v>0</v>
      </c>
      <c r="AJ255">
        <v>0</v>
      </c>
      <c r="AK255">
        <v>0</v>
      </c>
      <c r="AL255">
        <v>0</v>
      </c>
      <c r="AM255">
        <v>0</v>
      </c>
      <c r="AN255">
        <v>0</v>
      </c>
      <c r="AO255" t="s">
        <v>1192</v>
      </c>
      <c r="AP255" t="s">
        <v>1192</v>
      </c>
      <c r="AQ255" t="s">
        <v>1192</v>
      </c>
      <c r="AR255" t="s">
        <v>1192</v>
      </c>
      <c r="AS255" t="s">
        <v>1192</v>
      </c>
      <c r="AT255" t="s">
        <v>1192</v>
      </c>
      <c r="AU255" t="s">
        <v>1192</v>
      </c>
      <c r="AV255" t="s">
        <v>1192</v>
      </c>
      <c r="AW255" t="s">
        <v>1192</v>
      </c>
      <c r="AX255" t="s">
        <v>1192</v>
      </c>
      <c r="AY255" t="s">
        <v>1192</v>
      </c>
      <c r="AZ255" t="s">
        <v>1192</v>
      </c>
      <c r="BA255" t="s">
        <v>1192</v>
      </c>
      <c r="BB255" t="s">
        <v>1192</v>
      </c>
      <c r="BC255" t="s">
        <v>1192</v>
      </c>
      <c r="BD255" t="s">
        <v>1192</v>
      </c>
      <c r="BE255" t="s">
        <v>1192</v>
      </c>
      <c r="BF255" t="s">
        <v>1192</v>
      </c>
      <c r="BG255" t="s">
        <v>1192</v>
      </c>
      <c r="BH255" t="s">
        <v>1192</v>
      </c>
      <c r="BI255" t="s">
        <v>1192</v>
      </c>
      <c r="BJ255" t="s">
        <v>1192</v>
      </c>
      <c r="BK255" t="s">
        <v>1192</v>
      </c>
      <c r="BL255" t="s">
        <v>1192</v>
      </c>
      <c r="BM255" t="s">
        <v>1192</v>
      </c>
      <c r="BN255" t="s">
        <v>1192</v>
      </c>
      <c r="BO255" t="s">
        <v>1192</v>
      </c>
      <c r="BP255" t="s">
        <v>1192</v>
      </c>
      <c r="BQ255" t="s">
        <v>1192</v>
      </c>
      <c r="BR255" t="s">
        <v>1192</v>
      </c>
      <c r="BS255" t="s">
        <v>1192</v>
      </c>
      <c r="BT255" t="s">
        <v>1192</v>
      </c>
      <c r="BU255" t="s">
        <v>1192</v>
      </c>
      <c r="BV255" t="s">
        <v>1192</v>
      </c>
      <c r="BW255" t="s">
        <v>1192</v>
      </c>
      <c r="BX255" t="s">
        <v>1192</v>
      </c>
      <c r="BY255" t="s">
        <v>1192</v>
      </c>
      <c r="BZ255" t="s">
        <v>1192</v>
      </c>
      <c r="CA255" t="s">
        <v>1192</v>
      </c>
      <c r="CB255" t="s">
        <v>1192</v>
      </c>
      <c r="CC255" t="s">
        <v>1192</v>
      </c>
      <c r="CD255" t="s">
        <v>1192</v>
      </c>
      <c r="CE255" t="s">
        <v>1192</v>
      </c>
    </row>
    <row r="256" spans="1:83" x14ac:dyDescent="0.25">
      <c r="A256" t="s">
        <v>1118</v>
      </c>
      <c r="B256" t="s">
        <v>1755</v>
      </c>
      <c r="C256">
        <v>12200879</v>
      </c>
      <c r="D256">
        <v>13008473</v>
      </c>
      <c r="E256">
        <v>0</v>
      </c>
      <c r="F256">
        <v>0</v>
      </c>
      <c r="G256">
        <v>3710519</v>
      </c>
      <c r="H256">
        <v>3903683</v>
      </c>
      <c r="I256">
        <v>8490360</v>
      </c>
      <c r="J256">
        <v>9104790</v>
      </c>
      <c r="K256">
        <v>0</v>
      </c>
      <c r="L256">
        <v>0</v>
      </c>
      <c r="M256">
        <v>57091.8</v>
      </c>
      <c r="N256">
        <v>59241.4</v>
      </c>
      <c r="O256">
        <v>99.6</v>
      </c>
      <c r="P256">
        <v>99.6</v>
      </c>
      <c r="Q256">
        <v>73</v>
      </c>
      <c r="R256">
        <v>71.599999999999994</v>
      </c>
      <c r="S256">
        <v>56936.4</v>
      </c>
      <c r="T256">
        <v>59076.034399999997</v>
      </c>
      <c r="U256">
        <v>214.29</v>
      </c>
      <c r="V256">
        <v>220.19882000000001</v>
      </c>
      <c r="W256">
        <v>149.12</v>
      </c>
      <c r="X256">
        <v>154.11985999999999</v>
      </c>
      <c r="Y256" t="s">
        <v>1192</v>
      </c>
      <c r="Z256" t="s">
        <v>1192</v>
      </c>
      <c r="AA256" t="s">
        <v>1192</v>
      </c>
      <c r="AB256">
        <v>4</v>
      </c>
      <c r="AC256">
        <v>4</v>
      </c>
      <c r="AD256">
        <v>1590.9293299999999</v>
      </c>
      <c r="AE256">
        <v>262.70965999999999</v>
      </c>
      <c r="AF256">
        <v>0</v>
      </c>
      <c r="AG256">
        <v>0</v>
      </c>
      <c r="AH256">
        <v>2073.83781</v>
      </c>
      <c r="AI256">
        <v>109</v>
      </c>
      <c r="AJ256">
        <v>59076</v>
      </c>
      <c r="AK256">
        <v>0</v>
      </c>
      <c r="AL256">
        <v>0</v>
      </c>
      <c r="AM256">
        <v>87</v>
      </c>
      <c r="AN256">
        <v>58122.2</v>
      </c>
      <c r="AO256">
        <v>3</v>
      </c>
      <c r="AP256" t="s">
        <v>1192</v>
      </c>
      <c r="AQ256" t="s">
        <v>1192</v>
      </c>
      <c r="AR256" t="s">
        <v>1192</v>
      </c>
      <c r="AS256" t="s">
        <v>1192</v>
      </c>
      <c r="AT256" t="s">
        <v>1192</v>
      </c>
      <c r="AU256" t="s">
        <v>1192</v>
      </c>
      <c r="AV256" t="s">
        <v>1192</v>
      </c>
      <c r="AW256" t="s">
        <v>1192</v>
      </c>
      <c r="AX256" t="s">
        <v>1192</v>
      </c>
      <c r="AY256" t="s">
        <v>1192</v>
      </c>
      <c r="AZ256" t="s">
        <v>1192</v>
      </c>
      <c r="BA256" t="s">
        <v>1192</v>
      </c>
      <c r="BB256" t="s">
        <v>1192</v>
      </c>
      <c r="BC256" t="s">
        <v>1192</v>
      </c>
      <c r="BD256" t="s">
        <v>1192</v>
      </c>
      <c r="BE256" t="s">
        <v>1192</v>
      </c>
      <c r="BF256" t="s">
        <v>1192</v>
      </c>
      <c r="BG256" t="s">
        <v>1192</v>
      </c>
      <c r="BH256" t="s">
        <v>1192</v>
      </c>
      <c r="BI256" t="s">
        <v>1192</v>
      </c>
      <c r="BJ256" t="s">
        <v>1192</v>
      </c>
      <c r="BK256" t="s">
        <v>1192</v>
      </c>
      <c r="BL256" t="s">
        <v>1192</v>
      </c>
      <c r="BM256" t="s">
        <v>1192</v>
      </c>
      <c r="BN256" t="s">
        <v>1192</v>
      </c>
      <c r="BO256" t="s">
        <v>1192</v>
      </c>
      <c r="BP256" t="s">
        <v>1192</v>
      </c>
      <c r="BQ256" t="s">
        <v>1192</v>
      </c>
      <c r="BR256" t="s">
        <v>1192</v>
      </c>
      <c r="BS256" t="s">
        <v>1192</v>
      </c>
      <c r="BT256" t="s">
        <v>1192</v>
      </c>
      <c r="BU256" t="s">
        <v>1192</v>
      </c>
      <c r="BV256" t="s">
        <v>1192</v>
      </c>
      <c r="BW256" t="s">
        <v>1192</v>
      </c>
      <c r="BX256" t="s">
        <v>1192</v>
      </c>
      <c r="BY256" t="s">
        <v>1192</v>
      </c>
      <c r="BZ256">
        <v>0</v>
      </c>
      <c r="CA256" t="s">
        <v>1192</v>
      </c>
      <c r="CB256" t="s">
        <v>1192</v>
      </c>
      <c r="CC256">
        <v>0</v>
      </c>
      <c r="CD256" t="s">
        <v>1192</v>
      </c>
      <c r="CE256" t="s">
        <v>1192</v>
      </c>
    </row>
    <row r="257" spans="1:83" x14ac:dyDescent="0.25">
      <c r="A257" t="s">
        <v>1120</v>
      </c>
      <c r="B257" t="s">
        <v>1756</v>
      </c>
      <c r="C257">
        <v>14293283</v>
      </c>
      <c r="D257">
        <v>14969667</v>
      </c>
      <c r="E257">
        <v>0</v>
      </c>
      <c r="F257">
        <v>0</v>
      </c>
      <c r="G257">
        <v>4380120</v>
      </c>
      <c r="H257">
        <v>4635495</v>
      </c>
      <c r="I257">
        <v>9913163</v>
      </c>
      <c r="J257">
        <v>10334172</v>
      </c>
      <c r="K257">
        <v>0</v>
      </c>
      <c r="L257">
        <v>0</v>
      </c>
      <c r="M257">
        <v>46033.9</v>
      </c>
      <c r="N257">
        <v>46910.68</v>
      </c>
      <c r="O257">
        <v>99</v>
      </c>
      <c r="P257">
        <v>99</v>
      </c>
      <c r="Q257">
        <v>0</v>
      </c>
      <c r="R257">
        <v>0</v>
      </c>
      <c r="S257">
        <v>45573.599999999999</v>
      </c>
      <c r="T257">
        <v>46441.573199999999</v>
      </c>
      <c r="U257">
        <v>313.63</v>
      </c>
      <c r="V257">
        <v>322.33332999999999</v>
      </c>
      <c r="W257">
        <v>217.52</v>
      </c>
      <c r="X257">
        <v>222.51984999999999</v>
      </c>
      <c r="Y257">
        <v>0</v>
      </c>
      <c r="Z257">
        <v>0</v>
      </c>
      <c r="AA257">
        <v>0</v>
      </c>
      <c r="AB257">
        <v>4</v>
      </c>
      <c r="AC257">
        <v>4</v>
      </c>
      <c r="AD257">
        <v>1451.3559399999999</v>
      </c>
      <c r="AE257">
        <v>280.07981000000001</v>
      </c>
      <c r="AF257">
        <v>0</v>
      </c>
      <c r="AG257">
        <v>0</v>
      </c>
      <c r="AH257">
        <v>2053.76908</v>
      </c>
      <c r="AI257">
        <v>53</v>
      </c>
      <c r="AJ257">
        <v>46441.54</v>
      </c>
      <c r="AK257">
        <v>0</v>
      </c>
      <c r="AL257">
        <v>0</v>
      </c>
      <c r="AM257">
        <v>51</v>
      </c>
      <c r="AN257">
        <v>46393.55</v>
      </c>
      <c r="AO257" t="s">
        <v>1192</v>
      </c>
      <c r="AP257" t="s">
        <v>1192</v>
      </c>
      <c r="AQ257" t="s">
        <v>1192</v>
      </c>
      <c r="AR257" t="s">
        <v>1192</v>
      </c>
      <c r="AS257" t="s">
        <v>1192</v>
      </c>
      <c r="AT257" t="s">
        <v>1192</v>
      </c>
      <c r="AU257" t="s">
        <v>1192</v>
      </c>
      <c r="AV257" t="s">
        <v>1192</v>
      </c>
      <c r="AW257" t="s">
        <v>1192</v>
      </c>
      <c r="AX257" t="s">
        <v>1192</v>
      </c>
      <c r="AY257" t="s">
        <v>1192</v>
      </c>
      <c r="AZ257" t="s">
        <v>1192</v>
      </c>
      <c r="BA257" t="s">
        <v>1192</v>
      </c>
      <c r="BB257" t="s">
        <v>1192</v>
      </c>
      <c r="BC257" t="s">
        <v>1192</v>
      </c>
      <c r="BD257" t="s">
        <v>1192</v>
      </c>
      <c r="BE257" t="s">
        <v>1192</v>
      </c>
      <c r="BF257" t="s">
        <v>1192</v>
      </c>
      <c r="BG257" t="s">
        <v>1192</v>
      </c>
      <c r="BH257" t="s">
        <v>1192</v>
      </c>
      <c r="BI257" t="s">
        <v>1192</v>
      </c>
      <c r="BJ257" t="s">
        <v>1192</v>
      </c>
      <c r="BK257" t="s">
        <v>1192</v>
      </c>
      <c r="BL257" t="s">
        <v>1192</v>
      </c>
      <c r="BM257" t="s">
        <v>1192</v>
      </c>
      <c r="BN257" t="s">
        <v>1192</v>
      </c>
      <c r="BO257" t="s">
        <v>1192</v>
      </c>
      <c r="BP257" t="s">
        <v>1192</v>
      </c>
      <c r="BQ257" t="s">
        <v>1192</v>
      </c>
      <c r="BR257" t="s">
        <v>1192</v>
      </c>
      <c r="BS257" t="s">
        <v>1192</v>
      </c>
      <c r="BT257" t="s">
        <v>1192</v>
      </c>
      <c r="BU257" t="s">
        <v>1192</v>
      </c>
      <c r="BV257" t="s">
        <v>1192</v>
      </c>
      <c r="BW257" t="s">
        <v>1192</v>
      </c>
      <c r="BX257" t="s">
        <v>1192</v>
      </c>
      <c r="BY257" t="s">
        <v>1192</v>
      </c>
      <c r="BZ257" t="s">
        <v>1192</v>
      </c>
      <c r="CA257" t="s">
        <v>1192</v>
      </c>
      <c r="CB257" t="s">
        <v>1192</v>
      </c>
      <c r="CC257" t="s">
        <v>1192</v>
      </c>
      <c r="CD257" t="s">
        <v>1192</v>
      </c>
      <c r="CE257" t="s">
        <v>1192</v>
      </c>
    </row>
    <row r="258" spans="1:83" x14ac:dyDescent="0.25">
      <c r="A258" t="s">
        <v>1121</v>
      </c>
      <c r="B258" t="s">
        <v>1757</v>
      </c>
      <c r="C258">
        <v>108165246</v>
      </c>
      <c r="D258">
        <v>114764996</v>
      </c>
      <c r="E258">
        <v>0</v>
      </c>
      <c r="F258">
        <v>0</v>
      </c>
      <c r="G258">
        <v>54991</v>
      </c>
      <c r="H258">
        <v>58592</v>
      </c>
      <c r="I258">
        <v>108110255</v>
      </c>
      <c r="J258">
        <v>114706404</v>
      </c>
      <c r="K258">
        <v>15159214</v>
      </c>
      <c r="L258">
        <v>16109572</v>
      </c>
      <c r="M258">
        <v>71474.5</v>
      </c>
      <c r="N258">
        <v>73633.67</v>
      </c>
      <c r="O258">
        <v>98</v>
      </c>
      <c r="P258">
        <v>98</v>
      </c>
      <c r="Q258">
        <v>0</v>
      </c>
      <c r="R258">
        <v>0</v>
      </c>
      <c r="S258">
        <v>70045</v>
      </c>
      <c r="T258">
        <v>72161</v>
      </c>
      <c r="U258">
        <v>1544.23</v>
      </c>
      <c r="V258">
        <v>1590.4</v>
      </c>
      <c r="W258">
        <v>1543.44</v>
      </c>
      <c r="X258">
        <v>1589.59</v>
      </c>
      <c r="Y258">
        <v>1113444</v>
      </c>
      <c r="Z258">
        <v>15.43</v>
      </c>
      <c r="AA258">
        <v>0.99970999999999999</v>
      </c>
      <c r="AB258">
        <v>4</v>
      </c>
      <c r="AC258">
        <v>4</v>
      </c>
      <c r="AD258">
        <v>0</v>
      </c>
      <c r="AE258">
        <v>153.84</v>
      </c>
      <c r="AF258">
        <v>87.35</v>
      </c>
      <c r="AG258">
        <v>0</v>
      </c>
      <c r="AH258">
        <v>1831.59</v>
      </c>
      <c r="AI258">
        <v>1</v>
      </c>
      <c r="AJ258">
        <v>4052</v>
      </c>
      <c r="AK258">
        <v>0</v>
      </c>
      <c r="AL258">
        <v>0</v>
      </c>
      <c r="AM258">
        <v>1</v>
      </c>
      <c r="AN258">
        <v>4052</v>
      </c>
      <c r="AO258" t="s">
        <v>1192</v>
      </c>
      <c r="AP258" t="s">
        <v>1192</v>
      </c>
      <c r="AQ258" t="s">
        <v>1192</v>
      </c>
      <c r="AR258" t="s">
        <v>1192</v>
      </c>
      <c r="AS258" t="s">
        <v>1192</v>
      </c>
      <c r="AT258" t="s">
        <v>1192</v>
      </c>
      <c r="AU258" t="s">
        <v>1192</v>
      </c>
      <c r="AV258" t="s">
        <v>1192</v>
      </c>
      <c r="AW258" t="s">
        <v>1192</v>
      </c>
      <c r="AX258" t="s">
        <v>1192</v>
      </c>
      <c r="AY258" t="s">
        <v>1192</v>
      </c>
      <c r="AZ258" t="s">
        <v>1192</v>
      </c>
      <c r="BA258" t="s">
        <v>1192</v>
      </c>
      <c r="BB258" t="s">
        <v>1192</v>
      </c>
      <c r="BC258" t="s">
        <v>1192</v>
      </c>
      <c r="BD258" t="s">
        <v>1192</v>
      </c>
      <c r="BE258" t="s">
        <v>1192</v>
      </c>
      <c r="BF258" t="s">
        <v>1192</v>
      </c>
      <c r="BG258" t="s">
        <v>1192</v>
      </c>
      <c r="BH258" t="s">
        <v>1192</v>
      </c>
      <c r="BI258" t="s">
        <v>1192</v>
      </c>
      <c r="BJ258" t="s">
        <v>1192</v>
      </c>
      <c r="BK258" t="s">
        <v>1192</v>
      </c>
      <c r="BL258" t="s">
        <v>1192</v>
      </c>
      <c r="BM258" t="s">
        <v>1192</v>
      </c>
      <c r="BN258" t="s">
        <v>1192</v>
      </c>
      <c r="BO258" t="s">
        <v>1192</v>
      </c>
      <c r="BP258" t="s">
        <v>1192</v>
      </c>
      <c r="BQ258" t="s">
        <v>1192</v>
      </c>
      <c r="BR258" t="s">
        <v>1192</v>
      </c>
      <c r="BS258" t="s">
        <v>1192</v>
      </c>
      <c r="BT258" t="s">
        <v>1192</v>
      </c>
      <c r="BU258" t="s">
        <v>1192</v>
      </c>
      <c r="BV258" t="s">
        <v>1192</v>
      </c>
      <c r="BW258" t="s">
        <v>1192</v>
      </c>
      <c r="BX258" t="s">
        <v>1192</v>
      </c>
      <c r="BY258" t="s">
        <v>1192</v>
      </c>
      <c r="BZ258" t="s">
        <v>1192</v>
      </c>
      <c r="CA258" t="s">
        <v>1192</v>
      </c>
      <c r="CB258" t="s">
        <v>1192</v>
      </c>
      <c r="CC258" t="s">
        <v>1192</v>
      </c>
      <c r="CD258" t="s">
        <v>1192</v>
      </c>
      <c r="CE258" t="s">
        <v>1192</v>
      </c>
    </row>
    <row r="259" spans="1:83" x14ac:dyDescent="0.25">
      <c r="A259" t="s">
        <v>1123</v>
      </c>
      <c r="B259" t="s">
        <v>1758</v>
      </c>
      <c r="C259">
        <v>9665947</v>
      </c>
      <c r="D259">
        <v>9931266.9100000001</v>
      </c>
      <c r="E259">
        <v>0</v>
      </c>
      <c r="F259">
        <v>0</v>
      </c>
      <c r="G259">
        <v>605301</v>
      </c>
      <c r="H259">
        <v>636894.91</v>
      </c>
      <c r="I259">
        <v>9060646</v>
      </c>
      <c r="J259">
        <v>9294372</v>
      </c>
      <c r="K259">
        <v>186223</v>
      </c>
      <c r="L259">
        <v>187000</v>
      </c>
      <c r="M259">
        <v>38962.699999999997</v>
      </c>
      <c r="N259">
        <v>39132</v>
      </c>
      <c r="O259">
        <v>98.5</v>
      </c>
      <c r="P259">
        <v>98.5</v>
      </c>
      <c r="Q259">
        <v>432.3</v>
      </c>
      <c r="R259">
        <v>431.2</v>
      </c>
      <c r="S259">
        <v>38810.6</v>
      </c>
      <c r="T259">
        <v>38976.199999999997</v>
      </c>
      <c r="U259">
        <v>249.05</v>
      </c>
      <c r="V259">
        <v>254.8</v>
      </c>
      <c r="W259">
        <v>233.46</v>
      </c>
      <c r="X259">
        <v>238.46</v>
      </c>
      <c r="Y259">
        <v>0</v>
      </c>
      <c r="Z259">
        <v>0</v>
      </c>
      <c r="AA259">
        <v>0</v>
      </c>
      <c r="AB259">
        <v>4</v>
      </c>
      <c r="AC259">
        <v>4</v>
      </c>
      <c r="AD259">
        <v>1626.39</v>
      </c>
      <c r="AE259">
        <v>295.57</v>
      </c>
      <c r="AF259">
        <v>0</v>
      </c>
      <c r="AG259">
        <v>0</v>
      </c>
      <c r="AH259">
        <v>2176.7600000000002</v>
      </c>
      <c r="AI259">
        <v>4</v>
      </c>
      <c r="AJ259">
        <v>14349.5</v>
      </c>
      <c r="AK259">
        <v>0</v>
      </c>
      <c r="AL259">
        <v>0</v>
      </c>
      <c r="AM259">
        <v>4</v>
      </c>
      <c r="AN259">
        <v>14349.5</v>
      </c>
      <c r="AO259" t="s">
        <v>1192</v>
      </c>
      <c r="AP259" t="s">
        <v>1192</v>
      </c>
      <c r="AQ259" t="s">
        <v>1192</v>
      </c>
      <c r="AR259" t="s">
        <v>1192</v>
      </c>
      <c r="AS259" t="s">
        <v>1192</v>
      </c>
      <c r="AT259" t="s">
        <v>1192</v>
      </c>
      <c r="AU259" t="s">
        <v>1192</v>
      </c>
      <c r="AV259" t="s">
        <v>1192</v>
      </c>
      <c r="AW259" t="s">
        <v>1192</v>
      </c>
      <c r="AX259" t="s">
        <v>1192</v>
      </c>
      <c r="AY259" t="s">
        <v>1192</v>
      </c>
      <c r="AZ259" t="s">
        <v>1192</v>
      </c>
      <c r="BA259" t="s">
        <v>1192</v>
      </c>
      <c r="BB259" t="s">
        <v>1192</v>
      </c>
      <c r="BC259" t="s">
        <v>1192</v>
      </c>
      <c r="BD259" t="s">
        <v>1192</v>
      </c>
      <c r="BE259" t="s">
        <v>1192</v>
      </c>
      <c r="BF259" t="s">
        <v>1192</v>
      </c>
      <c r="BG259" t="s">
        <v>1192</v>
      </c>
      <c r="BH259" t="s">
        <v>1192</v>
      </c>
      <c r="BI259" t="s">
        <v>1192</v>
      </c>
      <c r="BJ259" t="s">
        <v>1192</v>
      </c>
      <c r="BK259" t="s">
        <v>1192</v>
      </c>
      <c r="BL259" t="s">
        <v>1192</v>
      </c>
      <c r="BM259" t="s">
        <v>1192</v>
      </c>
      <c r="BN259" t="s">
        <v>1192</v>
      </c>
      <c r="BO259" t="s">
        <v>1192</v>
      </c>
      <c r="BP259" t="s">
        <v>1192</v>
      </c>
      <c r="BQ259" t="s">
        <v>1192</v>
      </c>
      <c r="BR259" t="s">
        <v>1192</v>
      </c>
      <c r="BS259" t="s">
        <v>1192</v>
      </c>
      <c r="BT259" t="s">
        <v>1192</v>
      </c>
      <c r="BU259" t="s">
        <v>1192</v>
      </c>
      <c r="BV259" t="s">
        <v>1192</v>
      </c>
      <c r="BW259" t="s">
        <v>1192</v>
      </c>
      <c r="BX259" t="s">
        <v>1192</v>
      </c>
      <c r="BY259" t="s">
        <v>1192</v>
      </c>
      <c r="BZ259" t="s">
        <v>1192</v>
      </c>
      <c r="CA259" t="s">
        <v>1192</v>
      </c>
      <c r="CB259" t="s">
        <v>1192</v>
      </c>
      <c r="CC259" t="s">
        <v>1192</v>
      </c>
      <c r="CD259" t="s">
        <v>1192</v>
      </c>
      <c r="CE259" t="s">
        <v>1192</v>
      </c>
    </row>
    <row r="260" spans="1:83" x14ac:dyDescent="0.25">
      <c r="A260" t="s">
        <v>1124</v>
      </c>
      <c r="B260" t="s">
        <v>1759</v>
      </c>
      <c r="C260">
        <v>108109100</v>
      </c>
      <c r="D260">
        <v>112959709.2</v>
      </c>
      <c r="E260">
        <v>0</v>
      </c>
      <c r="F260">
        <v>0</v>
      </c>
      <c r="G260">
        <v>0</v>
      </c>
      <c r="H260">
        <v>0</v>
      </c>
      <c r="I260">
        <v>108109100</v>
      </c>
      <c r="J260">
        <v>112959709.2</v>
      </c>
      <c r="K260">
        <v>591705.4</v>
      </c>
      <c r="L260">
        <v>593457</v>
      </c>
      <c r="M260">
        <v>73518.3</v>
      </c>
      <c r="N260">
        <v>74210.399999999994</v>
      </c>
      <c r="O260">
        <v>98.5</v>
      </c>
      <c r="P260">
        <v>99</v>
      </c>
      <c r="Q260">
        <v>0</v>
      </c>
      <c r="R260">
        <v>0</v>
      </c>
      <c r="S260">
        <v>72415.5</v>
      </c>
      <c r="T260">
        <v>73468.3</v>
      </c>
      <c r="U260">
        <v>1492.9</v>
      </c>
      <c r="V260">
        <v>1537.53</v>
      </c>
      <c r="W260">
        <v>1492.9</v>
      </c>
      <c r="X260">
        <v>1537.53</v>
      </c>
      <c r="Y260">
        <v>1096146.98</v>
      </c>
      <c r="Z260">
        <v>14.92</v>
      </c>
      <c r="AA260">
        <v>0.99939999999999996</v>
      </c>
      <c r="AB260">
        <v>4</v>
      </c>
      <c r="AC260">
        <v>4</v>
      </c>
      <c r="AD260">
        <v>395.59</v>
      </c>
      <c r="AE260">
        <v>0</v>
      </c>
      <c r="AF260">
        <v>0</v>
      </c>
      <c r="AG260">
        <v>0</v>
      </c>
      <c r="AH260">
        <v>1933.12</v>
      </c>
      <c r="AI260">
        <v>0</v>
      </c>
      <c r="AJ260">
        <v>0</v>
      </c>
      <c r="AK260">
        <v>0</v>
      </c>
      <c r="AL260">
        <v>0</v>
      </c>
      <c r="AM260">
        <v>0</v>
      </c>
      <c r="AN260">
        <v>0</v>
      </c>
      <c r="AO260" t="s">
        <v>1192</v>
      </c>
      <c r="AP260" t="s">
        <v>1192</v>
      </c>
      <c r="AQ260" t="s">
        <v>1192</v>
      </c>
      <c r="AR260" t="s">
        <v>1192</v>
      </c>
      <c r="AS260" t="s">
        <v>1192</v>
      </c>
      <c r="AT260" t="s">
        <v>1192</v>
      </c>
      <c r="AU260" t="s">
        <v>1192</v>
      </c>
      <c r="AV260" t="s">
        <v>1192</v>
      </c>
      <c r="AW260" t="s">
        <v>1192</v>
      </c>
      <c r="AX260" t="s">
        <v>1192</v>
      </c>
      <c r="AY260" t="s">
        <v>1192</v>
      </c>
      <c r="AZ260" t="s">
        <v>1192</v>
      </c>
      <c r="BA260" t="s">
        <v>1192</v>
      </c>
      <c r="BB260" t="s">
        <v>1192</v>
      </c>
      <c r="BC260" t="s">
        <v>1192</v>
      </c>
      <c r="BD260" t="s">
        <v>1192</v>
      </c>
      <c r="BE260" t="s">
        <v>1192</v>
      </c>
      <c r="BF260" t="s">
        <v>1192</v>
      </c>
      <c r="BG260" t="s">
        <v>1192</v>
      </c>
      <c r="BH260" t="s">
        <v>1192</v>
      </c>
      <c r="BI260" t="s">
        <v>1192</v>
      </c>
      <c r="BJ260" t="s">
        <v>1192</v>
      </c>
      <c r="BK260" t="s">
        <v>1192</v>
      </c>
      <c r="BL260" t="s">
        <v>1192</v>
      </c>
      <c r="BM260" t="s">
        <v>1192</v>
      </c>
      <c r="BN260" t="s">
        <v>1192</v>
      </c>
      <c r="BO260" t="s">
        <v>1192</v>
      </c>
      <c r="BP260" t="s">
        <v>1192</v>
      </c>
      <c r="BQ260" t="s">
        <v>1192</v>
      </c>
      <c r="BR260" t="s">
        <v>1192</v>
      </c>
      <c r="BS260" t="s">
        <v>1192</v>
      </c>
      <c r="BT260" t="s">
        <v>1192</v>
      </c>
      <c r="BU260" t="s">
        <v>1192</v>
      </c>
      <c r="BV260" t="s">
        <v>1192</v>
      </c>
      <c r="BW260" t="s">
        <v>1192</v>
      </c>
      <c r="BX260" t="s">
        <v>1192</v>
      </c>
      <c r="BY260" t="s">
        <v>1192</v>
      </c>
      <c r="BZ260" t="s">
        <v>1192</v>
      </c>
      <c r="CA260" t="s">
        <v>1192</v>
      </c>
      <c r="CB260" t="s">
        <v>1192</v>
      </c>
      <c r="CC260" t="s">
        <v>1192</v>
      </c>
      <c r="CD260" t="s">
        <v>1192</v>
      </c>
      <c r="CE260" t="s">
        <v>1192</v>
      </c>
    </row>
    <row r="261" spans="1:83" x14ac:dyDescent="0.25">
      <c r="A261" t="s">
        <v>1126</v>
      </c>
      <c r="B261" t="s">
        <v>1760</v>
      </c>
      <c r="C261">
        <v>10429712</v>
      </c>
      <c r="D261">
        <v>10923560</v>
      </c>
      <c r="E261">
        <v>0</v>
      </c>
      <c r="F261">
        <v>0</v>
      </c>
      <c r="G261">
        <v>1574957</v>
      </c>
      <c r="H261">
        <v>1660788</v>
      </c>
      <c r="I261">
        <v>8854755</v>
      </c>
      <c r="J261">
        <v>9262772</v>
      </c>
      <c r="K261">
        <v>876271</v>
      </c>
      <c r="L261">
        <v>906019</v>
      </c>
      <c r="M261">
        <v>48554.8</v>
      </c>
      <c r="N261">
        <v>49438.8</v>
      </c>
      <c r="O261">
        <v>98.94</v>
      </c>
      <c r="P261">
        <v>98.99</v>
      </c>
      <c r="Q261">
        <v>0</v>
      </c>
      <c r="R261">
        <v>0</v>
      </c>
      <c r="S261">
        <v>48040.1</v>
      </c>
      <c r="T261">
        <v>48939.5</v>
      </c>
      <c r="U261">
        <v>217.1</v>
      </c>
      <c r="V261">
        <v>223.21</v>
      </c>
      <c r="W261">
        <v>184.32</v>
      </c>
      <c r="X261">
        <v>189.27</v>
      </c>
      <c r="Y261">
        <v>0</v>
      </c>
      <c r="Z261">
        <v>0</v>
      </c>
      <c r="AA261">
        <v>0</v>
      </c>
      <c r="AB261">
        <v>4</v>
      </c>
      <c r="AC261">
        <v>4</v>
      </c>
      <c r="AD261">
        <v>1461.24</v>
      </c>
      <c r="AE261">
        <v>228.15</v>
      </c>
      <c r="AF261">
        <v>82.35</v>
      </c>
      <c r="AG261">
        <v>0</v>
      </c>
      <c r="AH261">
        <v>1994.95</v>
      </c>
      <c r="AI261">
        <v>41</v>
      </c>
      <c r="AJ261">
        <v>32802.5</v>
      </c>
      <c r="AK261">
        <v>0</v>
      </c>
      <c r="AL261">
        <v>0</v>
      </c>
      <c r="AM261">
        <v>36</v>
      </c>
      <c r="AN261">
        <v>32760.7</v>
      </c>
      <c r="AO261" t="s">
        <v>1192</v>
      </c>
      <c r="AP261" t="s">
        <v>1192</v>
      </c>
      <c r="AQ261" t="s">
        <v>1192</v>
      </c>
      <c r="AR261" t="s">
        <v>1192</v>
      </c>
      <c r="AS261" t="s">
        <v>1192</v>
      </c>
      <c r="AT261" t="s">
        <v>1192</v>
      </c>
      <c r="AU261" t="s">
        <v>1192</v>
      </c>
      <c r="AV261" t="s">
        <v>1192</v>
      </c>
      <c r="AW261" t="s">
        <v>1192</v>
      </c>
      <c r="AX261" t="s">
        <v>1192</v>
      </c>
      <c r="AY261" t="s">
        <v>1192</v>
      </c>
      <c r="AZ261" t="s">
        <v>1192</v>
      </c>
      <c r="BA261" t="s">
        <v>1192</v>
      </c>
      <c r="BB261" t="s">
        <v>1192</v>
      </c>
      <c r="BC261" t="s">
        <v>1192</v>
      </c>
      <c r="BD261" t="s">
        <v>1192</v>
      </c>
      <c r="BE261" t="s">
        <v>1192</v>
      </c>
      <c r="BF261" t="s">
        <v>1192</v>
      </c>
      <c r="BG261" t="s">
        <v>1192</v>
      </c>
      <c r="BH261" t="s">
        <v>1192</v>
      </c>
      <c r="BI261" t="s">
        <v>1192</v>
      </c>
      <c r="BJ261" t="s">
        <v>1192</v>
      </c>
      <c r="BK261" t="s">
        <v>1192</v>
      </c>
      <c r="BL261" t="s">
        <v>1192</v>
      </c>
      <c r="BM261" t="s">
        <v>1192</v>
      </c>
      <c r="BN261" t="s">
        <v>1192</v>
      </c>
      <c r="BO261" t="s">
        <v>1192</v>
      </c>
      <c r="BP261" t="s">
        <v>1192</v>
      </c>
      <c r="BQ261" t="s">
        <v>1192</v>
      </c>
      <c r="BR261" t="s">
        <v>1192</v>
      </c>
      <c r="BS261" t="s">
        <v>1192</v>
      </c>
      <c r="BT261" t="s">
        <v>1192</v>
      </c>
      <c r="BU261" t="s">
        <v>1192</v>
      </c>
      <c r="BV261" t="s">
        <v>1192</v>
      </c>
      <c r="BW261" t="s">
        <v>1192</v>
      </c>
      <c r="BX261" t="s">
        <v>1192</v>
      </c>
      <c r="BY261" t="s">
        <v>1192</v>
      </c>
      <c r="BZ261" t="s">
        <v>1192</v>
      </c>
      <c r="CA261" t="s">
        <v>1192</v>
      </c>
      <c r="CB261" t="s">
        <v>1192</v>
      </c>
      <c r="CC261" t="s">
        <v>1192</v>
      </c>
      <c r="CD261" t="s">
        <v>1192</v>
      </c>
      <c r="CE261" t="s">
        <v>1192</v>
      </c>
    </row>
    <row r="262" spans="1:83" x14ac:dyDescent="0.25">
      <c r="A262" t="s">
        <v>1127</v>
      </c>
      <c r="B262" t="s">
        <v>1761</v>
      </c>
      <c r="C262">
        <v>122980662</v>
      </c>
      <c r="D262">
        <v>127551218</v>
      </c>
      <c r="E262">
        <v>0</v>
      </c>
      <c r="F262">
        <v>0</v>
      </c>
      <c r="G262">
        <v>9234612</v>
      </c>
      <c r="H262">
        <v>9599476</v>
      </c>
      <c r="I262">
        <v>113746050</v>
      </c>
      <c r="J262">
        <v>117951742</v>
      </c>
      <c r="K262">
        <v>179127</v>
      </c>
      <c r="L262">
        <v>180917</v>
      </c>
      <c r="M262">
        <v>77091.3</v>
      </c>
      <c r="N262">
        <v>77620.399999999994</v>
      </c>
      <c r="O262">
        <v>98.8</v>
      </c>
      <c r="P262">
        <v>98.8</v>
      </c>
      <c r="Q262">
        <v>94.1</v>
      </c>
      <c r="R262">
        <v>95</v>
      </c>
      <c r="S262">
        <v>76260.3</v>
      </c>
      <c r="T262">
        <v>76784</v>
      </c>
      <c r="U262">
        <v>1612.64</v>
      </c>
      <c r="V262">
        <v>1661.17</v>
      </c>
      <c r="W262">
        <v>1491.55</v>
      </c>
      <c r="X262">
        <v>1536.15</v>
      </c>
      <c r="Y262">
        <v>1145617.28</v>
      </c>
      <c r="Z262">
        <v>14.92</v>
      </c>
      <c r="AA262">
        <v>1.0003</v>
      </c>
      <c r="AB262">
        <v>4</v>
      </c>
      <c r="AC262">
        <v>4</v>
      </c>
      <c r="AD262">
        <v>0</v>
      </c>
      <c r="AE262">
        <v>241.27</v>
      </c>
      <c r="AF262">
        <v>79.430000000000007</v>
      </c>
      <c r="AG262">
        <v>0</v>
      </c>
      <c r="AH262">
        <v>1981.87</v>
      </c>
      <c r="AI262">
        <v>20</v>
      </c>
      <c r="AJ262">
        <v>76784</v>
      </c>
      <c r="AK262">
        <v>0</v>
      </c>
      <c r="AL262">
        <v>0</v>
      </c>
      <c r="AM262">
        <v>19</v>
      </c>
      <c r="AN262">
        <v>76731.7</v>
      </c>
      <c r="AO262" t="s">
        <v>1192</v>
      </c>
      <c r="AP262" t="s">
        <v>1192</v>
      </c>
      <c r="AQ262" t="s">
        <v>1192</v>
      </c>
      <c r="AR262" t="s">
        <v>1192</v>
      </c>
      <c r="AS262" t="s">
        <v>1192</v>
      </c>
      <c r="AT262" t="s">
        <v>1192</v>
      </c>
      <c r="AU262" t="s">
        <v>1192</v>
      </c>
      <c r="AV262" t="s">
        <v>1192</v>
      </c>
      <c r="AW262" t="s">
        <v>1192</v>
      </c>
      <c r="AX262" t="s">
        <v>1192</v>
      </c>
      <c r="AY262" t="s">
        <v>1192</v>
      </c>
      <c r="AZ262" t="s">
        <v>1192</v>
      </c>
      <c r="BA262" t="s">
        <v>1192</v>
      </c>
      <c r="BB262" t="s">
        <v>1192</v>
      </c>
      <c r="BC262" t="s">
        <v>1192</v>
      </c>
      <c r="BD262" t="s">
        <v>1192</v>
      </c>
      <c r="BE262" t="s">
        <v>1192</v>
      </c>
      <c r="BF262" t="s">
        <v>1192</v>
      </c>
      <c r="BG262" t="s">
        <v>1192</v>
      </c>
      <c r="BH262" t="s">
        <v>1192</v>
      </c>
      <c r="BI262" t="s">
        <v>1192</v>
      </c>
      <c r="BJ262" t="s">
        <v>1192</v>
      </c>
      <c r="BK262" t="s">
        <v>1192</v>
      </c>
      <c r="BL262" t="s">
        <v>1192</v>
      </c>
      <c r="BM262" t="s">
        <v>1192</v>
      </c>
      <c r="BN262" t="s">
        <v>1192</v>
      </c>
      <c r="BO262" t="s">
        <v>1192</v>
      </c>
      <c r="BP262" t="s">
        <v>1192</v>
      </c>
      <c r="BQ262" t="s">
        <v>1192</v>
      </c>
      <c r="BR262" t="s">
        <v>1192</v>
      </c>
      <c r="BS262" t="s">
        <v>1192</v>
      </c>
      <c r="BT262" t="s">
        <v>1192</v>
      </c>
      <c r="BU262" t="s">
        <v>1192</v>
      </c>
      <c r="BV262" t="s">
        <v>1192</v>
      </c>
      <c r="BW262" t="s">
        <v>1192</v>
      </c>
      <c r="BX262" t="s">
        <v>1192</v>
      </c>
      <c r="BY262" t="s">
        <v>1192</v>
      </c>
      <c r="BZ262" t="s">
        <v>1192</v>
      </c>
      <c r="CA262" t="s">
        <v>1192</v>
      </c>
      <c r="CB262" t="s">
        <v>1192</v>
      </c>
      <c r="CC262" t="s">
        <v>1192</v>
      </c>
      <c r="CD262" t="s">
        <v>1192</v>
      </c>
      <c r="CE262" t="s">
        <v>1192</v>
      </c>
    </row>
    <row r="263" spans="1:83" x14ac:dyDescent="0.25">
      <c r="A263" t="s">
        <v>1128</v>
      </c>
      <c r="B263" t="s">
        <v>1762</v>
      </c>
      <c r="C263">
        <v>99239364</v>
      </c>
      <c r="D263">
        <v>104622378</v>
      </c>
      <c r="E263">
        <v>0</v>
      </c>
      <c r="F263">
        <v>0</v>
      </c>
      <c r="G263">
        <v>32000</v>
      </c>
      <c r="H263">
        <v>32000</v>
      </c>
      <c r="I263">
        <v>99207364</v>
      </c>
      <c r="J263">
        <v>104590378</v>
      </c>
      <c r="K263">
        <v>30893470</v>
      </c>
      <c r="L263">
        <v>30513750</v>
      </c>
      <c r="M263">
        <v>63756.1</v>
      </c>
      <c r="N263">
        <v>65263.9</v>
      </c>
      <c r="O263">
        <v>97</v>
      </c>
      <c r="P263">
        <v>97</v>
      </c>
      <c r="Q263">
        <v>0</v>
      </c>
      <c r="R263">
        <v>0</v>
      </c>
      <c r="S263">
        <v>61843.4</v>
      </c>
      <c r="T263">
        <v>63306</v>
      </c>
      <c r="U263">
        <v>1604.69</v>
      </c>
      <c r="V263">
        <v>1652.65</v>
      </c>
      <c r="W263">
        <v>1604.17</v>
      </c>
      <c r="X263">
        <v>1652.14</v>
      </c>
      <c r="Y263">
        <v>1015540</v>
      </c>
      <c r="Z263">
        <v>16.04</v>
      </c>
      <c r="AA263">
        <v>0.99988999999999995</v>
      </c>
      <c r="AB263">
        <v>4</v>
      </c>
      <c r="AC263">
        <v>4</v>
      </c>
      <c r="AD263">
        <v>0</v>
      </c>
      <c r="AE263">
        <v>228.3</v>
      </c>
      <c r="AF263">
        <v>0</v>
      </c>
      <c r="AG263">
        <v>102.95</v>
      </c>
      <c r="AH263">
        <v>1983.9</v>
      </c>
      <c r="AI263">
        <v>1</v>
      </c>
      <c r="AJ263">
        <v>3434.3</v>
      </c>
      <c r="AK263">
        <v>0</v>
      </c>
      <c r="AL263">
        <v>0</v>
      </c>
      <c r="AM263">
        <v>1</v>
      </c>
      <c r="AN263">
        <v>3434.3</v>
      </c>
      <c r="AO263" t="s">
        <v>1192</v>
      </c>
      <c r="AP263" t="s">
        <v>1192</v>
      </c>
      <c r="AQ263" t="s">
        <v>1192</v>
      </c>
      <c r="AR263" t="s">
        <v>1192</v>
      </c>
      <c r="AS263" t="s">
        <v>1192</v>
      </c>
      <c r="AT263" t="s">
        <v>1192</v>
      </c>
      <c r="AU263" t="s">
        <v>1192</v>
      </c>
      <c r="AV263" t="s">
        <v>1192</v>
      </c>
      <c r="AW263" t="s">
        <v>1192</v>
      </c>
      <c r="AX263" t="s">
        <v>1192</v>
      </c>
      <c r="AY263" t="s">
        <v>1192</v>
      </c>
      <c r="AZ263" t="s">
        <v>1192</v>
      </c>
      <c r="BA263" t="s">
        <v>1192</v>
      </c>
      <c r="BB263" t="s">
        <v>1192</v>
      </c>
      <c r="BC263" t="s">
        <v>1192</v>
      </c>
      <c r="BD263" t="s">
        <v>1192</v>
      </c>
      <c r="BE263" t="s">
        <v>1192</v>
      </c>
      <c r="BF263" t="s">
        <v>1192</v>
      </c>
      <c r="BG263" t="s">
        <v>1192</v>
      </c>
      <c r="BH263" t="s">
        <v>1192</v>
      </c>
      <c r="BI263" t="s">
        <v>1192</v>
      </c>
      <c r="BJ263" t="s">
        <v>1192</v>
      </c>
      <c r="BK263" t="s">
        <v>1192</v>
      </c>
      <c r="BL263" t="s">
        <v>1192</v>
      </c>
      <c r="BM263" t="s">
        <v>1192</v>
      </c>
      <c r="BN263" t="s">
        <v>1192</v>
      </c>
      <c r="BO263" t="s">
        <v>1192</v>
      </c>
      <c r="BP263" t="s">
        <v>1192</v>
      </c>
      <c r="BQ263" t="s">
        <v>1192</v>
      </c>
      <c r="BR263" t="s">
        <v>1192</v>
      </c>
      <c r="BS263" t="s">
        <v>1192</v>
      </c>
      <c r="BT263" t="s">
        <v>1192</v>
      </c>
      <c r="BU263" t="s">
        <v>1192</v>
      </c>
      <c r="BV263" t="s">
        <v>1192</v>
      </c>
      <c r="BW263" t="s">
        <v>1192</v>
      </c>
      <c r="BX263" t="s">
        <v>1192</v>
      </c>
      <c r="BY263" t="s">
        <v>1192</v>
      </c>
      <c r="BZ263" t="s">
        <v>1192</v>
      </c>
      <c r="CA263" t="s">
        <v>1192</v>
      </c>
      <c r="CB263" t="s">
        <v>1192</v>
      </c>
      <c r="CC263" t="s">
        <v>1192</v>
      </c>
      <c r="CD263" t="s">
        <v>1192</v>
      </c>
      <c r="CE263" t="s">
        <v>1192</v>
      </c>
    </row>
    <row r="264" spans="1:83" x14ac:dyDescent="0.25">
      <c r="A264" t="s">
        <v>1130</v>
      </c>
      <c r="B264" t="s">
        <v>1763</v>
      </c>
      <c r="C264">
        <v>4179982</v>
      </c>
      <c r="D264">
        <v>4407330</v>
      </c>
      <c r="E264">
        <v>0</v>
      </c>
      <c r="F264">
        <v>0</v>
      </c>
      <c r="G264">
        <v>0</v>
      </c>
      <c r="H264">
        <v>0</v>
      </c>
      <c r="I264">
        <v>4179982</v>
      </c>
      <c r="J264">
        <v>4407330</v>
      </c>
      <c r="K264">
        <v>0</v>
      </c>
      <c r="L264">
        <v>0</v>
      </c>
      <c r="M264">
        <v>22846.1</v>
      </c>
      <c r="N264">
        <v>23460.7</v>
      </c>
      <c r="O264">
        <v>97.9</v>
      </c>
      <c r="P264">
        <v>97.9</v>
      </c>
      <c r="Q264">
        <v>0</v>
      </c>
      <c r="R264">
        <v>0</v>
      </c>
      <c r="S264">
        <v>22366</v>
      </c>
      <c r="T264">
        <v>22968.025300000001</v>
      </c>
      <c r="U264">
        <v>186.89</v>
      </c>
      <c r="V264">
        <v>191.88981000000001</v>
      </c>
      <c r="W264">
        <v>186.89</v>
      </c>
      <c r="X264">
        <v>191.88981000000001</v>
      </c>
      <c r="Y264">
        <v>0</v>
      </c>
      <c r="Z264">
        <v>0</v>
      </c>
      <c r="AA264">
        <v>0</v>
      </c>
      <c r="AB264">
        <v>4</v>
      </c>
      <c r="AC264">
        <v>4</v>
      </c>
      <c r="AD264">
        <v>1401.29844</v>
      </c>
      <c r="AE264">
        <v>248.56974</v>
      </c>
      <c r="AF264">
        <v>80.349919999999997</v>
      </c>
      <c r="AG264">
        <v>0</v>
      </c>
      <c r="AH264">
        <v>1922.1079099999999</v>
      </c>
      <c r="AI264">
        <v>0</v>
      </c>
      <c r="AJ264">
        <v>0</v>
      </c>
      <c r="AK264">
        <v>0</v>
      </c>
      <c r="AL264">
        <v>0</v>
      </c>
      <c r="AM264">
        <v>0</v>
      </c>
      <c r="AN264">
        <v>0</v>
      </c>
      <c r="AO264" t="s">
        <v>1192</v>
      </c>
      <c r="AP264" t="s">
        <v>1192</v>
      </c>
      <c r="AQ264" t="s">
        <v>1192</v>
      </c>
      <c r="AR264" t="s">
        <v>1192</v>
      </c>
      <c r="AS264" t="s">
        <v>1192</v>
      </c>
      <c r="AT264" t="s">
        <v>1192</v>
      </c>
      <c r="AU264" t="s">
        <v>1192</v>
      </c>
      <c r="AV264" t="s">
        <v>1192</v>
      </c>
      <c r="AW264" t="s">
        <v>1192</v>
      </c>
      <c r="AX264" t="s">
        <v>1192</v>
      </c>
      <c r="AY264" t="s">
        <v>1192</v>
      </c>
      <c r="AZ264" t="s">
        <v>1192</v>
      </c>
      <c r="BA264" t="s">
        <v>1192</v>
      </c>
      <c r="BB264" t="s">
        <v>1192</v>
      </c>
      <c r="BC264" t="s">
        <v>1192</v>
      </c>
      <c r="BD264" t="s">
        <v>1192</v>
      </c>
      <c r="BE264" t="s">
        <v>1192</v>
      </c>
      <c r="BF264" t="s">
        <v>1192</v>
      </c>
      <c r="BG264" t="s">
        <v>1192</v>
      </c>
      <c r="BH264" t="s">
        <v>1192</v>
      </c>
      <c r="BI264" t="s">
        <v>1192</v>
      </c>
      <c r="BJ264" t="s">
        <v>1192</v>
      </c>
      <c r="BK264" t="s">
        <v>1192</v>
      </c>
      <c r="BL264" t="s">
        <v>1192</v>
      </c>
      <c r="BM264" t="s">
        <v>1192</v>
      </c>
      <c r="BN264" t="s">
        <v>1192</v>
      </c>
      <c r="BO264" t="s">
        <v>1192</v>
      </c>
      <c r="BP264" t="s">
        <v>1192</v>
      </c>
      <c r="BQ264" t="s">
        <v>1192</v>
      </c>
      <c r="BR264" t="s">
        <v>1192</v>
      </c>
      <c r="BS264" t="s">
        <v>1192</v>
      </c>
      <c r="BT264" t="s">
        <v>1192</v>
      </c>
      <c r="BU264" t="s">
        <v>1192</v>
      </c>
      <c r="BV264" t="s">
        <v>1192</v>
      </c>
      <c r="BW264" t="s">
        <v>1192</v>
      </c>
      <c r="BX264" t="s">
        <v>1192</v>
      </c>
      <c r="BY264" t="s">
        <v>1192</v>
      </c>
      <c r="BZ264" t="s">
        <v>1192</v>
      </c>
      <c r="CA264" t="s">
        <v>1192</v>
      </c>
      <c r="CB264" t="s">
        <v>1192</v>
      </c>
      <c r="CC264" t="s">
        <v>1192</v>
      </c>
      <c r="CD264" t="s">
        <v>1192</v>
      </c>
      <c r="CE264" t="s">
        <v>1192</v>
      </c>
    </row>
    <row r="265" spans="1:83" x14ac:dyDescent="0.25">
      <c r="A265" t="s">
        <v>1132</v>
      </c>
      <c r="B265" t="s">
        <v>1764</v>
      </c>
      <c r="C265">
        <v>9723066</v>
      </c>
      <c r="D265">
        <v>10007882</v>
      </c>
      <c r="E265">
        <v>0</v>
      </c>
      <c r="F265">
        <v>0</v>
      </c>
      <c r="G265">
        <v>1033066</v>
      </c>
      <c r="H265">
        <v>1070596</v>
      </c>
      <c r="I265">
        <v>8690000</v>
      </c>
      <c r="J265">
        <v>8937286</v>
      </c>
      <c r="K265">
        <v>0</v>
      </c>
      <c r="L265">
        <v>0</v>
      </c>
      <c r="M265">
        <v>38921.599999999999</v>
      </c>
      <c r="N265">
        <v>39162.85426</v>
      </c>
      <c r="O265">
        <v>98.8</v>
      </c>
      <c r="P265">
        <v>98.8</v>
      </c>
      <c r="Q265">
        <v>0</v>
      </c>
      <c r="R265">
        <v>0</v>
      </c>
      <c r="S265">
        <v>38454.5</v>
      </c>
      <c r="T265">
        <v>38692.900009999998</v>
      </c>
      <c r="U265">
        <v>252.85</v>
      </c>
      <c r="V265">
        <v>258.64904999999999</v>
      </c>
      <c r="W265">
        <v>225.98</v>
      </c>
      <c r="X265">
        <v>230.98</v>
      </c>
      <c r="Y265">
        <v>0</v>
      </c>
      <c r="Z265">
        <v>0</v>
      </c>
      <c r="AA265">
        <v>0</v>
      </c>
      <c r="AB265">
        <v>4</v>
      </c>
      <c r="AC265">
        <v>4</v>
      </c>
      <c r="AD265">
        <v>1626.39</v>
      </c>
      <c r="AE265">
        <v>295.57</v>
      </c>
      <c r="AF265">
        <v>0</v>
      </c>
      <c r="AG265">
        <v>0</v>
      </c>
      <c r="AH265">
        <v>2180.60905</v>
      </c>
      <c r="AI265">
        <v>22</v>
      </c>
      <c r="AJ265">
        <v>38692.9</v>
      </c>
      <c r="AK265">
        <v>0</v>
      </c>
      <c r="AL265">
        <v>0</v>
      </c>
      <c r="AM265">
        <v>21</v>
      </c>
      <c r="AN265">
        <v>38652.699999999997</v>
      </c>
      <c r="AO265" t="s">
        <v>1192</v>
      </c>
      <c r="AP265" t="s">
        <v>1192</v>
      </c>
      <c r="AQ265" t="s">
        <v>1192</v>
      </c>
      <c r="AR265" t="s">
        <v>1192</v>
      </c>
      <c r="AS265" t="s">
        <v>1192</v>
      </c>
      <c r="AT265" t="s">
        <v>1192</v>
      </c>
      <c r="AU265" t="s">
        <v>1192</v>
      </c>
      <c r="AV265" t="s">
        <v>1192</v>
      </c>
      <c r="AW265" t="s">
        <v>1192</v>
      </c>
      <c r="AX265" t="s">
        <v>1192</v>
      </c>
      <c r="AY265" t="s">
        <v>1192</v>
      </c>
      <c r="AZ265" t="s">
        <v>1192</v>
      </c>
      <c r="BA265" t="s">
        <v>1192</v>
      </c>
      <c r="BB265" t="s">
        <v>1192</v>
      </c>
      <c r="BC265" t="s">
        <v>1192</v>
      </c>
      <c r="BD265" t="s">
        <v>1192</v>
      </c>
      <c r="BE265" t="s">
        <v>1192</v>
      </c>
      <c r="BF265" t="s">
        <v>1192</v>
      </c>
      <c r="BG265" t="s">
        <v>1192</v>
      </c>
      <c r="BH265" t="s">
        <v>1192</v>
      </c>
      <c r="BI265" t="s">
        <v>1192</v>
      </c>
      <c r="BJ265" t="s">
        <v>1192</v>
      </c>
      <c r="BK265" t="s">
        <v>1192</v>
      </c>
      <c r="BL265" t="s">
        <v>1192</v>
      </c>
      <c r="BM265" t="s">
        <v>1192</v>
      </c>
      <c r="BN265" t="s">
        <v>1192</v>
      </c>
      <c r="BO265" t="s">
        <v>1192</v>
      </c>
      <c r="BP265" t="s">
        <v>1192</v>
      </c>
      <c r="BQ265" t="s">
        <v>1192</v>
      </c>
      <c r="BR265" t="s">
        <v>1192</v>
      </c>
      <c r="BS265" t="s">
        <v>1192</v>
      </c>
      <c r="BT265" t="s">
        <v>1192</v>
      </c>
      <c r="BU265" t="s">
        <v>1192</v>
      </c>
      <c r="BV265" t="s">
        <v>1192</v>
      </c>
      <c r="BW265" t="s">
        <v>1192</v>
      </c>
      <c r="BX265" t="s">
        <v>1192</v>
      </c>
      <c r="BY265" t="s">
        <v>1192</v>
      </c>
      <c r="BZ265" t="s">
        <v>1192</v>
      </c>
      <c r="CA265" t="s">
        <v>1192</v>
      </c>
      <c r="CB265" t="s">
        <v>1192</v>
      </c>
      <c r="CC265" t="s">
        <v>1192</v>
      </c>
      <c r="CD265" t="s">
        <v>1192</v>
      </c>
      <c r="CE265" t="s">
        <v>1192</v>
      </c>
    </row>
    <row r="266" spans="1:83" x14ac:dyDescent="0.25">
      <c r="A266" t="s">
        <v>1134</v>
      </c>
      <c r="B266" t="s">
        <v>1765</v>
      </c>
      <c r="C266">
        <v>12665500</v>
      </c>
      <c r="D266">
        <v>13501978</v>
      </c>
      <c r="E266">
        <v>0</v>
      </c>
      <c r="F266">
        <v>0</v>
      </c>
      <c r="G266">
        <v>3943470</v>
      </c>
      <c r="H266">
        <v>4311438</v>
      </c>
      <c r="I266">
        <v>8722030</v>
      </c>
      <c r="J266">
        <v>9190540</v>
      </c>
      <c r="K266">
        <v>0</v>
      </c>
      <c r="L266">
        <v>0</v>
      </c>
      <c r="M266">
        <v>49649.599999999999</v>
      </c>
      <c r="N266">
        <v>50592.7</v>
      </c>
      <c r="O266">
        <v>97.5</v>
      </c>
      <c r="P266">
        <v>98.1</v>
      </c>
      <c r="Q266">
        <v>1.6</v>
      </c>
      <c r="R266">
        <v>1.6</v>
      </c>
      <c r="S266">
        <v>48410</v>
      </c>
      <c r="T266">
        <v>49633.038699999997</v>
      </c>
      <c r="U266">
        <v>261.63</v>
      </c>
      <c r="V266">
        <v>272.03609</v>
      </c>
      <c r="W266">
        <v>180.17</v>
      </c>
      <c r="X266">
        <v>185.16980000000001</v>
      </c>
      <c r="Y266">
        <v>0</v>
      </c>
      <c r="Z266">
        <v>0</v>
      </c>
      <c r="AA266">
        <v>0</v>
      </c>
      <c r="AB266">
        <v>4</v>
      </c>
      <c r="AC266">
        <v>4</v>
      </c>
      <c r="AD266">
        <v>1556.4587799999999</v>
      </c>
      <c r="AE266">
        <v>246.5598</v>
      </c>
      <c r="AF266">
        <v>91.789929999999998</v>
      </c>
      <c r="AG266">
        <v>0</v>
      </c>
      <c r="AH266">
        <v>2166.8445999999999</v>
      </c>
      <c r="AI266">
        <v>50</v>
      </c>
      <c r="AJ266">
        <v>49633</v>
      </c>
      <c r="AK266">
        <v>0</v>
      </c>
      <c r="AL266">
        <v>0</v>
      </c>
      <c r="AM266">
        <v>46</v>
      </c>
      <c r="AN266">
        <v>49339.199999999997</v>
      </c>
      <c r="AO266" t="s">
        <v>1192</v>
      </c>
      <c r="AP266" t="s">
        <v>1192</v>
      </c>
      <c r="AQ266" t="s">
        <v>1192</v>
      </c>
      <c r="AR266" t="s">
        <v>1192</v>
      </c>
      <c r="AS266" t="s">
        <v>1192</v>
      </c>
      <c r="AT266" t="s">
        <v>1192</v>
      </c>
      <c r="AU266" t="s">
        <v>1192</v>
      </c>
      <c r="AV266" t="s">
        <v>1192</v>
      </c>
      <c r="AW266" t="s">
        <v>1192</v>
      </c>
      <c r="AX266" t="s">
        <v>1192</v>
      </c>
      <c r="AY266" t="s">
        <v>1192</v>
      </c>
      <c r="AZ266" t="s">
        <v>1192</v>
      </c>
      <c r="BA266" t="s">
        <v>1192</v>
      </c>
      <c r="BB266" t="s">
        <v>1192</v>
      </c>
      <c r="BC266" t="s">
        <v>1192</v>
      </c>
      <c r="BD266" t="s">
        <v>1192</v>
      </c>
      <c r="BE266" t="s">
        <v>1192</v>
      </c>
      <c r="BF266" t="s">
        <v>1192</v>
      </c>
      <c r="BG266" t="s">
        <v>1192</v>
      </c>
      <c r="BH266" t="s">
        <v>1192</v>
      </c>
      <c r="BI266" t="s">
        <v>1192</v>
      </c>
      <c r="BJ266" t="s">
        <v>1192</v>
      </c>
      <c r="BK266" t="s">
        <v>1192</v>
      </c>
      <c r="BL266" t="s">
        <v>1192</v>
      </c>
      <c r="BM266" t="s">
        <v>1192</v>
      </c>
      <c r="BN266" t="s">
        <v>1192</v>
      </c>
      <c r="BO266" t="s">
        <v>1192</v>
      </c>
      <c r="BP266" t="s">
        <v>1192</v>
      </c>
      <c r="BQ266" t="s">
        <v>1192</v>
      </c>
      <c r="BR266" t="s">
        <v>1192</v>
      </c>
      <c r="BS266" t="s">
        <v>1192</v>
      </c>
      <c r="BT266" t="s">
        <v>1192</v>
      </c>
      <c r="BU266" t="s">
        <v>1192</v>
      </c>
      <c r="BV266" t="s">
        <v>1192</v>
      </c>
      <c r="BW266" t="s">
        <v>1192</v>
      </c>
      <c r="BX266" t="s">
        <v>1192</v>
      </c>
      <c r="BY266" t="s">
        <v>1192</v>
      </c>
      <c r="BZ266" t="s">
        <v>1192</v>
      </c>
      <c r="CA266" t="s">
        <v>1192</v>
      </c>
      <c r="CB266" t="s">
        <v>1192</v>
      </c>
      <c r="CC266" t="s">
        <v>1192</v>
      </c>
      <c r="CD266" t="s">
        <v>1192</v>
      </c>
      <c r="CE266" t="s">
        <v>1192</v>
      </c>
    </row>
    <row r="267" spans="1:83" x14ac:dyDescent="0.25">
      <c r="A267" t="s">
        <v>1135</v>
      </c>
      <c r="B267" t="s">
        <v>1766</v>
      </c>
      <c r="C267">
        <v>79465105</v>
      </c>
      <c r="D267">
        <v>82672458</v>
      </c>
      <c r="E267">
        <v>0</v>
      </c>
      <c r="F267">
        <v>0</v>
      </c>
      <c r="G267">
        <v>5035266</v>
      </c>
      <c r="H267">
        <v>5156690</v>
      </c>
      <c r="I267">
        <v>74429839</v>
      </c>
      <c r="J267">
        <v>77515768</v>
      </c>
      <c r="K267">
        <v>63663</v>
      </c>
      <c r="L267">
        <v>65746</v>
      </c>
      <c r="M267">
        <v>52612.6</v>
      </c>
      <c r="N267">
        <v>54256.4</v>
      </c>
      <c r="O267">
        <v>99.25</v>
      </c>
      <c r="P267">
        <v>99.25</v>
      </c>
      <c r="Q267">
        <v>160</v>
      </c>
      <c r="R267">
        <v>159.80000000000001</v>
      </c>
      <c r="S267">
        <v>52378</v>
      </c>
      <c r="T267">
        <v>54009.3</v>
      </c>
      <c r="U267">
        <v>1517.15</v>
      </c>
      <c r="V267">
        <v>1530.71</v>
      </c>
      <c r="W267">
        <v>1421.02</v>
      </c>
      <c r="X267">
        <v>1435.23</v>
      </c>
      <c r="Y267">
        <v>767477.55</v>
      </c>
      <c r="Z267">
        <v>14.21</v>
      </c>
      <c r="AA267">
        <v>0.99999000000000005</v>
      </c>
      <c r="AB267">
        <v>4</v>
      </c>
      <c r="AC267">
        <v>4</v>
      </c>
      <c r="AD267">
        <v>0</v>
      </c>
      <c r="AE267">
        <v>249.66</v>
      </c>
      <c r="AF267">
        <v>106.27</v>
      </c>
      <c r="AG267">
        <v>0</v>
      </c>
      <c r="AH267">
        <v>1886.64</v>
      </c>
      <c r="AI267">
        <v>29</v>
      </c>
      <c r="AJ267">
        <v>54009.3</v>
      </c>
      <c r="AK267">
        <v>0</v>
      </c>
      <c r="AL267">
        <v>0</v>
      </c>
      <c r="AM267">
        <v>28</v>
      </c>
      <c r="AN267">
        <v>53972.4</v>
      </c>
      <c r="AO267" t="s">
        <v>1192</v>
      </c>
      <c r="AP267" t="s">
        <v>1192</v>
      </c>
      <c r="AQ267" t="s">
        <v>1192</v>
      </c>
      <c r="AR267" t="s">
        <v>1192</v>
      </c>
      <c r="AS267" t="s">
        <v>1192</v>
      </c>
      <c r="AT267" t="s">
        <v>1192</v>
      </c>
      <c r="AU267" t="s">
        <v>1192</v>
      </c>
      <c r="AV267" t="s">
        <v>1192</v>
      </c>
      <c r="AW267" t="s">
        <v>1192</v>
      </c>
      <c r="AX267" t="s">
        <v>1192</v>
      </c>
      <c r="AY267" t="s">
        <v>1192</v>
      </c>
      <c r="AZ267" t="s">
        <v>1192</v>
      </c>
      <c r="BA267" t="s">
        <v>1192</v>
      </c>
      <c r="BB267" t="s">
        <v>1192</v>
      </c>
      <c r="BC267" t="s">
        <v>1192</v>
      </c>
      <c r="BD267" t="s">
        <v>1192</v>
      </c>
      <c r="BE267" t="s">
        <v>1192</v>
      </c>
      <c r="BF267" t="s">
        <v>1192</v>
      </c>
      <c r="BG267" t="s">
        <v>1192</v>
      </c>
      <c r="BH267" t="s">
        <v>1192</v>
      </c>
      <c r="BI267" t="s">
        <v>1192</v>
      </c>
      <c r="BJ267" t="s">
        <v>1192</v>
      </c>
      <c r="BK267" t="s">
        <v>1192</v>
      </c>
      <c r="BL267" t="s">
        <v>1192</v>
      </c>
      <c r="BM267" t="s">
        <v>1192</v>
      </c>
      <c r="BN267" t="s">
        <v>1192</v>
      </c>
      <c r="BO267" t="s">
        <v>1192</v>
      </c>
      <c r="BP267" t="s">
        <v>1192</v>
      </c>
      <c r="BQ267" t="s">
        <v>1192</v>
      </c>
      <c r="BR267" t="s">
        <v>1192</v>
      </c>
      <c r="BS267" t="s">
        <v>1192</v>
      </c>
      <c r="BT267" t="s">
        <v>1192</v>
      </c>
      <c r="BU267" t="s">
        <v>1192</v>
      </c>
      <c r="BV267" t="s">
        <v>1192</v>
      </c>
      <c r="BW267" t="s">
        <v>1192</v>
      </c>
      <c r="BX267" t="s">
        <v>1192</v>
      </c>
      <c r="BY267" t="s">
        <v>1192</v>
      </c>
      <c r="BZ267" t="s">
        <v>1192</v>
      </c>
      <c r="CA267" t="s">
        <v>1192</v>
      </c>
      <c r="CB267" t="s">
        <v>1192</v>
      </c>
      <c r="CC267" t="s">
        <v>1192</v>
      </c>
      <c r="CD267" t="s">
        <v>1192</v>
      </c>
      <c r="CE267" t="s">
        <v>1192</v>
      </c>
    </row>
    <row r="268" spans="1:83" x14ac:dyDescent="0.25">
      <c r="A268" t="s">
        <v>1137</v>
      </c>
      <c r="B268" t="s">
        <v>1767</v>
      </c>
      <c r="C268">
        <v>10704547</v>
      </c>
      <c r="D268">
        <v>11385432</v>
      </c>
      <c r="E268">
        <v>561365</v>
      </c>
      <c r="F268">
        <v>571602</v>
      </c>
      <c r="G268">
        <v>2100447</v>
      </c>
      <c r="H268">
        <v>2273122</v>
      </c>
      <c r="I268">
        <v>8604100</v>
      </c>
      <c r="J268">
        <v>9112310</v>
      </c>
      <c r="K268">
        <v>0</v>
      </c>
      <c r="L268">
        <v>0</v>
      </c>
      <c r="M268">
        <v>50453.8</v>
      </c>
      <c r="N268">
        <v>51435.3</v>
      </c>
      <c r="O268">
        <v>96</v>
      </c>
      <c r="P268">
        <v>97</v>
      </c>
      <c r="Q268">
        <v>0</v>
      </c>
      <c r="R268">
        <v>0</v>
      </c>
      <c r="S268">
        <v>48435.6</v>
      </c>
      <c r="T268">
        <v>49892.2</v>
      </c>
      <c r="U268">
        <v>221.01</v>
      </c>
      <c r="V268">
        <v>228.2</v>
      </c>
      <c r="W268">
        <v>177.64</v>
      </c>
      <c r="X268">
        <v>182.64</v>
      </c>
      <c r="Y268" t="s">
        <v>1192</v>
      </c>
      <c r="Z268" t="s">
        <v>1192</v>
      </c>
      <c r="AA268" t="s">
        <v>1192</v>
      </c>
      <c r="AB268">
        <v>4</v>
      </c>
      <c r="AC268">
        <v>4</v>
      </c>
      <c r="AD268">
        <v>1401.12</v>
      </c>
      <c r="AE268">
        <v>218.52</v>
      </c>
      <c r="AF268">
        <v>75.33</v>
      </c>
      <c r="AG268">
        <v>0</v>
      </c>
      <c r="AH268">
        <v>1923.17</v>
      </c>
      <c r="AI268">
        <v>27</v>
      </c>
      <c r="AJ268">
        <v>32469.1</v>
      </c>
      <c r="AK268">
        <v>0</v>
      </c>
      <c r="AL268">
        <v>0</v>
      </c>
      <c r="AM268">
        <v>27</v>
      </c>
      <c r="AN268">
        <v>32469.1</v>
      </c>
      <c r="AO268">
        <v>3</v>
      </c>
      <c r="AP268" t="s">
        <v>1192</v>
      </c>
      <c r="AQ268" t="s">
        <v>1192</v>
      </c>
      <c r="AR268" t="s">
        <v>1192</v>
      </c>
      <c r="AS268" t="s">
        <v>1192</v>
      </c>
      <c r="AT268" t="s">
        <v>1192</v>
      </c>
      <c r="AU268" t="s">
        <v>1192</v>
      </c>
      <c r="AV268" t="s">
        <v>1192</v>
      </c>
      <c r="AW268" t="s">
        <v>1192</v>
      </c>
      <c r="AX268" t="s">
        <v>1192</v>
      </c>
      <c r="AY268" t="s">
        <v>1192</v>
      </c>
      <c r="AZ268" t="s">
        <v>1192</v>
      </c>
      <c r="BA268" t="s">
        <v>1192</v>
      </c>
      <c r="BB268" t="s">
        <v>1192</v>
      </c>
      <c r="BC268" t="s">
        <v>1192</v>
      </c>
      <c r="BD268" t="s">
        <v>1192</v>
      </c>
      <c r="BE268" t="s">
        <v>1192</v>
      </c>
      <c r="BF268" t="s">
        <v>1192</v>
      </c>
      <c r="BG268" t="s">
        <v>1192</v>
      </c>
      <c r="BH268" t="s">
        <v>1192</v>
      </c>
      <c r="BI268" t="s">
        <v>1192</v>
      </c>
      <c r="BJ268" t="s">
        <v>1192</v>
      </c>
      <c r="BK268" t="s">
        <v>1192</v>
      </c>
      <c r="BL268" t="s">
        <v>1192</v>
      </c>
      <c r="BM268" t="s">
        <v>1192</v>
      </c>
      <c r="BN268" t="s">
        <v>1192</v>
      </c>
      <c r="BO268" t="s">
        <v>1192</v>
      </c>
      <c r="BP268" t="s">
        <v>1192</v>
      </c>
      <c r="BQ268" t="s">
        <v>1192</v>
      </c>
      <c r="BR268" t="s">
        <v>1192</v>
      </c>
      <c r="BS268" t="s">
        <v>1192</v>
      </c>
      <c r="BT268" t="s">
        <v>1192</v>
      </c>
      <c r="BU268" t="s">
        <v>1192</v>
      </c>
      <c r="BV268" t="s">
        <v>1192</v>
      </c>
      <c r="BW268" t="s">
        <v>1192</v>
      </c>
      <c r="BX268" t="s">
        <v>1192</v>
      </c>
      <c r="BY268" t="s">
        <v>1192</v>
      </c>
      <c r="BZ268">
        <v>0</v>
      </c>
      <c r="CA268" t="s">
        <v>1192</v>
      </c>
      <c r="CB268" t="s">
        <v>1192</v>
      </c>
      <c r="CC268">
        <v>0</v>
      </c>
      <c r="CD268" t="s">
        <v>1192</v>
      </c>
      <c r="CE268" t="s">
        <v>1192</v>
      </c>
    </row>
    <row r="269" spans="1:83" x14ac:dyDescent="0.25">
      <c r="A269" t="s">
        <v>1139</v>
      </c>
      <c r="B269" t="s">
        <v>1768</v>
      </c>
      <c r="C269">
        <v>9589050</v>
      </c>
      <c r="D269">
        <v>10089081</v>
      </c>
      <c r="E269">
        <v>333348</v>
      </c>
      <c r="F269">
        <v>339854</v>
      </c>
      <c r="G269">
        <v>1763146</v>
      </c>
      <c r="H269">
        <v>1847795</v>
      </c>
      <c r="I269">
        <v>7825904</v>
      </c>
      <c r="J269">
        <v>8241286</v>
      </c>
      <c r="K269">
        <v>0</v>
      </c>
      <c r="L269">
        <v>0</v>
      </c>
      <c r="M269">
        <v>50398.3</v>
      </c>
      <c r="N269">
        <v>51426</v>
      </c>
      <c r="O269">
        <v>98.5</v>
      </c>
      <c r="P269">
        <v>98.5</v>
      </c>
      <c r="Q269">
        <v>673.7</v>
      </c>
      <c r="R269">
        <v>683.4</v>
      </c>
      <c r="S269">
        <v>50316</v>
      </c>
      <c r="T269">
        <v>51338.01</v>
      </c>
      <c r="U269">
        <v>190.58</v>
      </c>
      <c r="V269">
        <v>196.52264</v>
      </c>
      <c r="W269">
        <v>155.54</v>
      </c>
      <c r="X269">
        <v>160.52991</v>
      </c>
      <c r="Y269" t="s">
        <v>1192</v>
      </c>
      <c r="Z269" t="s">
        <v>1192</v>
      </c>
      <c r="AA269" t="s">
        <v>1192</v>
      </c>
      <c r="AB269">
        <v>4</v>
      </c>
      <c r="AC269">
        <v>4</v>
      </c>
      <c r="AD269">
        <v>1390.8597199999999</v>
      </c>
      <c r="AE269">
        <v>236.45993999999999</v>
      </c>
      <c r="AF269">
        <v>75.42998</v>
      </c>
      <c r="AG269">
        <v>0</v>
      </c>
      <c r="AH269">
        <v>1899.2722699999999</v>
      </c>
      <c r="AI269">
        <v>57</v>
      </c>
      <c r="AJ269">
        <v>51338</v>
      </c>
      <c r="AK269">
        <v>0</v>
      </c>
      <c r="AL269">
        <v>0</v>
      </c>
      <c r="AM269">
        <v>51</v>
      </c>
      <c r="AN269">
        <v>51094</v>
      </c>
      <c r="AO269">
        <v>3</v>
      </c>
      <c r="AP269" t="s">
        <v>1192</v>
      </c>
      <c r="AQ269" t="s">
        <v>1192</v>
      </c>
      <c r="AR269" t="s">
        <v>1192</v>
      </c>
      <c r="AS269" t="s">
        <v>1192</v>
      </c>
      <c r="AT269" t="s">
        <v>1192</v>
      </c>
      <c r="AU269" t="s">
        <v>1192</v>
      </c>
      <c r="AV269" t="s">
        <v>1192</v>
      </c>
      <c r="AW269" t="s">
        <v>1192</v>
      </c>
      <c r="AX269" t="s">
        <v>1192</v>
      </c>
      <c r="AY269" t="s">
        <v>1192</v>
      </c>
      <c r="AZ269" t="s">
        <v>1192</v>
      </c>
      <c r="BA269" t="s">
        <v>1192</v>
      </c>
      <c r="BB269" t="s">
        <v>1192</v>
      </c>
      <c r="BC269" t="s">
        <v>1192</v>
      </c>
      <c r="BD269" t="s">
        <v>1192</v>
      </c>
      <c r="BE269" t="s">
        <v>1192</v>
      </c>
      <c r="BF269" t="s">
        <v>1192</v>
      </c>
      <c r="BG269" t="s">
        <v>1192</v>
      </c>
      <c r="BH269" t="s">
        <v>1192</v>
      </c>
      <c r="BI269" t="s">
        <v>1192</v>
      </c>
      <c r="BJ269" t="s">
        <v>1192</v>
      </c>
      <c r="BK269" t="s">
        <v>1192</v>
      </c>
      <c r="BL269" t="s">
        <v>1192</v>
      </c>
      <c r="BM269" t="s">
        <v>1192</v>
      </c>
      <c r="BN269" t="s">
        <v>1192</v>
      </c>
      <c r="BO269" t="s">
        <v>1192</v>
      </c>
      <c r="BP269" t="s">
        <v>1192</v>
      </c>
      <c r="BQ269" t="s">
        <v>1192</v>
      </c>
      <c r="BR269" t="s">
        <v>1192</v>
      </c>
      <c r="BS269" t="s">
        <v>1192</v>
      </c>
      <c r="BT269" t="s">
        <v>1192</v>
      </c>
      <c r="BU269" t="s">
        <v>1192</v>
      </c>
      <c r="BV269" t="s">
        <v>1192</v>
      </c>
      <c r="BW269" t="s">
        <v>1192</v>
      </c>
      <c r="BX269" t="s">
        <v>1192</v>
      </c>
      <c r="BY269" t="s">
        <v>1192</v>
      </c>
      <c r="BZ269">
        <v>0</v>
      </c>
      <c r="CA269" t="s">
        <v>1192</v>
      </c>
      <c r="CB269" t="s">
        <v>1192</v>
      </c>
      <c r="CC269">
        <v>0</v>
      </c>
      <c r="CD269" t="s">
        <v>1192</v>
      </c>
      <c r="CE269" t="s">
        <v>1192</v>
      </c>
    </row>
    <row r="270" spans="1:83" x14ac:dyDescent="0.25">
      <c r="A270" t="s">
        <v>1141</v>
      </c>
      <c r="B270" t="s">
        <v>1769</v>
      </c>
      <c r="C270">
        <v>6821637</v>
      </c>
      <c r="D270">
        <v>7244906</v>
      </c>
      <c r="E270">
        <v>0</v>
      </c>
      <c r="F270">
        <v>0</v>
      </c>
      <c r="G270">
        <v>2241902</v>
      </c>
      <c r="H270">
        <v>2433311</v>
      </c>
      <c r="I270">
        <v>4579735</v>
      </c>
      <c r="J270">
        <v>4811595</v>
      </c>
      <c r="K270">
        <v>0</v>
      </c>
      <c r="L270">
        <v>0</v>
      </c>
      <c r="M270">
        <v>35688.5</v>
      </c>
      <c r="N270">
        <v>36105</v>
      </c>
      <c r="O270">
        <v>98</v>
      </c>
      <c r="P270">
        <v>98</v>
      </c>
      <c r="Q270">
        <v>428.3</v>
      </c>
      <c r="R270">
        <v>428.32</v>
      </c>
      <c r="S270">
        <v>35403</v>
      </c>
      <c r="T270">
        <v>35811.22</v>
      </c>
      <c r="U270">
        <v>192.69</v>
      </c>
      <c r="V270">
        <v>202.30826999999999</v>
      </c>
      <c r="W270">
        <v>129.36000000000001</v>
      </c>
      <c r="X270">
        <v>134.35999000000001</v>
      </c>
      <c r="Y270" t="s">
        <v>1192</v>
      </c>
      <c r="Z270" t="s">
        <v>1192</v>
      </c>
      <c r="AA270" t="s">
        <v>1192</v>
      </c>
      <c r="AB270">
        <v>4</v>
      </c>
      <c r="AC270">
        <v>4</v>
      </c>
      <c r="AD270">
        <v>1451.35698</v>
      </c>
      <c r="AE270">
        <v>280.08</v>
      </c>
      <c r="AF270">
        <v>0</v>
      </c>
      <c r="AG270">
        <v>0</v>
      </c>
      <c r="AH270">
        <v>1933.7452499999999</v>
      </c>
      <c r="AI270">
        <v>50</v>
      </c>
      <c r="AJ270">
        <v>35811.199999999997</v>
      </c>
      <c r="AK270">
        <v>0</v>
      </c>
      <c r="AL270">
        <v>0</v>
      </c>
      <c r="AM270">
        <v>47</v>
      </c>
      <c r="AN270">
        <v>35614.800000000003</v>
      </c>
      <c r="AO270">
        <v>3</v>
      </c>
      <c r="AP270" t="s">
        <v>1192</v>
      </c>
      <c r="AQ270" t="s">
        <v>1192</v>
      </c>
      <c r="AR270" t="s">
        <v>1192</v>
      </c>
      <c r="AS270" t="s">
        <v>1192</v>
      </c>
      <c r="AT270" t="s">
        <v>1192</v>
      </c>
      <c r="AU270" t="s">
        <v>1192</v>
      </c>
      <c r="AV270" t="s">
        <v>1192</v>
      </c>
      <c r="AW270" t="s">
        <v>1192</v>
      </c>
      <c r="AX270" t="s">
        <v>1192</v>
      </c>
      <c r="AY270" t="s">
        <v>1192</v>
      </c>
      <c r="AZ270" t="s">
        <v>1192</v>
      </c>
      <c r="BA270" t="s">
        <v>1192</v>
      </c>
      <c r="BB270" t="s">
        <v>1192</v>
      </c>
      <c r="BC270" t="s">
        <v>1192</v>
      </c>
      <c r="BD270" t="s">
        <v>1192</v>
      </c>
      <c r="BE270" t="s">
        <v>1192</v>
      </c>
      <c r="BF270" t="s">
        <v>1192</v>
      </c>
      <c r="BG270" t="s">
        <v>1192</v>
      </c>
      <c r="BH270" t="s">
        <v>1192</v>
      </c>
      <c r="BI270" t="s">
        <v>1192</v>
      </c>
      <c r="BJ270" t="s">
        <v>1192</v>
      </c>
      <c r="BK270" t="s">
        <v>1192</v>
      </c>
      <c r="BL270" t="s">
        <v>1192</v>
      </c>
      <c r="BM270" t="s">
        <v>1192</v>
      </c>
      <c r="BN270" t="s">
        <v>1192</v>
      </c>
      <c r="BO270" t="s">
        <v>1192</v>
      </c>
      <c r="BP270" t="s">
        <v>1192</v>
      </c>
      <c r="BQ270" t="s">
        <v>1192</v>
      </c>
      <c r="BR270" t="s">
        <v>1192</v>
      </c>
      <c r="BS270" t="s">
        <v>1192</v>
      </c>
      <c r="BT270" t="s">
        <v>1192</v>
      </c>
      <c r="BU270" t="s">
        <v>1192</v>
      </c>
      <c r="BV270" t="s">
        <v>1192</v>
      </c>
      <c r="BW270" t="s">
        <v>1192</v>
      </c>
      <c r="BX270" t="s">
        <v>1192</v>
      </c>
      <c r="BY270" t="s">
        <v>1192</v>
      </c>
      <c r="BZ270">
        <v>0</v>
      </c>
      <c r="CA270" t="s">
        <v>1192</v>
      </c>
      <c r="CB270" t="s">
        <v>1192</v>
      </c>
      <c r="CC270">
        <v>0</v>
      </c>
      <c r="CD270" t="s">
        <v>1192</v>
      </c>
      <c r="CE270" t="s">
        <v>1192</v>
      </c>
    </row>
    <row r="271" spans="1:83" x14ac:dyDescent="0.25">
      <c r="A271" t="s">
        <v>1143</v>
      </c>
      <c r="B271" t="s">
        <v>1770</v>
      </c>
      <c r="C271">
        <v>12885152</v>
      </c>
      <c r="D271">
        <v>13430051</v>
      </c>
      <c r="E271">
        <v>0</v>
      </c>
      <c r="F271">
        <v>0</v>
      </c>
      <c r="G271">
        <v>2149577</v>
      </c>
      <c r="H271">
        <v>2270351</v>
      </c>
      <c r="I271">
        <v>10735575</v>
      </c>
      <c r="J271">
        <v>11159700</v>
      </c>
      <c r="K271">
        <v>90707</v>
      </c>
      <c r="L271">
        <v>98152</v>
      </c>
      <c r="M271">
        <v>45041.5</v>
      </c>
      <c r="N271">
        <v>45876.6</v>
      </c>
      <c r="O271">
        <v>98</v>
      </c>
      <c r="P271">
        <v>98</v>
      </c>
      <c r="Q271">
        <v>15</v>
      </c>
      <c r="R271">
        <v>16.100000000000001</v>
      </c>
      <c r="S271">
        <v>44155.7</v>
      </c>
      <c r="T271">
        <v>44975.167999999998</v>
      </c>
      <c r="U271">
        <v>291.81</v>
      </c>
      <c r="V271">
        <v>298.61036000000001</v>
      </c>
      <c r="W271">
        <v>243.13</v>
      </c>
      <c r="X271">
        <v>248.13025999999999</v>
      </c>
      <c r="Y271">
        <v>0</v>
      </c>
      <c r="Z271">
        <v>0</v>
      </c>
      <c r="AA271">
        <v>0</v>
      </c>
      <c r="AB271">
        <v>4</v>
      </c>
      <c r="AC271">
        <v>4</v>
      </c>
      <c r="AD271">
        <v>1461.2410299999999</v>
      </c>
      <c r="AE271">
        <v>228.15017</v>
      </c>
      <c r="AF271">
        <v>82.350059999999999</v>
      </c>
      <c r="AG271">
        <v>0</v>
      </c>
      <c r="AH271">
        <v>2070.3516199999999</v>
      </c>
      <c r="AI271">
        <v>10</v>
      </c>
      <c r="AJ271">
        <v>31783.5</v>
      </c>
      <c r="AK271">
        <v>1</v>
      </c>
      <c r="AL271">
        <v>13191.7</v>
      </c>
      <c r="AM271">
        <v>11</v>
      </c>
      <c r="AN271">
        <v>44975.199999999997</v>
      </c>
      <c r="AO271" t="s">
        <v>1192</v>
      </c>
      <c r="AP271" t="s">
        <v>1192</v>
      </c>
      <c r="AQ271" t="s">
        <v>1192</v>
      </c>
      <c r="AR271" t="s">
        <v>1192</v>
      </c>
      <c r="AS271" t="s">
        <v>1192</v>
      </c>
      <c r="AT271" t="s">
        <v>1192</v>
      </c>
      <c r="AU271" t="s">
        <v>1192</v>
      </c>
      <c r="AV271" t="s">
        <v>1192</v>
      </c>
      <c r="AW271" t="s">
        <v>1192</v>
      </c>
      <c r="AX271" t="s">
        <v>1192</v>
      </c>
      <c r="AY271" t="s">
        <v>1192</v>
      </c>
      <c r="AZ271" t="s">
        <v>1192</v>
      </c>
      <c r="BA271" t="s">
        <v>1192</v>
      </c>
      <c r="BB271" t="s">
        <v>1192</v>
      </c>
      <c r="BC271" t="s">
        <v>1192</v>
      </c>
      <c r="BD271" t="s">
        <v>1192</v>
      </c>
      <c r="BE271" t="s">
        <v>1192</v>
      </c>
      <c r="BF271" t="s">
        <v>1192</v>
      </c>
      <c r="BG271" t="s">
        <v>1192</v>
      </c>
      <c r="BH271" t="s">
        <v>1192</v>
      </c>
      <c r="BI271" t="s">
        <v>1192</v>
      </c>
      <c r="BJ271" t="s">
        <v>1192</v>
      </c>
      <c r="BK271" t="s">
        <v>1192</v>
      </c>
      <c r="BL271" t="s">
        <v>1192</v>
      </c>
      <c r="BM271" t="s">
        <v>1192</v>
      </c>
      <c r="BN271" t="s">
        <v>1192</v>
      </c>
      <c r="BO271" t="s">
        <v>1192</v>
      </c>
      <c r="BP271" t="s">
        <v>1192</v>
      </c>
      <c r="BQ271" t="s">
        <v>1192</v>
      </c>
      <c r="BR271" t="s">
        <v>1192</v>
      </c>
      <c r="BS271" t="s">
        <v>1192</v>
      </c>
      <c r="BT271" t="s">
        <v>1192</v>
      </c>
      <c r="BU271" t="s">
        <v>1192</v>
      </c>
      <c r="BV271" t="s">
        <v>1192</v>
      </c>
      <c r="BW271" t="s">
        <v>1192</v>
      </c>
      <c r="BX271" t="s">
        <v>1192</v>
      </c>
      <c r="BY271" t="s">
        <v>1192</v>
      </c>
      <c r="BZ271" t="s">
        <v>1192</v>
      </c>
      <c r="CA271" t="s">
        <v>1192</v>
      </c>
      <c r="CB271" t="s">
        <v>1192</v>
      </c>
      <c r="CC271" t="s">
        <v>1192</v>
      </c>
      <c r="CD271" t="s">
        <v>1192</v>
      </c>
      <c r="CE271" t="s">
        <v>1192</v>
      </c>
    </row>
    <row r="272" spans="1:83" x14ac:dyDescent="0.25">
      <c r="A272" t="s">
        <v>1145</v>
      </c>
      <c r="B272" t="s">
        <v>1771</v>
      </c>
      <c r="C272">
        <v>9245204</v>
      </c>
      <c r="D272">
        <v>9644909</v>
      </c>
      <c r="E272">
        <v>0</v>
      </c>
      <c r="F272">
        <v>1219370</v>
      </c>
      <c r="G272">
        <v>2114610</v>
      </c>
      <c r="H272">
        <v>2228733</v>
      </c>
      <c r="I272">
        <v>7130594</v>
      </c>
      <c r="J272">
        <v>7416176</v>
      </c>
      <c r="K272">
        <v>0</v>
      </c>
      <c r="L272">
        <v>0</v>
      </c>
      <c r="M272">
        <v>39020.5</v>
      </c>
      <c r="N272">
        <v>39510.9</v>
      </c>
      <c r="O272">
        <v>99</v>
      </c>
      <c r="P272">
        <v>99</v>
      </c>
      <c r="Q272">
        <v>144</v>
      </c>
      <c r="R272">
        <v>144</v>
      </c>
      <c r="S272">
        <v>38774.300000000003</v>
      </c>
      <c r="T272">
        <v>39259.790999999997</v>
      </c>
      <c r="U272">
        <v>238.44</v>
      </c>
      <c r="V272">
        <v>245.66888</v>
      </c>
      <c r="W272">
        <v>183.9</v>
      </c>
      <c r="X272">
        <v>188.90003999999999</v>
      </c>
      <c r="Y272">
        <v>0</v>
      </c>
      <c r="Z272">
        <v>0</v>
      </c>
      <c r="AA272">
        <v>0</v>
      </c>
      <c r="AB272">
        <v>4</v>
      </c>
      <c r="AC272">
        <v>4</v>
      </c>
      <c r="AD272">
        <v>1529.3103599999999</v>
      </c>
      <c r="AE272">
        <v>223.00004000000001</v>
      </c>
      <c r="AF272">
        <v>0</v>
      </c>
      <c r="AG272">
        <v>0</v>
      </c>
      <c r="AH272">
        <v>1997.97928</v>
      </c>
      <c r="AI272">
        <v>6</v>
      </c>
      <c r="AJ272">
        <v>35525.199999999997</v>
      </c>
      <c r="AK272">
        <v>0</v>
      </c>
      <c r="AL272">
        <v>0</v>
      </c>
      <c r="AM272">
        <v>6</v>
      </c>
      <c r="AN272">
        <v>35525.199999999997</v>
      </c>
      <c r="AO272" t="s">
        <v>1192</v>
      </c>
      <c r="AP272" t="s">
        <v>1192</v>
      </c>
      <c r="AQ272" t="s">
        <v>1192</v>
      </c>
      <c r="AR272" t="s">
        <v>1192</v>
      </c>
      <c r="AS272" t="s">
        <v>1192</v>
      </c>
      <c r="AT272" t="s">
        <v>1192</v>
      </c>
      <c r="AU272" t="s">
        <v>1192</v>
      </c>
      <c r="AV272" t="s">
        <v>1192</v>
      </c>
      <c r="AW272" t="s">
        <v>1192</v>
      </c>
      <c r="AX272" t="s">
        <v>1192</v>
      </c>
      <c r="AY272" t="s">
        <v>1192</v>
      </c>
      <c r="AZ272" t="s">
        <v>1192</v>
      </c>
      <c r="BA272" t="s">
        <v>1192</v>
      </c>
      <c r="BB272" t="s">
        <v>1192</v>
      </c>
      <c r="BC272" t="s">
        <v>1192</v>
      </c>
      <c r="BD272" t="s">
        <v>1192</v>
      </c>
      <c r="BE272" t="s">
        <v>1192</v>
      </c>
      <c r="BF272" t="s">
        <v>1192</v>
      </c>
      <c r="BG272" t="s">
        <v>1192</v>
      </c>
      <c r="BH272" t="s">
        <v>1192</v>
      </c>
      <c r="BI272" t="s">
        <v>1192</v>
      </c>
      <c r="BJ272" t="s">
        <v>1192</v>
      </c>
      <c r="BK272" t="s">
        <v>1192</v>
      </c>
      <c r="BL272" t="s">
        <v>1192</v>
      </c>
      <c r="BM272" t="s">
        <v>1192</v>
      </c>
      <c r="BN272" t="s">
        <v>1192</v>
      </c>
      <c r="BO272" t="s">
        <v>1192</v>
      </c>
      <c r="BP272" t="s">
        <v>1192</v>
      </c>
      <c r="BQ272" t="s">
        <v>1192</v>
      </c>
      <c r="BR272" t="s">
        <v>1192</v>
      </c>
      <c r="BS272" t="s">
        <v>1192</v>
      </c>
      <c r="BT272" t="s">
        <v>1192</v>
      </c>
      <c r="BU272" t="s">
        <v>1192</v>
      </c>
      <c r="BV272" t="s">
        <v>1192</v>
      </c>
      <c r="BW272" t="s">
        <v>1192</v>
      </c>
      <c r="BX272" t="s">
        <v>1192</v>
      </c>
      <c r="BY272" t="s">
        <v>1192</v>
      </c>
      <c r="BZ272" t="s">
        <v>1192</v>
      </c>
      <c r="CA272" t="s">
        <v>1192</v>
      </c>
      <c r="CB272" t="s">
        <v>1192</v>
      </c>
      <c r="CC272" t="s">
        <v>1192</v>
      </c>
      <c r="CD272" t="s">
        <v>1192</v>
      </c>
      <c r="CE272" t="s">
        <v>1192</v>
      </c>
    </row>
    <row r="273" spans="1:83" x14ac:dyDescent="0.25">
      <c r="A273" t="s">
        <v>1146</v>
      </c>
      <c r="B273" t="s">
        <v>1772</v>
      </c>
      <c r="C273">
        <v>71110644</v>
      </c>
      <c r="D273">
        <v>74451167</v>
      </c>
      <c r="E273">
        <v>0</v>
      </c>
      <c r="F273">
        <v>0</v>
      </c>
      <c r="G273">
        <v>0</v>
      </c>
      <c r="H273">
        <v>0</v>
      </c>
      <c r="I273">
        <v>71110644</v>
      </c>
      <c r="J273">
        <v>74451167</v>
      </c>
      <c r="K273">
        <v>0</v>
      </c>
      <c r="L273">
        <v>0</v>
      </c>
      <c r="M273">
        <v>51331</v>
      </c>
      <c r="N273">
        <v>52178.8</v>
      </c>
      <c r="O273">
        <v>99.000600000000006</v>
      </c>
      <c r="P273">
        <v>99</v>
      </c>
      <c r="Q273">
        <v>0</v>
      </c>
      <c r="R273">
        <v>0</v>
      </c>
      <c r="S273">
        <v>50818</v>
      </c>
      <c r="T273">
        <v>51657.012000000002</v>
      </c>
      <c r="U273">
        <v>1399.32</v>
      </c>
      <c r="V273">
        <v>1441.25965</v>
      </c>
      <c r="W273">
        <v>1399.32</v>
      </c>
      <c r="X273">
        <v>1441.25965</v>
      </c>
      <c r="Y273">
        <v>722939</v>
      </c>
      <c r="Z273">
        <v>13.99</v>
      </c>
      <c r="AA273">
        <v>0.99977000000000005</v>
      </c>
      <c r="AB273">
        <v>4</v>
      </c>
      <c r="AC273">
        <v>4</v>
      </c>
      <c r="AD273">
        <v>0</v>
      </c>
      <c r="AE273">
        <v>218.51996</v>
      </c>
      <c r="AF273">
        <v>75.329989999999995</v>
      </c>
      <c r="AG273">
        <v>0</v>
      </c>
      <c r="AH273">
        <v>1735.10959</v>
      </c>
      <c r="AI273">
        <v>0</v>
      </c>
      <c r="AJ273">
        <v>0</v>
      </c>
      <c r="AK273">
        <v>0</v>
      </c>
      <c r="AL273">
        <v>0</v>
      </c>
      <c r="AM273">
        <v>0</v>
      </c>
      <c r="AN273">
        <v>0</v>
      </c>
      <c r="AO273" t="s">
        <v>1192</v>
      </c>
      <c r="AP273" t="s">
        <v>1192</v>
      </c>
      <c r="AQ273" t="s">
        <v>1192</v>
      </c>
      <c r="AR273" t="s">
        <v>1192</v>
      </c>
      <c r="AS273" t="s">
        <v>1192</v>
      </c>
      <c r="AT273" t="s">
        <v>1192</v>
      </c>
      <c r="AU273" t="s">
        <v>1192</v>
      </c>
      <c r="AV273" t="s">
        <v>1192</v>
      </c>
      <c r="AW273" t="s">
        <v>1192</v>
      </c>
      <c r="AX273" t="s">
        <v>1192</v>
      </c>
      <c r="AY273" t="s">
        <v>1192</v>
      </c>
      <c r="AZ273" t="s">
        <v>1192</v>
      </c>
      <c r="BA273" t="s">
        <v>1192</v>
      </c>
      <c r="BB273" t="s">
        <v>1192</v>
      </c>
      <c r="BC273" t="s">
        <v>1192</v>
      </c>
      <c r="BD273" t="s">
        <v>1192</v>
      </c>
      <c r="BE273" t="s">
        <v>1192</v>
      </c>
      <c r="BF273" t="s">
        <v>1192</v>
      </c>
      <c r="BG273" t="s">
        <v>1192</v>
      </c>
      <c r="BH273" t="s">
        <v>1192</v>
      </c>
      <c r="BI273" t="s">
        <v>1192</v>
      </c>
      <c r="BJ273" t="s">
        <v>1192</v>
      </c>
      <c r="BK273" t="s">
        <v>1192</v>
      </c>
      <c r="BL273" t="s">
        <v>1192</v>
      </c>
      <c r="BM273" t="s">
        <v>1192</v>
      </c>
      <c r="BN273" t="s">
        <v>1192</v>
      </c>
      <c r="BO273" t="s">
        <v>1192</v>
      </c>
      <c r="BP273" t="s">
        <v>1192</v>
      </c>
      <c r="BQ273" t="s">
        <v>1192</v>
      </c>
      <c r="BR273" t="s">
        <v>1192</v>
      </c>
      <c r="BS273" t="s">
        <v>1192</v>
      </c>
      <c r="BT273" t="s">
        <v>1192</v>
      </c>
      <c r="BU273" t="s">
        <v>1192</v>
      </c>
      <c r="BV273" t="s">
        <v>1192</v>
      </c>
      <c r="BW273" t="s">
        <v>1192</v>
      </c>
      <c r="BX273" t="s">
        <v>1192</v>
      </c>
      <c r="BY273" t="s">
        <v>1192</v>
      </c>
      <c r="BZ273" t="s">
        <v>1192</v>
      </c>
      <c r="CA273" t="s">
        <v>1192</v>
      </c>
      <c r="CB273" t="s">
        <v>1192</v>
      </c>
      <c r="CC273" t="s">
        <v>1192</v>
      </c>
      <c r="CD273" t="s">
        <v>1192</v>
      </c>
      <c r="CE273" t="s">
        <v>1192</v>
      </c>
    </row>
    <row r="274" spans="1:83" x14ac:dyDescent="0.25">
      <c r="A274" t="s">
        <v>1148</v>
      </c>
      <c r="B274" t="s">
        <v>1773</v>
      </c>
      <c r="C274">
        <v>14603594</v>
      </c>
      <c r="D274">
        <v>15284137</v>
      </c>
      <c r="E274">
        <v>0</v>
      </c>
      <c r="F274">
        <v>981115</v>
      </c>
      <c r="G274">
        <v>3326832</v>
      </c>
      <c r="H274">
        <v>3554738</v>
      </c>
      <c r="I274">
        <v>11276762</v>
      </c>
      <c r="J274">
        <v>11729399</v>
      </c>
      <c r="K274">
        <v>450100</v>
      </c>
      <c r="L274">
        <v>461000</v>
      </c>
      <c r="M274">
        <v>52263.4</v>
      </c>
      <c r="N274">
        <v>53150.5</v>
      </c>
      <c r="O274">
        <v>98.3</v>
      </c>
      <c r="P274">
        <v>98.3</v>
      </c>
      <c r="Q274">
        <v>0</v>
      </c>
      <c r="R274">
        <v>0</v>
      </c>
      <c r="S274">
        <v>51374.9</v>
      </c>
      <c r="T274">
        <v>52246.9</v>
      </c>
      <c r="U274">
        <v>284.26</v>
      </c>
      <c r="V274">
        <v>292.54000000000002</v>
      </c>
      <c r="W274">
        <v>219.5</v>
      </c>
      <c r="X274">
        <v>224.5</v>
      </c>
      <c r="Y274">
        <v>0</v>
      </c>
      <c r="Z274">
        <v>0</v>
      </c>
      <c r="AA274">
        <v>0</v>
      </c>
      <c r="AB274">
        <v>4</v>
      </c>
      <c r="AC274">
        <v>4</v>
      </c>
      <c r="AD274">
        <v>1461.24</v>
      </c>
      <c r="AE274">
        <v>228.15</v>
      </c>
      <c r="AF274">
        <v>82.35</v>
      </c>
      <c r="AG274">
        <v>0</v>
      </c>
      <c r="AH274">
        <v>2064.2800000000002</v>
      </c>
      <c r="AI274">
        <v>27</v>
      </c>
      <c r="AJ274">
        <v>38394.300000000003</v>
      </c>
      <c r="AK274">
        <v>0</v>
      </c>
      <c r="AL274">
        <v>0</v>
      </c>
      <c r="AM274">
        <v>27</v>
      </c>
      <c r="AN274">
        <v>38394.300000000003</v>
      </c>
      <c r="AO274" t="s">
        <v>1192</v>
      </c>
      <c r="AP274" t="s">
        <v>1192</v>
      </c>
      <c r="AQ274" t="s">
        <v>1192</v>
      </c>
      <c r="AR274" t="s">
        <v>1192</v>
      </c>
      <c r="AS274" t="s">
        <v>1192</v>
      </c>
      <c r="AT274" t="s">
        <v>1192</v>
      </c>
      <c r="AU274" t="s">
        <v>1192</v>
      </c>
      <c r="AV274" t="s">
        <v>1192</v>
      </c>
      <c r="AW274" t="s">
        <v>1192</v>
      </c>
      <c r="AX274" t="s">
        <v>1192</v>
      </c>
      <c r="AY274" t="s">
        <v>1192</v>
      </c>
      <c r="AZ274" t="s">
        <v>1192</v>
      </c>
      <c r="BA274" t="s">
        <v>1192</v>
      </c>
      <c r="BB274" t="s">
        <v>1192</v>
      </c>
      <c r="BC274" t="s">
        <v>1192</v>
      </c>
      <c r="BD274" t="s">
        <v>1192</v>
      </c>
      <c r="BE274" t="s">
        <v>1192</v>
      </c>
      <c r="BF274" t="s">
        <v>1192</v>
      </c>
      <c r="BG274" t="s">
        <v>1192</v>
      </c>
      <c r="BH274" t="s">
        <v>1192</v>
      </c>
      <c r="BI274" t="s">
        <v>1192</v>
      </c>
      <c r="BJ274" t="s">
        <v>1192</v>
      </c>
      <c r="BK274" t="s">
        <v>1192</v>
      </c>
      <c r="BL274" t="s">
        <v>1192</v>
      </c>
      <c r="BM274" t="s">
        <v>1192</v>
      </c>
      <c r="BN274" t="s">
        <v>1192</v>
      </c>
      <c r="BO274" t="s">
        <v>1192</v>
      </c>
      <c r="BP274" t="s">
        <v>1192</v>
      </c>
      <c r="BQ274" t="s">
        <v>1192</v>
      </c>
      <c r="BR274" t="s">
        <v>1192</v>
      </c>
      <c r="BS274" t="s">
        <v>1192</v>
      </c>
      <c r="BT274" t="s">
        <v>1192</v>
      </c>
      <c r="BU274" t="s">
        <v>1192</v>
      </c>
      <c r="BV274" t="s">
        <v>1192</v>
      </c>
      <c r="BW274" t="s">
        <v>1192</v>
      </c>
      <c r="BX274" t="s">
        <v>1192</v>
      </c>
      <c r="BY274" t="s">
        <v>1192</v>
      </c>
      <c r="BZ274" t="s">
        <v>1192</v>
      </c>
      <c r="CA274" t="s">
        <v>1192</v>
      </c>
      <c r="CB274" t="s">
        <v>1192</v>
      </c>
      <c r="CC274" t="s">
        <v>1192</v>
      </c>
      <c r="CD274" t="s">
        <v>1192</v>
      </c>
      <c r="CE274" t="s">
        <v>1192</v>
      </c>
    </row>
    <row r="275" spans="1:83" x14ac:dyDescent="0.25">
      <c r="A275" t="s">
        <v>1149</v>
      </c>
      <c r="B275" t="s">
        <v>1774</v>
      </c>
      <c r="C275">
        <v>74962518</v>
      </c>
      <c r="D275">
        <v>78451600</v>
      </c>
      <c r="E275">
        <v>0</v>
      </c>
      <c r="F275" t="s">
        <v>1192</v>
      </c>
      <c r="G275">
        <v>355218</v>
      </c>
      <c r="H275">
        <v>379600</v>
      </c>
      <c r="I275">
        <v>74607300</v>
      </c>
      <c r="J275">
        <v>78072000</v>
      </c>
      <c r="K275">
        <v>121026</v>
      </c>
      <c r="L275">
        <v>125914</v>
      </c>
      <c r="M275">
        <v>47857.4</v>
      </c>
      <c r="N275">
        <v>48119.6</v>
      </c>
      <c r="O275">
        <v>95</v>
      </c>
      <c r="P275">
        <v>96</v>
      </c>
      <c r="Q275">
        <v>0</v>
      </c>
      <c r="R275">
        <v>0</v>
      </c>
      <c r="S275">
        <v>45464.5</v>
      </c>
      <c r="T275">
        <v>46194.8</v>
      </c>
      <c r="U275">
        <v>1648.81</v>
      </c>
      <c r="V275">
        <v>1698.28</v>
      </c>
      <c r="W275">
        <v>1641</v>
      </c>
      <c r="X275">
        <v>1690.06</v>
      </c>
      <c r="Y275">
        <v>758057</v>
      </c>
      <c r="Z275">
        <v>16.41</v>
      </c>
      <c r="AA275">
        <v>1</v>
      </c>
      <c r="AB275">
        <v>4</v>
      </c>
      <c r="AC275">
        <v>4</v>
      </c>
      <c r="AD275">
        <v>0</v>
      </c>
      <c r="AE275">
        <v>246.56</v>
      </c>
      <c r="AF275">
        <v>91.79</v>
      </c>
      <c r="AG275">
        <v>0</v>
      </c>
      <c r="AH275">
        <v>2036.63</v>
      </c>
      <c r="AI275">
        <v>1</v>
      </c>
      <c r="AJ275">
        <v>6185.6</v>
      </c>
      <c r="AK275">
        <v>0</v>
      </c>
      <c r="AL275">
        <v>0</v>
      </c>
      <c r="AM275">
        <v>1</v>
      </c>
      <c r="AN275">
        <v>6185.6</v>
      </c>
      <c r="AO275" t="s">
        <v>1192</v>
      </c>
      <c r="AP275" t="s">
        <v>1192</v>
      </c>
      <c r="AQ275" t="s">
        <v>1192</v>
      </c>
      <c r="AR275" t="s">
        <v>1192</v>
      </c>
      <c r="AS275" t="s">
        <v>1192</v>
      </c>
      <c r="AT275" t="s">
        <v>1192</v>
      </c>
      <c r="AU275" t="s">
        <v>1192</v>
      </c>
      <c r="AV275" t="s">
        <v>1192</v>
      </c>
      <c r="AW275" t="s">
        <v>1192</v>
      </c>
      <c r="AX275" t="s">
        <v>1192</v>
      </c>
      <c r="AY275" t="s">
        <v>1192</v>
      </c>
      <c r="AZ275" t="s">
        <v>1192</v>
      </c>
      <c r="BA275" t="s">
        <v>1192</v>
      </c>
      <c r="BB275" t="s">
        <v>1192</v>
      </c>
      <c r="BC275" t="s">
        <v>1192</v>
      </c>
      <c r="BD275" t="s">
        <v>1192</v>
      </c>
      <c r="BE275" t="s">
        <v>1192</v>
      </c>
      <c r="BF275" t="s">
        <v>1192</v>
      </c>
      <c r="BG275" t="s">
        <v>1192</v>
      </c>
      <c r="BH275" t="s">
        <v>1192</v>
      </c>
      <c r="BI275" t="s">
        <v>1192</v>
      </c>
      <c r="BJ275" t="s">
        <v>1192</v>
      </c>
      <c r="BK275" t="s">
        <v>1192</v>
      </c>
      <c r="BL275" t="s">
        <v>1192</v>
      </c>
      <c r="BM275" t="s">
        <v>1192</v>
      </c>
      <c r="BN275" t="s">
        <v>1192</v>
      </c>
      <c r="BO275" t="s">
        <v>1192</v>
      </c>
      <c r="BP275" t="s">
        <v>1192</v>
      </c>
      <c r="BQ275" t="s">
        <v>1192</v>
      </c>
      <c r="BR275" t="s">
        <v>1192</v>
      </c>
      <c r="BS275" t="s">
        <v>1192</v>
      </c>
      <c r="BT275" t="s">
        <v>1192</v>
      </c>
      <c r="BU275" t="s">
        <v>1192</v>
      </c>
      <c r="BV275" t="s">
        <v>1192</v>
      </c>
      <c r="BW275" t="s">
        <v>1192</v>
      </c>
      <c r="BX275" t="s">
        <v>1192</v>
      </c>
      <c r="BY275" t="s">
        <v>1192</v>
      </c>
      <c r="BZ275" t="s">
        <v>1192</v>
      </c>
      <c r="CA275" t="s">
        <v>1192</v>
      </c>
      <c r="CB275" t="s">
        <v>1192</v>
      </c>
      <c r="CC275" t="s">
        <v>1192</v>
      </c>
      <c r="CD275" t="s">
        <v>1192</v>
      </c>
      <c r="CE275" t="s">
        <v>1192</v>
      </c>
    </row>
    <row r="276" spans="1:83" x14ac:dyDescent="0.25">
      <c r="A276" t="s">
        <v>1151</v>
      </c>
      <c r="B276" t="s">
        <v>1775</v>
      </c>
      <c r="C276">
        <v>5805081.4100000001</v>
      </c>
      <c r="D276">
        <v>6114230</v>
      </c>
      <c r="E276">
        <v>0</v>
      </c>
      <c r="F276">
        <v>0</v>
      </c>
      <c r="G276">
        <v>1631129</v>
      </c>
      <c r="H276">
        <v>1746523</v>
      </c>
      <c r="I276">
        <v>4173952.41</v>
      </c>
      <c r="J276">
        <v>4367707</v>
      </c>
      <c r="K276">
        <v>0</v>
      </c>
      <c r="L276">
        <v>0</v>
      </c>
      <c r="M276">
        <v>24664.2</v>
      </c>
      <c r="N276">
        <v>24946</v>
      </c>
      <c r="O276">
        <v>97.45</v>
      </c>
      <c r="P276">
        <v>98</v>
      </c>
      <c r="Q276">
        <v>0</v>
      </c>
      <c r="R276">
        <v>0</v>
      </c>
      <c r="S276">
        <v>24035.200000000001</v>
      </c>
      <c r="T276">
        <v>24447.08</v>
      </c>
      <c r="U276">
        <v>241.52</v>
      </c>
      <c r="V276">
        <v>250.10063</v>
      </c>
      <c r="W276">
        <v>173.66</v>
      </c>
      <c r="X276">
        <v>178.65966</v>
      </c>
      <c r="Y276">
        <v>0</v>
      </c>
      <c r="Z276">
        <v>0</v>
      </c>
      <c r="AA276">
        <v>0</v>
      </c>
      <c r="AB276">
        <v>4</v>
      </c>
      <c r="AC276">
        <v>4</v>
      </c>
      <c r="AD276">
        <v>1556.4567999999999</v>
      </c>
      <c r="AE276">
        <v>246.55950999999999</v>
      </c>
      <c r="AF276">
        <v>91.789820000000006</v>
      </c>
      <c r="AG276">
        <v>0</v>
      </c>
      <c r="AH276">
        <v>2144.9067500000001</v>
      </c>
      <c r="AI276">
        <v>64</v>
      </c>
      <c r="AJ276">
        <v>24447</v>
      </c>
      <c r="AK276">
        <v>0</v>
      </c>
      <c r="AL276">
        <v>0</v>
      </c>
      <c r="AM276">
        <v>50</v>
      </c>
      <c r="AN276">
        <v>24189</v>
      </c>
      <c r="AO276" t="s">
        <v>1192</v>
      </c>
      <c r="AP276" t="s">
        <v>1192</v>
      </c>
      <c r="AQ276" t="s">
        <v>1192</v>
      </c>
      <c r="AR276" t="s">
        <v>1192</v>
      </c>
      <c r="AS276" t="s">
        <v>1192</v>
      </c>
      <c r="AT276" t="s">
        <v>1192</v>
      </c>
      <c r="AU276" t="s">
        <v>1192</v>
      </c>
      <c r="AV276" t="s">
        <v>1192</v>
      </c>
      <c r="AW276" t="s">
        <v>1192</v>
      </c>
      <c r="AX276" t="s">
        <v>1192</v>
      </c>
      <c r="AY276" t="s">
        <v>1192</v>
      </c>
      <c r="AZ276" t="s">
        <v>1192</v>
      </c>
      <c r="BA276" t="s">
        <v>1192</v>
      </c>
      <c r="BB276" t="s">
        <v>1192</v>
      </c>
      <c r="BC276" t="s">
        <v>1192</v>
      </c>
      <c r="BD276" t="s">
        <v>1192</v>
      </c>
      <c r="BE276" t="s">
        <v>1192</v>
      </c>
      <c r="BF276" t="s">
        <v>1192</v>
      </c>
      <c r="BG276" t="s">
        <v>1192</v>
      </c>
      <c r="BH276" t="s">
        <v>1192</v>
      </c>
      <c r="BI276" t="s">
        <v>1192</v>
      </c>
      <c r="BJ276" t="s">
        <v>1192</v>
      </c>
      <c r="BK276" t="s">
        <v>1192</v>
      </c>
      <c r="BL276" t="s">
        <v>1192</v>
      </c>
      <c r="BM276" t="s">
        <v>1192</v>
      </c>
      <c r="BN276" t="s">
        <v>1192</v>
      </c>
      <c r="BO276" t="s">
        <v>1192</v>
      </c>
      <c r="BP276" t="s">
        <v>1192</v>
      </c>
      <c r="BQ276" t="s">
        <v>1192</v>
      </c>
      <c r="BR276" t="s">
        <v>1192</v>
      </c>
      <c r="BS276" t="s">
        <v>1192</v>
      </c>
      <c r="BT276" t="s">
        <v>1192</v>
      </c>
      <c r="BU276" t="s">
        <v>1192</v>
      </c>
      <c r="BV276" t="s">
        <v>1192</v>
      </c>
      <c r="BW276" t="s">
        <v>1192</v>
      </c>
      <c r="BX276" t="s">
        <v>1192</v>
      </c>
      <c r="BY276" t="s">
        <v>1192</v>
      </c>
      <c r="BZ276" t="s">
        <v>1192</v>
      </c>
      <c r="CA276" t="s">
        <v>1192</v>
      </c>
      <c r="CB276" t="s">
        <v>1192</v>
      </c>
      <c r="CC276" t="s">
        <v>1192</v>
      </c>
      <c r="CD276" t="s">
        <v>1192</v>
      </c>
      <c r="CE276" t="s">
        <v>1192</v>
      </c>
    </row>
    <row r="277" spans="1:83" x14ac:dyDescent="0.25">
      <c r="A277" t="s">
        <v>1152</v>
      </c>
      <c r="B277" t="s">
        <v>1776</v>
      </c>
      <c r="C277">
        <v>114189305</v>
      </c>
      <c r="D277">
        <v>121673615</v>
      </c>
      <c r="E277">
        <v>0</v>
      </c>
      <c r="F277" t="s">
        <v>1192</v>
      </c>
      <c r="G277">
        <v>0</v>
      </c>
      <c r="H277">
        <v>0</v>
      </c>
      <c r="I277">
        <v>114189305</v>
      </c>
      <c r="J277">
        <v>121673615</v>
      </c>
      <c r="K277">
        <v>1969517.28</v>
      </c>
      <c r="L277">
        <v>2047925</v>
      </c>
      <c r="M277">
        <v>106846</v>
      </c>
      <c r="N277">
        <v>110988</v>
      </c>
      <c r="O277">
        <v>96</v>
      </c>
      <c r="P277">
        <v>97.5</v>
      </c>
      <c r="Q277">
        <v>0</v>
      </c>
      <c r="R277">
        <v>0</v>
      </c>
      <c r="S277">
        <v>102572.2</v>
      </c>
      <c r="T277">
        <v>108213.3</v>
      </c>
      <c r="U277">
        <v>1113.26</v>
      </c>
      <c r="V277">
        <v>1124.3900000000001</v>
      </c>
      <c r="W277">
        <v>1113.26</v>
      </c>
      <c r="X277">
        <v>1124.3900000000001</v>
      </c>
      <c r="Y277">
        <v>1204415.81</v>
      </c>
      <c r="Z277">
        <v>11.13</v>
      </c>
      <c r="AA277">
        <v>0.99977000000000005</v>
      </c>
      <c r="AB277">
        <v>4</v>
      </c>
      <c r="AC277">
        <v>4</v>
      </c>
      <c r="AD277">
        <v>395.59</v>
      </c>
      <c r="AE277">
        <v>0</v>
      </c>
      <c r="AF277">
        <v>0</v>
      </c>
      <c r="AG277">
        <v>0</v>
      </c>
      <c r="AH277">
        <v>1519.98</v>
      </c>
      <c r="AI277" t="s">
        <v>1192</v>
      </c>
      <c r="AJ277">
        <v>0</v>
      </c>
      <c r="AK277" t="s">
        <v>1192</v>
      </c>
      <c r="AL277">
        <v>0</v>
      </c>
      <c r="AM277" t="s">
        <v>1192</v>
      </c>
      <c r="AN277">
        <v>0</v>
      </c>
      <c r="AO277">
        <v>3</v>
      </c>
      <c r="AP277" t="s">
        <v>1192</v>
      </c>
      <c r="AQ277" t="s">
        <v>1192</v>
      </c>
      <c r="AR277" t="s">
        <v>1192</v>
      </c>
      <c r="AS277" t="s">
        <v>1192</v>
      </c>
      <c r="AT277" t="s">
        <v>1192</v>
      </c>
      <c r="AU277" t="s">
        <v>1192</v>
      </c>
      <c r="AV277" t="s">
        <v>1192</v>
      </c>
      <c r="AW277" t="s">
        <v>1192</v>
      </c>
      <c r="AX277" t="s">
        <v>1192</v>
      </c>
      <c r="AY277" t="s">
        <v>1192</v>
      </c>
      <c r="AZ277" t="s">
        <v>1192</v>
      </c>
      <c r="BA277" t="s">
        <v>1192</v>
      </c>
      <c r="BB277" t="s">
        <v>1192</v>
      </c>
      <c r="BC277" t="s">
        <v>1192</v>
      </c>
      <c r="BD277" t="s">
        <v>1192</v>
      </c>
      <c r="BE277" t="s">
        <v>1192</v>
      </c>
      <c r="BF277" t="s">
        <v>1192</v>
      </c>
      <c r="BG277" t="s">
        <v>1192</v>
      </c>
      <c r="BH277" t="s">
        <v>1192</v>
      </c>
      <c r="BI277" t="s">
        <v>1192</v>
      </c>
      <c r="BJ277" t="s">
        <v>1192</v>
      </c>
      <c r="BK277" t="s">
        <v>1192</v>
      </c>
      <c r="BL277" t="s">
        <v>1192</v>
      </c>
      <c r="BM277" t="s">
        <v>1192</v>
      </c>
      <c r="BN277" t="s">
        <v>1192</v>
      </c>
      <c r="BO277" t="s">
        <v>1192</v>
      </c>
      <c r="BP277" t="s">
        <v>1192</v>
      </c>
      <c r="BQ277" t="s">
        <v>1192</v>
      </c>
      <c r="BR277" t="s">
        <v>1192</v>
      </c>
      <c r="BS277" t="s">
        <v>1192</v>
      </c>
      <c r="BT277" t="s">
        <v>1192</v>
      </c>
      <c r="BU277" t="s">
        <v>1192</v>
      </c>
      <c r="BV277" t="s">
        <v>1192</v>
      </c>
      <c r="BW277" t="s">
        <v>1192</v>
      </c>
      <c r="BX277" t="s">
        <v>1192</v>
      </c>
      <c r="BY277" t="s">
        <v>1192</v>
      </c>
      <c r="BZ277">
        <v>0</v>
      </c>
      <c r="CA277" t="s">
        <v>1192</v>
      </c>
      <c r="CB277" t="s">
        <v>1192</v>
      </c>
      <c r="CC277">
        <v>0</v>
      </c>
      <c r="CD277" t="s">
        <v>1192</v>
      </c>
      <c r="CE277" t="s">
        <v>1192</v>
      </c>
    </row>
    <row r="278" spans="1:83" x14ac:dyDescent="0.25">
      <c r="A278" t="s">
        <v>1153</v>
      </c>
      <c r="B278" t="s">
        <v>1777</v>
      </c>
      <c r="C278">
        <v>107057636</v>
      </c>
      <c r="D278">
        <v>112854354</v>
      </c>
      <c r="E278">
        <v>0</v>
      </c>
      <c r="F278">
        <v>0</v>
      </c>
      <c r="G278">
        <v>94149</v>
      </c>
      <c r="H278">
        <v>99325</v>
      </c>
      <c r="I278">
        <v>106963487</v>
      </c>
      <c r="J278">
        <v>112755029</v>
      </c>
      <c r="K278">
        <v>31881920</v>
      </c>
      <c r="L278">
        <v>31480523</v>
      </c>
      <c r="M278">
        <v>77323.8</v>
      </c>
      <c r="N278">
        <v>78742.8</v>
      </c>
      <c r="O278">
        <v>98.05</v>
      </c>
      <c r="P278">
        <v>98.55</v>
      </c>
      <c r="Q278">
        <v>0</v>
      </c>
      <c r="R278">
        <v>0</v>
      </c>
      <c r="S278">
        <v>75816</v>
      </c>
      <c r="T278">
        <v>77601.029399999999</v>
      </c>
      <c r="U278">
        <v>1412.07</v>
      </c>
      <c r="V278">
        <v>1454.2893899999999</v>
      </c>
      <c r="W278">
        <v>1410.83</v>
      </c>
      <c r="X278">
        <v>1453.00945</v>
      </c>
      <c r="Y278">
        <v>1094174</v>
      </c>
      <c r="Z278">
        <v>14.1</v>
      </c>
      <c r="AA278">
        <v>0.99941000000000002</v>
      </c>
      <c r="AB278">
        <v>4</v>
      </c>
      <c r="AC278">
        <v>4</v>
      </c>
      <c r="AD278">
        <v>0</v>
      </c>
      <c r="AE278">
        <v>228.29991000000001</v>
      </c>
      <c r="AF278">
        <v>0</v>
      </c>
      <c r="AG278">
        <v>102.94996</v>
      </c>
      <c r="AH278">
        <v>1785.53927</v>
      </c>
      <c r="AI278">
        <v>4</v>
      </c>
      <c r="AJ278">
        <v>2207</v>
      </c>
      <c r="AK278">
        <v>0</v>
      </c>
      <c r="AL278">
        <v>0</v>
      </c>
      <c r="AM278">
        <v>3</v>
      </c>
      <c r="AN278">
        <v>1976</v>
      </c>
      <c r="AO278">
        <v>3</v>
      </c>
      <c r="AP278" t="s">
        <v>1192</v>
      </c>
      <c r="AQ278" t="s">
        <v>1192</v>
      </c>
      <c r="AR278" t="s">
        <v>1192</v>
      </c>
      <c r="AS278" t="s">
        <v>1192</v>
      </c>
      <c r="AT278" t="s">
        <v>1192</v>
      </c>
      <c r="AU278" t="s">
        <v>1192</v>
      </c>
      <c r="AV278" t="s">
        <v>1192</v>
      </c>
      <c r="AW278" t="s">
        <v>1192</v>
      </c>
      <c r="AX278" t="s">
        <v>1192</v>
      </c>
      <c r="AY278" t="s">
        <v>1192</v>
      </c>
      <c r="AZ278" t="s">
        <v>1192</v>
      </c>
      <c r="BA278" t="s">
        <v>1192</v>
      </c>
      <c r="BB278" t="s">
        <v>1192</v>
      </c>
      <c r="BC278" t="s">
        <v>1192</v>
      </c>
      <c r="BD278" t="s">
        <v>1192</v>
      </c>
      <c r="BE278" t="s">
        <v>1192</v>
      </c>
      <c r="BF278" t="s">
        <v>1192</v>
      </c>
      <c r="BG278" t="s">
        <v>1192</v>
      </c>
      <c r="BH278" t="s">
        <v>1192</v>
      </c>
      <c r="BI278" t="s">
        <v>1192</v>
      </c>
      <c r="BJ278" t="s">
        <v>1192</v>
      </c>
      <c r="BK278" t="s">
        <v>1192</v>
      </c>
      <c r="BL278" t="s">
        <v>1192</v>
      </c>
      <c r="BM278" t="s">
        <v>1192</v>
      </c>
      <c r="BN278" t="s">
        <v>1192</v>
      </c>
      <c r="BO278" t="s">
        <v>1192</v>
      </c>
      <c r="BP278" t="s">
        <v>1192</v>
      </c>
      <c r="BQ278" t="s">
        <v>1192</v>
      </c>
      <c r="BR278" t="s">
        <v>1192</v>
      </c>
      <c r="BS278" t="s">
        <v>1192</v>
      </c>
      <c r="BT278" t="s">
        <v>1192</v>
      </c>
      <c r="BU278" t="s">
        <v>1192</v>
      </c>
      <c r="BV278" t="s">
        <v>1192</v>
      </c>
      <c r="BW278" t="s">
        <v>1192</v>
      </c>
      <c r="BX278" t="s">
        <v>1192</v>
      </c>
      <c r="BY278" t="s">
        <v>1192</v>
      </c>
      <c r="BZ278">
        <v>0</v>
      </c>
      <c r="CA278" t="s">
        <v>1192</v>
      </c>
      <c r="CB278" t="s">
        <v>1192</v>
      </c>
      <c r="CC278">
        <v>0</v>
      </c>
      <c r="CD278" t="s">
        <v>1192</v>
      </c>
      <c r="CE278" t="s">
        <v>1192</v>
      </c>
    </row>
    <row r="279" spans="1:83" x14ac:dyDescent="0.25">
      <c r="A279" t="s">
        <v>1155</v>
      </c>
      <c r="B279" t="s">
        <v>1778</v>
      </c>
      <c r="C279">
        <v>11342907</v>
      </c>
      <c r="D279">
        <v>11992578</v>
      </c>
      <c r="E279">
        <v>2473910</v>
      </c>
      <c r="F279">
        <v>2599190</v>
      </c>
      <c r="G279">
        <v>2778997</v>
      </c>
      <c r="H279">
        <v>2987158</v>
      </c>
      <c r="I279">
        <v>8563910</v>
      </c>
      <c r="J279">
        <v>9005420</v>
      </c>
      <c r="K279">
        <v>264519</v>
      </c>
      <c r="L279">
        <v>274233</v>
      </c>
      <c r="M279">
        <v>46534.7</v>
      </c>
      <c r="N279">
        <v>47671.4</v>
      </c>
      <c r="O279">
        <v>97.5</v>
      </c>
      <c r="P279">
        <v>97.5</v>
      </c>
      <c r="Q279">
        <v>0</v>
      </c>
      <c r="R279">
        <v>0</v>
      </c>
      <c r="S279">
        <v>45371.3</v>
      </c>
      <c r="T279">
        <v>46479.614999999998</v>
      </c>
      <c r="U279">
        <v>250</v>
      </c>
      <c r="V279">
        <v>258.01801999999998</v>
      </c>
      <c r="W279">
        <v>188.75</v>
      </c>
      <c r="X279">
        <v>193.74987999999999</v>
      </c>
      <c r="Y279">
        <v>0</v>
      </c>
      <c r="Z279">
        <v>0</v>
      </c>
      <c r="AA279">
        <v>0</v>
      </c>
      <c r="AB279">
        <v>4</v>
      </c>
      <c r="AC279">
        <v>4</v>
      </c>
      <c r="AD279">
        <v>1461.23954</v>
      </c>
      <c r="AE279">
        <v>228.14993000000001</v>
      </c>
      <c r="AF279">
        <v>82.349969999999999</v>
      </c>
      <c r="AG279">
        <v>0</v>
      </c>
      <c r="AH279">
        <v>2029.7574500000001</v>
      </c>
      <c r="AI279">
        <v>16</v>
      </c>
      <c r="AJ279">
        <v>26528.61</v>
      </c>
      <c r="AK279">
        <v>0</v>
      </c>
      <c r="AL279">
        <v>0</v>
      </c>
      <c r="AM279">
        <v>16</v>
      </c>
      <c r="AN279">
        <v>26528.6</v>
      </c>
      <c r="AO279" t="s">
        <v>1192</v>
      </c>
      <c r="AP279" t="s">
        <v>1192</v>
      </c>
      <c r="AQ279" t="s">
        <v>1192</v>
      </c>
      <c r="AR279" t="s">
        <v>1192</v>
      </c>
      <c r="AS279" t="s">
        <v>1192</v>
      </c>
      <c r="AT279" t="s">
        <v>1192</v>
      </c>
      <c r="AU279" t="s">
        <v>1192</v>
      </c>
      <c r="AV279" t="s">
        <v>1192</v>
      </c>
      <c r="AW279" t="s">
        <v>1192</v>
      </c>
      <c r="AX279" t="s">
        <v>1192</v>
      </c>
      <c r="AY279" t="s">
        <v>1192</v>
      </c>
      <c r="AZ279" t="s">
        <v>1192</v>
      </c>
      <c r="BA279" t="s">
        <v>1192</v>
      </c>
      <c r="BB279" t="s">
        <v>1192</v>
      </c>
      <c r="BC279" t="s">
        <v>1192</v>
      </c>
      <c r="BD279" t="s">
        <v>1192</v>
      </c>
      <c r="BE279" t="s">
        <v>1192</v>
      </c>
      <c r="BF279" t="s">
        <v>1192</v>
      </c>
      <c r="BG279" t="s">
        <v>1192</v>
      </c>
      <c r="BH279" t="s">
        <v>1192</v>
      </c>
      <c r="BI279" t="s">
        <v>1192</v>
      </c>
      <c r="BJ279" t="s">
        <v>1192</v>
      </c>
      <c r="BK279" t="s">
        <v>1192</v>
      </c>
      <c r="BL279" t="s">
        <v>1192</v>
      </c>
      <c r="BM279" t="s">
        <v>1192</v>
      </c>
      <c r="BN279" t="s">
        <v>1192</v>
      </c>
      <c r="BO279" t="s">
        <v>1192</v>
      </c>
      <c r="BP279" t="s">
        <v>1192</v>
      </c>
      <c r="BQ279" t="s">
        <v>1192</v>
      </c>
      <c r="BR279" t="s">
        <v>1192</v>
      </c>
      <c r="BS279" t="s">
        <v>1192</v>
      </c>
      <c r="BT279" t="s">
        <v>1192</v>
      </c>
      <c r="BU279" t="s">
        <v>1192</v>
      </c>
      <c r="BV279" t="s">
        <v>1192</v>
      </c>
      <c r="BW279" t="s">
        <v>1192</v>
      </c>
      <c r="BX279" t="s">
        <v>1192</v>
      </c>
      <c r="BY279" t="s">
        <v>1192</v>
      </c>
      <c r="BZ279" t="s">
        <v>1192</v>
      </c>
      <c r="CA279" t="s">
        <v>1192</v>
      </c>
      <c r="CB279" t="s">
        <v>1192</v>
      </c>
      <c r="CC279" t="s">
        <v>1192</v>
      </c>
      <c r="CD279" t="s">
        <v>1192</v>
      </c>
      <c r="CE279" t="s">
        <v>1192</v>
      </c>
    </row>
    <row r="280" spans="1:83" x14ac:dyDescent="0.25">
      <c r="A280" t="s">
        <v>1157</v>
      </c>
      <c r="B280" t="s">
        <v>1779</v>
      </c>
      <c r="C280">
        <v>9961308</v>
      </c>
      <c r="D280">
        <v>10401841</v>
      </c>
      <c r="E280">
        <v>0</v>
      </c>
      <c r="F280">
        <v>0</v>
      </c>
      <c r="G280">
        <v>3802624</v>
      </c>
      <c r="H280">
        <v>3998069</v>
      </c>
      <c r="I280">
        <v>6158684</v>
      </c>
      <c r="J280">
        <v>6403772</v>
      </c>
      <c r="K280">
        <v>0</v>
      </c>
      <c r="L280">
        <v>0</v>
      </c>
      <c r="M280">
        <v>38644.5</v>
      </c>
      <c r="N280">
        <v>38978.6</v>
      </c>
      <c r="O280">
        <v>98</v>
      </c>
      <c r="P280">
        <v>98</v>
      </c>
      <c r="Q280">
        <v>236.7</v>
      </c>
      <c r="R280">
        <v>236.7</v>
      </c>
      <c r="S280">
        <v>38108.300000000003</v>
      </c>
      <c r="T280">
        <v>38435.728000000003</v>
      </c>
      <c r="U280">
        <v>261.39</v>
      </c>
      <c r="V280">
        <v>270.62948</v>
      </c>
      <c r="W280">
        <v>161.61000000000001</v>
      </c>
      <c r="X280">
        <v>166.60988</v>
      </c>
      <c r="Y280">
        <v>0</v>
      </c>
      <c r="Z280">
        <v>0</v>
      </c>
      <c r="AA280">
        <v>0</v>
      </c>
      <c r="AB280">
        <v>4</v>
      </c>
      <c r="AC280">
        <v>4</v>
      </c>
      <c r="AD280">
        <v>1401.11898</v>
      </c>
      <c r="AE280">
        <v>218.51983999999999</v>
      </c>
      <c r="AF280">
        <v>75.329939999999993</v>
      </c>
      <c r="AG280">
        <v>0</v>
      </c>
      <c r="AH280">
        <v>1965.5982300000001</v>
      </c>
      <c r="AI280">
        <v>57</v>
      </c>
      <c r="AJ280">
        <v>38435.699999999997</v>
      </c>
      <c r="AK280">
        <v>0</v>
      </c>
      <c r="AL280">
        <v>0</v>
      </c>
      <c r="AM280">
        <v>54</v>
      </c>
      <c r="AN280">
        <v>38273.5</v>
      </c>
      <c r="AO280" t="s">
        <v>1192</v>
      </c>
      <c r="AP280" t="s">
        <v>1192</v>
      </c>
      <c r="AQ280" t="s">
        <v>1192</v>
      </c>
      <c r="AR280" t="s">
        <v>1192</v>
      </c>
      <c r="AS280" t="s">
        <v>1192</v>
      </c>
      <c r="AT280" t="s">
        <v>1192</v>
      </c>
      <c r="AU280" t="s">
        <v>1192</v>
      </c>
      <c r="AV280" t="s">
        <v>1192</v>
      </c>
      <c r="AW280" t="s">
        <v>1192</v>
      </c>
      <c r="AX280" t="s">
        <v>1192</v>
      </c>
      <c r="AY280" t="s">
        <v>1192</v>
      </c>
      <c r="AZ280" t="s">
        <v>1192</v>
      </c>
      <c r="BA280" t="s">
        <v>1192</v>
      </c>
      <c r="BB280" t="s">
        <v>1192</v>
      </c>
      <c r="BC280" t="s">
        <v>1192</v>
      </c>
      <c r="BD280" t="s">
        <v>1192</v>
      </c>
      <c r="BE280" t="s">
        <v>1192</v>
      </c>
      <c r="BF280" t="s">
        <v>1192</v>
      </c>
      <c r="BG280" t="s">
        <v>1192</v>
      </c>
      <c r="BH280" t="s">
        <v>1192</v>
      </c>
      <c r="BI280" t="s">
        <v>1192</v>
      </c>
      <c r="BJ280" t="s">
        <v>1192</v>
      </c>
      <c r="BK280" t="s">
        <v>1192</v>
      </c>
      <c r="BL280" t="s">
        <v>1192</v>
      </c>
      <c r="BM280" t="s">
        <v>1192</v>
      </c>
      <c r="BN280" t="s">
        <v>1192</v>
      </c>
      <c r="BO280" t="s">
        <v>1192</v>
      </c>
      <c r="BP280" t="s">
        <v>1192</v>
      </c>
      <c r="BQ280" t="s">
        <v>1192</v>
      </c>
      <c r="BR280" t="s">
        <v>1192</v>
      </c>
      <c r="BS280" t="s">
        <v>1192</v>
      </c>
      <c r="BT280" t="s">
        <v>1192</v>
      </c>
      <c r="BU280" t="s">
        <v>1192</v>
      </c>
      <c r="BV280" t="s">
        <v>1192</v>
      </c>
      <c r="BW280" t="s">
        <v>1192</v>
      </c>
      <c r="BX280" t="s">
        <v>1192</v>
      </c>
      <c r="BY280" t="s">
        <v>1192</v>
      </c>
      <c r="BZ280" t="s">
        <v>1192</v>
      </c>
      <c r="CA280" t="s">
        <v>1192</v>
      </c>
      <c r="CB280" t="s">
        <v>1192</v>
      </c>
      <c r="CC280" t="s">
        <v>1192</v>
      </c>
      <c r="CD280" t="s">
        <v>1192</v>
      </c>
      <c r="CE280" t="s">
        <v>1192</v>
      </c>
    </row>
    <row r="281" spans="1:83" x14ac:dyDescent="0.25">
      <c r="A281" t="s">
        <v>1159</v>
      </c>
      <c r="B281" t="s">
        <v>1780</v>
      </c>
      <c r="C281">
        <v>12096282</v>
      </c>
      <c r="D281">
        <v>12808781</v>
      </c>
      <c r="E281">
        <v>0</v>
      </c>
      <c r="F281">
        <v>0</v>
      </c>
      <c r="G281">
        <v>4456485</v>
      </c>
      <c r="H281">
        <v>4687612</v>
      </c>
      <c r="I281">
        <v>7639797</v>
      </c>
      <c r="J281">
        <v>8121169</v>
      </c>
      <c r="K281">
        <v>0</v>
      </c>
      <c r="L281">
        <v>0</v>
      </c>
      <c r="M281">
        <v>53902.8</v>
      </c>
      <c r="N281">
        <v>55359.9</v>
      </c>
      <c r="O281">
        <v>98</v>
      </c>
      <c r="P281">
        <v>98</v>
      </c>
      <c r="Q281">
        <v>1094.4000000000001</v>
      </c>
      <c r="R281">
        <v>1110.0999999999999</v>
      </c>
      <c r="S281">
        <v>53919.1</v>
      </c>
      <c r="T281">
        <v>55362.802000000003</v>
      </c>
      <c r="U281">
        <v>224.34</v>
      </c>
      <c r="V281">
        <v>231.36078000000001</v>
      </c>
      <c r="W281">
        <v>141.69</v>
      </c>
      <c r="X281">
        <v>146.68998999999999</v>
      </c>
      <c r="Y281">
        <v>0</v>
      </c>
      <c r="Z281">
        <v>0</v>
      </c>
      <c r="AA281">
        <v>0</v>
      </c>
      <c r="AB281">
        <v>4</v>
      </c>
      <c r="AC281">
        <v>4</v>
      </c>
      <c r="AD281">
        <v>1651.6099400000001</v>
      </c>
      <c r="AE281">
        <v>241.27997999999999</v>
      </c>
      <c r="AF281">
        <v>0</v>
      </c>
      <c r="AG281">
        <v>0</v>
      </c>
      <c r="AH281">
        <v>2124.2507000000001</v>
      </c>
      <c r="AI281">
        <v>68</v>
      </c>
      <c r="AJ281">
        <v>55362.8</v>
      </c>
      <c r="AK281">
        <v>0</v>
      </c>
      <c r="AL281">
        <v>0</v>
      </c>
      <c r="AM281">
        <v>63</v>
      </c>
      <c r="AN281">
        <v>55112</v>
      </c>
      <c r="AO281" t="s">
        <v>1192</v>
      </c>
      <c r="AP281" t="s">
        <v>1192</v>
      </c>
      <c r="AQ281" t="s">
        <v>1192</v>
      </c>
      <c r="AR281" t="s">
        <v>1192</v>
      </c>
      <c r="AS281" t="s">
        <v>1192</v>
      </c>
      <c r="AT281" t="s">
        <v>1192</v>
      </c>
      <c r="AU281" t="s">
        <v>1192</v>
      </c>
      <c r="AV281" t="s">
        <v>1192</v>
      </c>
      <c r="AW281" t="s">
        <v>1192</v>
      </c>
      <c r="AX281" t="s">
        <v>1192</v>
      </c>
      <c r="AY281" t="s">
        <v>1192</v>
      </c>
      <c r="AZ281" t="s">
        <v>1192</v>
      </c>
      <c r="BA281" t="s">
        <v>1192</v>
      </c>
      <c r="BB281" t="s">
        <v>1192</v>
      </c>
      <c r="BC281" t="s">
        <v>1192</v>
      </c>
      <c r="BD281" t="s">
        <v>1192</v>
      </c>
      <c r="BE281" t="s">
        <v>1192</v>
      </c>
      <c r="BF281" t="s">
        <v>1192</v>
      </c>
      <c r="BG281" t="s">
        <v>1192</v>
      </c>
      <c r="BH281" t="s">
        <v>1192</v>
      </c>
      <c r="BI281" t="s">
        <v>1192</v>
      </c>
      <c r="BJ281" t="s">
        <v>1192</v>
      </c>
      <c r="BK281" t="s">
        <v>1192</v>
      </c>
      <c r="BL281" t="s">
        <v>1192</v>
      </c>
      <c r="BM281" t="s">
        <v>1192</v>
      </c>
      <c r="BN281" t="s">
        <v>1192</v>
      </c>
      <c r="BO281" t="s">
        <v>1192</v>
      </c>
      <c r="BP281" t="s">
        <v>1192</v>
      </c>
      <c r="BQ281" t="s">
        <v>1192</v>
      </c>
      <c r="BR281" t="s">
        <v>1192</v>
      </c>
      <c r="BS281" t="s">
        <v>1192</v>
      </c>
      <c r="BT281" t="s">
        <v>1192</v>
      </c>
      <c r="BU281" t="s">
        <v>1192</v>
      </c>
      <c r="BV281" t="s">
        <v>1192</v>
      </c>
      <c r="BW281" t="s">
        <v>1192</v>
      </c>
      <c r="BX281" t="s">
        <v>1192</v>
      </c>
      <c r="BY281" t="s">
        <v>1192</v>
      </c>
      <c r="BZ281" t="s">
        <v>1192</v>
      </c>
      <c r="CA281" t="s">
        <v>1192</v>
      </c>
      <c r="CB281" t="s">
        <v>1192</v>
      </c>
      <c r="CC281" t="s">
        <v>1192</v>
      </c>
      <c r="CD281" t="s">
        <v>1192</v>
      </c>
      <c r="CE281" t="s">
        <v>1192</v>
      </c>
    </row>
    <row r="282" spans="1:83" x14ac:dyDescent="0.25">
      <c r="A282" t="s">
        <v>1160</v>
      </c>
      <c r="B282" t="s">
        <v>1781</v>
      </c>
      <c r="C282">
        <v>156190558</v>
      </c>
      <c r="D282">
        <v>166280797</v>
      </c>
      <c r="E282">
        <v>0</v>
      </c>
      <c r="F282">
        <v>0</v>
      </c>
      <c r="G282">
        <v>3353303</v>
      </c>
      <c r="H282">
        <v>3383467</v>
      </c>
      <c r="I282">
        <v>152837255</v>
      </c>
      <c r="J282">
        <v>162897330</v>
      </c>
      <c r="K282">
        <v>15502855</v>
      </c>
      <c r="L282">
        <v>15558044</v>
      </c>
      <c r="M282">
        <v>104171.4</v>
      </c>
      <c r="N282">
        <v>106226.4</v>
      </c>
      <c r="O282">
        <v>98</v>
      </c>
      <c r="P282">
        <v>98.5</v>
      </c>
      <c r="Q282">
        <v>0</v>
      </c>
      <c r="R282">
        <v>0</v>
      </c>
      <c r="S282">
        <v>102088</v>
      </c>
      <c r="T282">
        <v>104633</v>
      </c>
      <c r="U282">
        <v>1529.96</v>
      </c>
      <c r="V282">
        <v>1589.18</v>
      </c>
      <c r="W282">
        <v>1497.11</v>
      </c>
      <c r="X282">
        <v>1556.84</v>
      </c>
      <c r="Y282">
        <v>3132948</v>
      </c>
      <c r="Z282">
        <v>29.94</v>
      </c>
      <c r="AA282">
        <v>1.9998499999999999</v>
      </c>
      <c r="AB282">
        <v>4</v>
      </c>
      <c r="AC282">
        <v>4</v>
      </c>
      <c r="AD282">
        <v>0</v>
      </c>
      <c r="AE282">
        <v>221.28</v>
      </c>
      <c r="AF282">
        <v>72.180000000000007</v>
      </c>
      <c r="AG282">
        <v>0</v>
      </c>
      <c r="AH282">
        <v>1882.64</v>
      </c>
      <c r="AI282">
        <v>25</v>
      </c>
      <c r="AJ282">
        <v>39144</v>
      </c>
      <c r="AK282">
        <v>0</v>
      </c>
      <c r="AL282">
        <v>0</v>
      </c>
      <c r="AM282">
        <v>24</v>
      </c>
      <c r="AN282">
        <v>39124</v>
      </c>
      <c r="AO282">
        <v>3</v>
      </c>
      <c r="AP282" t="s">
        <v>1192</v>
      </c>
      <c r="AQ282" t="s">
        <v>1192</v>
      </c>
      <c r="AR282" t="s">
        <v>1192</v>
      </c>
      <c r="AS282" t="s">
        <v>1192</v>
      </c>
      <c r="AT282" t="s">
        <v>1192</v>
      </c>
      <c r="AU282" t="s">
        <v>1192</v>
      </c>
      <c r="AV282" t="s">
        <v>1192</v>
      </c>
      <c r="AW282" t="s">
        <v>1192</v>
      </c>
      <c r="AX282" t="s">
        <v>1192</v>
      </c>
      <c r="AY282" t="s">
        <v>1192</v>
      </c>
      <c r="AZ282" t="s">
        <v>1192</v>
      </c>
      <c r="BA282" t="s">
        <v>1192</v>
      </c>
      <c r="BB282" t="s">
        <v>1192</v>
      </c>
      <c r="BC282" t="s">
        <v>1192</v>
      </c>
      <c r="BD282" t="s">
        <v>1192</v>
      </c>
      <c r="BE282" t="s">
        <v>1192</v>
      </c>
      <c r="BF282" t="s">
        <v>1192</v>
      </c>
      <c r="BG282" t="s">
        <v>1192</v>
      </c>
      <c r="BH282" t="s">
        <v>1192</v>
      </c>
      <c r="BI282" t="s">
        <v>1192</v>
      </c>
      <c r="BJ282" t="s">
        <v>1192</v>
      </c>
      <c r="BK282" t="s">
        <v>1192</v>
      </c>
      <c r="BL282" t="s">
        <v>1192</v>
      </c>
      <c r="BM282" t="s">
        <v>1192</v>
      </c>
      <c r="BN282" t="s">
        <v>1192</v>
      </c>
      <c r="BO282" t="s">
        <v>1192</v>
      </c>
      <c r="BP282" t="s">
        <v>1192</v>
      </c>
      <c r="BQ282" t="s">
        <v>1192</v>
      </c>
      <c r="BR282" t="s">
        <v>1192</v>
      </c>
      <c r="BS282" t="s">
        <v>1192</v>
      </c>
      <c r="BT282" t="s">
        <v>1192</v>
      </c>
      <c r="BU282" t="s">
        <v>1192</v>
      </c>
      <c r="BV282" t="s">
        <v>1192</v>
      </c>
      <c r="BW282" t="s">
        <v>1192</v>
      </c>
      <c r="BX282" t="s">
        <v>1192</v>
      </c>
      <c r="BY282" t="s">
        <v>1192</v>
      </c>
      <c r="BZ282">
        <v>0</v>
      </c>
      <c r="CA282" t="s">
        <v>1192</v>
      </c>
      <c r="CB282" t="s">
        <v>1192</v>
      </c>
      <c r="CC282">
        <v>0</v>
      </c>
      <c r="CD282" t="s">
        <v>1192</v>
      </c>
      <c r="CE282" t="s">
        <v>1192</v>
      </c>
    </row>
    <row r="283" spans="1:83" x14ac:dyDescent="0.25">
      <c r="A283" t="s">
        <v>1161</v>
      </c>
      <c r="B283" t="s">
        <v>1782</v>
      </c>
      <c r="C283">
        <v>132545781</v>
      </c>
      <c r="D283">
        <v>138425250</v>
      </c>
      <c r="E283">
        <v>0</v>
      </c>
      <c r="F283">
        <v>0</v>
      </c>
      <c r="G283">
        <v>0</v>
      </c>
      <c r="H283">
        <v>0</v>
      </c>
      <c r="I283">
        <v>132545781</v>
      </c>
      <c r="J283">
        <v>138425250</v>
      </c>
      <c r="K283">
        <v>11266670</v>
      </c>
      <c r="L283">
        <v>11497022</v>
      </c>
      <c r="M283">
        <v>72402.3</v>
      </c>
      <c r="N283">
        <v>73418.559999999998</v>
      </c>
      <c r="O283">
        <v>97.8</v>
      </c>
      <c r="P283">
        <v>97.8</v>
      </c>
      <c r="Q283">
        <v>0</v>
      </c>
      <c r="R283">
        <v>0</v>
      </c>
      <c r="S283">
        <v>70809.399999999994</v>
      </c>
      <c r="T283">
        <v>71803.399999999994</v>
      </c>
      <c r="U283">
        <v>1871.87</v>
      </c>
      <c r="V283">
        <v>1927.84</v>
      </c>
      <c r="W283">
        <v>1871.87</v>
      </c>
      <c r="X283">
        <v>1927.84</v>
      </c>
      <c r="Y283">
        <v>1344065</v>
      </c>
      <c r="Z283">
        <v>18.72</v>
      </c>
      <c r="AA283">
        <v>1.00007</v>
      </c>
      <c r="AB283">
        <v>4</v>
      </c>
      <c r="AC283">
        <v>4</v>
      </c>
      <c r="AD283">
        <v>0</v>
      </c>
      <c r="AE283">
        <v>187.55</v>
      </c>
      <c r="AF283">
        <v>68.03</v>
      </c>
      <c r="AG283">
        <v>0</v>
      </c>
      <c r="AH283">
        <v>2183.42</v>
      </c>
      <c r="AI283">
        <v>0</v>
      </c>
      <c r="AJ283">
        <v>0</v>
      </c>
      <c r="AK283">
        <v>0</v>
      </c>
      <c r="AL283">
        <v>0</v>
      </c>
      <c r="AM283">
        <v>0</v>
      </c>
      <c r="AN283">
        <v>0</v>
      </c>
      <c r="AO283" t="s">
        <v>1192</v>
      </c>
      <c r="AP283" t="s">
        <v>1192</v>
      </c>
      <c r="AQ283" t="s">
        <v>1192</v>
      </c>
      <c r="AR283" t="s">
        <v>1192</v>
      </c>
      <c r="AS283" t="s">
        <v>1192</v>
      </c>
      <c r="AT283" t="s">
        <v>1192</v>
      </c>
      <c r="AU283" t="s">
        <v>1192</v>
      </c>
      <c r="AV283" t="s">
        <v>1192</v>
      </c>
      <c r="AW283" t="s">
        <v>1192</v>
      </c>
      <c r="AX283" t="s">
        <v>1192</v>
      </c>
      <c r="AY283" t="s">
        <v>1192</v>
      </c>
      <c r="AZ283" t="s">
        <v>1192</v>
      </c>
      <c r="BA283" t="s">
        <v>1192</v>
      </c>
      <c r="BB283" t="s">
        <v>1192</v>
      </c>
      <c r="BC283" t="s">
        <v>1192</v>
      </c>
      <c r="BD283" t="s">
        <v>1192</v>
      </c>
      <c r="BE283" t="s">
        <v>1192</v>
      </c>
      <c r="BF283" t="s">
        <v>1192</v>
      </c>
      <c r="BG283" t="s">
        <v>1192</v>
      </c>
      <c r="BH283" t="s">
        <v>1192</v>
      </c>
      <c r="BI283" t="s">
        <v>1192</v>
      </c>
      <c r="BJ283" t="s">
        <v>1192</v>
      </c>
      <c r="BK283" t="s">
        <v>1192</v>
      </c>
      <c r="BL283" t="s">
        <v>1192</v>
      </c>
      <c r="BM283" t="s">
        <v>1192</v>
      </c>
      <c r="BN283" t="s">
        <v>1192</v>
      </c>
      <c r="BO283" t="s">
        <v>1192</v>
      </c>
      <c r="BP283" t="s">
        <v>1192</v>
      </c>
      <c r="BQ283" t="s">
        <v>1192</v>
      </c>
      <c r="BR283" t="s">
        <v>1192</v>
      </c>
      <c r="BS283" t="s">
        <v>1192</v>
      </c>
      <c r="BT283" t="s">
        <v>1192</v>
      </c>
      <c r="BU283" t="s">
        <v>1192</v>
      </c>
      <c r="BV283" t="s">
        <v>1192</v>
      </c>
      <c r="BW283" t="s">
        <v>1192</v>
      </c>
      <c r="BX283" t="s">
        <v>1192</v>
      </c>
      <c r="BY283" t="s">
        <v>1192</v>
      </c>
      <c r="BZ283" t="s">
        <v>1192</v>
      </c>
      <c r="CA283" t="s">
        <v>1192</v>
      </c>
      <c r="CB283" t="s">
        <v>1192</v>
      </c>
      <c r="CC283" t="s">
        <v>1192</v>
      </c>
      <c r="CD283" t="s">
        <v>1192</v>
      </c>
      <c r="CE283" t="s">
        <v>1192</v>
      </c>
    </row>
    <row r="284" spans="1:83" x14ac:dyDescent="0.25">
      <c r="A284" t="s">
        <v>1162</v>
      </c>
      <c r="B284" t="s">
        <v>1783</v>
      </c>
      <c r="C284">
        <v>115014000</v>
      </c>
      <c r="D284">
        <v>121409400</v>
      </c>
      <c r="E284">
        <v>0</v>
      </c>
      <c r="F284">
        <v>0</v>
      </c>
      <c r="G284">
        <v>0</v>
      </c>
      <c r="H284">
        <v>0</v>
      </c>
      <c r="I284">
        <v>115014000</v>
      </c>
      <c r="J284">
        <v>121409400</v>
      </c>
      <c r="K284">
        <v>10191700</v>
      </c>
      <c r="L284">
        <v>10725900</v>
      </c>
      <c r="M284">
        <v>78266.3</v>
      </c>
      <c r="N284">
        <v>80219.399999999994</v>
      </c>
      <c r="O284">
        <v>98</v>
      </c>
      <c r="P284">
        <v>98</v>
      </c>
      <c r="Q284">
        <v>0</v>
      </c>
      <c r="R284">
        <v>0</v>
      </c>
      <c r="S284">
        <v>76701</v>
      </c>
      <c r="T284">
        <v>78615</v>
      </c>
      <c r="U284">
        <v>1499.51</v>
      </c>
      <c r="V284">
        <v>1544.35</v>
      </c>
      <c r="W284">
        <v>1499.51</v>
      </c>
      <c r="X284">
        <v>1544.35</v>
      </c>
      <c r="Y284">
        <v>1179225</v>
      </c>
      <c r="Z284">
        <v>15</v>
      </c>
      <c r="AA284">
        <v>1.0003299999999999</v>
      </c>
      <c r="AB284">
        <v>4</v>
      </c>
      <c r="AC284">
        <v>4</v>
      </c>
      <c r="AD284">
        <v>395.59</v>
      </c>
      <c r="AE284">
        <v>0</v>
      </c>
      <c r="AF284">
        <v>0</v>
      </c>
      <c r="AG284">
        <v>0</v>
      </c>
      <c r="AH284">
        <v>1939.94</v>
      </c>
      <c r="AI284">
        <v>0</v>
      </c>
      <c r="AJ284">
        <v>0</v>
      </c>
      <c r="AK284">
        <v>0</v>
      </c>
      <c r="AL284">
        <v>0</v>
      </c>
      <c r="AM284">
        <v>0</v>
      </c>
      <c r="AN284">
        <v>0</v>
      </c>
      <c r="AO284" t="s">
        <v>1192</v>
      </c>
      <c r="AP284" t="s">
        <v>1192</v>
      </c>
      <c r="AQ284" t="s">
        <v>1192</v>
      </c>
      <c r="AR284" t="s">
        <v>1192</v>
      </c>
      <c r="AS284" t="s">
        <v>1192</v>
      </c>
      <c r="AT284" t="s">
        <v>1192</v>
      </c>
      <c r="AU284" t="s">
        <v>1192</v>
      </c>
      <c r="AV284" t="s">
        <v>1192</v>
      </c>
      <c r="AW284" t="s">
        <v>1192</v>
      </c>
      <c r="AX284" t="s">
        <v>1192</v>
      </c>
      <c r="AY284" t="s">
        <v>1192</v>
      </c>
      <c r="AZ284" t="s">
        <v>1192</v>
      </c>
      <c r="BA284" t="s">
        <v>1192</v>
      </c>
      <c r="BB284" t="s">
        <v>1192</v>
      </c>
      <c r="BC284" t="s">
        <v>1192</v>
      </c>
      <c r="BD284" t="s">
        <v>1192</v>
      </c>
      <c r="BE284" t="s">
        <v>1192</v>
      </c>
      <c r="BF284" t="s">
        <v>1192</v>
      </c>
      <c r="BG284" t="s">
        <v>1192</v>
      </c>
      <c r="BH284" t="s">
        <v>1192</v>
      </c>
      <c r="BI284" t="s">
        <v>1192</v>
      </c>
      <c r="BJ284" t="s">
        <v>1192</v>
      </c>
      <c r="BK284" t="s">
        <v>1192</v>
      </c>
      <c r="BL284" t="s">
        <v>1192</v>
      </c>
      <c r="BM284" t="s">
        <v>1192</v>
      </c>
      <c r="BN284" t="s">
        <v>1192</v>
      </c>
      <c r="BO284" t="s">
        <v>1192</v>
      </c>
      <c r="BP284" t="s">
        <v>1192</v>
      </c>
      <c r="BQ284" t="s">
        <v>1192</v>
      </c>
      <c r="BR284" t="s">
        <v>1192</v>
      </c>
      <c r="BS284" t="s">
        <v>1192</v>
      </c>
      <c r="BT284" t="s">
        <v>1192</v>
      </c>
      <c r="BU284" t="s">
        <v>1192</v>
      </c>
      <c r="BV284" t="s">
        <v>1192</v>
      </c>
      <c r="BW284" t="s">
        <v>1192</v>
      </c>
      <c r="BX284" t="s">
        <v>1192</v>
      </c>
      <c r="BY284" t="s">
        <v>1192</v>
      </c>
      <c r="BZ284" t="s">
        <v>1192</v>
      </c>
      <c r="CA284" t="s">
        <v>1192</v>
      </c>
      <c r="CB284" t="s">
        <v>1192</v>
      </c>
      <c r="CC284" t="s">
        <v>1192</v>
      </c>
      <c r="CD284" t="s">
        <v>1192</v>
      </c>
      <c r="CE284" t="s">
        <v>1192</v>
      </c>
    </row>
    <row r="285" spans="1:83" x14ac:dyDescent="0.25">
      <c r="A285" t="s">
        <v>1163</v>
      </c>
      <c r="B285" t="s">
        <v>1784</v>
      </c>
      <c r="C285">
        <v>65552841</v>
      </c>
      <c r="D285">
        <v>65834065</v>
      </c>
      <c r="E285">
        <v>0</v>
      </c>
      <c r="F285">
        <v>0</v>
      </c>
      <c r="G285">
        <v>0</v>
      </c>
      <c r="H285">
        <v>0</v>
      </c>
      <c r="I285">
        <v>65552841</v>
      </c>
      <c r="J285">
        <v>65834065</v>
      </c>
      <c r="K285">
        <v>4884689</v>
      </c>
      <c r="L285">
        <v>4955704</v>
      </c>
      <c r="M285">
        <v>140122.4</v>
      </c>
      <c r="N285">
        <v>142147.29999999999</v>
      </c>
      <c r="O285">
        <v>97</v>
      </c>
      <c r="P285">
        <v>97</v>
      </c>
      <c r="Q285">
        <v>145.30000000000001</v>
      </c>
      <c r="R285">
        <v>145.30000000000001</v>
      </c>
      <c r="S285">
        <v>136064</v>
      </c>
      <c r="T285">
        <v>138028.20000000001</v>
      </c>
      <c r="U285">
        <v>481.78</v>
      </c>
      <c r="V285">
        <v>476.96</v>
      </c>
      <c r="W285">
        <v>481.78</v>
      </c>
      <c r="X285">
        <v>476.96</v>
      </c>
      <c r="Y285">
        <v>664992</v>
      </c>
      <c r="Z285">
        <v>4.82</v>
      </c>
      <c r="AA285">
        <v>1.0004599999999999</v>
      </c>
      <c r="AB285">
        <v>4</v>
      </c>
      <c r="AC285">
        <v>4</v>
      </c>
      <c r="AD285">
        <v>395.59</v>
      </c>
      <c r="AE285">
        <v>0</v>
      </c>
      <c r="AF285">
        <v>0</v>
      </c>
      <c r="AG285">
        <v>0</v>
      </c>
      <c r="AH285">
        <v>872.55</v>
      </c>
      <c r="AI285">
        <v>0</v>
      </c>
      <c r="AJ285">
        <v>0</v>
      </c>
      <c r="AK285">
        <v>0</v>
      </c>
      <c r="AL285">
        <v>0</v>
      </c>
      <c r="AM285">
        <v>0</v>
      </c>
      <c r="AN285">
        <v>0</v>
      </c>
      <c r="AO285" t="s">
        <v>1192</v>
      </c>
      <c r="AP285" t="s">
        <v>1192</v>
      </c>
      <c r="AQ285" t="s">
        <v>1192</v>
      </c>
      <c r="AR285" t="s">
        <v>1192</v>
      </c>
      <c r="AS285" t="s">
        <v>1192</v>
      </c>
      <c r="AT285" t="s">
        <v>1192</v>
      </c>
      <c r="AU285" t="s">
        <v>1192</v>
      </c>
      <c r="AV285" t="s">
        <v>1192</v>
      </c>
      <c r="AW285" t="s">
        <v>1192</v>
      </c>
      <c r="AX285" t="s">
        <v>1192</v>
      </c>
      <c r="AY285" t="s">
        <v>1192</v>
      </c>
      <c r="AZ285" t="s">
        <v>1192</v>
      </c>
      <c r="BA285" t="s">
        <v>1192</v>
      </c>
      <c r="BB285" t="s">
        <v>1192</v>
      </c>
      <c r="BC285" t="s">
        <v>1192</v>
      </c>
      <c r="BD285" t="s">
        <v>1192</v>
      </c>
      <c r="BE285" t="s">
        <v>1192</v>
      </c>
      <c r="BF285" t="s">
        <v>1192</v>
      </c>
      <c r="BG285" t="s">
        <v>1192</v>
      </c>
      <c r="BH285" t="s">
        <v>1192</v>
      </c>
      <c r="BI285" t="s">
        <v>1192</v>
      </c>
      <c r="BJ285" t="s">
        <v>1192</v>
      </c>
      <c r="BK285" t="s">
        <v>1192</v>
      </c>
      <c r="BL285" t="s">
        <v>1192</v>
      </c>
      <c r="BM285" t="s">
        <v>1192</v>
      </c>
      <c r="BN285" t="s">
        <v>1192</v>
      </c>
      <c r="BO285" t="s">
        <v>1192</v>
      </c>
      <c r="BP285" t="s">
        <v>1192</v>
      </c>
      <c r="BQ285" t="s">
        <v>1192</v>
      </c>
      <c r="BR285" t="s">
        <v>1192</v>
      </c>
      <c r="BS285" t="s">
        <v>1192</v>
      </c>
      <c r="BT285" t="s">
        <v>1192</v>
      </c>
      <c r="BU285" t="s">
        <v>1192</v>
      </c>
      <c r="BV285" t="s">
        <v>1192</v>
      </c>
      <c r="BW285" t="s">
        <v>1192</v>
      </c>
      <c r="BX285" t="s">
        <v>1192</v>
      </c>
      <c r="BY285" t="s">
        <v>1192</v>
      </c>
      <c r="BZ285" t="s">
        <v>1192</v>
      </c>
      <c r="CA285" t="s">
        <v>1192</v>
      </c>
      <c r="CB285" t="s">
        <v>1192</v>
      </c>
      <c r="CC285" t="s">
        <v>1192</v>
      </c>
      <c r="CD285" t="s">
        <v>1192</v>
      </c>
      <c r="CE285" t="s">
        <v>1192</v>
      </c>
    </row>
    <row r="286" spans="1:83" x14ac:dyDescent="0.25">
      <c r="A286" t="s">
        <v>1164</v>
      </c>
      <c r="B286" t="s">
        <v>1785</v>
      </c>
      <c r="C286">
        <v>110638087</v>
      </c>
      <c r="D286">
        <v>114821474</v>
      </c>
      <c r="E286">
        <v>0</v>
      </c>
      <c r="F286">
        <v>0</v>
      </c>
      <c r="G286">
        <v>2426239</v>
      </c>
      <c r="H286">
        <v>2559959</v>
      </c>
      <c r="I286">
        <v>108211848</v>
      </c>
      <c r="J286">
        <v>112261515</v>
      </c>
      <c r="K286">
        <v>0</v>
      </c>
      <c r="L286">
        <v>0</v>
      </c>
      <c r="M286">
        <v>69724.2</v>
      </c>
      <c r="N286">
        <v>70240.399999999994</v>
      </c>
      <c r="O286">
        <v>99</v>
      </c>
      <c r="P286">
        <v>99</v>
      </c>
      <c r="Q286">
        <v>0</v>
      </c>
      <c r="R286">
        <v>0</v>
      </c>
      <c r="S286">
        <v>69027</v>
      </c>
      <c r="T286">
        <v>69538</v>
      </c>
      <c r="U286">
        <v>1602.82</v>
      </c>
      <c r="V286">
        <v>1651.2</v>
      </c>
      <c r="W286">
        <v>1567.67</v>
      </c>
      <c r="X286">
        <v>1614.39</v>
      </c>
      <c r="Y286">
        <v>1090355</v>
      </c>
      <c r="Z286">
        <v>15.68</v>
      </c>
      <c r="AA286">
        <v>1.00021</v>
      </c>
      <c r="AB286">
        <v>4</v>
      </c>
      <c r="AC286">
        <v>4</v>
      </c>
      <c r="AD286">
        <v>0</v>
      </c>
      <c r="AE286">
        <v>235.44</v>
      </c>
      <c r="AF286">
        <v>82.48</v>
      </c>
      <c r="AG286">
        <v>0</v>
      </c>
      <c r="AH286">
        <v>1969.12</v>
      </c>
      <c r="AI286">
        <v>18</v>
      </c>
      <c r="AJ286">
        <v>52711</v>
      </c>
      <c r="AK286">
        <v>0</v>
      </c>
      <c r="AL286">
        <v>0</v>
      </c>
      <c r="AM286">
        <v>17</v>
      </c>
      <c r="AN286">
        <v>52667</v>
      </c>
      <c r="AO286" t="s">
        <v>1192</v>
      </c>
      <c r="AP286" t="s">
        <v>1192</v>
      </c>
      <c r="AQ286" t="s">
        <v>1192</v>
      </c>
      <c r="AR286" t="s">
        <v>1192</v>
      </c>
      <c r="AS286" t="s">
        <v>1192</v>
      </c>
      <c r="AT286" t="s">
        <v>1192</v>
      </c>
      <c r="AU286" t="s">
        <v>1192</v>
      </c>
      <c r="AV286" t="s">
        <v>1192</v>
      </c>
      <c r="AW286" t="s">
        <v>1192</v>
      </c>
      <c r="AX286" t="s">
        <v>1192</v>
      </c>
      <c r="AY286" t="s">
        <v>1192</v>
      </c>
      <c r="AZ286" t="s">
        <v>1192</v>
      </c>
      <c r="BA286" t="s">
        <v>1192</v>
      </c>
      <c r="BB286" t="s">
        <v>1192</v>
      </c>
      <c r="BC286" t="s">
        <v>1192</v>
      </c>
      <c r="BD286" t="s">
        <v>1192</v>
      </c>
      <c r="BE286" t="s">
        <v>1192</v>
      </c>
      <c r="BF286" t="s">
        <v>1192</v>
      </c>
      <c r="BG286" t="s">
        <v>1192</v>
      </c>
      <c r="BH286" t="s">
        <v>1192</v>
      </c>
      <c r="BI286" t="s">
        <v>1192</v>
      </c>
      <c r="BJ286" t="s">
        <v>1192</v>
      </c>
      <c r="BK286" t="s">
        <v>1192</v>
      </c>
      <c r="BL286" t="s">
        <v>1192</v>
      </c>
      <c r="BM286" t="s">
        <v>1192</v>
      </c>
      <c r="BN286" t="s">
        <v>1192</v>
      </c>
      <c r="BO286" t="s">
        <v>1192</v>
      </c>
      <c r="BP286" t="s">
        <v>1192</v>
      </c>
      <c r="BQ286" t="s">
        <v>1192</v>
      </c>
      <c r="BR286" t="s">
        <v>1192</v>
      </c>
      <c r="BS286" t="s">
        <v>1192</v>
      </c>
      <c r="BT286" t="s">
        <v>1192</v>
      </c>
      <c r="BU286" t="s">
        <v>1192</v>
      </c>
      <c r="BV286" t="s">
        <v>1192</v>
      </c>
      <c r="BW286" t="s">
        <v>1192</v>
      </c>
      <c r="BX286" t="s">
        <v>1192</v>
      </c>
      <c r="BY286" t="s">
        <v>1192</v>
      </c>
      <c r="BZ286" t="s">
        <v>1192</v>
      </c>
      <c r="CA286" t="s">
        <v>1192</v>
      </c>
      <c r="CB286" t="s">
        <v>1192</v>
      </c>
      <c r="CC286" t="s">
        <v>1192</v>
      </c>
      <c r="CD286" t="s">
        <v>1192</v>
      </c>
      <c r="CE286" t="s">
        <v>1192</v>
      </c>
    </row>
    <row r="287" spans="1:83" x14ac:dyDescent="0.25">
      <c r="A287" t="s">
        <v>1166</v>
      </c>
      <c r="B287" t="s">
        <v>1786</v>
      </c>
      <c r="C287">
        <v>11726255.130000001</v>
      </c>
      <c r="D287">
        <v>11976731</v>
      </c>
      <c r="E287">
        <v>0</v>
      </c>
      <c r="F287">
        <v>0</v>
      </c>
      <c r="G287">
        <v>1836818.72</v>
      </c>
      <c r="H287">
        <v>2001905</v>
      </c>
      <c r="I287">
        <v>9889436.4100000001</v>
      </c>
      <c r="J287">
        <v>9974826</v>
      </c>
      <c r="K287">
        <v>0</v>
      </c>
      <c r="L287">
        <v>0</v>
      </c>
      <c r="M287">
        <v>56197.7</v>
      </c>
      <c r="N287">
        <v>56682.96</v>
      </c>
      <c r="O287">
        <v>99.5</v>
      </c>
      <c r="P287">
        <v>99.5</v>
      </c>
      <c r="Q287">
        <v>0</v>
      </c>
      <c r="R287">
        <v>0</v>
      </c>
      <c r="S287">
        <v>55916.800000000003</v>
      </c>
      <c r="T287">
        <v>56399.5</v>
      </c>
      <c r="U287">
        <v>209.71</v>
      </c>
      <c r="V287">
        <v>212.36</v>
      </c>
      <c r="W287">
        <v>176.86</v>
      </c>
      <c r="X287">
        <v>176.86</v>
      </c>
      <c r="Y287" t="s">
        <v>1192</v>
      </c>
      <c r="Z287" t="s">
        <v>1192</v>
      </c>
      <c r="AA287" t="s">
        <v>1192</v>
      </c>
      <c r="AB287">
        <v>4</v>
      </c>
      <c r="AC287">
        <v>4</v>
      </c>
      <c r="AD287">
        <v>1590.93</v>
      </c>
      <c r="AE287">
        <v>262.70999999999998</v>
      </c>
      <c r="AF287">
        <v>0</v>
      </c>
      <c r="AG287">
        <v>0</v>
      </c>
      <c r="AH287">
        <v>2066</v>
      </c>
      <c r="AI287">
        <v>35</v>
      </c>
      <c r="AJ287">
        <v>56399.5</v>
      </c>
      <c r="AK287">
        <v>0</v>
      </c>
      <c r="AL287">
        <v>0</v>
      </c>
      <c r="AM287">
        <v>24</v>
      </c>
      <c r="AN287">
        <v>56385.1</v>
      </c>
      <c r="AO287">
        <v>3</v>
      </c>
      <c r="AP287" t="s">
        <v>1192</v>
      </c>
      <c r="AQ287" t="s">
        <v>1192</v>
      </c>
      <c r="AR287" t="s">
        <v>1192</v>
      </c>
      <c r="AS287" t="s">
        <v>1192</v>
      </c>
      <c r="AT287" t="s">
        <v>1192</v>
      </c>
      <c r="AU287" t="s">
        <v>1192</v>
      </c>
      <c r="AV287" t="s">
        <v>1192</v>
      </c>
      <c r="AW287" t="s">
        <v>1192</v>
      </c>
      <c r="AX287" t="s">
        <v>1192</v>
      </c>
      <c r="AY287" t="s">
        <v>1192</v>
      </c>
      <c r="AZ287" t="s">
        <v>1192</v>
      </c>
      <c r="BA287" t="s">
        <v>1192</v>
      </c>
      <c r="BB287" t="s">
        <v>1192</v>
      </c>
      <c r="BC287" t="s">
        <v>1192</v>
      </c>
      <c r="BD287" t="s">
        <v>1192</v>
      </c>
      <c r="BE287" t="s">
        <v>1192</v>
      </c>
      <c r="BF287" t="s">
        <v>1192</v>
      </c>
      <c r="BG287" t="s">
        <v>1192</v>
      </c>
      <c r="BH287" t="s">
        <v>1192</v>
      </c>
      <c r="BI287" t="s">
        <v>1192</v>
      </c>
      <c r="BJ287" t="s">
        <v>1192</v>
      </c>
      <c r="BK287" t="s">
        <v>1192</v>
      </c>
      <c r="BL287" t="s">
        <v>1192</v>
      </c>
      <c r="BM287" t="s">
        <v>1192</v>
      </c>
      <c r="BN287" t="s">
        <v>1192</v>
      </c>
      <c r="BO287" t="s">
        <v>1192</v>
      </c>
      <c r="BP287" t="s">
        <v>1192</v>
      </c>
      <c r="BQ287" t="s">
        <v>1192</v>
      </c>
      <c r="BR287" t="s">
        <v>1192</v>
      </c>
      <c r="BS287" t="s">
        <v>1192</v>
      </c>
      <c r="BT287" t="s">
        <v>1192</v>
      </c>
      <c r="BU287" t="s">
        <v>1192</v>
      </c>
      <c r="BV287" t="s">
        <v>1192</v>
      </c>
      <c r="BW287" t="s">
        <v>1192</v>
      </c>
      <c r="BX287" t="s">
        <v>1192</v>
      </c>
      <c r="BY287" t="s">
        <v>1192</v>
      </c>
      <c r="BZ287">
        <v>0</v>
      </c>
      <c r="CA287" t="s">
        <v>1192</v>
      </c>
      <c r="CB287" t="s">
        <v>1192</v>
      </c>
      <c r="CC287">
        <v>0</v>
      </c>
      <c r="CD287" t="s">
        <v>1192</v>
      </c>
      <c r="CE287" t="s">
        <v>1192</v>
      </c>
    </row>
    <row r="288" spans="1:83" x14ac:dyDescent="0.25">
      <c r="A288" t="s">
        <v>1168</v>
      </c>
      <c r="B288" t="s">
        <v>1787</v>
      </c>
      <c r="C288">
        <v>9122404</v>
      </c>
      <c r="D288">
        <v>9571242</v>
      </c>
      <c r="E288">
        <v>0</v>
      </c>
      <c r="F288">
        <v>0</v>
      </c>
      <c r="G288">
        <v>0</v>
      </c>
      <c r="H288">
        <v>0</v>
      </c>
      <c r="I288">
        <v>9122404</v>
      </c>
      <c r="J288">
        <v>9571242</v>
      </c>
      <c r="K288">
        <v>0</v>
      </c>
      <c r="L288">
        <v>0</v>
      </c>
      <c r="M288">
        <v>33800.1</v>
      </c>
      <c r="N288">
        <v>34939.440000000002</v>
      </c>
      <c r="O288">
        <v>97</v>
      </c>
      <c r="P288">
        <v>97</v>
      </c>
      <c r="Q288">
        <v>0</v>
      </c>
      <c r="R288">
        <v>0</v>
      </c>
      <c r="S288">
        <v>32786.1</v>
      </c>
      <c r="T288">
        <v>33891.256800000003</v>
      </c>
      <c r="U288">
        <v>278.24</v>
      </c>
      <c r="V288">
        <v>282.41036000000003</v>
      </c>
      <c r="W288">
        <v>278.24</v>
      </c>
      <c r="X288">
        <v>282.41036000000003</v>
      </c>
      <c r="Y288">
        <v>0</v>
      </c>
      <c r="Z288">
        <v>0</v>
      </c>
      <c r="AA288">
        <v>0</v>
      </c>
      <c r="AB288">
        <v>4</v>
      </c>
      <c r="AC288">
        <v>4</v>
      </c>
      <c r="AD288">
        <v>1529.31195</v>
      </c>
      <c r="AE288">
        <v>223.00029000000001</v>
      </c>
      <c r="AF288">
        <v>0</v>
      </c>
      <c r="AG288">
        <v>0</v>
      </c>
      <c r="AH288">
        <v>2034.7226000000001</v>
      </c>
      <c r="AI288">
        <v>0</v>
      </c>
      <c r="AJ288">
        <v>0</v>
      </c>
      <c r="AK288">
        <v>0</v>
      </c>
      <c r="AL288">
        <v>0</v>
      </c>
      <c r="AM288">
        <v>0</v>
      </c>
      <c r="AN288">
        <v>0</v>
      </c>
      <c r="AO288" t="s">
        <v>1192</v>
      </c>
      <c r="AP288" t="s">
        <v>1192</v>
      </c>
      <c r="AQ288" t="s">
        <v>1192</v>
      </c>
      <c r="AR288" t="s">
        <v>1192</v>
      </c>
      <c r="AS288" t="s">
        <v>1192</v>
      </c>
      <c r="AT288" t="s">
        <v>1192</v>
      </c>
      <c r="AU288" t="s">
        <v>1192</v>
      </c>
      <c r="AV288" t="s">
        <v>1192</v>
      </c>
      <c r="AW288" t="s">
        <v>1192</v>
      </c>
      <c r="AX288" t="s">
        <v>1192</v>
      </c>
      <c r="AY288" t="s">
        <v>1192</v>
      </c>
      <c r="AZ288" t="s">
        <v>1192</v>
      </c>
      <c r="BA288" t="s">
        <v>1192</v>
      </c>
      <c r="BB288" t="s">
        <v>1192</v>
      </c>
      <c r="BC288" t="s">
        <v>1192</v>
      </c>
      <c r="BD288" t="s">
        <v>1192</v>
      </c>
      <c r="BE288" t="s">
        <v>1192</v>
      </c>
      <c r="BF288" t="s">
        <v>1192</v>
      </c>
      <c r="BG288" t="s">
        <v>1192</v>
      </c>
      <c r="BH288" t="s">
        <v>1192</v>
      </c>
      <c r="BI288" t="s">
        <v>1192</v>
      </c>
      <c r="BJ288" t="s">
        <v>1192</v>
      </c>
      <c r="BK288" t="s">
        <v>1192</v>
      </c>
      <c r="BL288" t="s">
        <v>1192</v>
      </c>
      <c r="BM288" t="s">
        <v>1192</v>
      </c>
      <c r="BN288" t="s">
        <v>1192</v>
      </c>
      <c r="BO288" t="s">
        <v>1192</v>
      </c>
      <c r="BP288" t="s">
        <v>1192</v>
      </c>
      <c r="BQ288" t="s">
        <v>1192</v>
      </c>
      <c r="BR288" t="s">
        <v>1192</v>
      </c>
      <c r="BS288" t="s">
        <v>1192</v>
      </c>
      <c r="BT288" t="s">
        <v>1192</v>
      </c>
      <c r="BU288" t="s">
        <v>1192</v>
      </c>
      <c r="BV288" t="s">
        <v>1192</v>
      </c>
      <c r="BW288" t="s">
        <v>1192</v>
      </c>
      <c r="BX288" t="s">
        <v>1192</v>
      </c>
      <c r="BY288" t="s">
        <v>1192</v>
      </c>
      <c r="BZ288" t="s">
        <v>1192</v>
      </c>
      <c r="CA288" t="s">
        <v>1192</v>
      </c>
      <c r="CB288" t="s">
        <v>1192</v>
      </c>
      <c r="CC288" t="s">
        <v>1192</v>
      </c>
      <c r="CD288" t="s">
        <v>1192</v>
      </c>
      <c r="CE288" t="s">
        <v>1192</v>
      </c>
    </row>
    <row r="289" spans="1:83" x14ac:dyDescent="0.25">
      <c r="A289" t="s">
        <v>1170</v>
      </c>
      <c r="B289" t="s">
        <v>1788</v>
      </c>
      <c r="C289">
        <v>14281206.550000001</v>
      </c>
      <c r="D289">
        <v>15036031</v>
      </c>
      <c r="E289">
        <v>0</v>
      </c>
      <c r="F289">
        <v>0</v>
      </c>
      <c r="G289">
        <v>3670847</v>
      </c>
      <c r="H289">
        <v>3976391</v>
      </c>
      <c r="I289">
        <v>10610359.550000001</v>
      </c>
      <c r="J289">
        <v>11059640</v>
      </c>
      <c r="K289">
        <v>0</v>
      </c>
      <c r="L289">
        <v>0</v>
      </c>
      <c r="M289">
        <v>56747.8</v>
      </c>
      <c r="N289">
        <v>57640.1</v>
      </c>
      <c r="O289">
        <v>98</v>
      </c>
      <c r="P289">
        <v>98</v>
      </c>
      <c r="Q289">
        <v>0</v>
      </c>
      <c r="R289">
        <v>0</v>
      </c>
      <c r="S289">
        <v>55612.800000000003</v>
      </c>
      <c r="T289">
        <v>56487.298000000003</v>
      </c>
      <c r="U289">
        <v>256.8</v>
      </c>
      <c r="V289">
        <v>266.18428</v>
      </c>
      <c r="W289">
        <v>190.79</v>
      </c>
      <c r="X289">
        <v>195.78986</v>
      </c>
      <c r="Y289">
        <v>0</v>
      </c>
      <c r="Z289">
        <v>0</v>
      </c>
      <c r="AA289">
        <v>0</v>
      </c>
      <c r="AB289">
        <v>4</v>
      </c>
      <c r="AC289">
        <v>4</v>
      </c>
      <c r="AD289">
        <v>1626.3900599999999</v>
      </c>
      <c r="AE289">
        <v>295.57001000000002</v>
      </c>
      <c r="AF289">
        <v>0</v>
      </c>
      <c r="AG289">
        <v>0</v>
      </c>
      <c r="AH289">
        <v>2188.1443599999998</v>
      </c>
      <c r="AI289">
        <v>21</v>
      </c>
      <c r="AJ289">
        <v>56487.3</v>
      </c>
      <c r="AK289">
        <v>0</v>
      </c>
      <c r="AL289">
        <v>0</v>
      </c>
      <c r="AM289">
        <v>21</v>
      </c>
      <c r="AN289">
        <v>56487.3</v>
      </c>
      <c r="AO289" t="s">
        <v>1192</v>
      </c>
      <c r="AP289" t="s">
        <v>1192</v>
      </c>
      <c r="AQ289" t="s">
        <v>1192</v>
      </c>
      <c r="AR289" t="s">
        <v>1192</v>
      </c>
      <c r="AS289" t="s">
        <v>1192</v>
      </c>
      <c r="AT289" t="s">
        <v>1192</v>
      </c>
      <c r="AU289" t="s">
        <v>1192</v>
      </c>
      <c r="AV289" t="s">
        <v>1192</v>
      </c>
      <c r="AW289" t="s">
        <v>1192</v>
      </c>
      <c r="AX289" t="s">
        <v>1192</v>
      </c>
      <c r="AY289" t="s">
        <v>1192</v>
      </c>
      <c r="AZ289" t="s">
        <v>1192</v>
      </c>
      <c r="BA289" t="s">
        <v>1192</v>
      </c>
      <c r="BB289" t="s">
        <v>1192</v>
      </c>
      <c r="BC289" t="s">
        <v>1192</v>
      </c>
      <c r="BD289" t="s">
        <v>1192</v>
      </c>
      <c r="BE289" t="s">
        <v>1192</v>
      </c>
      <c r="BF289" t="s">
        <v>1192</v>
      </c>
      <c r="BG289" t="s">
        <v>1192</v>
      </c>
      <c r="BH289" t="s">
        <v>1192</v>
      </c>
      <c r="BI289" t="s">
        <v>1192</v>
      </c>
      <c r="BJ289" t="s">
        <v>1192</v>
      </c>
      <c r="BK289" t="s">
        <v>1192</v>
      </c>
      <c r="BL289" t="s">
        <v>1192</v>
      </c>
      <c r="BM289" t="s">
        <v>1192</v>
      </c>
      <c r="BN289" t="s">
        <v>1192</v>
      </c>
      <c r="BO289" t="s">
        <v>1192</v>
      </c>
      <c r="BP289" t="s">
        <v>1192</v>
      </c>
      <c r="BQ289" t="s">
        <v>1192</v>
      </c>
      <c r="BR289" t="s">
        <v>1192</v>
      </c>
      <c r="BS289" t="s">
        <v>1192</v>
      </c>
      <c r="BT289" t="s">
        <v>1192</v>
      </c>
      <c r="BU289" t="s">
        <v>1192</v>
      </c>
      <c r="BV289" t="s">
        <v>1192</v>
      </c>
      <c r="BW289" t="s">
        <v>1192</v>
      </c>
      <c r="BX289" t="s">
        <v>1192</v>
      </c>
      <c r="BY289" t="s">
        <v>1192</v>
      </c>
      <c r="BZ289" t="s">
        <v>1192</v>
      </c>
      <c r="CA289" t="s">
        <v>1192</v>
      </c>
      <c r="CB289" t="s">
        <v>1192</v>
      </c>
      <c r="CC289" t="s">
        <v>1192</v>
      </c>
      <c r="CD289" t="s">
        <v>1192</v>
      </c>
      <c r="CE289" t="s">
        <v>1192</v>
      </c>
    </row>
    <row r="290" spans="1:83" x14ac:dyDescent="0.25">
      <c r="A290" t="s">
        <v>1172</v>
      </c>
      <c r="B290" t="s">
        <v>1789</v>
      </c>
      <c r="C290">
        <v>20347893</v>
      </c>
      <c r="D290">
        <v>21128448</v>
      </c>
      <c r="E290">
        <v>0</v>
      </c>
      <c r="F290">
        <v>0</v>
      </c>
      <c r="G290">
        <v>7232112</v>
      </c>
      <c r="H290">
        <v>7526930</v>
      </c>
      <c r="I290">
        <v>13115781</v>
      </c>
      <c r="J290">
        <v>13601518</v>
      </c>
      <c r="K290">
        <v>82867</v>
      </c>
      <c r="L290">
        <v>87800</v>
      </c>
      <c r="M290">
        <v>67441.2</v>
      </c>
      <c r="N290">
        <v>68211.100000000006</v>
      </c>
      <c r="O290">
        <v>98.5</v>
      </c>
      <c r="P290">
        <v>98.5</v>
      </c>
      <c r="Q290">
        <v>0</v>
      </c>
      <c r="R290">
        <v>0</v>
      </c>
      <c r="S290">
        <v>66429.600000000006</v>
      </c>
      <c r="T290">
        <v>67187.933499999999</v>
      </c>
      <c r="U290">
        <v>306.31</v>
      </c>
      <c r="V290">
        <v>314.46789000000001</v>
      </c>
      <c r="W290">
        <v>197.44</v>
      </c>
      <c r="X290">
        <v>202.43988999999999</v>
      </c>
      <c r="Y290">
        <v>0</v>
      </c>
      <c r="Z290">
        <v>0</v>
      </c>
      <c r="AA290">
        <v>0</v>
      </c>
      <c r="AB290">
        <v>4</v>
      </c>
      <c r="AC290">
        <v>4</v>
      </c>
      <c r="AD290">
        <v>1613.3391999999999</v>
      </c>
      <c r="AE290">
        <v>224.90987999999999</v>
      </c>
      <c r="AF290">
        <v>99.369960000000006</v>
      </c>
      <c r="AG290">
        <v>0</v>
      </c>
      <c r="AH290">
        <v>2252.0869299999999</v>
      </c>
      <c r="AI290">
        <v>42</v>
      </c>
      <c r="AJ290">
        <v>67187.899999999994</v>
      </c>
      <c r="AK290">
        <v>0</v>
      </c>
      <c r="AL290">
        <v>0</v>
      </c>
      <c r="AM290">
        <v>41</v>
      </c>
      <c r="AN290">
        <v>67071.7</v>
      </c>
      <c r="AO290" t="s">
        <v>1192</v>
      </c>
      <c r="AP290" t="s">
        <v>1192</v>
      </c>
      <c r="AQ290" t="s">
        <v>1192</v>
      </c>
      <c r="AR290" t="s">
        <v>1192</v>
      </c>
      <c r="AS290" t="s">
        <v>1192</v>
      </c>
      <c r="AT290" t="s">
        <v>1192</v>
      </c>
      <c r="AU290" t="s">
        <v>1192</v>
      </c>
      <c r="AV290" t="s">
        <v>1192</v>
      </c>
      <c r="AW290" t="s">
        <v>1192</v>
      </c>
      <c r="AX290" t="s">
        <v>1192</v>
      </c>
      <c r="AY290" t="s">
        <v>1192</v>
      </c>
      <c r="AZ290" t="s">
        <v>1192</v>
      </c>
      <c r="BA290" t="s">
        <v>1192</v>
      </c>
      <c r="BB290" t="s">
        <v>1192</v>
      </c>
      <c r="BC290" t="s">
        <v>1192</v>
      </c>
      <c r="BD290" t="s">
        <v>1192</v>
      </c>
      <c r="BE290" t="s">
        <v>1192</v>
      </c>
      <c r="BF290" t="s">
        <v>1192</v>
      </c>
      <c r="BG290" t="s">
        <v>1192</v>
      </c>
      <c r="BH290" t="s">
        <v>1192</v>
      </c>
      <c r="BI290" t="s">
        <v>1192</v>
      </c>
      <c r="BJ290" t="s">
        <v>1192</v>
      </c>
      <c r="BK290" t="s">
        <v>1192</v>
      </c>
      <c r="BL290" t="s">
        <v>1192</v>
      </c>
      <c r="BM290" t="s">
        <v>1192</v>
      </c>
      <c r="BN290" t="s">
        <v>1192</v>
      </c>
      <c r="BO290" t="s">
        <v>1192</v>
      </c>
      <c r="BP290" t="s">
        <v>1192</v>
      </c>
      <c r="BQ290" t="s">
        <v>1192</v>
      </c>
      <c r="BR290" t="s">
        <v>1192</v>
      </c>
      <c r="BS290" t="s">
        <v>1192</v>
      </c>
      <c r="BT290" t="s">
        <v>1192</v>
      </c>
      <c r="BU290" t="s">
        <v>1192</v>
      </c>
      <c r="BV290" t="s">
        <v>1192</v>
      </c>
      <c r="BW290" t="s">
        <v>1192</v>
      </c>
      <c r="BX290" t="s">
        <v>1192</v>
      </c>
      <c r="BY290" t="s">
        <v>1192</v>
      </c>
      <c r="BZ290" t="s">
        <v>1192</v>
      </c>
      <c r="CA290" t="s">
        <v>1192</v>
      </c>
      <c r="CB290" t="s">
        <v>1192</v>
      </c>
      <c r="CC290" t="s">
        <v>1192</v>
      </c>
      <c r="CD290" t="s">
        <v>1192</v>
      </c>
      <c r="CE290" t="s">
        <v>1192</v>
      </c>
    </row>
    <row r="291" spans="1:83" x14ac:dyDescent="0.25">
      <c r="A291" t="s">
        <v>1174</v>
      </c>
      <c r="B291" t="s">
        <v>1790</v>
      </c>
      <c r="C291">
        <v>11311884</v>
      </c>
      <c r="D291">
        <v>11641352</v>
      </c>
      <c r="E291">
        <v>0</v>
      </c>
      <c r="F291">
        <v>0</v>
      </c>
      <c r="G291">
        <v>1787099</v>
      </c>
      <c r="H291">
        <v>1893542</v>
      </c>
      <c r="I291">
        <v>9524785</v>
      </c>
      <c r="J291">
        <v>9747810</v>
      </c>
      <c r="K291">
        <v>0</v>
      </c>
      <c r="L291">
        <v>0</v>
      </c>
      <c r="M291">
        <v>43724.7</v>
      </c>
      <c r="N291">
        <v>43760.2</v>
      </c>
      <c r="O291">
        <v>99.4</v>
      </c>
      <c r="P291">
        <v>99.4</v>
      </c>
      <c r="Q291">
        <v>0</v>
      </c>
      <c r="R291">
        <v>0</v>
      </c>
      <c r="S291">
        <v>43462.400000000001</v>
      </c>
      <c r="T291">
        <v>43497.638800000001</v>
      </c>
      <c r="U291">
        <v>260.27</v>
      </c>
      <c r="V291">
        <v>267.63180999999997</v>
      </c>
      <c r="W291">
        <v>219.15</v>
      </c>
      <c r="X291">
        <v>224.09975</v>
      </c>
      <c r="Y291">
        <v>0</v>
      </c>
      <c r="Z291">
        <v>0</v>
      </c>
      <c r="AA291">
        <v>0</v>
      </c>
      <c r="AB291">
        <v>4</v>
      </c>
      <c r="AC291">
        <v>4</v>
      </c>
      <c r="AD291">
        <v>1529.30864</v>
      </c>
      <c r="AE291">
        <v>222.99979999999999</v>
      </c>
      <c r="AF291">
        <v>0</v>
      </c>
      <c r="AG291">
        <v>0</v>
      </c>
      <c r="AH291">
        <v>2019.9402500000001</v>
      </c>
      <c r="AI291">
        <v>8</v>
      </c>
      <c r="AJ291">
        <v>25751.200000000001</v>
      </c>
      <c r="AK291">
        <v>0</v>
      </c>
      <c r="AL291">
        <v>0</v>
      </c>
      <c r="AM291">
        <v>8</v>
      </c>
      <c r="AN291">
        <v>25751.200000000001</v>
      </c>
      <c r="AO291" t="s">
        <v>1192</v>
      </c>
      <c r="AP291" t="s">
        <v>1192</v>
      </c>
      <c r="AQ291" t="s">
        <v>1192</v>
      </c>
      <c r="AR291" t="s">
        <v>1192</v>
      </c>
      <c r="AS291" t="s">
        <v>1192</v>
      </c>
      <c r="AT291" t="s">
        <v>1192</v>
      </c>
      <c r="AU291" t="s">
        <v>1192</v>
      </c>
      <c r="AV291" t="s">
        <v>1192</v>
      </c>
      <c r="AW291" t="s">
        <v>1192</v>
      </c>
      <c r="AX291" t="s">
        <v>1192</v>
      </c>
      <c r="AY291" t="s">
        <v>1192</v>
      </c>
      <c r="AZ291" t="s">
        <v>1192</v>
      </c>
      <c r="BA291" t="s">
        <v>1192</v>
      </c>
      <c r="BB291" t="s">
        <v>1192</v>
      </c>
      <c r="BC291" t="s">
        <v>1192</v>
      </c>
      <c r="BD291" t="s">
        <v>1192</v>
      </c>
      <c r="BE291" t="s">
        <v>1192</v>
      </c>
      <c r="BF291" t="s">
        <v>1192</v>
      </c>
      <c r="BG291" t="s">
        <v>1192</v>
      </c>
      <c r="BH291" t="s">
        <v>1192</v>
      </c>
      <c r="BI291" t="s">
        <v>1192</v>
      </c>
      <c r="BJ291" t="s">
        <v>1192</v>
      </c>
      <c r="BK291" t="s">
        <v>1192</v>
      </c>
      <c r="BL291" t="s">
        <v>1192</v>
      </c>
      <c r="BM291" t="s">
        <v>1192</v>
      </c>
      <c r="BN291" t="s">
        <v>1192</v>
      </c>
      <c r="BO291" t="s">
        <v>1192</v>
      </c>
      <c r="BP291" t="s">
        <v>1192</v>
      </c>
      <c r="BQ291" t="s">
        <v>1192</v>
      </c>
      <c r="BR291" t="s">
        <v>1192</v>
      </c>
      <c r="BS291" t="s">
        <v>1192</v>
      </c>
      <c r="BT291" t="s">
        <v>1192</v>
      </c>
      <c r="BU291" t="s">
        <v>1192</v>
      </c>
      <c r="BV291" t="s">
        <v>1192</v>
      </c>
      <c r="BW291" t="s">
        <v>1192</v>
      </c>
      <c r="BX291" t="s">
        <v>1192</v>
      </c>
      <c r="BY291" t="s">
        <v>1192</v>
      </c>
      <c r="BZ291" t="s">
        <v>1192</v>
      </c>
      <c r="CA291" t="s">
        <v>1192</v>
      </c>
      <c r="CB291" t="s">
        <v>1192</v>
      </c>
      <c r="CC291" t="s">
        <v>1192</v>
      </c>
      <c r="CD291" t="s">
        <v>1192</v>
      </c>
      <c r="CE291" t="s">
        <v>1192</v>
      </c>
    </row>
    <row r="292" spans="1:83" x14ac:dyDescent="0.25">
      <c r="A292" t="s">
        <v>1176</v>
      </c>
      <c r="B292" t="s">
        <v>1791</v>
      </c>
      <c r="C292">
        <v>108822061</v>
      </c>
      <c r="D292">
        <v>114792310</v>
      </c>
      <c r="E292">
        <v>6410</v>
      </c>
      <c r="F292" t="s">
        <v>1192</v>
      </c>
      <c r="G292">
        <v>4500396</v>
      </c>
      <c r="H292">
        <v>4700225</v>
      </c>
      <c r="I292">
        <v>104321665</v>
      </c>
      <c r="J292">
        <v>110092085</v>
      </c>
      <c r="K292">
        <v>153485</v>
      </c>
      <c r="L292">
        <v>156211</v>
      </c>
      <c r="M292">
        <v>65300</v>
      </c>
      <c r="N292">
        <v>66270.399999999994</v>
      </c>
      <c r="O292">
        <v>99.6</v>
      </c>
      <c r="P292">
        <v>99.6</v>
      </c>
      <c r="Q292">
        <v>304.89999999999998</v>
      </c>
      <c r="R292">
        <v>304.89999999999998</v>
      </c>
      <c r="S292">
        <v>65343.7</v>
      </c>
      <c r="T292">
        <v>66310.2</v>
      </c>
      <c r="U292">
        <v>1665.38</v>
      </c>
      <c r="V292">
        <v>1731.14</v>
      </c>
      <c r="W292">
        <v>1596.51</v>
      </c>
      <c r="X292">
        <v>1660.26</v>
      </c>
      <c r="Y292">
        <v>3175593</v>
      </c>
      <c r="Z292">
        <v>47.89</v>
      </c>
      <c r="AA292">
        <v>2.9996700000000001</v>
      </c>
      <c r="AB292">
        <v>4</v>
      </c>
      <c r="AC292">
        <v>4</v>
      </c>
      <c r="AD292">
        <v>0</v>
      </c>
      <c r="AE292">
        <v>241.28</v>
      </c>
      <c r="AF292">
        <v>73.95</v>
      </c>
      <c r="AG292">
        <v>0</v>
      </c>
      <c r="AH292">
        <v>2046.37</v>
      </c>
      <c r="AI292" s="580">
        <v>63</v>
      </c>
      <c r="AJ292">
        <v>66310.2</v>
      </c>
      <c r="AK292">
        <v>0</v>
      </c>
      <c r="AL292">
        <v>0</v>
      </c>
      <c r="AM292">
        <v>55</v>
      </c>
      <c r="AN292">
        <v>65752.7</v>
      </c>
      <c r="AO292">
        <v>3</v>
      </c>
      <c r="AP292" t="s">
        <v>1192</v>
      </c>
      <c r="AQ292" t="s">
        <v>1192</v>
      </c>
      <c r="AR292" t="s">
        <v>1192</v>
      </c>
      <c r="AS292" t="s">
        <v>1192</v>
      </c>
      <c r="AT292" t="s">
        <v>1192</v>
      </c>
      <c r="AU292" t="s">
        <v>1192</v>
      </c>
      <c r="AV292" t="s">
        <v>1192</v>
      </c>
      <c r="AW292" t="s">
        <v>1192</v>
      </c>
      <c r="AX292" t="s">
        <v>1192</v>
      </c>
      <c r="AY292" t="s">
        <v>1192</v>
      </c>
      <c r="AZ292" t="s">
        <v>1192</v>
      </c>
      <c r="BA292" t="s">
        <v>1192</v>
      </c>
      <c r="BB292" t="s">
        <v>1192</v>
      </c>
      <c r="BC292" t="s">
        <v>1192</v>
      </c>
      <c r="BD292" t="s">
        <v>1192</v>
      </c>
      <c r="BE292" t="s">
        <v>1192</v>
      </c>
      <c r="BF292" t="s">
        <v>1192</v>
      </c>
      <c r="BG292" t="s">
        <v>1192</v>
      </c>
      <c r="BH292" t="s">
        <v>1192</v>
      </c>
      <c r="BI292" t="s">
        <v>1192</v>
      </c>
      <c r="BJ292" t="s">
        <v>1192</v>
      </c>
      <c r="BK292" t="s">
        <v>1192</v>
      </c>
      <c r="BL292" t="s">
        <v>1192</v>
      </c>
      <c r="BM292" t="s">
        <v>1192</v>
      </c>
      <c r="BN292" t="s">
        <v>1192</v>
      </c>
      <c r="BO292" t="s">
        <v>1192</v>
      </c>
      <c r="BP292" t="s">
        <v>1192</v>
      </c>
      <c r="BQ292" t="s">
        <v>1192</v>
      </c>
      <c r="BR292" t="s">
        <v>1192</v>
      </c>
      <c r="BS292" t="s">
        <v>1192</v>
      </c>
      <c r="BT292" t="s">
        <v>1192</v>
      </c>
      <c r="BU292" t="s">
        <v>1192</v>
      </c>
      <c r="BV292" t="s">
        <v>1192</v>
      </c>
      <c r="BW292" t="s">
        <v>1192</v>
      </c>
      <c r="BX292" t="s">
        <v>1192</v>
      </c>
      <c r="BY292" t="s">
        <v>1192</v>
      </c>
      <c r="BZ292">
        <v>0</v>
      </c>
      <c r="CA292" t="s">
        <v>1192</v>
      </c>
      <c r="CB292" t="s">
        <v>1192</v>
      </c>
      <c r="CC292">
        <v>0</v>
      </c>
      <c r="CD292" t="s">
        <v>1192</v>
      </c>
      <c r="CE292" t="s">
        <v>1192</v>
      </c>
    </row>
    <row r="293" spans="1:83" x14ac:dyDescent="0.25">
      <c r="A293" t="s">
        <v>1178</v>
      </c>
      <c r="B293" t="s">
        <v>1792</v>
      </c>
      <c r="C293">
        <v>6653446</v>
      </c>
      <c r="D293">
        <v>6947600</v>
      </c>
      <c r="E293">
        <v>0</v>
      </c>
      <c r="F293">
        <v>0</v>
      </c>
      <c r="G293">
        <v>1762973</v>
      </c>
      <c r="H293">
        <v>1845380</v>
      </c>
      <c r="I293">
        <v>4890473</v>
      </c>
      <c r="J293">
        <v>5102220</v>
      </c>
      <c r="K293">
        <v>0</v>
      </c>
      <c r="L293">
        <v>0</v>
      </c>
      <c r="M293">
        <v>20953.7</v>
      </c>
      <c r="N293">
        <v>21308.2</v>
      </c>
      <c r="O293">
        <v>96.5</v>
      </c>
      <c r="P293">
        <v>97</v>
      </c>
      <c r="Q293">
        <v>19.2</v>
      </c>
      <c r="R293">
        <v>18.8</v>
      </c>
      <c r="S293">
        <v>20239.5</v>
      </c>
      <c r="T293">
        <v>20687.8</v>
      </c>
      <c r="U293">
        <v>328.74</v>
      </c>
      <c r="V293">
        <v>335.83</v>
      </c>
      <c r="W293">
        <v>241.63</v>
      </c>
      <c r="X293">
        <v>246.63</v>
      </c>
      <c r="Y293">
        <v>0</v>
      </c>
      <c r="Z293">
        <v>0</v>
      </c>
      <c r="AA293">
        <v>0</v>
      </c>
      <c r="AB293">
        <v>4</v>
      </c>
      <c r="AC293">
        <v>4</v>
      </c>
      <c r="AD293">
        <v>1556.46</v>
      </c>
      <c r="AE293">
        <v>246.56</v>
      </c>
      <c r="AF293">
        <v>91.79</v>
      </c>
      <c r="AG293">
        <v>0</v>
      </c>
      <c r="AH293">
        <v>2230.64</v>
      </c>
      <c r="AI293">
        <v>55</v>
      </c>
      <c r="AJ293">
        <v>20687.75</v>
      </c>
      <c r="AK293">
        <v>0</v>
      </c>
      <c r="AL293">
        <v>0</v>
      </c>
      <c r="AM293">
        <v>45</v>
      </c>
      <c r="AN293">
        <v>20626.5</v>
      </c>
      <c r="AO293" t="s">
        <v>1192</v>
      </c>
      <c r="AP293" t="s">
        <v>1192</v>
      </c>
      <c r="AQ293" t="s">
        <v>1192</v>
      </c>
      <c r="AR293" t="s">
        <v>1192</v>
      </c>
      <c r="AS293" t="s">
        <v>1192</v>
      </c>
      <c r="AT293" t="s">
        <v>1192</v>
      </c>
      <c r="AU293" t="s">
        <v>1192</v>
      </c>
      <c r="AV293" t="s">
        <v>1192</v>
      </c>
      <c r="AW293" t="s">
        <v>1192</v>
      </c>
      <c r="AX293" t="s">
        <v>1192</v>
      </c>
      <c r="AY293" t="s">
        <v>1192</v>
      </c>
      <c r="AZ293" t="s">
        <v>1192</v>
      </c>
      <c r="BA293" t="s">
        <v>1192</v>
      </c>
      <c r="BB293" t="s">
        <v>1192</v>
      </c>
      <c r="BC293" t="s">
        <v>1192</v>
      </c>
      <c r="BD293" t="s">
        <v>1192</v>
      </c>
      <c r="BE293" t="s">
        <v>1192</v>
      </c>
      <c r="BF293" t="s">
        <v>1192</v>
      </c>
      <c r="BG293" t="s">
        <v>1192</v>
      </c>
      <c r="BH293" t="s">
        <v>1192</v>
      </c>
      <c r="BI293" t="s">
        <v>1192</v>
      </c>
      <c r="BJ293" t="s">
        <v>1192</v>
      </c>
      <c r="BK293" t="s">
        <v>1192</v>
      </c>
      <c r="BL293" t="s">
        <v>1192</v>
      </c>
      <c r="BM293" t="s">
        <v>1192</v>
      </c>
      <c r="BN293" t="s">
        <v>1192</v>
      </c>
      <c r="BO293" t="s">
        <v>1192</v>
      </c>
      <c r="BP293" t="s">
        <v>1192</v>
      </c>
      <c r="BQ293" t="s">
        <v>1192</v>
      </c>
      <c r="BR293" t="s">
        <v>1192</v>
      </c>
      <c r="BS293" t="s">
        <v>1192</v>
      </c>
      <c r="BT293" t="s">
        <v>1192</v>
      </c>
      <c r="BU293" t="s">
        <v>1192</v>
      </c>
      <c r="BV293" t="s">
        <v>1192</v>
      </c>
      <c r="BW293" t="s">
        <v>1192</v>
      </c>
      <c r="BX293" t="s">
        <v>1192</v>
      </c>
      <c r="BY293" t="s">
        <v>1192</v>
      </c>
      <c r="BZ293" t="s">
        <v>1192</v>
      </c>
      <c r="CA293" t="s">
        <v>1192</v>
      </c>
      <c r="CB293" t="s">
        <v>1192</v>
      </c>
      <c r="CC293" t="s">
        <v>1192</v>
      </c>
      <c r="CD293" t="s">
        <v>1192</v>
      </c>
      <c r="CE293" t="s">
        <v>1192</v>
      </c>
    </row>
    <row r="294" spans="1:83" x14ac:dyDescent="0.25">
      <c r="A294" t="s">
        <v>1180</v>
      </c>
      <c r="B294" t="s">
        <v>1793</v>
      </c>
      <c r="C294">
        <v>8484814</v>
      </c>
      <c r="D294">
        <v>8905486</v>
      </c>
      <c r="E294">
        <v>0</v>
      </c>
      <c r="F294">
        <v>0</v>
      </c>
      <c r="G294">
        <v>637597</v>
      </c>
      <c r="H294">
        <v>678798</v>
      </c>
      <c r="I294">
        <v>7847217</v>
      </c>
      <c r="J294">
        <v>8226688</v>
      </c>
      <c r="K294">
        <v>0</v>
      </c>
      <c r="L294">
        <v>0</v>
      </c>
      <c r="M294">
        <v>37524.6</v>
      </c>
      <c r="N294">
        <v>38438.5</v>
      </c>
      <c r="O294">
        <v>98</v>
      </c>
      <c r="P294">
        <v>98</v>
      </c>
      <c r="Q294">
        <v>0</v>
      </c>
      <c r="R294">
        <v>0</v>
      </c>
      <c r="S294">
        <v>36774.1</v>
      </c>
      <c r="T294">
        <v>37669.699999999997</v>
      </c>
      <c r="U294">
        <v>230.73</v>
      </c>
      <c r="V294">
        <v>236.41</v>
      </c>
      <c r="W294">
        <v>213.39</v>
      </c>
      <c r="X294">
        <v>218.39</v>
      </c>
      <c r="Y294">
        <v>0</v>
      </c>
      <c r="Z294">
        <v>0</v>
      </c>
      <c r="AA294">
        <v>0</v>
      </c>
      <c r="AB294">
        <v>4</v>
      </c>
      <c r="AC294">
        <v>4</v>
      </c>
      <c r="AD294">
        <v>1514.29</v>
      </c>
      <c r="AE294">
        <v>236.45</v>
      </c>
      <c r="AF294">
        <v>77.27</v>
      </c>
      <c r="AG294">
        <v>0</v>
      </c>
      <c r="AH294">
        <v>2064.42</v>
      </c>
      <c r="AI294">
        <v>21</v>
      </c>
      <c r="AJ294">
        <v>23344.5</v>
      </c>
      <c r="AK294">
        <v>0</v>
      </c>
      <c r="AL294">
        <v>0</v>
      </c>
      <c r="AM294">
        <v>20</v>
      </c>
      <c r="AN294">
        <v>23243.200000000001</v>
      </c>
      <c r="AO294" t="s">
        <v>1192</v>
      </c>
      <c r="AP294" t="s">
        <v>1192</v>
      </c>
      <c r="AQ294" t="s">
        <v>1192</v>
      </c>
      <c r="AR294" t="s">
        <v>1192</v>
      </c>
      <c r="AS294" t="s">
        <v>1192</v>
      </c>
      <c r="AT294" t="s">
        <v>1192</v>
      </c>
      <c r="AU294" t="s">
        <v>1192</v>
      </c>
      <c r="AV294" t="s">
        <v>1192</v>
      </c>
      <c r="AW294" t="s">
        <v>1192</v>
      </c>
      <c r="AX294" t="s">
        <v>1192</v>
      </c>
      <c r="AY294" t="s">
        <v>1192</v>
      </c>
      <c r="AZ294" t="s">
        <v>1192</v>
      </c>
      <c r="BA294" t="s">
        <v>1192</v>
      </c>
      <c r="BB294" t="s">
        <v>1192</v>
      </c>
      <c r="BC294" t="s">
        <v>1192</v>
      </c>
      <c r="BD294" t="s">
        <v>1192</v>
      </c>
      <c r="BE294" t="s">
        <v>1192</v>
      </c>
      <c r="BF294" t="s">
        <v>1192</v>
      </c>
      <c r="BG294" t="s">
        <v>1192</v>
      </c>
      <c r="BH294" t="s">
        <v>1192</v>
      </c>
      <c r="BI294" t="s">
        <v>1192</v>
      </c>
      <c r="BJ294" t="s">
        <v>1192</v>
      </c>
      <c r="BK294" t="s">
        <v>1192</v>
      </c>
      <c r="BL294" t="s">
        <v>1192</v>
      </c>
      <c r="BM294" t="s">
        <v>1192</v>
      </c>
      <c r="BN294" t="s">
        <v>1192</v>
      </c>
      <c r="BO294" t="s">
        <v>1192</v>
      </c>
      <c r="BP294" t="s">
        <v>1192</v>
      </c>
      <c r="BQ294" t="s">
        <v>1192</v>
      </c>
      <c r="BR294" t="s">
        <v>1192</v>
      </c>
      <c r="BS294" t="s">
        <v>1192</v>
      </c>
      <c r="BT294" t="s">
        <v>1192</v>
      </c>
      <c r="BU294" t="s">
        <v>1192</v>
      </c>
      <c r="BV294" t="s">
        <v>1192</v>
      </c>
      <c r="BW294" t="s">
        <v>1192</v>
      </c>
      <c r="BX294" t="s">
        <v>1192</v>
      </c>
      <c r="BY294" t="s">
        <v>1192</v>
      </c>
      <c r="BZ294" t="s">
        <v>1192</v>
      </c>
      <c r="CA294" t="s">
        <v>1192</v>
      </c>
      <c r="CB294" t="s">
        <v>1192</v>
      </c>
      <c r="CC294" t="s">
        <v>1192</v>
      </c>
      <c r="CD294" t="s">
        <v>1192</v>
      </c>
      <c r="CE294" t="s">
        <v>1192</v>
      </c>
    </row>
    <row r="295" spans="1:83" x14ac:dyDescent="0.25">
      <c r="A295" t="s">
        <v>1182</v>
      </c>
      <c r="B295" t="s">
        <v>1794</v>
      </c>
      <c r="C295">
        <v>8897331</v>
      </c>
      <c r="D295">
        <v>9402498</v>
      </c>
      <c r="E295">
        <v>0</v>
      </c>
      <c r="F295">
        <v>0</v>
      </c>
      <c r="G295">
        <v>2186556</v>
      </c>
      <c r="H295">
        <v>2333818</v>
      </c>
      <c r="I295">
        <v>6710775</v>
      </c>
      <c r="J295">
        <v>7068680</v>
      </c>
      <c r="K295">
        <v>385686</v>
      </c>
      <c r="L295">
        <v>409450</v>
      </c>
      <c r="M295">
        <v>30751.3</v>
      </c>
      <c r="N295">
        <v>31462.9</v>
      </c>
      <c r="O295">
        <v>97.54</v>
      </c>
      <c r="P295">
        <v>98.3</v>
      </c>
      <c r="Q295">
        <v>133.6</v>
      </c>
      <c r="R295">
        <v>110.5</v>
      </c>
      <c r="S295">
        <v>30128.400000000001</v>
      </c>
      <c r="T295">
        <v>31038.5</v>
      </c>
      <c r="U295">
        <v>295.31</v>
      </c>
      <c r="V295">
        <v>302.93</v>
      </c>
      <c r="W295">
        <v>222.74</v>
      </c>
      <c r="X295">
        <v>227.74</v>
      </c>
      <c r="Y295" t="s">
        <v>1192</v>
      </c>
      <c r="Z295" t="s">
        <v>1192</v>
      </c>
      <c r="AA295" t="s">
        <v>1192</v>
      </c>
      <c r="AB295">
        <v>4</v>
      </c>
      <c r="AC295">
        <v>4</v>
      </c>
      <c r="AD295">
        <v>1432.17</v>
      </c>
      <c r="AE295">
        <v>276.3</v>
      </c>
      <c r="AF295">
        <v>0</v>
      </c>
      <c r="AG295">
        <v>0</v>
      </c>
      <c r="AH295">
        <v>2011.4</v>
      </c>
      <c r="AI295">
        <v>128</v>
      </c>
      <c r="AJ295">
        <v>31038.5</v>
      </c>
      <c r="AK295">
        <v>0</v>
      </c>
      <c r="AL295">
        <v>0</v>
      </c>
      <c r="AM295">
        <v>79</v>
      </c>
      <c r="AN295">
        <v>29707.3</v>
      </c>
      <c r="AO295">
        <v>3</v>
      </c>
      <c r="AP295" t="s">
        <v>1192</v>
      </c>
      <c r="AQ295" t="s">
        <v>1192</v>
      </c>
      <c r="AR295" t="s">
        <v>1192</v>
      </c>
      <c r="AS295" t="s">
        <v>1192</v>
      </c>
      <c r="AT295" t="s">
        <v>1192</v>
      </c>
      <c r="AU295" t="s">
        <v>1192</v>
      </c>
      <c r="AV295" t="s">
        <v>1192</v>
      </c>
      <c r="AW295" t="s">
        <v>1192</v>
      </c>
      <c r="AX295" t="s">
        <v>1192</v>
      </c>
      <c r="AY295" t="s">
        <v>1192</v>
      </c>
      <c r="AZ295" t="s">
        <v>1192</v>
      </c>
      <c r="BA295" t="s">
        <v>1192</v>
      </c>
      <c r="BB295" t="s">
        <v>1192</v>
      </c>
      <c r="BC295" t="s">
        <v>1192</v>
      </c>
      <c r="BD295" t="s">
        <v>1192</v>
      </c>
      <c r="BE295" t="s">
        <v>1192</v>
      </c>
      <c r="BF295" t="s">
        <v>1192</v>
      </c>
      <c r="BG295" t="s">
        <v>1192</v>
      </c>
      <c r="BH295" t="s">
        <v>1192</v>
      </c>
      <c r="BI295" t="s">
        <v>1192</v>
      </c>
      <c r="BJ295" t="s">
        <v>1192</v>
      </c>
      <c r="BK295" t="s">
        <v>1192</v>
      </c>
      <c r="BL295" t="s">
        <v>1192</v>
      </c>
      <c r="BM295" t="s">
        <v>1192</v>
      </c>
      <c r="BN295" t="s">
        <v>1192</v>
      </c>
      <c r="BO295" t="s">
        <v>1192</v>
      </c>
      <c r="BP295" t="s">
        <v>1192</v>
      </c>
      <c r="BQ295" t="s">
        <v>1192</v>
      </c>
      <c r="BR295" t="s">
        <v>1192</v>
      </c>
      <c r="BS295" t="s">
        <v>1192</v>
      </c>
      <c r="BT295" t="s">
        <v>1192</v>
      </c>
      <c r="BU295" t="s">
        <v>1192</v>
      </c>
      <c r="BV295" t="s">
        <v>1192</v>
      </c>
      <c r="BW295" t="s">
        <v>1192</v>
      </c>
      <c r="BX295" t="s">
        <v>1192</v>
      </c>
      <c r="BY295" t="s">
        <v>1192</v>
      </c>
      <c r="BZ295">
        <v>0</v>
      </c>
      <c r="CA295" t="s">
        <v>1192</v>
      </c>
      <c r="CB295" t="s">
        <v>1192</v>
      </c>
      <c r="CC295">
        <v>0</v>
      </c>
      <c r="CD295" t="s">
        <v>1192</v>
      </c>
      <c r="CE295" t="s">
        <v>1192</v>
      </c>
    </row>
    <row r="296" spans="1:83" x14ac:dyDescent="0.25">
      <c r="A296" t="s">
        <v>1187</v>
      </c>
      <c r="B296" t="s">
        <v>1795</v>
      </c>
      <c r="C296">
        <v>226051920</v>
      </c>
      <c r="D296">
        <v>236538010</v>
      </c>
      <c r="E296">
        <v>593149</v>
      </c>
      <c r="F296">
        <v>622634</v>
      </c>
      <c r="G296">
        <v>10641623</v>
      </c>
      <c r="H296">
        <v>11324585</v>
      </c>
      <c r="I296">
        <v>215410297</v>
      </c>
      <c r="J296">
        <v>225213425</v>
      </c>
      <c r="K296">
        <v>0</v>
      </c>
      <c r="L296">
        <v>0</v>
      </c>
      <c r="M296">
        <v>140326.70000000001</v>
      </c>
      <c r="N296">
        <v>142453.1</v>
      </c>
      <c r="O296">
        <v>98</v>
      </c>
      <c r="P296">
        <v>98</v>
      </c>
      <c r="Q296">
        <v>0</v>
      </c>
      <c r="R296">
        <v>0</v>
      </c>
      <c r="S296">
        <v>137520.20000000001</v>
      </c>
      <c r="T296">
        <v>139604</v>
      </c>
      <c r="U296">
        <v>1643.77</v>
      </c>
      <c r="V296">
        <v>1694.35</v>
      </c>
      <c r="W296">
        <v>1566.39</v>
      </c>
      <c r="X296">
        <v>1613.23</v>
      </c>
      <c r="Y296">
        <v>0</v>
      </c>
      <c r="Z296">
        <v>0</v>
      </c>
      <c r="AA296">
        <v>0</v>
      </c>
      <c r="AB296">
        <v>4</v>
      </c>
      <c r="AC296">
        <v>4</v>
      </c>
      <c r="AD296">
        <v>0</v>
      </c>
      <c r="AE296">
        <v>278.04000000000002</v>
      </c>
      <c r="AF296">
        <v>68.2</v>
      </c>
      <c r="AG296">
        <v>0</v>
      </c>
      <c r="AH296">
        <v>2040.59</v>
      </c>
      <c r="AI296">
        <v>165</v>
      </c>
      <c r="AJ296">
        <v>139604</v>
      </c>
      <c r="AK296">
        <v>0</v>
      </c>
      <c r="AL296">
        <v>0</v>
      </c>
      <c r="AM296">
        <v>141</v>
      </c>
      <c r="AN296">
        <v>138469.6</v>
      </c>
      <c r="AO296">
        <v>1</v>
      </c>
      <c r="AP296" t="s">
        <v>1184</v>
      </c>
      <c r="AQ296">
        <v>32929.300000000003</v>
      </c>
      <c r="AR296">
        <v>1716.23</v>
      </c>
      <c r="AS296">
        <v>1596.06</v>
      </c>
      <c r="AT296">
        <v>504806</v>
      </c>
      <c r="AU296">
        <v>15.33</v>
      </c>
      <c r="AV296">
        <v>1.0561100000000001</v>
      </c>
      <c r="AW296" t="s">
        <v>1185</v>
      </c>
      <c r="AX296">
        <v>69205.3</v>
      </c>
      <c r="AY296">
        <v>1676.05</v>
      </c>
      <c r="AZ296">
        <v>1624.42</v>
      </c>
      <c r="BA296">
        <v>1098981</v>
      </c>
      <c r="BB296">
        <v>15.88</v>
      </c>
      <c r="BC296">
        <v>1.04731</v>
      </c>
      <c r="BD296" t="s">
        <v>1186</v>
      </c>
      <c r="BE296">
        <v>37469.4</v>
      </c>
      <c r="BF296">
        <v>1708.98</v>
      </c>
      <c r="BG296">
        <v>1607.71</v>
      </c>
      <c r="BH296">
        <v>583024</v>
      </c>
      <c r="BI296">
        <v>15.56</v>
      </c>
      <c r="BJ296">
        <v>1.0501100000000001</v>
      </c>
      <c r="BK296" t="s">
        <v>1192</v>
      </c>
      <c r="BL296" t="s">
        <v>1192</v>
      </c>
      <c r="BM296" t="s">
        <v>1192</v>
      </c>
      <c r="BN296" t="s">
        <v>1192</v>
      </c>
      <c r="BO296" t="s">
        <v>1192</v>
      </c>
      <c r="BP296" t="s">
        <v>1192</v>
      </c>
      <c r="BQ296" t="s">
        <v>1192</v>
      </c>
      <c r="BR296" t="s">
        <v>1192</v>
      </c>
      <c r="BS296" t="s">
        <v>1192</v>
      </c>
      <c r="BT296" t="s">
        <v>1192</v>
      </c>
      <c r="BU296" t="s">
        <v>1192</v>
      </c>
      <c r="BV296" t="s">
        <v>1192</v>
      </c>
      <c r="BW296" t="s">
        <v>1192</v>
      </c>
      <c r="BX296" t="s">
        <v>1192</v>
      </c>
      <c r="BY296" t="s">
        <v>488</v>
      </c>
      <c r="BZ296" t="s">
        <v>1192</v>
      </c>
      <c r="CA296" t="s">
        <v>1192</v>
      </c>
      <c r="CB296" t="s">
        <v>1192</v>
      </c>
      <c r="CC296" t="s">
        <v>1192</v>
      </c>
      <c r="CD296" t="s">
        <v>1192</v>
      </c>
      <c r="CE296" t="s">
        <v>1192</v>
      </c>
    </row>
    <row r="297" spans="1:83" x14ac:dyDescent="0.25">
      <c r="A297" t="s">
        <v>1189</v>
      </c>
      <c r="B297" t="s">
        <v>1796</v>
      </c>
      <c r="C297">
        <v>9005916</v>
      </c>
      <c r="D297">
        <v>9705854</v>
      </c>
      <c r="E297">
        <v>0</v>
      </c>
      <c r="F297">
        <v>0</v>
      </c>
      <c r="G297">
        <v>4092790</v>
      </c>
      <c r="H297">
        <v>4424653</v>
      </c>
      <c r="I297">
        <v>4913126</v>
      </c>
      <c r="J297">
        <v>5281201</v>
      </c>
      <c r="K297">
        <v>0</v>
      </c>
      <c r="L297">
        <v>0</v>
      </c>
      <c r="M297">
        <v>44655.199999999997</v>
      </c>
      <c r="N297">
        <v>45876.9</v>
      </c>
      <c r="O297">
        <v>98.5</v>
      </c>
      <c r="P297">
        <v>98.5</v>
      </c>
      <c r="Q297">
        <v>932.5</v>
      </c>
      <c r="R297">
        <v>983.7</v>
      </c>
      <c r="S297">
        <v>44917.9</v>
      </c>
      <c r="T297">
        <v>46172.446499999998</v>
      </c>
      <c r="U297">
        <v>200.5</v>
      </c>
      <c r="V297">
        <v>210.20878999999999</v>
      </c>
      <c r="W297">
        <v>109.38</v>
      </c>
      <c r="X297">
        <v>114.37993</v>
      </c>
      <c r="Y297">
        <v>0</v>
      </c>
      <c r="Z297">
        <v>0</v>
      </c>
      <c r="AA297">
        <v>0</v>
      </c>
      <c r="AB297">
        <v>4</v>
      </c>
      <c r="AC297">
        <v>4</v>
      </c>
      <c r="AD297">
        <v>1651.60906</v>
      </c>
      <c r="AE297">
        <v>241.27981</v>
      </c>
      <c r="AF297">
        <v>0</v>
      </c>
      <c r="AG297">
        <v>0</v>
      </c>
      <c r="AH297">
        <v>2103.0976599999999</v>
      </c>
      <c r="AI297">
        <v>81</v>
      </c>
      <c r="AJ297">
        <v>46172.4</v>
      </c>
      <c r="AK297">
        <v>0</v>
      </c>
      <c r="AL297">
        <v>0</v>
      </c>
      <c r="AM297">
        <v>61</v>
      </c>
      <c r="AN297">
        <v>45208.800000000003</v>
      </c>
      <c r="AO297" t="s">
        <v>1192</v>
      </c>
      <c r="AP297" t="s">
        <v>1192</v>
      </c>
      <c r="AQ297" t="s">
        <v>1192</v>
      </c>
      <c r="AR297" t="s">
        <v>1192</v>
      </c>
      <c r="AS297" t="s">
        <v>1192</v>
      </c>
      <c r="AT297" t="s">
        <v>1192</v>
      </c>
      <c r="AU297" t="s">
        <v>1192</v>
      </c>
      <c r="AV297" t="s">
        <v>1192</v>
      </c>
      <c r="AW297" t="s">
        <v>1192</v>
      </c>
      <c r="AX297" t="s">
        <v>1192</v>
      </c>
      <c r="AY297" t="s">
        <v>1192</v>
      </c>
      <c r="AZ297" t="s">
        <v>1192</v>
      </c>
      <c r="BA297" t="s">
        <v>1192</v>
      </c>
      <c r="BB297" t="s">
        <v>1192</v>
      </c>
      <c r="BC297" t="s">
        <v>1192</v>
      </c>
      <c r="BD297" t="s">
        <v>1192</v>
      </c>
      <c r="BE297" t="s">
        <v>1192</v>
      </c>
      <c r="BF297" t="s">
        <v>1192</v>
      </c>
      <c r="BG297" t="s">
        <v>1192</v>
      </c>
      <c r="BH297" t="s">
        <v>1192</v>
      </c>
      <c r="BI297" t="s">
        <v>1192</v>
      </c>
      <c r="BJ297" t="s">
        <v>1192</v>
      </c>
      <c r="BK297" t="s">
        <v>1192</v>
      </c>
      <c r="BL297" t="s">
        <v>1192</v>
      </c>
      <c r="BM297" t="s">
        <v>1192</v>
      </c>
      <c r="BN297" t="s">
        <v>1192</v>
      </c>
      <c r="BO297" t="s">
        <v>1192</v>
      </c>
      <c r="BP297" t="s">
        <v>1192</v>
      </c>
      <c r="BQ297" t="s">
        <v>1192</v>
      </c>
      <c r="BR297" t="s">
        <v>1192</v>
      </c>
      <c r="BS297" t="s">
        <v>1192</v>
      </c>
      <c r="BT297" t="s">
        <v>1192</v>
      </c>
      <c r="BU297" t="s">
        <v>1192</v>
      </c>
      <c r="BV297" t="s">
        <v>1192</v>
      </c>
      <c r="BW297" t="s">
        <v>1192</v>
      </c>
      <c r="BX297" t="s">
        <v>1192</v>
      </c>
      <c r="BY297" t="s">
        <v>1192</v>
      </c>
      <c r="BZ297" t="s">
        <v>1192</v>
      </c>
      <c r="CA297" t="s">
        <v>1192</v>
      </c>
      <c r="CB297" t="s">
        <v>1192</v>
      </c>
      <c r="CC297" t="s">
        <v>1192</v>
      </c>
      <c r="CD297" t="s">
        <v>1192</v>
      </c>
      <c r="CE297" t="s">
        <v>1192</v>
      </c>
    </row>
    <row r="298" spans="1:83" x14ac:dyDescent="0.25">
      <c r="A298" t="s">
        <v>1194</v>
      </c>
      <c r="B298" t="s">
        <v>1797</v>
      </c>
      <c r="C298">
        <v>14436477</v>
      </c>
      <c r="D298">
        <v>15476019</v>
      </c>
      <c r="E298">
        <v>0</v>
      </c>
      <c r="F298">
        <v>0</v>
      </c>
      <c r="G298">
        <v>4358643</v>
      </c>
      <c r="H298">
        <v>4734719</v>
      </c>
      <c r="I298">
        <v>10077834</v>
      </c>
      <c r="J298">
        <v>10741300</v>
      </c>
      <c r="K298">
        <v>0</v>
      </c>
      <c r="L298">
        <v>0</v>
      </c>
      <c r="M298">
        <v>56152</v>
      </c>
      <c r="N298">
        <v>58266.65</v>
      </c>
      <c r="O298">
        <v>98</v>
      </c>
      <c r="P298">
        <v>98</v>
      </c>
      <c r="Q298">
        <v>311</v>
      </c>
      <c r="R298">
        <v>305</v>
      </c>
      <c r="S298">
        <v>55340</v>
      </c>
      <c r="T298">
        <v>57406.3</v>
      </c>
      <c r="U298">
        <v>260.87</v>
      </c>
      <c r="V298">
        <v>269.58999999999997</v>
      </c>
      <c r="W298">
        <v>182.11</v>
      </c>
      <c r="X298">
        <v>187.11</v>
      </c>
      <c r="Y298">
        <v>0</v>
      </c>
      <c r="Z298">
        <v>0</v>
      </c>
      <c r="AA298">
        <v>0</v>
      </c>
      <c r="AB298">
        <v>4</v>
      </c>
      <c r="AC298">
        <v>4</v>
      </c>
      <c r="AD298">
        <v>1438.92</v>
      </c>
      <c r="AE298">
        <v>247.68</v>
      </c>
      <c r="AF298">
        <v>0</v>
      </c>
      <c r="AG298">
        <v>0</v>
      </c>
      <c r="AH298">
        <v>1956.19</v>
      </c>
      <c r="AI298">
        <v>92</v>
      </c>
      <c r="AJ298">
        <v>57406.3</v>
      </c>
      <c r="AK298">
        <v>0</v>
      </c>
      <c r="AL298">
        <v>0</v>
      </c>
      <c r="AM298">
        <v>87</v>
      </c>
      <c r="AN298">
        <v>57141.9</v>
      </c>
      <c r="AO298">
        <v>1</v>
      </c>
      <c r="AP298" t="s">
        <v>1191</v>
      </c>
      <c r="AQ298" t="s">
        <v>1192</v>
      </c>
      <c r="AR298" t="s">
        <v>1192</v>
      </c>
      <c r="AS298" t="s">
        <v>1192</v>
      </c>
      <c r="AT298" t="s">
        <v>1192</v>
      </c>
      <c r="AU298" t="s">
        <v>1192</v>
      </c>
      <c r="AV298" t="s">
        <v>1192</v>
      </c>
      <c r="AW298" t="s">
        <v>1193</v>
      </c>
      <c r="AX298" t="s">
        <v>1192</v>
      </c>
      <c r="AY298" t="s">
        <v>1192</v>
      </c>
      <c r="AZ298" t="s">
        <v>1192</v>
      </c>
      <c r="BA298" t="s">
        <v>1192</v>
      </c>
      <c r="BB298" t="s">
        <v>1192</v>
      </c>
      <c r="BC298" t="s">
        <v>1192</v>
      </c>
      <c r="BD298" t="s">
        <v>1192</v>
      </c>
      <c r="BE298" t="s">
        <v>1192</v>
      </c>
      <c r="BF298" t="s">
        <v>1192</v>
      </c>
      <c r="BG298" t="s">
        <v>1192</v>
      </c>
      <c r="BH298" t="s">
        <v>1192</v>
      </c>
      <c r="BI298" t="s">
        <v>1192</v>
      </c>
      <c r="BJ298" t="s">
        <v>1192</v>
      </c>
      <c r="BK298" t="s">
        <v>1192</v>
      </c>
      <c r="BL298" t="s">
        <v>1192</v>
      </c>
      <c r="BM298" t="s">
        <v>1192</v>
      </c>
      <c r="BN298" t="s">
        <v>1192</v>
      </c>
      <c r="BO298" t="s">
        <v>1192</v>
      </c>
      <c r="BP298" t="s">
        <v>1192</v>
      </c>
      <c r="BQ298" t="s">
        <v>1192</v>
      </c>
      <c r="BR298" t="s">
        <v>1192</v>
      </c>
      <c r="BS298" t="s">
        <v>1192</v>
      </c>
      <c r="BT298" t="s">
        <v>1192</v>
      </c>
      <c r="BU298" t="s">
        <v>1192</v>
      </c>
      <c r="BV298" t="s">
        <v>1192</v>
      </c>
      <c r="BW298" t="s">
        <v>1192</v>
      </c>
      <c r="BX298" t="s">
        <v>1192</v>
      </c>
      <c r="BY298" t="s">
        <v>1190</v>
      </c>
      <c r="BZ298">
        <v>57406.3</v>
      </c>
      <c r="CA298">
        <v>269.58747</v>
      </c>
      <c r="CB298">
        <v>187.11013</v>
      </c>
      <c r="CC298">
        <v>0</v>
      </c>
      <c r="CD298">
        <v>0</v>
      </c>
      <c r="CE298">
        <v>0</v>
      </c>
    </row>
    <row r="299" spans="1:83" x14ac:dyDescent="0.25">
      <c r="A299" t="s">
        <v>1196</v>
      </c>
      <c r="B299" t="s">
        <v>1798</v>
      </c>
      <c r="C299">
        <v>62306839</v>
      </c>
      <c r="D299">
        <v>63502788</v>
      </c>
      <c r="E299">
        <v>62401</v>
      </c>
      <c r="F299">
        <v>56981</v>
      </c>
      <c r="G299">
        <v>166277</v>
      </c>
      <c r="H299">
        <v>166519</v>
      </c>
      <c r="I299">
        <v>62140562</v>
      </c>
      <c r="J299">
        <v>63336269</v>
      </c>
      <c r="K299">
        <v>2569479.73</v>
      </c>
      <c r="L299">
        <v>2555934</v>
      </c>
      <c r="M299">
        <v>138916.29999999999</v>
      </c>
      <c r="N299">
        <v>140209.60000000001</v>
      </c>
      <c r="O299">
        <v>96</v>
      </c>
      <c r="P299">
        <v>96</v>
      </c>
      <c r="Q299">
        <v>458.3</v>
      </c>
      <c r="R299">
        <v>455.1</v>
      </c>
      <c r="S299">
        <v>133817.9</v>
      </c>
      <c r="T299">
        <v>135056.29999999999</v>
      </c>
      <c r="U299">
        <v>465.61</v>
      </c>
      <c r="V299">
        <v>470.19</v>
      </c>
      <c r="W299">
        <v>464.37</v>
      </c>
      <c r="X299">
        <v>468.96</v>
      </c>
      <c r="Y299">
        <v>626661</v>
      </c>
      <c r="Z299">
        <v>4.6399999999999997</v>
      </c>
      <c r="AA299">
        <v>0.99919999999999998</v>
      </c>
      <c r="AB299">
        <v>4</v>
      </c>
      <c r="AC299">
        <v>4</v>
      </c>
      <c r="AD299">
        <v>395.59</v>
      </c>
      <c r="AE299">
        <v>0</v>
      </c>
      <c r="AF299">
        <v>0</v>
      </c>
      <c r="AG299">
        <v>0</v>
      </c>
      <c r="AH299">
        <v>865.78</v>
      </c>
      <c r="AI299">
        <v>1</v>
      </c>
      <c r="AJ299">
        <v>3519.7</v>
      </c>
      <c r="AK299">
        <v>0</v>
      </c>
      <c r="AL299">
        <v>0</v>
      </c>
      <c r="AM299">
        <v>1</v>
      </c>
      <c r="AN299">
        <v>3519.7</v>
      </c>
      <c r="AO299" t="s">
        <v>1192</v>
      </c>
      <c r="AP299" t="s">
        <v>1192</v>
      </c>
      <c r="AQ299" t="s">
        <v>1192</v>
      </c>
      <c r="AR299" t="s">
        <v>1192</v>
      </c>
      <c r="AS299" t="s">
        <v>1192</v>
      </c>
      <c r="AT299" t="s">
        <v>1192</v>
      </c>
      <c r="AU299" t="s">
        <v>1192</v>
      </c>
      <c r="AV299" t="s">
        <v>1192</v>
      </c>
      <c r="AW299" t="s">
        <v>1192</v>
      </c>
      <c r="AX299" t="s">
        <v>1192</v>
      </c>
      <c r="AY299" t="s">
        <v>1192</v>
      </c>
      <c r="AZ299" t="s">
        <v>1192</v>
      </c>
      <c r="BA299" t="s">
        <v>1192</v>
      </c>
      <c r="BB299" t="s">
        <v>1192</v>
      </c>
      <c r="BC299" t="s">
        <v>1192</v>
      </c>
      <c r="BD299" t="s">
        <v>1192</v>
      </c>
      <c r="BE299" t="s">
        <v>1192</v>
      </c>
      <c r="BF299" t="s">
        <v>1192</v>
      </c>
      <c r="BG299" t="s">
        <v>1192</v>
      </c>
      <c r="BH299" t="s">
        <v>1192</v>
      </c>
      <c r="BI299" t="s">
        <v>1192</v>
      </c>
      <c r="BJ299" t="s">
        <v>1192</v>
      </c>
      <c r="BK299" t="s">
        <v>1192</v>
      </c>
      <c r="BL299" t="s">
        <v>1192</v>
      </c>
      <c r="BM299" t="s">
        <v>1192</v>
      </c>
      <c r="BN299" t="s">
        <v>1192</v>
      </c>
      <c r="BO299" t="s">
        <v>1192</v>
      </c>
      <c r="BP299" t="s">
        <v>1192</v>
      </c>
      <c r="BQ299" t="s">
        <v>1192</v>
      </c>
      <c r="BR299" t="s">
        <v>1192</v>
      </c>
      <c r="BS299" t="s">
        <v>1192</v>
      </c>
      <c r="BT299" t="s">
        <v>1192</v>
      </c>
      <c r="BU299" t="s">
        <v>1192</v>
      </c>
      <c r="BV299" t="s">
        <v>1192</v>
      </c>
      <c r="BW299" t="s">
        <v>1192</v>
      </c>
      <c r="BX299" t="s">
        <v>1192</v>
      </c>
      <c r="BY299" t="s">
        <v>1192</v>
      </c>
      <c r="BZ299" t="s">
        <v>1192</v>
      </c>
      <c r="CA299" t="s">
        <v>1192</v>
      </c>
      <c r="CB299" t="s">
        <v>1192</v>
      </c>
      <c r="CC299" t="s">
        <v>1192</v>
      </c>
      <c r="CD299" t="s">
        <v>1192</v>
      </c>
      <c r="CE299" t="s">
        <v>1192</v>
      </c>
    </row>
    <row r="300" spans="1:83" x14ac:dyDescent="0.25">
      <c r="A300" t="s">
        <v>1197</v>
      </c>
      <c r="B300" t="s">
        <v>1799</v>
      </c>
      <c r="C300">
        <v>126788098</v>
      </c>
      <c r="D300">
        <v>132693902</v>
      </c>
      <c r="E300">
        <v>0</v>
      </c>
      <c r="F300">
        <v>0</v>
      </c>
      <c r="G300">
        <v>80740</v>
      </c>
      <c r="H300">
        <v>84129</v>
      </c>
      <c r="I300">
        <v>126707358</v>
      </c>
      <c r="J300">
        <v>132609773</v>
      </c>
      <c r="K300">
        <v>22308027</v>
      </c>
      <c r="L300">
        <v>22348000</v>
      </c>
      <c r="M300">
        <v>93535.4</v>
      </c>
      <c r="N300">
        <v>95050.5</v>
      </c>
      <c r="O300">
        <v>99</v>
      </c>
      <c r="P300">
        <v>99</v>
      </c>
      <c r="Q300">
        <v>0</v>
      </c>
      <c r="R300">
        <v>0</v>
      </c>
      <c r="S300">
        <v>92600</v>
      </c>
      <c r="T300">
        <v>94100</v>
      </c>
      <c r="U300">
        <v>1369.2</v>
      </c>
      <c r="V300">
        <v>1410.14</v>
      </c>
      <c r="W300">
        <v>1368.33</v>
      </c>
      <c r="X300">
        <v>1409.24</v>
      </c>
      <c r="Y300">
        <v>1287599</v>
      </c>
      <c r="Z300">
        <v>13.68</v>
      </c>
      <c r="AA300">
        <v>0.99975999999999998</v>
      </c>
      <c r="AB300">
        <v>4</v>
      </c>
      <c r="AC300">
        <v>4</v>
      </c>
      <c r="AD300">
        <v>0</v>
      </c>
      <c r="AE300">
        <v>228.3</v>
      </c>
      <c r="AF300">
        <v>0</v>
      </c>
      <c r="AG300">
        <v>102.95</v>
      </c>
      <c r="AH300">
        <v>1741.39</v>
      </c>
      <c r="AI300">
        <v>2</v>
      </c>
      <c r="AJ300">
        <v>3621</v>
      </c>
      <c r="AK300">
        <v>0</v>
      </c>
      <c r="AL300">
        <v>0</v>
      </c>
      <c r="AM300">
        <v>2</v>
      </c>
      <c r="AN300">
        <v>3621</v>
      </c>
      <c r="AO300" t="s">
        <v>1192</v>
      </c>
      <c r="AP300" t="s">
        <v>1192</v>
      </c>
      <c r="AQ300" t="s">
        <v>1192</v>
      </c>
      <c r="AR300" t="s">
        <v>1192</v>
      </c>
      <c r="AS300" t="s">
        <v>1192</v>
      </c>
      <c r="AT300" t="s">
        <v>1192</v>
      </c>
      <c r="AU300" t="s">
        <v>1192</v>
      </c>
      <c r="AV300" t="s">
        <v>1192</v>
      </c>
      <c r="AW300" t="s">
        <v>1192</v>
      </c>
      <c r="AX300" t="s">
        <v>1192</v>
      </c>
      <c r="AY300" t="s">
        <v>1192</v>
      </c>
      <c r="AZ300" t="s">
        <v>1192</v>
      </c>
      <c r="BA300" t="s">
        <v>1192</v>
      </c>
      <c r="BB300" t="s">
        <v>1192</v>
      </c>
      <c r="BC300" t="s">
        <v>1192</v>
      </c>
      <c r="BD300" t="s">
        <v>1192</v>
      </c>
      <c r="BE300" t="s">
        <v>1192</v>
      </c>
      <c r="BF300" t="s">
        <v>1192</v>
      </c>
      <c r="BG300" t="s">
        <v>1192</v>
      </c>
      <c r="BH300" t="s">
        <v>1192</v>
      </c>
      <c r="BI300" t="s">
        <v>1192</v>
      </c>
      <c r="BJ300" t="s">
        <v>1192</v>
      </c>
      <c r="BK300" t="s">
        <v>1192</v>
      </c>
      <c r="BL300" t="s">
        <v>1192</v>
      </c>
      <c r="BM300" t="s">
        <v>1192</v>
      </c>
      <c r="BN300" t="s">
        <v>1192</v>
      </c>
      <c r="BO300" t="s">
        <v>1192</v>
      </c>
      <c r="BP300" t="s">
        <v>1192</v>
      </c>
      <c r="BQ300" t="s">
        <v>1192</v>
      </c>
      <c r="BR300" t="s">
        <v>1192</v>
      </c>
      <c r="BS300" t="s">
        <v>1192</v>
      </c>
      <c r="BT300" t="s">
        <v>1192</v>
      </c>
      <c r="BU300" t="s">
        <v>1192</v>
      </c>
      <c r="BV300" t="s">
        <v>1192</v>
      </c>
      <c r="BW300" t="s">
        <v>1192</v>
      </c>
      <c r="BX300" t="s">
        <v>1192</v>
      </c>
      <c r="BY300" t="s">
        <v>1192</v>
      </c>
      <c r="BZ300" t="s">
        <v>1192</v>
      </c>
      <c r="CA300" t="s">
        <v>1192</v>
      </c>
      <c r="CB300" t="s">
        <v>1192</v>
      </c>
      <c r="CC300" t="s">
        <v>1192</v>
      </c>
      <c r="CD300" t="s">
        <v>1192</v>
      </c>
      <c r="CE300" t="s">
        <v>1192</v>
      </c>
    </row>
    <row r="301" spans="1:83" x14ac:dyDescent="0.25">
      <c r="A301" t="s">
        <v>1198</v>
      </c>
      <c r="B301" t="s">
        <v>1800</v>
      </c>
      <c r="C301">
        <v>322888868.5</v>
      </c>
      <c r="D301">
        <v>338049614.89999998</v>
      </c>
      <c r="E301">
        <v>0</v>
      </c>
      <c r="F301" t="s">
        <v>1192</v>
      </c>
      <c r="G301">
        <v>24623771.57</v>
      </c>
      <c r="H301">
        <v>26857582.600000001</v>
      </c>
      <c r="I301">
        <v>298265096.89999998</v>
      </c>
      <c r="J301">
        <v>311192032.30000001</v>
      </c>
      <c r="K301">
        <v>0</v>
      </c>
      <c r="L301" t="s">
        <v>1192</v>
      </c>
      <c r="M301">
        <v>178980.8</v>
      </c>
      <c r="N301">
        <v>181477.9</v>
      </c>
      <c r="O301">
        <v>99.75</v>
      </c>
      <c r="P301">
        <v>99.75</v>
      </c>
      <c r="Q301">
        <v>8984.1</v>
      </c>
      <c r="R301">
        <v>8940.1</v>
      </c>
      <c r="S301">
        <v>187517.4</v>
      </c>
      <c r="T301">
        <v>189964.3</v>
      </c>
      <c r="U301">
        <v>1721.91</v>
      </c>
      <c r="V301">
        <v>1779.54</v>
      </c>
      <c r="W301">
        <v>1590.6</v>
      </c>
      <c r="X301">
        <v>1638.16</v>
      </c>
      <c r="Y301">
        <v>3022333.6039999998</v>
      </c>
      <c r="Z301">
        <v>15.91</v>
      </c>
      <c r="AA301">
        <v>1.0002500000000001</v>
      </c>
      <c r="AB301">
        <v>4</v>
      </c>
      <c r="AC301">
        <v>4</v>
      </c>
      <c r="AD301">
        <v>0</v>
      </c>
      <c r="AE301">
        <v>241.27</v>
      </c>
      <c r="AF301">
        <v>79.430000000000007</v>
      </c>
      <c r="AG301">
        <v>0</v>
      </c>
      <c r="AH301">
        <v>2100.2399999999998</v>
      </c>
      <c r="AI301">
        <v>252</v>
      </c>
      <c r="AJ301">
        <v>189964.3</v>
      </c>
      <c r="AK301">
        <v>0</v>
      </c>
      <c r="AL301">
        <v>0</v>
      </c>
      <c r="AM301">
        <v>239</v>
      </c>
      <c r="AN301">
        <v>189383.5</v>
      </c>
      <c r="AO301">
        <v>3</v>
      </c>
      <c r="AP301" t="s">
        <v>1192</v>
      </c>
      <c r="AQ301" t="s">
        <v>1192</v>
      </c>
      <c r="AR301" t="s">
        <v>1192</v>
      </c>
      <c r="AS301" t="s">
        <v>1192</v>
      </c>
      <c r="AT301" t="s">
        <v>1192</v>
      </c>
      <c r="AU301" t="s">
        <v>1192</v>
      </c>
      <c r="AV301" t="s">
        <v>1192</v>
      </c>
      <c r="AW301" t="s">
        <v>1192</v>
      </c>
      <c r="AX301" t="s">
        <v>1192</v>
      </c>
      <c r="AY301" t="s">
        <v>1192</v>
      </c>
      <c r="AZ301" t="s">
        <v>1192</v>
      </c>
      <c r="BA301" t="s">
        <v>1192</v>
      </c>
      <c r="BB301" t="s">
        <v>1192</v>
      </c>
      <c r="BC301" t="s">
        <v>1192</v>
      </c>
      <c r="BD301" t="s">
        <v>1192</v>
      </c>
      <c r="BE301" t="s">
        <v>1192</v>
      </c>
      <c r="BF301" t="s">
        <v>1192</v>
      </c>
      <c r="BG301" t="s">
        <v>1192</v>
      </c>
      <c r="BH301" t="s">
        <v>1192</v>
      </c>
      <c r="BI301" t="s">
        <v>1192</v>
      </c>
      <c r="BJ301" t="s">
        <v>1192</v>
      </c>
      <c r="BK301" t="s">
        <v>1192</v>
      </c>
      <c r="BL301" t="s">
        <v>1192</v>
      </c>
      <c r="BM301" t="s">
        <v>1192</v>
      </c>
      <c r="BN301" t="s">
        <v>1192</v>
      </c>
      <c r="BO301" t="s">
        <v>1192</v>
      </c>
      <c r="BP301" t="s">
        <v>1192</v>
      </c>
      <c r="BQ301" t="s">
        <v>1192</v>
      </c>
      <c r="BR301" t="s">
        <v>1192</v>
      </c>
      <c r="BS301" t="s">
        <v>1192</v>
      </c>
      <c r="BT301" t="s">
        <v>1192</v>
      </c>
      <c r="BU301" t="s">
        <v>1192</v>
      </c>
      <c r="BV301" t="s">
        <v>1192</v>
      </c>
      <c r="BW301" t="s">
        <v>1192</v>
      </c>
      <c r="BX301" t="s">
        <v>1192</v>
      </c>
      <c r="BY301" t="s">
        <v>1192</v>
      </c>
      <c r="BZ301">
        <v>0</v>
      </c>
      <c r="CA301" t="s">
        <v>1192</v>
      </c>
      <c r="CB301" t="s">
        <v>1192</v>
      </c>
      <c r="CC301">
        <v>0</v>
      </c>
      <c r="CD301" t="s">
        <v>1192</v>
      </c>
      <c r="CE301" t="s">
        <v>1192</v>
      </c>
    </row>
    <row r="302" spans="1:83" x14ac:dyDescent="0.25">
      <c r="A302" t="s">
        <v>1200</v>
      </c>
      <c r="B302" t="s">
        <v>1801</v>
      </c>
      <c r="C302">
        <v>12046797</v>
      </c>
      <c r="D302">
        <v>12679653</v>
      </c>
      <c r="E302">
        <v>0</v>
      </c>
      <c r="F302">
        <v>1103623</v>
      </c>
      <c r="G302">
        <v>3498792</v>
      </c>
      <c r="H302">
        <v>3776412</v>
      </c>
      <c r="I302">
        <v>8548005</v>
      </c>
      <c r="J302">
        <v>8903241</v>
      </c>
      <c r="K302">
        <v>0</v>
      </c>
      <c r="L302">
        <v>0</v>
      </c>
      <c r="M302">
        <v>51096.7</v>
      </c>
      <c r="N302">
        <v>51635.34</v>
      </c>
      <c r="O302">
        <v>98.7</v>
      </c>
      <c r="P302">
        <v>99</v>
      </c>
      <c r="Q302">
        <v>378</v>
      </c>
      <c r="R302">
        <v>435.11</v>
      </c>
      <c r="S302">
        <v>50810.5</v>
      </c>
      <c r="T302">
        <v>51554.096599999997</v>
      </c>
      <c r="U302">
        <v>237.09</v>
      </c>
      <c r="V302">
        <v>245.94851</v>
      </c>
      <c r="W302">
        <v>168.23</v>
      </c>
      <c r="X302">
        <v>172.69705999999999</v>
      </c>
      <c r="Y302">
        <v>0</v>
      </c>
      <c r="Z302">
        <v>0</v>
      </c>
      <c r="AA302">
        <v>0</v>
      </c>
      <c r="AB302">
        <v>4</v>
      </c>
      <c r="AC302">
        <v>4</v>
      </c>
      <c r="AD302">
        <v>1390.8598300000001</v>
      </c>
      <c r="AE302">
        <v>236.45997</v>
      </c>
      <c r="AF302">
        <v>75.429990000000004</v>
      </c>
      <c r="AG302">
        <v>0</v>
      </c>
      <c r="AH302">
        <v>1948.69829</v>
      </c>
      <c r="AI302">
        <v>48</v>
      </c>
      <c r="AJ302">
        <v>37167.14</v>
      </c>
      <c r="AK302">
        <v>0</v>
      </c>
      <c r="AL302">
        <v>0</v>
      </c>
      <c r="AM302">
        <v>46</v>
      </c>
      <c r="AN302">
        <v>37045.879999999997</v>
      </c>
      <c r="AO302" t="s">
        <v>1192</v>
      </c>
      <c r="AP302" t="s">
        <v>1192</v>
      </c>
      <c r="AQ302" t="s">
        <v>1192</v>
      </c>
      <c r="AR302" t="s">
        <v>1192</v>
      </c>
      <c r="AS302" t="s">
        <v>1192</v>
      </c>
      <c r="AT302" t="s">
        <v>1192</v>
      </c>
      <c r="AU302" t="s">
        <v>1192</v>
      </c>
      <c r="AV302" t="s">
        <v>1192</v>
      </c>
      <c r="AW302" t="s">
        <v>1192</v>
      </c>
      <c r="AX302" t="s">
        <v>1192</v>
      </c>
      <c r="AY302" t="s">
        <v>1192</v>
      </c>
      <c r="AZ302" t="s">
        <v>1192</v>
      </c>
      <c r="BA302" t="s">
        <v>1192</v>
      </c>
      <c r="BB302" t="s">
        <v>1192</v>
      </c>
      <c r="BC302" t="s">
        <v>1192</v>
      </c>
      <c r="BD302" t="s">
        <v>1192</v>
      </c>
      <c r="BE302" t="s">
        <v>1192</v>
      </c>
      <c r="BF302" t="s">
        <v>1192</v>
      </c>
      <c r="BG302" t="s">
        <v>1192</v>
      </c>
      <c r="BH302" t="s">
        <v>1192</v>
      </c>
      <c r="BI302" t="s">
        <v>1192</v>
      </c>
      <c r="BJ302" t="s">
        <v>1192</v>
      </c>
      <c r="BK302" t="s">
        <v>1192</v>
      </c>
      <c r="BL302" t="s">
        <v>1192</v>
      </c>
      <c r="BM302" t="s">
        <v>1192</v>
      </c>
      <c r="BN302" t="s">
        <v>1192</v>
      </c>
      <c r="BO302" t="s">
        <v>1192</v>
      </c>
      <c r="BP302" t="s">
        <v>1192</v>
      </c>
      <c r="BQ302" t="s">
        <v>1192</v>
      </c>
      <c r="BR302" t="s">
        <v>1192</v>
      </c>
      <c r="BS302" t="s">
        <v>1192</v>
      </c>
      <c r="BT302" t="s">
        <v>1192</v>
      </c>
      <c r="BU302" t="s">
        <v>1192</v>
      </c>
      <c r="BV302" t="s">
        <v>1192</v>
      </c>
      <c r="BW302" t="s">
        <v>1192</v>
      </c>
      <c r="BX302" t="s">
        <v>1192</v>
      </c>
      <c r="BY302" t="s">
        <v>1192</v>
      </c>
      <c r="BZ302" t="s">
        <v>1192</v>
      </c>
      <c r="CA302" t="s">
        <v>1192</v>
      </c>
      <c r="CB302" t="s">
        <v>1192</v>
      </c>
      <c r="CC302" t="s">
        <v>1192</v>
      </c>
      <c r="CD302" t="s">
        <v>1192</v>
      </c>
      <c r="CE302" t="s">
        <v>1192</v>
      </c>
    </row>
    <row r="303" spans="1:83" x14ac:dyDescent="0.25">
      <c r="A303" t="s">
        <v>1201</v>
      </c>
      <c r="B303" t="s">
        <v>1802</v>
      </c>
      <c r="C303">
        <v>81125306</v>
      </c>
      <c r="D303">
        <v>84256170</v>
      </c>
      <c r="E303">
        <v>1215694</v>
      </c>
      <c r="F303">
        <v>1250746</v>
      </c>
      <c r="G303">
        <v>1655306</v>
      </c>
      <c r="H303">
        <v>1763170</v>
      </c>
      <c r="I303">
        <v>79470000</v>
      </c>
      <c r="J303">
        <v>82493000</v>
      </c>
      <c r="K303">
        <v>0</v>
      </c>
      <c r="L303">
        <v>0</v>
      </c>
      <c r="M303">
        <v>69527.100000000006</v>
      </c>
      <c r="N303">
        <v>70086.7</v>
      </c>
      <c r="O303">
        <v>99.5</v>
      </c>
      <c r="P303">
        <v>99.5</v>
      </c>
      <c r="Q303">
        <v>0</v>
      </c>
      <c r="R303">
        <v>0</v>
      </c>
      <c r="S303">
        <v>69179.5</v>
      </c>
      <c r="T303">
        <v>69736.266499999998</v>
      </c>
      <c r="U303">
        <v>1172.68</v>
      </c>
      <c r="V303">
        <v>1208.2116599999999</v>
      </c>
      <c r="W303">
        <v>1148.75</v>
      </c>
      <c r="X303">
        <v>1182.9282499999999</v>
      </c>
      <c r="Y303">
        <v>788718</v>
      </c>
      <c r="Z303">
        <v>11.31</v>
      </c>
      <c r="AA303">
        <v>0.98455000000000004</v>
      </c>
      <c r="AB303">
        <v>4</v>
      </c>
      <c r="AC303">
        <v>4</v>
      </c>
      <c r="AD303">
        <v>0</v>
      </c>
      <c r="AE303">
        <v>241.28166999999999</v>
      </c>
      <c r="AF303">
        <v>73.950059999999993</v>
      </c>
      <c r="AG303">
        <v>0</v>
      </c>
      <c r="AH303">
        <v>1523.4433899999999</v>
      </c>
      <c r="AI303">
        <v>15</v>
      </c>
      <c r="AJ303">
        <v>33556.300000000003</v>
      </c>
      <c r="AK303">
        <v>0</v>
      </c>
      <c r="AL303">
        <v>0</v>
      </c>
      <c r="AM303">
        <v>14</v>
      </c>
      <c r="AN303">
        <v>33481.199999999997</v>
      </c>
      <c r="AO303" t="s">
        <v>1192</v>
      </c>
      <c r="AP303" t="s">
        <v>1192</v>
      </c>
      <c r="AQ303" t="s">
        <v>1192</v>
      </c>
      <c r="AR303" t="s">
        <v>1192</v>
      </c>
      <c r="AS303" t="s">
        <v>1192</v>
      </c>
      <c r="AT303" t="s">
        <v>1192</v>
      </c>
      <c r="AU303" t="s">
        <v>1192</v>
      </c>
      <c r="AV303" t="s">
        <v>1192</v>
      </c>
      <c r="AW303" t="s">
        <v>1192</v>
      </c>
      <c r="AX303" t="s">
        <v>1192</v>
      </c>
      <c r="AY303" t="s">
        <v>1192</v>
      </c>
      <c r="AZ303" t="s">
        <v>1192</v>
      </c>
      <c r="BA303" t="s">
        <v>1192</v>
      </c>
      <c r="BB303" t="s">
        <v>1192</v>
      </c>
      <c r="BC303" t="s">
        <v>1192</v>
      </c>
      <c r="BD303" t="s">
        <v>1192</v>
      </c>
      <c r="BE303" t="s">
        <v>1192</v>
      </c>
      <c r="BF303" t="s">
        <v>1192</v>
      </c>
      <c r="BG303" t="s">
        <v>1192</v>
      </c>
      <c r="BH303" t="s">
        <v>1192</v>
      </c>
      <c r="BI303" t="s">
        <v>1192</v>
      </c>
      <c r="BJ303" t="s">
        <v>1192</v>
      </c>
      <c r="BK303" t="s">
        <v>1192</v>
      </c>
      <c r="BL303" t="s">
        <v>1192</v>
      </c>
      <c r="BM303" t="s">
        <v>1192</v>
      </c>
      <c r="BN303" t="s">
        <v>1192</v>
      </c>
      <c r="BO303" t="s">
        <v>1192</v>
      </c>
      <c r="BP303" t="s">
        <v>1192</v>
      </c>
      <c r="BQ303" t="s">
        <v>1192</v>
      </c>
      <c r="BR303" t="s">
        <v>1192</v>
      </c>
      <c r="BS303" t="s">
        <v>1192</v>
      </c>
      <c r="BT303" t="s">
        <v>1192</v>
      </c>
      <c r="BU303" t="s">
        <v>1192</v>
      </c>
      <c r="BV303" t="s">
        <v>1192</v>
      </c>
      <c r="BW303" t="s">
        <v>1192</v>
      </c>
      <c r="BX303" t="s">
        <v>1192</v>
      </c>
      <c r="BY303" t="s">
        <v>1192</v>
      </c>
      <c r="BZ303" t="s">
        <v>1192</v>
      </c>
      <c r="CA303" t="s">
        <v>1192</v>
      </c>
      <c r="CB303" t="s">
        <v>1192</v>
      </c>
      <c r="CC303" t="s">
        <v>1192</v>
      </c>
      <c r="CD303" t="s">
        <v>1192</v>
      </c>
      <c r="CE303" t="s">
        <v>1192</v>
      </c>
    </row>
    <row r="304" spans="1:83" x14ac:dyDescent="0.25">
      <c r="A304" t="s">
        <v>1202</v>
      </c>
      <c r="B304" t="s">
        <v>1803</v>
      </c>
      <c r="C304">
        <v>156677700</v>
      </c>
      <c r="D304">
        <v>163030300</v>
      </c>
      <c r="E304">
        <v>0</v>
      </c>
      <c r="F304">
        <v>0</v>
      </c>
      <c r="G304">
        <v>0</v>
      </c>
      <c r="H304">
        <v>0</v>
      </c>
      <c r="I304">
        <v>156677700</v>
      </c>
      <c r="J304">
        <v>163030300</v>
      </c>
      <c r="K304">
        <v>40112115</v>
      </c>
      <c r="L304">
        <v>40561921</v>
      </c>
      <c r="M304">
        <v>96613.9</v>
      </c>
      <c r="N304">
        <v>97813.35</v>
      </c>
      <c r="O304">
        <v>97.5</v>
      </c>
      <c r="P304">
        <v>97.3</v>
      </c>
      <c r="Q304">
        <v>0</v>
      </c>
      <c r="R304">
        <v>0</v>
      </c>
      <c r="S304">
        <v>94198.6</v>
      </c>
      <c r="T304">
        <v>95172.389550000007</v>
      </c>
      <c r="U304">
        <v>1663.27</v>
      </c>
      <c r="V304">
        <v>1712.9999700000001</v>
      </c>
      <c r="W304">
        <v>1663.27</v>
      </c>
      <c r="X304">
        <v>1712.9999700000001</v>
      </c>
      <c r="Y304">
        <v>1582974</v>
      </c>
      <c r="Z304">
        <v>16.63</v>
      </c>
      <c r="AA304">
        <v>0.99983999999999995</v>
      </c>
      <c r="AB304">
        <v>4</v>
      </c>
      <c r="AC304">
        <v>4</v>
      </c>
      <c r="AD304">
        <v>0</v>
      </c>
      <c r="AE304">
        <v>236.96999</v>
      </c>
      <c r="AF304">
        <v>83.609989999999996</v>
      </c>
      <c r="AG304">
        <v>19</v>
      </c>
      <c r="AH304">
        <v>2052.5799400000001</v>
      </c>
      <c r="AI304">
        <v>0</v>
      </c>
      <c r="AJ304">
        <v>0</v>
      </c>
      <c r="AK304">
        <v>0</v>
      </c>
      <c r="AL304">
        <v>0</v>
      </c>
      <c r="AM304">
        <v>0</v>
      </c>
      <c r="AN304">
        <v>0</v>
      </c>
      <c r="AO304" t="s">
        <v>1192</v>
      </c>
      <c r="AP304" t="s">
        <v>1192</v>
      </c>
      <c r="AQ304" t="s">
        <v>1192</v>
      </c>
      <c r="AR304" t="s">
        <v>1192</v>
      </c>
      <c r="AS304" t="s">
        <v>1192</v>
      </c>
      <c r="AT304" t="s">
        <v>1192</v>
      </c>
      <c r="AU304" t="s">
        <v>1192</v>
      </c>
      <c r="AV304" t="s">
        <v>1192</v>
      </c>
      <c r="AW304" t="s">
        <v>1192</v>
      </c>
      <c r="AX304" t="s">
        <v>1192</v>
      </c>
      <c r="AY304" t="s">
        <v>1192</v>
      </c>
      <c r="AZ304" t="s">
        <v>1192</v>
      </c>
      <c r="BA304" t="s">
        <v>1192</v>
      </c>
      <c r="BB304" t="s">
        <v>1192</v>
      </c>
      <c r="BC304" t="s">
        <v>1192</v>
      </c>
      <c r="BD304" t="s">
        <v>1192</v>
      </c>
      <c r="BE304" t="s">
        <v>1192</v>
      </c>
      <c r="BF304" t="s">
        <v>1192</v>
      </c>
      <c r="BG304" t="s">
        <v>1192</v>
      </c>
      <c r="BH304" t="s">
        <v>1192</v>
      </c>
      <c r="BI304" t="s">
        <v>1192</v>
      </c>
      <c r="BJ304" t="s">
        <v>1192</v>
      </c>
      <c r="BK304" t="s">
        <v>1192</v>
      </c>
      <c r="BL304" t="s">
        <v>1192</v>
      </c>
      <c r="BM304" t="s">
        <v>1192</v>
      </c>
      <c r="BN304" t="s">
        <v>1192</v>
      </c>
      <c r="BO304" t="s">
        <v>1192</v>
      </c>
      <c r="BP304" t="s">
        <v>1192</v>
      </c>
      <c r="BQ304" t="s">
        <v>1192</v>
      </c>
      <c r="BR304" t="s">
        <v>1192</v>
      </c>
      <c r="BS304" t="s">
        <v>1192</v>
      </c>
      <c r="BT304" t="s">
        <v>1192</v>
      </c>
      <c r="BU304" t="s">
        <v>1192</v>
      </c>
      <c r="BV304" t="s">
        <v>1192</v>
      </c>
      <c r="BW304" t="s">
        <v>1192</v>
      </c>
      <c r="BX304" t="s">
        <v>1192</v>
      </c>
      <c r="BY304" t="s">
        <v>1192</v>
      </c>
      <c r="BZ304" t="s">
        <v>1192</v>
      </c>
      <c r="CA304" t="s">
        <v>1192</v>
      </c>
      <c r="CB304" t="s">
        <v>1192</v>
      </c>
      <c r="CC304" t="s">
        <v>1192</v>
      </c>
      <c r="CD304" t="s">
        <v>1192</v>
      </c>
      <c r="CE304" t="s">
        <v>1192</v>
      </c>
    </row>
    <row r="305" spans="1:83" x14ac:dyDescent="0.25">
      <c r="A305" t="s">
        <v>1204</v>
      </c>
      <c r="B305" t="s">
        <v>1804</v>
      </c>
      <c r="C305">
        <v>10104461</v>
      </c>
      <c r="D305">
        <v>10606601</v>
      </c>
      <c r="E305">
        <v>0</v>
      </c>
      <c r="F305">
        <v>0</v>
      </c>
      <c r="G305">
        <v>0</v>
      </c>
      <c r="H305">
        <v>0</v>
      </c>
      <c r="I305">
        <v>10104461</v>
      </c>
      <c r="J305">
        <v>10606601</v>
      </c>
      <c r="K305">
        <v>0</v>
      </c>
      <c r="L305">
        <v>0</v>
      </c>
      <c r="M305">
        <v>41617.1</v>
      </c>
      <c r="N305">
        <v>42173.9</v>
      </c>
      <c r="O305">
        <v>96.7</v>
      </c>
      <c r="P305">
        <v>98.2</v>
      </c>
      <c r="Q305">
        <v>99.3</v>
      </c>
      <c r="R305">
        <v>104.2</v>
      </c>
      <c r="S305">
        <v>40343</v>
      </c>
      <c r="T305">
        <v>41519</v>
      </c>
      <c r="U305">
        <v>250.46</v>
      </c>
      <c r="V305">
        <v>255.46</v>
      </c>
      <c r="W305">
        <v>250.46</v>
      </c>
      <c r="X305">
        <v>255.46</v>
      </c>
      <c r="Y305">
        <v>0</v>
      </c>
      <c r="Z305">
        <v>0</v>
      </c>
      <c r="AA305">
        <v>0</v>
      </c>
      <c r="AB305">
        <v>4</v>
      </c>
      <c r="AC305">
        <v>4</v>
      </c>
      <c r="AD305">
        <v>1626.39</v>
      </c>
      <c r="AE305">
        <v>295.57</v>
      </c>
      <c r="AF305">
        <v>0</v>
      </c>
      <c r="AG305">
        <v>0</v>
      </c>
      <c r="AH305">
        <v>2177.42</v>
      </c>
      <c r="AI305">
        <v>0</v>
      </c>
      <c r="AJ305">
        <v>0</v>
      </c>
      <c r="AK305">
        <v>0</v>
      </c>
      <c r="AL305">
        <v>0</v>
      </c>
      <c r="AM305">
        <v>0</v>
      </c>
      <c r="AN305">
        <v>0</v>
      </c>
      <c r="AO305" t="s">
        <v>1192</v>
      </c>
      <c r="AP305" t="s">
        <v>1192</v>
      </c>
      <c r="AQ305" t="s">
        <v>1192</v>
      </c>
      <c r="AR305" t="s">
        <v>1192</v>
      </c>
      <c r="AS305" t="s">
        <v>1192</v>
      </c>
      <c r="AT305" t="s">
        <v>1192</v>
      </c>
      <c r="AU305" t="s">
        <v>1192</v>
      </c>
      <c r="AV305" t="s">
        <v>1192</v>
      </c>
      <c r="AW305" t="s">
        <v>1192</v>
      </c>
      <c r="AX305" t="s">
        <v>1192</v>
      </c>
      <c r="AY305" t="s">
        <v>1192</v>
      </c>
      <c r="AZ305" t="s">
        <v>1192</v>
      </c>
      <c r="BA305" t="s">
        <v>1192</v>
      </c>
      <c r="BB305" t="s">
        <v>1192</v>
      </c>
      <c r="BC305" t="s">
        <v>1192</v>
      </c>
      <c r="BD305" t="s">
        <v>1192</v>
      </c>
      <c r="BE305" t="s">
        <v>1192</v>
      </c>
      <c r="BF305" t="s">
        <v>1192</v>
      </c>
      <c r="BG305" t="s">
        <v>1192</v>
      </c>
      <c r="BH305" t="s">
        <v>1192</v>
      </c>
      <c r="BI305" t="s">
        <v>1192</v>
      </c>
      <c r="BJ305" t="s">
        <v>1192</v>
      </c>
      <c r="BK305" t="s">
        <v>1192</v>
      </c>
      <c r="BL305" t="s">
        <v>1192</v>
      </c>
      <c r="BM305" t="s">
        <v>1192</v>
      </c>
      <c r="BN305" t="s">
        <v>1192</v>
      </c>
      <c r="BO305" t="s">
        <v>1192</v>
      </c>
      <c r="BP305" t="s">
        <v>1192</v>
      </c>
      <c r="BQ305" t="s">
        <v>1192</v>
      </c>
      <c r="BR305" t="s">
        <v>1192</v>
      </c>
      <c r="BS305" t="s">
        <v>1192</v>
      </c>
      <c r="BT305" t="s">
        <v>1192</v>
      </c>
      <c r="BU305" t="s">
        <v>1192</v>
      </c>
      <c r="BV305" t="s">
        <v>1192</v>
      </c>
      <c r="BW305" t="s">
        <v>1192</v>
      </c>
      <c r="BX305" t="s">
        <v>1192</v>
      </c>
      <c r="BY305" t="s">
        <v>1192</v>
      </c>
      <c r="BZ305" t="s">
        <v>1192</v>
      </c>
      <c r="CA305" t="s">
        <v>1192</v>
      </c>
      <c r="CB305" t="s">
        <v>1192</v>
      </c>
      <c r="CC305" t="s">
        <v>1192</v>
      </c>
      <c r="CD305" t="s">
        <v>1192</v>
      </c>
      <c r="CE305" t="s">
        <v>1192</v>
      </c>
    </row>
    <row r="306" spans="1:83" x14ac:dyDescent="0.25">
      <c r="A306" t="s">
        <v>1205</v>
      </c>
      <c r="B306" t="s">
        <v>1805</v>
      </c>
      <c r="C306">
        <v>123768693</v>
      </c>
      <c r="D306">
        <v>130209594</v>
      </c>
      <c r="E306">
        <v>0</v>
      </c>
      <c r="F306">
        <v>0</v>
      </c>
      <c r="G306">
        <v>5016933</v>
      </c>
      <c r="H306">
        <v>5155327</v>
      </c>
      <c r="I306">
        <v>118751760</v>
      </c>
      <c r="J306">
        <v>125054267</v>
      </c>
      <c r="K306">
        <v>0</v>
      </c>
      <c r="L306">
        <v>0</v>
      </c>
      <c r="M306">
        <v>74037.5</v>
      </c>
      <c r="N306">
        <v>75703.3</v>
      </c>
      <c r="O306">
        <v>99</v>
      </c>
      <c r="P306">
        <v>99</v>
      </c>
      <c r="Q306">
        <v>0</v>
      </c>
      <c r="R306">
        <v>0</v>
      </c>
      <c r="S306">
        <v>73297.100000000006</v>
      </c>
      <c r="T306">
        <v>74946.3</v>
      </c>
      <c r="U306">
        <v>1688.59</v>
      </c>
      <c r="V306">
        <v>1737.37</v>
      </c>
      <c r="W306">
        <v>1620.14</v>
      </c>
      <c r="X306">
        <v>1668.58</v>
      </c>
      <c r="Y306">
        <v>1214130</v>
      </c>
      <c r="Z306">
        <v>16.2</v>
      </c>
      <c r="AA306">
        <v>0.99990999999999997</v>
      </c>
      <c r="AB306">
        <v>4</v>
      </c>
      <c r="AC306">
        <v>4</v>
      </c>
      <c r="AD306">
        <v>0</v>
      </c>
      <c r="AE306">
        <v>241.28</v>
      </c>
      <c r="AF306">
        <v>73.95</v>
      </c>
      <c r="AG306">
        <v>0</v>
      </c>
      <c r="AH306">
        <v>2052.6</v>
      </c>
      <c r="AI306">
        <v>17</v>
      </c>
      <c r="AJ306">
        <v>74946.3</v>
      </c>
      <c r="AK306">
        <v>0</v>
      </c>
      <c r="AL306">
        <v>0</v>
      </c>
      <c r="AM306">
        <v>17</v>
      </c>
      <c r="AN306">
        <v>74946.3</v>
      </c>
      <c r="AO306" t="s">
        <v>1192</v>
      </c>
      <c r="AP306" t="s">
        <v>1192</v>
      </c>
      <c r="AQ306" t="s">
        <v>1192</v>
      </c>
      <c r="AR306" t="s">
        <v>1192</v>
      </c>
      <c r="AS306" t="s">
        <v>1192</v>
      </c>
      <c r="AT306" t="s">
        <v>1192</v>
      </c>
      <c r="AU306" t="s">
        <v>1192</v>
      </c>
      <c r="AV306" t="s">
        <v>1192</v>
      </c>
      <c r="AW306" t="s">
        <v>1192</v>
      </c>
      <c r="AX306" t="s">
        <v>1192</v>
      </c>
      <c r="AY306" t="s">
        <v>1192</v>
      </c>
      <c r="AZ306" t="s">
        <v>1192</v>
      </c>
      <c r="BA306" t="s">
        <v>1192</v>
      </c>
      <c r="BB306" t="s">
        <v>1192</v>
      </c>
      <c r="BC306" t="s">
        <v>1192</v>
      </c>
      <c r="BD306" t="s">
        <v>1192</v>
      </c>
      <c r="BE306" t="s">
        <v>1192</v>
      </c>
      <c r="BF306" t="s">
        <v>1192</v>
      </c>
      <c r="BG306" t="s">
        <v>1192</v>
      </c>
      <c r="BH306" t="s">
        <v>1192</v>
      </c>
      <c r="BI306" t="s">
        <v>1192</v>
      </c>
      <c r="BJ306" t="s">
        <v>1192</v>
      </c>
      <c r="BK306" t="s">
        <v>1192</v>
      </c>
      <c r="BL306" t="s">
        <v>1192</v>
      </c>
      <c r="BM306" t="s">
        <v>1192</v>
      </c>
      <c r="BN306" t="s">
        <v>1192</v>
      </c>
      <c r="BO306" t="s">
        <v>1192</v>
      </c>
      <c r="BP306" t="s">
        <v>1192</v>
      </c>
      <c r="BQ306" t="s">
        <v>1192</v>
      </c>
      <c r="BR306" t="s">
        <v>1192</v>
      </c>
      <c r="BS306" t="s">
        <v>1192</v>
      </c>
      <c r="BT306" t="s">
        <v>1192</v>
      </c>
      <c r="BU306" t="s">
        <v>1192</v>
      </c>
      <c r="BV306" t="s">
        <v>1192</v>
      </c>
      <c r="BW306" t="s">
        <v>1192</v>
      </c>
      <c r="BX306" t="s">
        <v>1192</v>
      </c>
      <c r="BY306" t="s">
        <v>1192</v>
      </c>
      <c r="BZ306" t="s">
        <v>1192</v>
      </c>
      <c r="CA306" t="s">
        <v>1192</v>
      </c>
      <c r="CB306" t="s">
        <v>1192</v>
      </c>
      <c r="CC306" t="s">
        <v>1192</v>
      </c>
      <c r="CD306" t="s">
        <v>1192</v>
      </c>
      <c r="CE306" t="s">
        <v>1192</v>
      </c>
    </row>
    <row r="307" spans="1:83" x14ac:dyDescent="0.25">
      <c r="A307" t="s">
        <v>1206</v>
      </c>
      <c r="B307" t="s">
        <v>1806</v>
      </c>
      <c r="C307">
        <v>112250825</v>
      </c>
      <c r="D307">
        <v>118072890</v>
      </c>
      <c r="E307">
        <v>0</v>
      </c>
      <c r="F307">
        <v>0</v>
      </c>
      <c r="G307">
        <v>0</v>
      </c>
      <c r="H307">
        <v>0</v>
      </c>
      <c r="I307">
        <v>112250825</v>
      </c>
      <c r="J307">
        <v>118072890</v>
      </c>
      <c r="K307">
        <v>10392465</v>
      </c>
      <c r="L307">
        <v>10601798</v>
      </c>
      <c r="M307">
        <v>66188.899999999994</v>
      </c>
      <c r="N307">
        <v>67409.38</v>
      </c>
      <c r="O307">
        <v>96.059299999999993</v>
      </c>
      <c r="P307">
        <v>96.3322</v>
      </c>
      <c r="Q307">
        <v>0</v>
      </c>
      <c r="R307">
        <v>0</v>
      </c>
      <c r="S307">
        <v>63580.5</v>
      </c>
      <c r="T307">
        <v>64936.9</v>
      </c>
      <c r="U307">
        <v>1765.49</v>
      </c>
      <c r="V307">
        <v>1818.27</v>
      </c>
      <c r="W307">
        <v>1765.49</v>
      </c>
      <c r="X307">
        <v>1818.27</v>
      </c>
      <c r="Y307">
        <v>1146137</v>
      </c>
      <c r="Z307">
        <v>17.649999999999999</v>
      </c>
      <c r="AA307">
        <v>0.99972000000000005</v>
      </c>
      <c r="AB307">
        <v>4</v>
      </c>
      <c r="AC307">
        <v>4</v>
      </c>
      <c r="AD307">
        <v>0</v>
      </c>
      <c r="AE307">
        <v>187.55</v>
      </c>
      <c r="AF307">
        <v>68.03</v>
      </c>
      <c r="AG307">
        <v>0</v>
      </c>
      <c r="AH307">
        <v>2073.85</v>
      </c>
      <c r="AI307">
        <v>0</v>
      </c>
      <c r="AJ307">
        <v>0</v>
      </c>
      <c r="AK307">
        <v>0</v>
      </c>
      <c r="AL307">
        <v>0</v>
      </c>
      <c r="AM307">
        <v>0</v>
      </c>
      <c r="AN307">
        <v>0</v>
      </c>
      <c r="AO307" t="s">
        <v>1192</v>
      </c>
      <c r="AP307" t="s">
        <v>1192</v>
      </c>
      <c r="AQ307" t="s">
        <v>1192</v>
      </c>
      <c r="AR307" t="s">
        <v>1192</v>
      </c>
      <c r="AS307" t="s">
        <v>1192</v>
      </c>
      <c r="AT307" t="s">
        <v>1192</v>
      </c>
      <c r="AU307" t="s">
        <v>1192</v>
      </c>
      <c r="AV307" t="s">
        <v>1192</v>
      </c>
      <c r="AW307" t="s">
        <v>1192</v>
      </c>
      <c r="AX307" t="s">
        <v>1192</v>
      </c>
      <c r="AY307" t="s">
        <v>1192</v>
      </c>
      <c r="AZ307" t="s">
        <v>1192</v>
      </c>
      <c r="BA307" t="s">
        <v>1192</v>
      </c>
      <c r="BB307" t="s">
        <v>1192</v>
      </c>
      <c r="BC307" t="s">
        <v>1192</v>
      </c>
      <c r="BD307" t="s">
        <v>1192</v>
      </c>
      <c r="BE307" t="s">
        <v>1192</v>
      </c>
      <c r="BF307" t="s">
        <v>1192</v>
      </c>
      <c r="BG307" t="s">
        <v>1192</v>
      </c>
      <c r="BH307" t="s">
        <v>1192</v>
      </c>
      <c r="BI307" t="s">
        <v>1192</v>
      </c>
      <c r="BJ307" t="s">
        <v>1192</v>
      </c>
      <c r="BK307" t="s">
        <v>1192</v>
      </c>
      <c r="BL307" t="s">
        <v>1192</v>
      </c>
      <c r="BM307" t="s">
        <v>1192</v>
      </c>
      <c r="BN307" t="s">
        <v>1192</v>
      </c>
      <c r="BO307" t="s">
        <v>1192</v>
      </c>
      <c r="BP307" t="s">
        <v>1192</v>
      </c>
      <c r="BQ307" t="s">
        <v>1192</v>
      </c>
      <c r="BR307" t="s">
        <v>1192</v>
      </c>
      <c r="BS307" t="s">
        <v>1192</v>
      </c>
      <c r="BT307" t="s">
        <v>1192</v>
      </c>
      <c r="BU307" t="s">
        <v>1192</v>
      </c>
      <c r="BV307" t="s">
        <v>1192</v>
      </c>
      <c r="BW307" t="s">
        <v>1192</v>
      </c>
      <c r="BX307" t="s">
        <v>1192</v>
      </c>
      <c r="BY307" t="s">
        <v>1192</v>
      </c>
      <c r="BZ307" t="s">
        <v>1192</v>
      </c>
      <c r="CA307" t="s">
        <v>1192</v>
      </c>
      <c r="CB307" t="s">
        <v>1192</v>
      </c>
      <c r="CC307" t="s">
        <v>1192</v>
      </c>
      <c r="CD307" t="s">
        <v>1192</v>
      </c>
      <c r="CE307" t="s">
        <v>1192</v>
      </c>
    </row>
    <row r="308" spans="1:83" x14ac:dyDescent="0.25">
      <c r="A308" t="s">
        <v>1208</v>
      </c>
      <c r="B308" t="s">
        <v>1807</v>
      </c>
      <c r="C308">
        <v>6441170</v>
      </c>
      <c r="D308">
        <v>6684853</v>
      </c>
      <c r="E308">
        <v>0</v>
      </c>
      <c r="F308">
        <v>0</v>
      </c>
      <c r="G308">
        <v>149132</v>
      </c>
      <c r="H308">
        <v>150588</v>
      </c>
      <c r="I308">
        <v>6292038</v>
      </c>
      <c r="J308">
        <v>6534265</v>
      </c>
      <c r="K308">
        <v>0</v>
      </c>
      <c r="L308">
        <v>0</v>
      </c>
      <c r="M308">
        <v>32364.6</v>
      </c>
      <c r="N308">
        <v>32774</v>
      </c>
      <c r="O308">
        <v>99.25</v>
      </c>
      <c r="P308">
        <v>99.25</v>
      </c>
      <c r="Q308">
        <v>0</v>
      </c>
      <c r="R308">
        <v>0</v>
      </c>
      <c r="S308">
        <v>32121.9</v>
      </c>
      <c r="T308">
        <v>32528.195</v>
      </c>
      <c r="U308">
        <v>200.52</v>
      </c>
      <c r="V308">
        <v>205.5095</v>
      </c>
      <c r="W308">
        <v>195.88</v>
      </c>
      <c r="X308">
        <v>200.88004000000001</v>
      </c>
      <c r="Y308">
        <v>0</v>
      </c>
      <c r="Z308">
        <v>0</v>
      </c>
      <c r="AA308">
        <v>0</v>
      </c>
      <c r="AB308">
        <v>4</v>
      </c>
      <c r="AC308">
        <v>4</v>
      </c>
      <c r="AD308">
        <v>1396.7802099999999</v>
      </c>
      <c r="AE308">
        <v>249.66003000000001</v>
      </c>
      <c r="AF308">
        <v>89.400099999999995</v>
      </c>
      <c r="AG308">
        <v>0</v>
      </c>
      <c r="AH308">
        <v>1941.3498400000001</v>
      </c>
      <c r="AI308">
        <v>2</v>
      </c>
      <c r="AJ308">
        <v>6132.3</v>
      </c>
      <c r="AK308">
        <v>0</v>
      </c>
      <c r="AL308">
        <v>0</v>
      </c>
      <c r="AM308">
        <v>2</v>
      </c>
      <c r="AN308">
        <v>6132.3</v>
      </c>
      <c r="AO308" t="s">
        <v>1192</v>
      </c>
      <c r="AP308" t="s">
        <v>1192</v>
      </c>
      <c r="AQ308" t="s">
        <v>1192</v>
      </c>
      <c r="AR308" t="s">
        <v>1192</v>
      </c>
      <c r="AS308" t="s">
        <v>1192</v>
      </c>
      <c r="AT308" t="s">
        <v>1192</v>
      </c>
      <c r="AU308" t="s">
        <v>1192</v>
      </c>
      <c r="AV308" t="s">
        <v>1192</v>
      </c>
      <c r="AW308" t="s">
        <v>1192</v>
      </c>
      <c r="AX308" t="s">
        <v>1192</v>
      </c>
      <c r="AY308" t="s">
        <v>1192</v>
      </c>
      <c r="AZ308" t="s">
        <v>1192</v>
      </c>
      <c r="BA308" t="s">
        <v>1192</v>
      </c>
      <c r="BB308" t="s">
        <v>1192</v>
      </c>
      <c r="BC308" t="s">
        <v>1192</v>
      </c>
      <c r="BD308" t="s">
        <v>1192</v>
      </c>
      <c r="BE308" t="s">
        <v>1192</v>
      </c>
      <c r="BF308" t="s">
        <v>1192</v>
      </c>
      <c r="BG308" t="s">
        <v>1192</v>
      </c>
      <c r="BH308" t="s">
        <v>1192</v>
      </c>
      <c r="BI308" t="s">
        <v>1192</v>
      </c>
      <c r="BJ308" t="s">
        <v>1192</v>
      </c>
      <c r="BK308" t="s">
        <v>1192</v>
      </c>
      <c r="BL308" t="s">
        <v>1192</v>
      </c>
      <c r="BM308" t="s">
        <v>1192</v>
      </c>
      <c r="BN308" t="s">
        <v>1192</v>
      </c>
      <c r="BO308" t="s">
        <v>1192</v>
      </c>
      <c r="BP308" t="s">
        <v>1192</v>
      </c>
      <c r="BQ308" t="s">
        <v>1192</v>
      </c>
      <c r="BR308" t="s">
        <v>1192</v>
      </c>
      <c r="BS308" t="s">
        <v>1192</v>
      </c>
      <c r="BT308" t="s">
        <v>1192</v>
      </c>
      <c r="BU308" t="s">
        <v>1192</v>
      </c>
      <c r="BV308" t="s">
        <v>1192</v>
      </c>
      <c r="BW308" t="s">
        <v>1192</v>
      </c>
      <c r="BX308" t="s">
        <v>1192</v>
      </c>
      <c r="BY308" t="s">
        <v>1192</v>
      </c>
      <c r="BZ308" t="s">
        <v>1192</v>
      </c>
      <c r="CA308" t="s">
        <v>1192</v>
      </c>
      <c r="CB308" t="s">
        <v>1192</v>
      </c>
      <c r="CC308" t="s">
        <v>1192</v>
      </c>
      <c r="CD308" t="s">
        <v>1192</v>
      </c>
      <c r="CE308" t="s">
        <v>1192</v>
      </c>
    </row>
    <row r="309" spans="1:83" x14ac:dyDescent="0.25">
      <c r="A309" t="s">
        <v>1210</v>
      </c>
      <c r="B309" t="s">
        <v>1808</v>
      </c>
      <c r="C309">
        <v>9681400</v>
      </c>
      <c r="D309">
        <v>9996110</v>
      </c>
      <c r="E309">
        <v>0</v>
      </c>
      <c r="F309">
        <v>0</v>
      </c>
      <c r="G309">
        <v>0</v>
      </c>
      <c r="H309">
        <v>0</v>
      </c>
      <c r="I309">
        <v>9681400</v>
      </c>
      <c r="J309">
        <v>9996110</v>
      </c>
      <c r="K309">
        <v>0</v>
      </c>
      <c r="L309">
        <v>0</v>
      </c>
      <c r="M309">
        <v>40031.699999999997</v>
      </c>
      <c r="N309">
        <v>40626.15</v>
      </c>
      <c r="O309">
        <v>97.75</v>
      </c>
      <c r="P309">
        <v>97.5</v>
      </c>
      <c r="Q309">
        <v>0</v>
      </c>
      <c r="R309">
        <v>0</v>
      </c>
      <c r="S309">
        <v>39131</v>
      </c>
      <c r="T309">
        <v>39610.5</v>
      </c>
      <c r="U309">
        <v>247.41</v>
      </c>
      <c r="V309">
        <v>252.36</v>
      </c>
      <c r="W309">
        <v>247.41</v>
      </c>
      <c r="X309">
        <v>252.36</v>
      </c>
      <c r="Y309">
        <v>0</v>
      </c>
      <c r="Z309">
        <v>0</v>
      </c>
      <c r="AA309">
        <v>0</v>
      </c>
      <c r="AB309">
        <v>4</v>
      </c>
      <c r="AC309">
        <v>4</v>
      </c>
      <c r="AD309">
        <v>1555.74</v>
      </c>
      <c r="AE309">
        <v>224.91</v>
      </c>
      <c r="AF309">
        <v>0</v>
      </c>
      <c r="AG309">
        <v>0</v>
      </c>
      <c r="AH309">
        <v>2033.01</v>
      </c>
      <c r="AI309">
        <v>0</v>
      </c>
      <c r="AJ309">
        <v>0</v>
      </c>
      <c r="AK309">
        <v>0</v>
      </c>
      <c r="AL309">
        <v>0</v>
      </c>
      <c r="AM309">
        <v>0</v>
      </c>
      <c r="AN309">
        <v>0</v>
      </c>
      <c r="AO309" t="s">
        <v>1192</v>
      </c>
      <c r="AP309" t="s">
        <v>1192</v>
      </c>
      <c r="AQ309" t="s">
        <v>1192</v>
      </c>
      <c r="AR309" t="s">
        <v>1192</v>
      </c>
      <c r="AS309" t="s">
        <v>1192</v>
      </c>
      <c r="AT309" t="s">
        <v>1192</v>
      </c>
      <c r="AU309" t="s">
        <v>1192</v>
      </c>
      <c r="AV309" t="s">
        <v>1192</v>
      </c>
      <c r="AW309" t="s">
        <v>1192</v>
      </c>
      <c r="AX309" t="s">
        <v>1192</v>
      </c>
      <c r="AY309" t="s">
        <v>1192</v>
      </c>
      <c r="AZ309" t="s">
        <v>1192</v>
      </c>
      <c r="BA309" t="s">
        <v>1192</v>
      </c>
      <c r="BB309" t="s">
        <v>1192</v>
      </c>
      <c r="BC309" t="s">
        <v>1192</v>
      </c>
      <c r="BD309" t="s">
        <v>1192</v>
      </c>
      <c r="BE309" t="s">
        <v>1192</v>
      </c>
      <c r="BF309" t="s">
        <v>1192</v>
      </c>
      <c r="BG309" t="s">
        <v>1192</v>
      </c>
      <c r="BH309" t="s">
        <v>1192</v>
      </c>
      <c r="BI309" t="s">
        <v>1192</v>
      </c>
      <c r="BJ309" t="s">
        <v>1192</v>
      </c>
      <c r="BK309" t="s">
        <v>1192</v>
      </c>
      <c r="BL309" t="s">
        <v>1192</v>
      </c>
      <c r="BM309" t="s">
        <v>1192</v>
      </c>
      <c r="BN309" t="s">
        <v>1192</v>
      </c>
      <c r="BO309" t="s">
        <v>1192</v>
      </c>
      <c r="BP309" t="s">
        <v>1192</v>
      </c>
      <c r="BQ309" t="s">
        <v>1192</v>
      </c>
      <c r="BR309" t="s">
        <v>1192</v>
      </c>
      <c r="BS309" t="s">
        <v>1192</v>
      </c>
      <c r="BT309" t="s">
        <v>1192</v>
      </c>
      <c r="BU309" t="s">
        <v>1192</v>
      </c>
      <c r="BV309" t="s">
        <v>1192</v>
      </c>
      <c r="BW309" t="s">
        <v>1192</v>
      </c>
      <c r="BX309" t="s">
        <v>1192</v>
      </c>
      <c r="BY309" t="s">
        <v>1192</v>
      </c>
      <c r="BZ309" t="s">
        <v>1192</v>
      </c>
      <c r="CA309" t="s">
        <v>1192</v>
      </c>
      <c r="CB309" t="s">
        <v>1192</v>
      </c>
      <c r="CC309" t="s">
        <v>1192</v>
      </c>
      <c r="CD309" t="s">
        <v>1192</v>
      </c>
      <c r="CE309" t="s">
        <v>1192</v>
      </c>
    </row>
    <row r="310" spans="1:83" x14ac:dyDescent="0.25">
      <c r="A310" t="s">
        <v>1212</v>
      </c>
      <c r="B310" t="s">
        <v>1809</v>
      </c>
      <c r="C310">
        <v>8904668</v>
      </c>
      <c r="D310">
        <v>9157001</v>
      </c>
      <c r="E310">
        <v>68320</v>
      </c>
      <c r="F310">
        <v>72565</v>
      </c>
      <c r="G310">
        <v>2627232</v>
      </c>
      <c r="H310">
        <v>2741981</v>
      </c>
      <c r="I310">
        <v>6277436</v>
      </c>
      <c r="J310">
        <v>6415020</v>
      </c>
      <c r="K310">
        <v>0</v>
      </c>
      <c r="L310">
        <v>0</v>
      </c>
      <c r="M310">
        <v>51968</v>
      </c>
      <c r="N310">
        <v>53084</v>
      </c>
      <c r="O310">
        <v>99.5</v>
      </c>
      <c r="P310">
        <v>99.5</v>
      </c>
      <c r="Q310">
        <v>0</v>
      </c>
      <c r="R310">
        <v>0</v>
      </c>
      <c r="S310">
        <v>51708.2</v>
      </c>
      <c r="T310">
        <v>52818.6</v>
      </c>
      <c r="U310">
        <v>172.21</v>
      </c>
      <c r="V310">
        <v>173.37</v>
      </c>
      <c r="W310">
        <v>121.4</v>
      </c>
      <c r="X310">
        <v>121.45</v>
      </c>
      <c r="Y310">
        <v>0</v>
      </c>
      <c r="Z310">
        <v>0</v>
      </c>
      <c r="AA310">
        <v>0</v>
      </c>
      <c r="AB310">
        <v>4</v>
      </c>
      <c r="AC310">
        <v>4</v>
      </c>
      <c r="AD310">
        <v>1396.78</v>
      </c>
      <c r="AE310">
        <v>249.66</v>
      </c>
      <c r="AF310">
        <v>89.4</v>
      </c>
      <c r="AG310">
        <v>0</v>
      </c>
      <c r="AH310">
        <v>1909.21</v>
      </c>
      <c r="AI310">
        <v>93</v>
      </c>
      <c r="AJ310">
        <v>52818.6</v>
      </c>
      <c r="AK310">
        <v>0</v>
      </c>
      <c r="AL310">
        <v>0</v>
      </c>
      <c r="AM310">
        <v>69</v>
      </c>
      <c r="AN310">
        <v>52582.8</v>
      </c>
      <c r="AO310" t="s">
        <v>1192</v>
      </c>
      <c r="AP310" t="s">
        <v>1192</v>
      </c>
      <c r="AQ310" t="s">
        <v>1192</v>
      </c>
      <c r="AR310" t="s">
        <v>1192</v>
      </c>
      <c r="AS310" t="s">
        <v>1192</v>
      </c>
      <c r="AT310" t="s">
        <v>1192</v>
      </c>
      <c r="AU310" t="s">
        <v>1192</v>
      </c>
      <c r="AV310" t="s">
        <v>1192</v>
      </c>
      <c r="AW310" t="s">
        <v>1192</v>
      </c>
      <c r="AX310" t="s">
        <v>1192</v>
      </c>
      <c r="AY310" t="s">
        <v>1192</v>
      </c>
      <c r="AZ310" t="s">
        <v>1192</v>
      </c>
      <c r="BA310" t="s">
        <v>1192</v>
      </c>
      <c r="BB310" t="s">
        <v>1192</v>
      </c>
      <c r="BC310" t="s">
        <v>1192</v>
      </c>
      <c r="BD310" t="s">
        <v>1192</v>
      </c>
      <c r="BE310" t="s">
        <v>1192</v>
      </c>
      <c r="BF310" t="s">
        <v>1192</v>
      </c>
      <c r="BG310" t="s">
        <v>1192</v>
      </c>
      <c r="BH310" t="s">
        <v>1192</v>
      </c>
      <c r="BI310" t="s">
        <v>1192</v>
      </c>
      <c r="BJ310" t="s">
        <v>1192</v>
      </c>
      <c r="BK310" t="s">
        <v>1192</v>
      </c>
      <c r="BL310" t="s">
        <v>1192</v>
      </c>
      <c r="BM310" t="s">
        <v>1192</v>
      </c>
      <c r="BN310" t="s">
        <v>1192</v>
      </c>
      <c r="BO310" t="s">
        <v>1192</v>
      </c>
      <c r="BP310" t="s">
        <v>1192</v>
      </c>
      <c r="BQ310" t="s">
        <v>1192</v>
      </c>
      <c r="BR310" t="s">
        <v>1192</v>
      </c>
      <c r="BS310" t="s">
        <v>1192</v>
      </c>
      <c r="BT310" t="s">
        <v>1192</v>
      </c>
      <c r="BU310" t="s">
        <v>1192</v>
      </c>
      <c r="BV310" t="s">
        <v>1192</v>
      </c>
      <c r="BW310" t="s">
        <v>1192</v>
      </c>
      <c r="BX310" t="s">
        <v>1192</v>
      </c>
      <c r="BY310" t="s">
        <v>1192</v>
      </c>
      <c r="BZ310" t="s">
        <v>1192</v>
      </c>
      <c r="CA310" t="s">
        <v>1192</v>
      </c>
      <c r="CB310" t="s">
        <v>1192</v>
      </c>
      <c r="CC310" t="s">
        <v>1192</v>
      </c>
      <c r="CD310" t="s">
        <v>1192</v>
      </c>
      <c r="CE310" t="s">
        <v>1192</v>
      </c>
    </row>
    <row r="311" spans="1:83" x14ac:dyDescent="0.25">
      <c r="A311" t="s">
        <v>1214</v>
      </c>
      <c r="B311" t="s">
        <v>1810</v>
      </c>
      <c r="C311">
        <v>8540295</v>
      </c>
      <c r="D311">
        <v>9025249</v>
      </c>
      <c r="E311">
        <v>0</v>
      </c>
      <c r="F311">
        <v>0</v>
      </c>
      <c r="G311">
        <v>783971</v>
      </c>
      <c r="H311">
        <v>864171</v>
      </c>
      <c r="I311">
        <v>7756324</v>
      </c>
      <c r="J311">
        <v>8161078</v>
      </c>
      <c r="K311">
        <v>0</v>
      </c>
      <c r="L311">
        <v>0</v>
      </c>
      <c r="M311">
        <v>38124.400000000001</v>
      </c>
      <c r="N311">
        <v>39179.9</v>
      </c>
      <c r="O311">
        <v>97</v>
      </c>
      <c r="P311">
        <v>97</v>
      </c>
      <c r="Q311">
        <v>0</v>
      </c>
      <c r="R311">
        <v>0</v>
      </c>
      <c r="S311">
        <v>36980.699999999997</v>
      </c>
      <c r="T311">
        <v>38004.5</v>
      </c>
      <c r="U311">
        <v>230.94</v>
      </c>
      <c r="V311">
        <v>237.48</v>
      </c>
      <c r="W311">
        <v>209.74</v>
      </c>
      <c r="X311">
        <v>214.74</v>
      </c>
      <c r="Y311">
        <v>0</v>
      </c>
      <c r="Z311">
        <v>0</v>
      </c>
      <c r="AA311">
        <v>0</v>
      </c>
      <c r="AB311">
        <v>4</v>
      </c>
      <c r="AC311">
        <v>4</v>
      </c>
      <c r="AD311">
        <v>1514.29</v>
      </c>
      <c r="AE311">
        <v>236.45</v>
      </c>
      <c r="AF311">
        <v>77.27</v>
      </c>
      <c r="AG311">
        <v>0</v>
      </c>
      <c r="AH311">
        <v>2065.4899999999998</v>
      </c>
      <c r="AI311">
        <v>21</v>
      </c>
      <c r="AJ311">
        <v>19567.400000000001</v>
      </c>
      <c r="AK311">
        <v>0</v>
      </c>
      <c r="AL311">
        <v>0</v>
      </c>
      <c r="AM311">
        <v>21</v>
      </c>
      <c r="AN311">
        <v>19567.400000000001</v>
      </c>
      <c r="AO311" t="s">
        <v>1192</v>
      </c>
      <c r="AP311" t="s">
        <v>1192</v>
      </c>
      <c r="AQ311" t="s">
        <v>1192</v>
      </c>
      <c r="AR311" t="s">
        <v>1192</v>
      </c>
      <c r="AS311" t="s">
        <v>1192</v>
      </c>
      <c r="AT311" t="s">
        <v>1192</v>
      </c>
      <c r="AU311" t="s">
        <v>1192</v>
      </c>
      <c r="AV311" t="s">
        <v>1192</v>
      </c>
      <c r="AW311" t="s">
        <v>1192</v>
      </c>
      <c r="AX311" t="s">
        <v>1192</v>
      </c>
      <c r="AY311" t="s">
        <v>1192</v>
      </c>
      <c r="AZ311" t="s">
        <v>1192</v>
      </c>
      <c r="BA311" t="s">
        <v>1192</v>
      </c>
      <c r="BB311" t="s">
        <v>1192</v>
      </c>
      <c r="BC311" t="s">
        <v>1192</v>
      </c>
      <c r="BD311" t="s">
        <v>1192</v>
      </c>
      <c r="BE311" t="s">
        <v>1192</v>
      </c>
      <c r="BF311" t="s">
        <v>1192</v>
      </c>
      <c r="BG311" t="s">
        <v>1192</v>
      </c>
      <c r="BH311" t="s">
        <v>1192</v>
      </c>
      <c r="BI311" t="s">
        <v>1192</v>
      </c>
      <c r="BJ311" t="s">
        <v>1192</v>
      </c>
      <c r="BK311" t="s">
        <v>1192</v>
      </c>
      <c r="BL311" t="s">
        <v>1192</v>
      </c>
      <c r="BM311" t="s">
        <v>1192</v>
      </c>
      <c r="BN311" t="s">
        <v>1192</v>
      </c>
      <c r="BO311" t="s">
        <v>1192</v>
      </c>
      <c r="BP311" t="s">
        <v>1192</v>
      </c>
      <c r="BQ311" t="s">
        <v>1192</v>
      </c>
      <c r="BR311" t="s">
        <v>1192</v>
      </c>
      <c r="BS311" t="s">
        <v>1192</v>
      </c>
      <c r="BT311" t="s">
        <v>1192</v>
      </c>
      <c r="BU311" t="s">
        <v>1192</v>
      </c>
      <c r="BV311" t="s">
        <v>1192</v>
      </c>
      <c r="BW311" t="s">
        <v>1192</v>
      </c>
      <c r="BX311" t="s">
        <v>1192</v>
      </c>
      <c r="BY311" t="s">
        <v>1192</v>
      </c>
      <c r="BZ311" t="s">
        <v>1192</v>
      </c>
      <c r="CA311" t="s">
        <v>1192</v>
      </c>
      <c r="CB311" t="s">
        <v>1192</v>
      </c>
      <c r="CC311" t="s">
        <v>1192</v>
      </c>
      <c r="CD311" t="s">
        <v>1192</v>
      </c>
      <c r="CE311" t="s">
        <v>1192</v>
      </c>
    </row>
    <row r="312" spans="1:83" x14ac:dyDescent="0.25">
      <c r="A312" t="s">
        <v>1216</v>
      </c>
      <c r="B312" t="s">
        <v>1811</v>
      </c>
      <c r="C312">
        <v>9036229.3800000008</v>
      </c>
      <c r="D312">
        <v>9434410</v>
      </c>
      <c r="E312">
        <v>0</v>
      </c>
      <c r="F312">
        <v>0</v>
      </c>
      <c r="G312">
        <v>1458019</v>
      </c>
      <c r="H312">
        <v>1586400</v>
      </c>
      <c r="I312">
        <v>7578210.3799999999</v>
      </c>
      <c r="J312">
        <v>7848010</v>
      </c>
      <c r="K312">
        <v>0</v>
      </c>
      <c r="L312">
        <v>0</v>
      </c>
      <c r="M312">
        <v>34294.400000000001</v>
      </c>
      <c r="N312">
        <v>34741.1</v>
      </c>
      <c r="O312">
        <v>98.5</v>
      </c>
      <c r="P312">
        <v>98.5</v>
      </c>
      <c r="Q312">
        <v>0</v>
      </c>
      <c r="R312">
        <v>0</v>
      </c>
      <c r="S312">
        <v>33780</v>
      </c>
      <c r="T312">
        <v>34219.983500000002</v>
      </c>
      <c r="U312">
        <v>267.5</v>
      </c>
      <c r="V312">
        <v>275.69884999999999</v>
      </c>
      <c r="W312">
        <v>224.34</v>
      </c>
      <c r="X312">
        <v>229.33996999999999</v>
      </c>
      <c r="Y312">
        <v>0</v>
      </c>
      <c r="Z312">
        <v>0</v>
      </c>
      <c r="AA312">
        <v>0</v>
      </c>
      <c r="AB312">
        <v>4</v>
      </c>
      <c r="AC312">
        <v>4</v>
      </c>
      <c r="AD312">
        <v>1396.78069</v>
      </c>
      <c r="AE312">
        <v>249.66011</v>
      </c>
      <c r="AF312">
        <v>89.400130000000004</v>
      </c>
      <c r="AG312">
        <v>0</v>
      </c>
      <c r="AH312">
        <v>2011.5397800000001</v>
      </c>
      <c r="AI312">
        <v>13</v>
      </c>
      <c r="AJ312">
        <v>34220</v>
      </c>
      <c r="AK312">
        <v>0</v>
      </c>
      <c r="AL312">
        <v>0</v>
      </c>
      <c r="AM312">
        <v>12</v>
      </c>
      <c r="AN312">
        <v>34109</v>
      </c>
      <c r="AO312" t="s">
        <v>1192</v>
      </c>
      <c r="AP312" t="s">
        <v>1192</v>
      </c>
      <c r="AQ312" t="s">
        <v>1192</v>
      </c>
      <c r="AR312" t="s">
        <v>1192</v>
      </c>
      <c r="AS312" t="s">
        <v>1192</v>
      </c>
      <c r="AT312" t="s">
        <v>1192</v>
      </c>
      <c r="AU312" t="s">
        <v>1192</v>
      </c>
      <c r="AV312" t="s">
        <v>1192</v>
      </c>
      <c r="AW312" t="s">
        <v>1192</v>
      </c>
      <c r="AX312" t="s">
        <v>1192</v>
      </c>
      <c r="AY312" t="s">
        <v>1192</v>
      </c>
      <c r="AZ312" t="s">
        <v>1192</v>
      </c>
      <c r="BA312" t="s">
        <v>1192</v>
      </c>
      <c r="BB312" t="s">
        <v>1192</v>
      </c>
      <c r="BC312" t="s">
        <v>1192</v>
      </c>
      <c r="BD312" t="s">
        <v>1192</v>
      </c>
      <c r="BE312" t="s">
        <v>1192</v>
      </c>
      <c r="BF312" t="s">
        <v>1192</v>
      </c>
      <c r="BG312" t="s">
        <v>1192</v>
      </c>
      <c r="BH312" t="s">
        <v>1192</v>
      </c>
      <c r="BI312" t="s">
        <v>1192</v>
      </c>
      <c r="BJ312" t="s">
        <v>1192</v>
      </c>
      <c r="BK312" t="s">
        <v>1192</v>
      </c>
      <c r="BL312" t="s">
        <v>1192</v>
      </c>
      <c r="BM312" t="s">
        <v>1192</v>
      </c>
      <c r="BN312" t="s">
        <v>1192</v>
      </c>
      <c r="BO312" t="s">
        <v>1192</v>
      </c>
      <c r="BP312" t="s">
        <v>1192</v>
      </c>
      <c r="BQ312" t="s">
        <v>1192</v>
      </c>
      <c r="BR312" t="s">
        <v>1192</v>
      </c>
      <c r="BS312" t="s">
        <v>1192</v>
      </c>
      <c r="BT312" t="s">
        <v>1192</v>
      </c>
      <c r="BU312" t="s">
        <v>1192</v>
      </c>
      <c r="BV312" t="s">
        <v>1192</v>
      </c>
      <c r="BW312" t="s">
        <v>1192</v>
      </c>
      <c r="BX312" t="s">
        <v>1192</v>
      </c>
      <c r="BY312" t="s">
        <v>1192</v>
      </c>
      <c r="BZ312" t="s">
        <v>1192</v>
      </c>
      <c r="CA312" t="s">
        <v>1192</v>
      </c>
      <c r="CB312" t="s">
        <v>1192</v>
      </c>
      <c r="CC312" t="s">
        <v>1192</v>
      </c>
      <c r="CD312" t="s">
        <v>1192</v>
      </c>
      <c r="CE312" t="s">
        <v>1192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B507E-7AC7-4F4B-9E41-E1F17EE76356}">
  <sheetPr codeName="Sheet12"/>
  <dimension ref="A1:AP312"/>
  <sheetViews>
    <sheetView workbookViewId="0">
      <selection activeCell="I4" sqref="I4"/>
    </sheetView>
  </sheetViews>
  <sheetFormatPr defaultRowHeight="12.5" x14ac:dyDescent="0.25"/>
  <cols>
    <col min="6" max="6" width="14.1796875" customWidth="1"/>
    <col min="8" max="8" width="15.7265625" customWidth="1"/>
    <col min="9" max="9" width="12" bestFit="1" customWidth="1"/>
  </cols>
  <sheetData>
    <row r="1" spans="1:42" x14ac:dyDescent="0.25">
      <c r="B1">
        <v>1</v>
      </c>
      <c r="C1">
        <v>2</v>
      </c>
      <c r="D1">
        <v>20</v>
      </c>
      <c r="E1">
        <v>34</v>
      </c>
      <c r="R1">
        <v>20</v>
      </c>
      <c r="T1">
        <v>20</v>
      </c>
    </row>
    <row r="2" spans="1:42" x14ac:dyDescent="0.25">
      <c r="A2" s="75" t="s">
        <v>1812</v>
      </c>
      <c r="F2" s="75" t="s">
        <v>1813</v>
      </c>
      <c r="H2" s="75" t="s">
        <v>5</v>
      </c>
    </row>
    <row r="3" spans="1:42" x14ac:dyDescent="0.25">
      <c r="B3" t="s">
        <v>1424</v>
      </c>
      <c r="C3" t="s">
        <v>678</v>
      </c>
      <c r="D3" s="580" t="s">
        <v>1442</v>
      </c>
      <c r="E3" s="580" t="s">
        <v>1456</v>
      </c>
      <c r="F3" s="75" t="s">
        <v>1814</v>
      </c>
      <c r="H3" s="75" t="s">
        <v>1815</v>
      </c>
      <c r="I3">
        <f>SUM(D4:D320)</f>
        <v>17952278.279999997</v>
      </c>
      <c r="K3">
        <f>I4/I3</f>
        <v>1895.9431634420266</v>
      </c>
      <c r="M3" s="75" t="s">
        <v>176</v>
      </c>
      <c r="R3" t="s">
        <v>1442</v>
      </c>
      <c r="T3" t="s">
        <v>1442</v>
      </c>
      <c r="V3" t="s">
        <v>709</v>
      </c>
      <c r="W3" t="s">
        <v>118</v>
      </c>
      <c r="X3" t="s">
        <v>709</v>
      </c>
      <c r="Y3">
        <v>6943830</v>
      </c>
      <c r="Z3">
        <v>7046456</v>
      </c>
      <c r="AA3" t="s">
        <v>1192</v>
      </c>
      <c r="AB3">
        <v>0</v>
      </c>
      <c r="AC3">
        <v>414900</v>
      </c>
      <c r="AD3">
        <v>434566</v>
      </c>
      <c r="AE3">
        <v>6528930</v>
      </c>
      <c r="AF3">
        <v>6611890</v>
      </c>
      <c r="AG3">
        <v>336240</v>
      </c>
      <c r="AH3">
        <v>364260</v>
      </c>
      <c r="AI3">
        <v>22042.65</v>
      </c>
      <c r="AJ3">
        <v>21889.5</v>
      </c>
      <c r="AK3">
        <v>97</v>
      </c>
      <c r="AL3">
        <v>97</v>
      </c>
      <c r="AM3">
        <v>0</v>
      </c>
      <c r="AN3">
        <v>0</v>
      </c>
      <c r="AO3">
        <v>21381.4</v>
      </c>
      <c r="AP3">
        <v>21232.799999999999</v>
      </c>
    </row>
    <row r="4" spans="1:42" x14ac:dyDescent="0.25">
      <c r="A4" t="str">
        <f>VLOOKUP(B4,Data!$A$8:$C$316, 3, 0)</f>
        <v>SD</v>
      </c>
      <c r="B4" t="s">
        <v>118</v>
      </c>
      <c r="C4" t="s">
        <v>709</v>
      </c>
      <c r="D4">
        <v>21232.799999999999</v>
      </c>
      <c r="E4">
        <v>2057.34</v>
      </c>
      <c r="F4">
        <f>D4*E4</f>
        <v>43683088.752000004</v>
      </c>
      <c r="H4" s="75" t="s">
        <v>1816</v>
      </c>
      <c r="I4">
        <f>SUM(F4:F320)</f>
        <v>34036499273.174778</v>
      </c>
      <c r="M4" s="75" t="s">
        <v>117</v>
      </c>
      <c r="R4">
        <v>21232.799999999999</v>
      </c>
      <c r="T4">
        <v>21232.799999999999</v>
      </c>
      <c r="U4" t="str">
        <f>IF(R4&lt;&gt;T4,"N","Y")</f>
        <v>Y</v>
      </c>
      <c r="V4" t="s">
        <v>712</v>
      </c>
      <c r="W4" t="s">
        <v>121</v>
      </c>
      <c r="X4" t="s">
        <v>712</v>
      </c>
      <c r="Y4">
        <v>7857836</v>
      </c>
      <c r="Z4">
        <v>8118670</v>
      </c>
      <c r="AA4" t="s">
        <v>1192</v>
      </c>
      <c r="AB4" t="s">
        <v>1192</v>
      </c>
      <c r="AC4">
        <v>2458074</v>
      </c>
      <c r="AD4">
        <v>2567162</v>
      </c>
      <c r="AE4">
        <v>5399762</v>
      </c>
      <c r="AF4">
        <v>5551508</v>
      </c>
      <c r="AG4">
        <v>0</v>
      </c>
      <c r="AH4">
        <v>0</v>
      </c>
      <c r="AI4">
        <v>31375.87</v>
      </c>
      <c r="AJ4">
        <v>31360.2</v>
      </c>
      <c r="AK4">
        <v>98.5</v>
      </c>
      <c r="AL4">
        <v>98.5</v>
      </c>
      <c r="AM4">
        <v>0</v>
      </c>
      <c r="AN4" t="s">
        <v>1192</v>
      </c>
      <c r="AO4">
        <v>30905.200000000001</v>
      </c>
      <c r="AP4">
        <v>30889.8</v>
      </c>
    </row>
    <row r="5" spans="1:42" x14ac:dyDescent="0.25">
      <c r="A5" t="str">
        <f>VLOOKUP(B5,Data!$A$8:$C$316, 3, 0)</f>
        <v>SD</v>
      </c>
      <c r="B5" t="s">
        <v>121</v>
      </c>
      <c r="C5" t="s">
        <v>712</v>
      </c>
      <c r="D5">
        <v>30889.8</v>
      </c>
      <c r="E5">
        <v>2033.03</v>
      </c>
      <c r="F5">
        <f t="shared" ref="F5:F68" si="0">D5*E5</f>
        <v>62799890.093999997</v>
      </c>
      <c r="M5" s="75" t="s">
        <v>124</v>
      </c>
      <c r="R5">
        <v>30889.8</v>
      </c>
      <c r="T5">
        <v>30889.8</v>
      </c>
      <c r="U5" t="str">
        <f t="shared" ref="U5:U68" si="1">IF(R5&lt;&gt;T5,"N","Y")</f>
        <v>Y</v>
      </c>
      <c r="V5" t="s">
        <v>714</v>
      </c>
      <c r="W5" t="s">
        <v>125</v>
      </c>
      <c r="X5" t="s">
        <v>714</v>
      </c>
      <c r="Y5">
        <v>9162773.1199999992</v>
      </c>
      <c r="Z5">
        <v>9542432.5199999996</v>
      </c>
      <c r="AA5" t="s">
        <v>1192</v>
      </c>
      <c r="AB5">
        <v>0</v>
      </c>
      <c r="AC5">
        <v>2317074.12</v>
      </c>
      <c r="AD5">
        <v>2544174.52</v>
      </c>
      <c r="AE5">
        <v>6845699</v>
      </c>
      <c r="AF5">
        <v>6998258</v>
      </c>
      <c r="AG5">
        <v>0</v>
      </c>
      <c r="AH5">
        <v>0</v>
      </c>
      <c r="AI5">
        <v>40311.56</v>
      </c>
      <c r="AJ5">
        <v>40042.69</v>
      </c>
      <c r="AK5">
        <v>99</v>
      </c>
      <c r="AL5">
        <v>99</v>
      </c>
      <c r="AM5">
        <v>1.2</v>
      </c>
      <c r="AN5">
        <v>1.2</v>
      </c>
      <c r="AO5">
        <v>39909.599999999999</v>
      </c>
      <c r="AP5">
        <v>39643.5</v>
      </c>
    </row>
    <row r="6" spans="1:42" x14ac:dyDescent="0.25">
      <c r="A6" t="str">
        <f>VLOOKUP(B6,Data!$A$8:$C$316, 3, 0)</f>
        <v>SD</v>
      </c>
      <c r="B6" t="s">
        <v>125</v>
      </c>
      <c r="C6" t="s">
        <v>714</v>
      </c>
      <c r="D6">
        <v>39643.5</v>
      </c>
      <c r="E6">
        <v>1944.65</v>
      </c>
      <c r="F6">
        <f t="shared" si="0"/>
        <v>77092732.275000006</v>
      </c>
      <c r="M6" s="75" t="s">
        <v>128</v>
      </c>
      <c r="R6">
        <v>39643.5</v>
      </c>
      <c r="T6">
        <v>39643.5</v>
      </c>
      <c r="U6" t="str">
        <f t="shared" si="1"/>
        <v>Y</v>
      </c>
      <c r="V6" t="s">
        <v>716</v>
      </c>
      <c r="W6" t="s">
        <v>129</v>
      </c>
      <c r="X6" t="s">
        <v>716</v>
      </c>
      <c r="Y6">
        <v>16444472</v>
      </c>
      <c r="Z6">
        <v>16871269.149999999</v>
      </c>
      <c r="AA6" t="s">
        <v>1192</v>
      </c>
      <c r="AB6">
        <v>0</v>
      </c>
      <c r="AC6">
        <v>4831609</v>
      </c>
      <c r="AD6">
        <v>4876754.59</v>
      </c>
      <c r="AE6">
        <v>11612863</v>
      </c>
      <c r="AF6">
        <v>11994514.560000001</v>
      </c>
      <c r="AG6">
        <v>208000</v>
      </c>
      <c r="AH6">
        <v>278000</v>
      </c>
      <c r="AI6">
        <v>62619.7</v>
      </c>
      <c r="AJ6">
        <v>63006.04</v>
      </c>
      <c r="AK6">
        <v>99.4</v>
      </c>
      <c r="AL6">
        <v>99.4</v>
      </c>
      <c r="AM6">
        <v>0</v>
      </c>
      <c r="AN6">
        <v>0</v>
      </c>
      <c r="AO6">
        <v>62244</v>
      </c>
      <c r="AP6">
        <v>62628</v>
      </c>
    </row>
    <row r="7" spans="1:42" x14ac:dyDescent="0.25">
      <c r="A7" t="str">
        <f>VLOOKUP(B7,Data!$A$8:$C$316, 3, 0)</f>
        <v>SD</v>
      </c>
      <c r="B7" t="s">
        <v>129</v>
      </c>
      <c r="C7" t="s">
        <v>716</v>
      </c>
      <c r="D7">
        <v>62628</v>
      </c>
      <c r="E7">
        <v>1994.86</v>
      </c>
      <c r="F7">
        <f t="shared" si="0"/>
        <v>124934092.08</v>
      </c>
      <c r="H7" t="s">
        <v>1414</v>
      </c>
      <c r="M7" s="75" t="s">
        <v>710</v>
      </c>
      <c r="R7">
        <v>62628</v>
      </c>
      <c r="T7">
        <v>62628</v>
      </c>
      <c r="U7" t="str">
        <f t="shared" si="1"/>
        <v>Y</v>
      </c>
      <c r="V7" t="s">
        <v>718</v>
      </c>
      <c r="W7" t="s">
        <v>133</v>
      </c>
      <c r="X7" t="s">
        <v>718</v>
      </c>
      <c r="Y7">
        <v>6707610</v>
      </c>
      <c r="Z7">
        <v>6713524</v>
      </c>
      <c r="AA7" t="s">
        <v>1192</v>
      </c>
      <c r="AB7">
        <v>0</v>
      </c>
      <c r="AC7">
        <v>290003</v>
      </c>
      <c r="AD7">
        <v>288984</v>
      </c>
      <c r="AE7">
        <v>6417607</v>
      </c>
      <c r="AF7">
        <v>6424540</v>
      </c>
      <c r="AG7">
        <v>0</v>
      </c>
      <c r="AH7">
        <v>0</v>
      </c>
      <c r="AI7">
        <v>33949.300000000003</v>
      </c>
      <c r="AJ7">
        <v>34062.93</v>
      </c>
      <c r="AK7">
        <v>99.1</v>
      </c>
      <c r="AL7">
        <v>98.9</v>
      </c>
      <c r="AM7">
        <v>51.5</v>
      </c>
      <c r="AN7">
        <v>43.5</v>
      </c>
      <c r="AO7">
        <v>33695.300000000003</v>
      </c>
      <c r="AP7">
        <v>33731.699999999997</v>
      </c>
    </row>
    <row r="8" spans="1:42" x14ac:dyDescent="0.25">
      <c r="A8" t="str">
        <f>VLOOKUP(B8,Data!$A$8:$C$316, 3, 0)</f>
        <v>SD</v>
      </c>
      <c r="B8" t="s">
        <v>133</v>
      </c>
      <c r="C8" t="s">
        <v>718</v>
      </c>
      <c r="D8">
        <v>33731.699999999997</v>
      </c>
      <c r="E8">
        <v>2107.09</v>
      </c>
      <c r="F8">
        <f t="shared" si="0"/>
        <v>71075727.753000006</v>
      </c>
      <c r="H8" s="75" t="s">
        <v>1815</v>
      </c>
      <c r="I8">
        <f>SUMIF(A4:A350, M3, D4:D350)</f>
        <v>1081906.8999999999</v>
      </c>
      <c r="K8" s="581">
        <f>I9/I8</f>
        <v>1325.2360521529165</v>
      </c>
      <c r="R8">
        <v>33731.699999999997</v>
      </c>
      <c r="T8">
        <v>33731.699999999997</v>
      </c>
      <c r="U8" t="str">
        <f t="shared" si="1"/>
        <v>Y</v>
      </c>
      <c r="V8" t="s">
        <v>720</v>
      </c>
      <c r="W8" t="s">
        <v>136</v>
      </c>
      <c r="X8" t="s">
        <v>720</v>
      </c>
      <c r="Y8">
        <v>10156576</v>
      </c>
      <c r="Z8">
        <v>10075106</v>
      </c>
      <c r="AA8" t="s">
        <v>1192</v>
      </c>
      <c r="AB8" t="s">
        <v>1192</v>
      </c>
      <c r="AC8">
        <v>2233826</v>
      </c>
      <c r="AD8">
        <v>2282764</v>
      </c>
      <c r="AE8">
        <v>7922750</v>
      </c>
      <c r="AF8">
        <v>7792342</v>
      </c>
      <c r="AG8">
        <v>270500</v>
      </c>
      <c r="AH8">
        <v>276000</v>
      </c>
      <c r="AI8">
        <v>47722.6</v>
      </c>
      <c r="AJ8">
        <v>45818.62</v>
      </c>
      <c r="AK8">
        <v>99</v>
      </c>
      <c r="AL8">
        <v>98.5</v>
      </c>
      <c r="AM8">
        <v>54.6</v>
      </c>
      <c r="AN8">
        <v>41.7</v>
      </c>
      <c r="AO8">
        <v>47300</v>
      </c>
      <c r="AP8">
        <v>45173</v>
      </c>
    </row>
    <row r="9" spans="1:42" x14ac:dyDescent="0.25">
      <c r="A9" t="str">
        <f>VLOOKUP(B9,Data!$A$8:$C$316, 3, 0)</f>
        <v>SD</v>
      </c>
      <c r="B9" t="s">
        <v>136</v>
      </c>
      <c r="C9" t="s">
        <v>720</v>
      </c>
      <c r="D9">
        <v>45173</v>
      </c>
      <c r="E9">
        <v>1940.76</v>
      </c>
      <c r="F9">
        <f t="shared" si="0"/>
        <v>87669951.480000004</v>
      </c>
      <c r="H9" s="75" t="s">
        <v>1816</v>
      </c>
      <c r="I9">
        <f>SUMIF(A4:A350, M3, F4:F350)</f>
        <v>1433782028.9530001</v>
      </c>
      <c r="R9">
        <v>45173</v>
      </c>
      <c r="T9">
        <v>45173</v>
      </c>
      <c r="U9" t="str">
        <f t="shared" si="1"/>
        <v>Y</v>
      </c>
      <c r="V9" t="s">
        <v>722</v>
      </c>
      <c r="W9" t="s">
        <v>139</v>
      </c>
      <c r="X9" t="s">
        <v>722</v>
      </c>
      <c r="Y9">
        <v>8680751</v>
      </c>
      <c r="Z9">
        <v>8756275</v>
      </c>
      <c r="AA9" t="s">
        <v>1192</v>
      </c>
      <c r="AB9" t="s">
        <v>1192</v>
      </c>
      <c r="AC9">
        <v>2906381</v>
      </c>
      <c r="AD9">
        <v>2942895</v>
      </c>
      <c r="AE9">
        <v>5774370</v>
      </c>
      <c r="AF9">
        <v>5813380</v>
      </c>
      <c r="AG9">
        <v>0</v>
      </c>
      <c r="AH9">
        <v>0</v>
      </c>
      <c r="AI9">
        <v>34180</v>
      </c>
      <c r="AJ9">
        <v>33586</v>
      </c>
      <c r="AK9">
        <v>99.5</v>
      </c>
      <c r="AL9">
        <v>99</v>
      </c>
      <c r="AM9">
        <v>187.1</v>
      </c>
      <c r="AN9">
        <v>187</v>
      </c>
      <c r="AO9">
        <v>34196.199999999997</v>
      </c>
      <c r="AP9">
        <v>33437.1</v>
      </c>
    </row>
    <row r="10" spans="1:42" x14ac:dyDescent="0.25">
      <c r="A10" t="str">
        <f>VLOOKUP(B10,Data!$A$8:$C$316, 3, 0)</f>
        <v>SD</v>
      </c>
      <c r="B10" t="s">
        <v>139</v>
      </c>
      <c r="C10" t="s">
        <v>722</v>
      </c>
      <c r="D10">
        <v>33437.1</v>
      </c>
      <c r="E10">
        <v>1896.72</v>
      </c>
      <c r="F10">
        <f t="shared" si="0"/>
        <v>63420816.311999999</v>
      </c>
      <c r="R10">
        <v>33437.1</v>
      </c>
      <c r="T10">
        <v>33437.1</v>
      </c>
      <c r="U10" t="str">
        <f t="shared" si="1"/>
        <v>Y</v>
      </c>
      <c r="V10" t="s">
        <v>116</v>
      </c>
      <c r="W10" t="s">
        <v>115</v>
      </c>
      <c r="X10" t="s">
        <v>116</v>
      </c>
      <c r="Y10">
        <v>65786989</v>
      </c>
      <c r="Z10">
        <v>68788623.176100001</v>
      </c>
      <c r="AA10" t="s">
        <v>1192</v>
      </c>
      <c r="AB10" t="s">
        <v>1192</v>
      </c>
      <c r="AC10">
        <v>0</v>
      </c>
      <c r="AD10">
        <v>0</v>
      </c>
      <c r="AE10">
        <v>65786989</v>
      </c>
      <c r="AF10">
        <v>68788623.176100001</v>
      </c>
      <c r="AG10">
        <v>12941141</v>
      </c>
      <c r="AH10">
        <v>9277685</v>
      </c>
      <c r="AI10">
        <v>52787.7</v>
      </c>
      <c r="AJ10">
        <v>52572.9</v>
      </c>
      <c r="AK10">
        <v>97</v>
      </c>
      <c r="AL10">
        <v>97</v>
      </c>
      <c r="AM10">
        <v>0</v>
      </c>
      <c r="AN10">
        <v>0</v>
      </c>
      <c r="AO10">
        <v>51204.1</v>
      </c>
      <c r="AP10">
        <v>50995.7</v>
      </c>
    </row>
    <row r="11" spans="1:42" x14ac:dyDescent="0.25">
      <c r="A11" t="str">
        <f>VLOOKUP(B11,Data!$A$8:$C$316, 3, 0)</f>
        <v>OLB</v>
      </c>
      <c r="B11" t="s">
        <v>115</v>
      </c>
      <c r="C11" t="s">
        <v>116</v>
      </c>
      <c r="D11">
        <v>50995.7</v>
      </c>
      <c r="E11">
        <v>1712.57</v>
      </c>
      <c r="F11">
        <f t="shared" si="0"/>
        <v>87333705.948999986</v>
      </c>
      <c r="R11">
        <v>50995.7</v>
      </c>
      <c r="T11">
        <v>50995.7</v>
      </c>
      <c r="U11" t="str">
        <f t="shared" si="1"/>
        <v>Y</v>
      </c>
      <c r="V11" t="s">
        <v>120</v>
      </c>
      <c r="W11" t="s">
        <v>119</v>
      </c>
      <c r="X11" t="s">
        <v>120</v>
      </c>
      <c r="Y11">
        <v>188280063</v>
      </c>
      <c r="Z11">
        <v>198050148</v>
      </c>
      <c r="AA11" t="s">
        <v>1192</v>
      </c>
      <c r="AB11">
        <v>0</v>
      </c>
      <c r="AC11">
        <v>0</v>
      </c>
      <c r="AD11">
        <v>0</v>
      </c>
      <c r="AE11">
        <v>188280063</v>
      </c>
      <c r="AF11">
        <v>198050148</v>
      </c>
      <c r="AG11">
        <v>14911709</v>
      </c>
      <c r="AH11">
        <v>15921944</v>
      </c>
      <c r="AI11">
        <v>150054.79699</v>
      </c>
      <c r="AJ11">
        <v>150345.29999999999</v>
      </c>
      <c r="AK11">
        <v>98.5</v>
      </c>
      <c r="AL11">
        <v>98.5</v>
      </c>
      <c r="AM11">
        <v>9</v>
      </c>
      <c r="AN11">
        <v>3.7</v>
      </c>
      <c r="AO11">
        <v>147813</v>
      </c>
      <c r="AP11">
        <v>148093.79999999999</v>
      </c>
    </row>
    <row r="12" spans="1:42" x14ac:dyDescent="0.25">
      <c r="A12" t="str">
        <f>VLOOKUP(B12,Data!$A$8:$C$316, 3, 0)</f>
        <v>OLB</v>
      </c>
      <c r="B12" t="s">
        <v>119</v>
      </c>
      <c r="C12" t="s">
        <v>120</v>
      </c>
      <c r="D12">
        <v>148093.79999999999</v>
      </c>
      <c r="E12">
        <v>1700.99</v>
      </c>
      <c r="F12">
        <f t="shared" si="0"/>
        <v>251906072.86199999</v>
      </c>
      <c r="H12" t="s">
        <v>1415</v>
      </c>
      <c r="R12">
        <v>148093.79999999999</v>
      </c>
      <c r="T12">
        <v>148093.79999999999</v>
      </c>
      <c r="U12" t="str">
        <f t="shared" si="1"/>
        <v>Y</v>
      </c>
      <c r="V12" t="s">
        <v>123</v>
      </c>
      <c r="W12" t="s">
        <v>122</v>
      </c>
      <c r="X12" t="s">
        <v>123</v>
      </c>
      <c r="Y12">
        <v>101225746</v>
      </c>
      <c r="Z12">
        <v>103888351</v>
      </c>
      <c r="AA12" t="s">
        <v>1192</v>
      </c>
      <c r="AB12" t="s">
        <v>1192</v>
      </c>
      <c r="AC12">
        <v>413543</v>
      </c>
      <c r="AD12">
        <v>436975</v>
      </c>
      <c r="AE12">
        <v>100812203</v>
      </c>
      <c r="AF12">
        <v>103451376</v>
      </c>
      <c r="AG12">
        <v>10251865</v>
      </c>
      <c r="AH12">
        <v>10310173</v>
      </c>
      <c r="AI12">
        <v>68848.100000000006</v>
      </c>
      <c r="AJ12">
        <v>68659.199999999997</v>
      </c>
      <c r="AK12">
        <v>95</v>
      </c>
      <c r="AL12">
        <v>95</v>
      </c>
      <c r="AM12">
        <v>0</v>
      </c>
      <c r="AN12">
        <v>0</v>
      </c>
      <c r="AO12">
        <v>65405.7</v>
      </c>
      <c r="AP12">
        <v>65226.2</v>
      </c>
    </row>
    <row r="13" spans="1:42" x14ac:dyDescent="0.25">
      <c r="A13" t="str">
        <f>VLOOKUP(B13,Data!$A$8:$C$316, 3, 0)</f>
        <v>MD</v>
      </c>
      <c r="B13" t="s">
        <v>122</v>
      </c>
      <c r="C13" t="s">
        <v>123</v>
      </c>
      <c r="D13">
        <v>65226.2</v>
      </c>
      <c r="E13">
        <v>1881.85</v>
      </c>
      <c r="F13">
        <f t="shared" si="0"/>
        <v>122745924.46999998</v>
      </c>
      <c r="H13" t="s">
        <v>1815</v>
      </c>
      <c r="I13">
        <f>SUMIF(A4:A350, M4, D4:D350)</f>
        <v>1836871.4000000001</v>
      </c>
      <c r="K13" s="581">
        <f>I14/I13</f>
        <v>1760.0861098550502</v>
      </c>
      <c r="R13">
        <v>65226.2</v>
      </c>
      <c r="T13">
        <v>65226.2</v>
      </c>
      <c r="U13" t="str">
        <f t="shared" si="1"/>
        <v>Y</v>
      </c>
      <c r="V13" t="s">
        <v>727</v>
      </c>
      <c r="W13" t="s">
        <v>148</v>
      </c>
      <c r="X13" t="s">
        <v>727</v>
      </c>
      <c r="Y13">
        <v>4891567</v>
      </c>
      <c r="Z13">
        <v>4975092</v>
      </c>
      <c r="AA13" t="s">
        <v>1192</v>
      </c>
      <c r="AB13">
        <v>0</v>
      </c>
      <c r="AC13">
        <v>148076</v>
      </c>
      <c r="AD13">
        <v>141634</v>
      </c>
      <c r="AE13">
        <v>4743491</v>
      </c>
      <c r="AF13">
        <v>4833458</v>
      </c>
      <c r="AG13">
        <v>0</v>
      </c>
      <c r="AH13">
        <v>0</v>
      </c>
      <c r="AI13">
        <v>19930.099999999999</v>
      </c>
      <c r="AJ13">
        <v>19894.400000000001</v>
      </c>
      <c r="AK13">
        <v>99</v>
      </c>
      <c r="AL13">
        <v>99</v>
      </c>
      <c r="AM13">
        <v>0</v>
      </c>
      <c r="AN13">
        <v>0</v>
      </c>
      <c r="AO13">
        <v>19730.8</v>
      </c>
      <c r="AP13">
        <v>19695.5</v>
      </c>
    </row>
    <row r="14" spans="1:42" x14ac:dyDescent="0.25">
      <c r="A14" t="str">
        <f>VLOOKUP(B14,Data!$A$8:$C$316, 3, 0)</f>
        <v>SD</v>
      </c>
      <c r="B14" t="s">
        <v>148</v>
      </c>
      <c r="C14" t="s">
        <v>727</v>
      </c>
      <c r="D14">
        <v>19695.5</v>
      </c>
      <c r="E14">
        <v>2022.8</v>
      </c>
      <c r="F14">
        <f t="shared" si="0"/>
        <v>39840057.399999999</v>
      </c>
      <c r="H14" t="s">
        <v>1816</v>
      </c>
      <c r="I14">
        <f>SUMIF(A4:A350, M4, F4:F350)</f>
        <v>3233051836.73</v>
      </c>
      <c r="R14">
        <v>19695.5</v>
      </c>
      <c r="T14">
        <v>19695.5</v>
      </c>
      <c r="U14" t="str">
        <f t="shared" si="1"/>
        <v>Y</v>
      </c>
      <c r="V14" t="s">
        <v>729</v>
      </c>
      <c r="W14" t="s">
        <v>151</v>
      </c>
      <c r="X14" t="s">
        <v>729</v>
      </c>
      <c r="Y14">
        <v>17560446</v>
      </c>
      <c r="Z14">
        <v>17446008</v>
      </c>
      <c r="AA14" t="s">
        <v>1192</v>
      </c>
      <c r="AB14">
        <v>0</v>
      </c>
      <c r="AC14">
        <v>466833</v>
      </c>
      <c r="AD14">
        <v>477124</v>
      </c>
      <c r="AE14">
        <v>17093613</v>
      </c>
      <c r="AF14">
        <v>16968884</v>
      </c>
      <c r="AG14">
        <v>0</v>
      </c>
      <c r="AH14">
        <v>0</v>
      </c>
      <c r="AI14">
        <v>62082.9</v>
      </c>
      <c r="AJ14">
        <v>62040</v>
      </c>
      <c r="AK14">
        <v>98.718299999999999</v>
      </c>
      <c r="AL14">
        <v>98.065799999999996</v>
      </c>
      <c r="AM14">
        <v>0</v>
      </c>
      <c r="AN14">
        <v>0</v>
      </c>
      <c r="AO14">
        <v>61287.199999999997</v>
      </c>
      <c r="AP14">
        <v>60840</v>
      </c>
    </row>
    <row r="15" spans="1:42" x14ac:dyDescent="0.25">
      <c r="A15" t="str">
        <f>VLOOKUP(B15,Data!$A$8:$C$316, 3, 0)</f>
        <v>SD</v>
      </c>
      <c r="B15" t="s">
        <v>151</v>
      </c>
      <c r="C15" t="s">
        <v>729</v>
      </c>
      <c r="D15">
        <v>60840</v>
      </c>
      <c r="E15">
        <v>1910.08</v>
      </c>
      <c r="F15">
        <f t="shared" si="0"/>
        <v>116209267.2</v>
      </c>
      <c r="R15">
        <v>60840</v>
      </c>
      <c r="T15">
        <v>60840</v>
      </c>
      <c r="U15" t="str">
        <f t="shared" si="1"/>
        <v>Y</v>
      </c>
      <c r="V15" t="s">
        <v>731</v>
      </c>
      <c r="W15" t="s">
        <v>154</v>
      </c>
      <c r="X15" t="s">
        <v>731</v>
      </c>
      <c r="Y15">
        <v>9893270</v>
      </c>
      <c r="Z15">
        <v>10304448</v>
      </c>
      <c r="AA15" t="s">
        <v>1192</v>
      </c>
      <c r="AB15">
        <v>0</v>
      </c>
      <c r="AC15">
        <v>1467718</v>
      </c>
      <c r="AD15">
        <v>1548301</v>
      </c>
      <c r="AE15">
        <v>8425552</v>
      </c>
      <c r="AF15">
        <v>8756147</v>
      </c>
      <c r="AG15">
        <v>0</v>
      </c>
      <c r="AH15">
        <v>0</v>
      </c>
      <c r="AI15">
        <v>68007.399999999994</v>
      </c>
      <c r="AJ15">
        <v>68335.600000000006</v>
      </c>
      <c r="AK15">
        <v>98</v>
      </c>
      <c r="AL15">
        <v>97.5</v>
      </c>
      <c r="AM15">
        <v>0</v>
      </c>
      <c r="AN15" t="s">
        <v>1192</v>
      </c>
      <c r="AO15">
        <v>66647.3</v>
      </c>
      <c r="AP15">
        <v>66627.199999999997</v>
      </c>
    </row>
    <row r="16" spans="1:42" x14ac:dyDescent="0.25">
      <c r="A16" t="str">
        <f>VLOOKUP(B16,Data!$A$8:$C$316, 3, 0)</f>
        <v>SD</v>
      </c>
      <c r="B16" t="s">
        <v>154</v>
      </c>
      <c r="C16" t="s">
        <v>731</v>
      </c>
      <c r="D16">
        <v>66627.199999999997</v>
      </c>
      <c r="E16">
        <v>1802</v>
      </c>
      <c r="F16">
        <f t="shared" si="0"/>
        <v>120062214.39999999</v>
      </c>
      <c r="R16">
        <v>66627.199999999997</v>
      </c>
      <c r="T16">
        <v>66627.199999999997</v>
      </c>
      <c r="U16" t="str">
        <f t="shared" si="1"/>
        <v>Y</v>
      </c>
      <c r="V16" t="s">
        <v>733</v>
      </c>
      <c r="W16" t="s">
        <v>157</v>
      </c>
      <c r="X16" t="s">
        <v>733</v>
      </c>
      <c r="Y16">
        <v>7557216</v>
      </c>
      <c r="Z16">
        <v>7898198</v>
      </c>
      <c r="AA16" t="s">
        <v>1192</v>
      </c>
      <c r="AB16">
        <v>0</v>
      </c>
      <c r="AC16">
        <v>1243816</v>
      </c>
      <c r="AD16">
        <v>1334798</v>
      </c>
      <c r="AE16">
        <v>6313400</v>
      </c>
      <c r="AF16">
        <v>6563400</v>
      </c>
      <c r="AG16">
        <v>538500</v>
      </c>
      <c r="AH16">
        <v>587000</v>
      </c>
      <c r="AI16">
        <v>36094.9</v>
      </c>
      <c r="AJ16">
        <v>36501.5</v>
      </c>
      <c r="AK16">
        <v>98</v>
      </c>
      <c r="AL16">
        <v>98</v>
      </c>
      <c r="AM16">
        <v>0</v>
      </c>
      <c r="AN16">
        <v>0</v>
      </c>
      <c r="AO16">
        <v>35373</v>
      </c>
      <c r="AP16">
        <v>35771.5</v>
      </c>
    </row>
    <row r="17" spans="1:42" x14ac:dyDescent="0.25">
      <c r="A17" t="str">
        <f>VLOOKUP(B17,Data!$A$8:$C$316, 3, 0)</f>
        <v>SD</v>
      </c>
      <c r="B17" t="s">
        <v>157</v>
      </c>
      <c r="C17" t="s">
        <v>733</v>
      </c>
      <c r="D17">
        <v>35771.5</v>
      </c>
      <c r="E17">
        <v>2128.86</v>
      </c>
      <c r="F17">
        <f t="shared" si="0"/>
        <v>76152515.49000001</v>
      </c>
      <c r="H17" t="s">
        <v>1416</v>
      </c>
      <c r="R17">
        <v>35771.5</v>
      </c>
      <c r="T17">
        <v>35771.5</v>
      </c>
      <c r="U17" t="str">
        <f t="shared" si="1"/>
        <v>Y</v>
      </c>
      <c r="V17" t="s">
        <v>127</v>
      </c>
      <c r="W17" t="s">
        <v>126</v>
      </c>
      <c r="X17" t="s">
        <v>127</v>
      </c>
      <c r="Y17">
        <v>100324880</v>
      </c>
      <c r="Z17">
        <v>104986420</v>
      </c>
      <c r="AA17" t="s">
        <v>1192</v>
      </c>
      <c r="AB17">
        <v>0</v>
      </c>
      <c r="AC17">
        <v>2888880</v>
      </c>
      <c r="AD17">
        <v>2945976</v>
      </c>
      <c r="AE17">
        <v>97436000</v>
      </c>
      <c r="AF17">
        <v>102040444</v>
      </c>
      <c r="AG17">
        <v>5237290</v>
      </c>
      <c r="AH17">
        <v>5442472</v>
      </c>
      <c r="AI17">
        <v>67712.306150000004</v>
      </c>
      <c r="AJ17">
        <v>67542.13</v>
      </c>
      <c r="AK17">
        <v>98.75</v>
      </c>
      <c r="AL17">
        <v>98.75</v>
      </c>
      <c r="AM17">
        <v>14</v>
      </c>
      <c r="AN17">
        <v>14</v>
      </c>
      <c r="AO17">
        <v>66879.899999999994</v>
      </c>
      <c r="AP17">
        <v>66711.899999999994</v>
      </c>
    </row>
    <row r="18" spans="1:42" x14ac:dyDescent="0.25">
      <c r="A18" t="str">
        <f>VLOOKUP(B18,Data!$A$8:$C$316, 3, 0)</f>
        <v>UA</v>
      </c>
      <c r="B18" t="s">
        <v>126</v>
      </c>
      <c r="C18" t="s">
        <v>127</v>
      </c>
      <c r="D18">
        <v>66711.899999999994</v>
      </c>
      <c r="E18">
        <v>1891.36</v>
      </c>
      <c r="F18">
        <f t="shared" si="0"/>
        <v>126176219.18399999</v>
      </c>
      <c r="H18" t="s">
        <v>1815</v>
      </c>
      <c r="I18">
        <f>SUMIF(A4:A350, M5, D4:D350)</f>
        <v>3143574.7</v>
      </c>
      <c r="K18" s="581">
        <f>I19/I18</f>
        <v>1892.9062244106999</v>
      </c>
      <c r="R18">
        <v>66711.899999999994</v>
      </c>
      <c r="T18">
        <v>66711.899999999994</v>
      </c>
      <c r="U18" t="str">
        <f t="shared" si="1"/>
        <v>Y</v>
      </c>
      <c r="V18" t="s">
        <v>1521</v>
      </c>
      <c r="W18" t="s">
        <v>131</v>
      </c>
      <c r="X18" t="s">
        <v>1521</v>
      </c>
      <c r="Y18">
        <v>97244328</v>
      </c>
      <c r="Z18">
        <v>97559581.129999995</v>
      </c>
      <c r="AA18" t="s">
        <v>1192</v>
      </c>
      <c r="AB18" t="s">
        <v>1192</v>
      </c>
      <c r="AC18">
        <v>1835246</v>
      </c>
      <c r="AD18">
        <v>1866881</v>
      </c>
      <c r="AE18">
        <v>95409082</v>
      </c>
      <c r="AF18">
        <v>95692700.129999995</v>
      </c>
      <c r="AG18">
        <v>691540</v>
      </c>
      <c r="AH18">
        <v>702860</v>
      </c>
      <c r="AI18">
        <v>61871.07</v>
      </c>
      <c r="AJ18">
        <v>59816.25</v>
      </c>
      <c r="AK18">
        <v>98.5</v>
      </c>
      <c r="AL18">
        <v>98.5</v>
      </c>
      <c r="AM18">
        <v>0</v>
      </c>
      <c r="AN18" t="s">
        <v>1192</v>
      </c>
      <c r="AO18">
        <v>60943</v>
      </c>
      <c r="AP18">
        <v>58919</v>
      </c>
    </row>
    <row r="19" spans="1:42" x14ac:dyDescent="0.25">
      <c r="A19" t="str">
        <f>VLOOKUP(B19,Data!$A$8:$C$316, 3, 0)</f>
        <v>UA</v>
      </c>
      <c r="B19" t="s">
        <v>131</v>
      </c>
      <c r="C19" t="s">
        <v>1521</v>
      </c>
      <c r="D19">
        <v>58919</v>
      </c>
      <c r="E19">
        <v>1985.33</v>
      </c>
      <c r="F19">
        <f t="shared" si="0"/>
        <v>116973658.27</v>
      </c>
      <c r="H19" t="s">
        <v>1816</v>
      </c>
      <c r="I19">
        <f>SUMIF(A4:A350, M5, F4:F350)</f>
        <v>5950492116.5299988</v>
      </c>
      <c r="R19">
        <v>58919</v>
      </c>
      <c r="T19">
        <v>58919</v>
      </c>
      <c r="U19" t="str">
        <f t="shared" si="1"/>
        <v>Y</v>
      </c>
      <c r="V19" t="s">
        <v>135</v>
      </c>
      <c r="W19" t="s">
        <v>134</v>
      </c>
      <c r="X19" t="s">
        <v>135</v>
      </c>
      <c r="Y19">
        <v>116140000</v>
      </c>
      <c r="Z19">
        <v>121228000</v>
      </c>
      <c r="AA19" t="s">
        <v>1192</v>
      </c>
      <c r="AB19" t="s">
        <v>1192</v>
      </c>
      <c r="AC19">
        <v>0</v>
      </c>
      <c r="AD19" t="s">
        <v>1192</v>
      </c>
      <c r="AE19">
        <v>116140000</v>
      </c>
      <c r="AF19">
        <v>121228000</v>
      </c>
      <c r="AG19">
        <v>588000</v>
      </c>
      <c r="AH19">
        <v>596284</v>
      </c>
      <c r="AI19">
        <v>83471</v>
      </c>
      <c r="AJ19">
        <v>82986.7</v>
      </c>
      <c r="AK19">
        <v>98.5</v>
      </c>
      <c r="AL19">
        <v>98.5</v>
      </c>
      <c r="AM19">
        <v>0</v>
      </c>
      <c r="AN19">
        <v>0</v>
      </c>
      <c r="AO19">
        <v>82218.899999999994</v>
      </c>
      <c r="AP19">
        <v>81741.899999999994</v>
      </c>
    </row>
    <row r="20" spans="1:42" x14ac:dyDescent="0.25">
      <c r="A20" t="str">
        <f>VLOOKUP(B20,Data!$A$8:$C$316, 3, 0)</f>
        <v>OLB</v>
      </c>
      <c r="B20" t="s">
        <v>134</v>
      </c>
      <c r="C20" t="s">
        <v>135</v>
      </c>
      <c r="D20">
        <v>81741.899999999994</v>
      </c>
      <c r="E20">
        <v>1846.72</v>
      </c>
      <c r="F20">
        <f t="shared" si="0"/>
        <v>150954401.56799999</v>
      </c>
      <c r="R20">
        <v>81741.899999999994</v>
      </c>
      <c r="T20">
        <v>81741.899999999994</v>
      </c>
      <c r="U20" t="str">
        <f t="shared" si="1"/>
        <v>Y</v>
      </c>
      <c r="V20" t="s">
        <v>138</v>
      </c>
      <c r="W20" t="s">
        <v>137</v>
      </c>
      <c r="X20" t="s">
        <v>138</v>
      </c>
      <c r="Y20">
        <v>367564074</v>
      </c>
      <c r="Z20">
        <v>384788592</v>
      </c>
      <c r="AA20" t="s">
        <v>1192</v>
      </c>
      <c r="AB20">
        <v>0</v>
      </c>
      <c r="AC20">
        <v>1894798</v>
      </c>
      <c r="AD20">
        <v>1866316</v>
      </c>
      <c r="AE20">
        <v>365669276</v>
      </c>
      <c r="AF20">
        <v>382922276</v>
      </c>
      <c r="AG20">
        <v>45191019</v>
      </c>
      <c r="AH20">
        <v>45028364.780000001</v>
      </c>
      <c r="AI20">
        <v>262259.52626000001</v>
      </c>
      <c r="AJ20">
        <v>262934.78260999999</v>
      </c>
      <c r="AK20">
        <v>97.1</v>
      </c>
      <c r="AL20">
        <v>96.6</v>
      </c>
      <c r="AM20">
        <v>0</v>
      </c>
      <c r="AN20">
        <v>0</v>
      </c>
      <c r="AO20">
        <v>254654</v>
      </c>
      <c r="AP20">
        <v>253995</v>
      </c>
    </row>
    <row r="21" spans="1:42" x14ac:dyDescent="0.25">
      <c r="A21" t="str">
        <f>VLOOKUP(B21,Data!$A$8:$C$316, 3, 0)</f>
        <v>MD</v>
      </c>
      <c r="B21" t="s">
        <v>137</v>
      </c>
      <c r="C21" t="s">
        <v>138</v>
      </c>
      <c r="D21">
        <v>253995</v>
      </c>
      <c r="E21">
        <v>1755.54</v>
      </c>
      <c r="F21">
        <f t="shared" si="0"/>
        <v>445898382.30000001</v>
      </c>
      <c r="R21">
        <v>253995</v>
      </c>
      <c r="T21">
        <v>253995</v>
      </c>
      <c r="U21" t="str">
        <f t="shared" si="1"/>
        <v>Y</v>
      </c>
      <c r="V21" t="s">
        <v>739</v>
      </c>
      <c r="W21" t="s">
        <v>168</v>
      </c>
      <c r="X21" t="s">
        <v>739</v>
      </c>
      <c r="Y21">
        <v>9335181</v>
      </c>
      <c r="Z21">
        <v>9691642</v>
      </c>
      <c r="AA21" t="s">
        <v>1192</v>
      </c>
      <c r="AB21">
        <v>0</v>
      </c>
      <c r="AC21">
        <v>3631532</v>
      </c>
      <c r="AD21">
        <v>3802855</v>
      </c>
      <c r="AE21">
        <v>5703649</v>
      </c>
      <c r="AF21">
        <v>5888787</v>
      </c>
      <c r="AG21">
        <v>0</v>
      </c>
      <c r="AH21">
        <v>0</v>
      </c>
      <c r="AI21">
        <v>34228.78</v>
      </c>
      <c r="AJ21">
        <v>34320.300000000003</v>
      </c>
      <c r="AK21">
        <v>99</v>
      </c>
      <c r="AL21">
        <v>99</v>
      </c>
      <c r="AM21">
        <v>0</v>
      </c>
      <c r="AN21">
        <v>0</v>
      </c>
      <c r="AO21">
        <v>33886.5</v>
      </c>
      <c r="AP21">
        <v>33977.1</v>
      </c>
    </row>
    <row r="22" spans="1:42" x14ac:dyDescent="0.25">
      <c r="A22" t="str">
        <f>VLOOKUP(B22,Data!$A$8:$C$316, 3, 0)</f>
        <v>SD</v>
      </c>
      <c r="B22" t="s">
        <v>168</v>
      </c>
      <c r="C22" t="s">
        <v>739</v>
      </c>
      <c r="D22">
        <v>33977.1</v>
      </c>
      <c r="E22">
        <v>2013.54</v>
      </c>
      <c r="F22">
        <f t="shared" si="0"/>
        <v>68414249.934</v>
      </c>
      <c r="H22" t="s">
        <v>1417</v>
      </c>
      <c r="R22">
        <v>33977.1</v>
      </c>
      <c r="T22">
        <v>33977.1</v>
      </c>
      <c r="U22" t="str">
        <f t="shared" si="1"/>
        <v>Y</v>
      </c>
      <c r="V22" t="s">
        <v>141</v>
      </c>
      <c r="W22" t="s">
        <v>140</v>
      </c>
      <c r="X22" t="s">
        <v>141</v>
      </c>
      <c r="Y22">
        <v>56021869</v>
      </c>
      <c r="Z22">
        <v>57206862</v>
      </c>
      <c r="AA22" t="s">
        <v>1192</v>
      </c>
      <c r="AB22">
        <v>0</v>
      </c>
      <c r="AC22">
        <v>162596</v>
      </c>
      <c r="AD22">
        <v>162659</v>
      </c>
      <c r="AE22">
        <v>55859273</v>
      </c>
      <c r="AF22">
        <v>57044203</v>
      </c>
      <c r="AG22">
        <v>0</v>
      </c>
      <c r="AH22">
        <v>0</v>
      </c>
      <c r="AI22">
        <v>36489.800000000003</v>
      </c>
      <c r="AJ22">
        <v>36205.35</v>
      </c>
      <c r="AK22">
        <v>97.5</v>
      </c>
      <c r="AL22">
        <v>96.5</v>
      </c>
      <c r="AM22">
        <v>0</v>
      </c>
      <c r="AN22">
        <v>0</v>
      </c>
      <c r="AO22">
        <v>35577.599999999999</v>
      </c>
      <c r="AP22">
        <v>34938.199999999997</v>
      </c>
    </row>
    <row r="23" spans="1:42" x14ac:dyDescent="0.25">
      <c r="A23" t="str">
        <f>VLOOKUP(B23,Data!$A$8:$C$316, 3, 0)</f>
        <v>UA</v>
      </c>
      <c r="B23" t="s">
        <v>140</v>
      </c>
      <c r="C23" t="s">
        <v>141</v>
      </c>
      <c r="D23">
        <v>34938.199999999997</v>
      </c>
      <c r="E23">
        <v>1936.09</v>
      </c>
      <c r="F23">
        <f t="shared" si="0"/>
        <v>67643499.637999997</v>
      </c>
      <c r="H23" t="s">
        <v>1815</v>
      </c>
      <c r="I23">
        <f>SUMIF(A4:A350, M6, D4:D350)</f>
        <v>4589858.2</v>
      </c>
      <c r="K23">
        <f>I24/I23</f>
        <v>1970.450139982973</v>
      </c>
      <c r="R23">
        <v>34938.199999999997</v>
      </c>
      <c r="T23">
        <v>34938.199999999997</v>
      </c>
      <c r="U23" t="str">
        <f t="shared" si="1"/>
        <v>Y</v>
      </c>
      <c r="V23" t="s">
        <v>143</v>
      </c>
      <c r="W23" t="s">
        <v>142</v>
      </c>
      <c r="X23" t="s">
        <v>143</v>
      </c>
      <c r="Y23">
        <v>60134520</v>
      </c>
      <c r="Z23">
        <v>62618040</v>
      </c>
      <c r="AA23" t="s">
        <v>1192</v>
      </c>
      <c r="AB23">
        <v>0</v>
      </c>
      <c r="AC23">
        <v>0</v>
      </c>
      <c r="AD23">
        <v>0</v>
      </c>
      <c r="AE23">
        <v>60134520</v>
      </c>
      <c r="AF23">
        <v>62618040</v>
      </c>
      <c r="AG23">
        <v>69896</v>
      </c>
      <c r="AH23">
        <v>71072</v>
      </c>
      <c r="AI23">
        <v>38109.699999999997</v>
      </c>
      <c r="AJ23">
        <v>37797.9</v>
      </c>
      <c r="AK23">
        <v>97.5</v>
      </c>
      <c r="AL23">
        <v>97.5</v>
      </c>
      <c r="AM23">
        <v>0</v>
      </c>
      <c r="AN23">
        <v>0</v>
      </c>
      <c r="AO23">
        <v>37157</v>
      </c>
      <c r="AP23">
        <v>36853</v>
      </c>
    </row>
    <row r="24" spans="1:42" x14ac:dyDescent="0.25">
      <c r="A24" t="str">
        <f>VLOOKUP(B24,Data!$A$8:$C$316, 3, 0)</f>
        <v>UA</v>
      </c>
      <c r="B24" t="s">
        <v>142</v>
      </c>
      <c r="C24" t="s">
        <v>143</v>
      </c>
      <c r="D24">
        <v>36853</v>
      </c>
      <c r="E24">
        <v>1997.85</v>
      </c>
      <c r="F24">
        <f t="shared" si="0"/>
        <v>73626766.049999997</v>
      </c>
      <c r="H24" t="s">
        <v>1816</v>
      </c>
      <c r="I24">
        <f>SUMIF(A4:A350, M6, F4:F350)</f>
        <v>9044086732.6919975</v>
      </c>
      <c r="R24">
        <v>36853</v>
      </c>
      <c r="T24">
        <v>36853</v>
      </c>
      <c r="U24" t="str">
        <f t="shared" si="1"/>
        <v>Y</v>
      </c>
      <c r="V24" t="s">
        <v>743</v>
      </c>
      <c r="W24" t="s">
        <v>177</v>
      </c>
      <c r="X24" t="s">
        <v>743</v>
      </c>
      <c r="Y24">
        <v>7260266</v>
      </c>
      <c r="Z24">
        <v>7397350</v>
      </c>
      <c r="AA24" t="s">
        <v>1192</v>
      </c>
      <c r="AB24">
        <v>0</v>
      </c>
      <c r="AC24">
        <v>3241198</v>
      </c>
      <c r="AD24">
        <v>3294344</v>
      </c>
      <c r="AE24">
        <v>4019068</v>
      </c>
      <c r="AF24">
        <v>4103006</v>
      </c>
      <c r="AG24">
        <v>0</v>
      </c>
      <c r="AH24">
        <v>0</v>
      </c>
      <c r="AI24">
        <v>22575.97</v>
      </c>
      <c r="AJ24">
        <v>22430.07</v>
      </c>
      <c r="AK24">
        <v>98.2</v>
      </c>
      <c r="AL24">
        <v>98.2</v>
      </c>
      <c r="AM24">
        <v>0</v>
      </c>
      <c r="AN24">
        <v>0</v>
      </c>
      <c r="AO24">
        <v>22169.599999999999</v>
      </c>
      <c r="AP24">
        <v>22026.3</v>
      </c>
    </row>
    <row r="25" spans="1:42" x14ac:dyDescent="0.25">
      <c r="A25" t="str">
        <f>VLOOKUP(B25,Data!$A$8:$C$316, 3, 0)</f>
        <v>SD</v>
      </c>
      <c r="B25" t="s">
        <v>177</v>
      </c>
      <c r="C25" t="s">
        <v>743</v>
      </c>
      <c r="D25">
        <v>22026.3</v>
      </c>
      <c r="E25">
        <v>2039.78</v>
      </c>
      <c r="F25">
        <f t="shared" si="0"/>
        <v>44928806.214000002</v>
      </c>
      <c r="R25">
        <v>22026.3</v>
      </c>
      <c r="T25">
        <v>22026.3</v>
      </c>
      <c r="U25" t="str">
        <f t="shared" si="1"/>
        <v>Y</v>
      </c>
      <c r="V25" t="s">
        <v>145</v>
      </c>
      <c r="W25" t="s">
        <v>144</v>
      </c>
      <c r="X25" t="s">
        <v>145</v>
      </c>
      <c r="Y25">
        <v>115914074</v>
      </c>
      <c r="Z25">
        <v>120476561</v>
      </c>
      <c r="AA25" t="s">
        <v>1192</v>
      </c>
      <c r="AB25">
        <v>0</v>
      </c>
      <c r="AC25">
        <v>422114</v>
      </c>
      <c r="AD25">
        <v>426001</v>
      </c>
      <c r="AE25">
        <v>115491960</v>
      </c>
      <c r="AF25">
        <v>120050560</v>
      </c>
      <c r="AG25">
        <v>39351201</v>
      </c>
      <c r="AH25">
        <v>38689886.170000002</v>
      </c>
      <c r="AI25">
        <v>77728</v>
      </c>
      <c r="AJ25">
        <v>77838</v>
      </c>
      <c r="AK25">
        <v>98</v>
      </c>
      <c r="AL25">
        <v>98</v>
      </c>
      <c r="AM25">
        <v>0</v>
      </c>
      <c r="AN25">
        <v>0</v>
      </c>
      <c r="AO25">
        <v>76173.399999999994</v>
      </c>
      <c r="AP25">
        <v>76281.2</v>
      </c>
    </row>
    <row r="26" spans="1:42" x14ac:dyDescent="0.25">
      <c r="A26" t="str">
        <f>VLOOKUP(B26,Data!$A$8:$C$316, 3, 0)</f>
        <v>MD</v>
      </c>
      <c r="B26" t="s">
        <v>144</v>
      </c>
      <c r="C26" t="s">
        <v>145</v>
      </c>
      <c r="D26">
        <v>76281.2</v>
      </c>
      <c r="E26">
        <v>1888.62</v>
      </c>
      <c r="F26">
        <f t="shared" si="0"/>
        <v>144066199.94399998</v>
      </c>
      <c r="R26">
        <v>76281.2</v>
      </c>
      <c r="T26">
        <v>76281.2</v>
      </c>
      <c r="U26" t="str">
        <f t="shared" si="1"/>
        <v>Y</v>
      </c>
      <c r="V26" t="s">
        <v>746</v>
      </c>
      <c r="W26" t="s">
        <v>182</v>
      </c>
      <c r="X26" t="s">
        <v>746</v>
      </c>
      <c r="Y26">
        <v>4871904</v>
      </c>
      <c r="Z26">
        <v>5067583</v>
      </c>
      <c r="AA26" t="s">
        <v>1192</v>
      </c>
      <c r="AB26">
        <v>716192</v>
      </c>
      <c r="AC26">
        <v>454168</v>
      </c>
      <c r="AD26">
        <v>468060</v>
      </c>
      <c r="AE26">
        <v>4417736</v>
      </c>
      <c r="AF26">
        <v>4599523</v>
      </c>
      <c r="AG26">
        <v>1959500</v>
      </c>
      <c r="AH26">
        <v>2008500</v>
      </c>
      <c r="AI26">
        <v>19447.400000000001</v>
      </c>
      <c r="AJ26">
        <v>19819.900000000001</v>
      </c>
      <c r="AK26">
        <v>99</v>
      </c>
      <c r="AL26">
        <v>99</v>
      </c>
      <c r="AM26">
        <v>0</v>
      </c>
      <c r="AN26">
        <v>0</v>
      </c>
      <c r="AO26">
        <v>19252.900000000001</v>
      </c>
      <c r="AP26">
        <v>19621.7</v>
      </c>
    </row>
    <row r="27" spans="1:42" x14ac:dyDescent="0.25">
      <c r="A27" t="str">
        <f>VLOOKUP(B27,Data!$A$8:$C$316, 3, 0)</f>
        <v>SD</v>
      </c>
      <c r="B27" t="s">
        <v>182</v>
      </c>
      <c r="C27" t="s">
        <v>746</v>
      </c>
      <c r="D27">
        <v>19621.7</v>
      </c>
      <c r="E27">
        <v>1888.73</v>
      </c>
      <c r="F27">
        <f t="shared" si="0"/>
        <v>37060093.441</v>
      </c>
      <c r="H27" t="s">
        <v>1418</v>
      </c>
      <c r="R27">
        <v>19621.7</v>
      </c>
      <c r="T27">
        <v>19621.7</v>
      </c>
      <c r="U27" t="str">
        <f t="shared" si="1"/>
        <v>Y</v>
      </c>
      <c r="V27" t="s">
        <v>1817</v>
      </c>
      <c r="W27" t="s">
        <v>146</v>
      </c>
      <c r="X27" t="s">
        <v>1817</v>
      </c>
      <c r="Y27">
        <v>218044230</v>
      </c>
      <c r="Z27">
        <v>215526612.03</v>
      </c>
      <c r="AA27" t="s">
        <v>1192</v>
      </c>
      <c r="AB27">
        <v>0</v>
      </c>
      <c r="AC27">
        <v>969201</v>
      </c>
      <c r="AD27">
        <v>985544</v>
      </c>
      <c r="AE27">
        <v>217075029</v>
      </c>
      <c r="AF27">
        <v>214541068.03</v>
      </c>
      <c r="AG27">
        <v>597000</v>
      </c>
      <c r="AH27">
        <v>605968</v>
      </c>
      <c r="AI27">
        <v>144317.29999999999</v>
      </c>
      <c r="AJ27">
        <v>142980.6</v>
      </c>
      <c r="AK27">
        <v>98.975999999999999</v>
      </c>
      <c r="AL27">
        <v>97.228089999999995</v>
      </c>
      <c r="AM27">
        <v>156.69999999999999</v>
      </c>
      <c r="AN27">
        <v>153.19999999999999</v>
      </c>
      <c r="AO27">
        <v>142996.20000000001</v>
      </c>
      <c r="AP27">
        <v>139170.5</v>
      </c>
    </row>
    <row r="28" spans="1:42" x14ac:dyDescent="0.25">
      <c r="A28" t="str">
        <f>VLOOKUP(B28,Data!$A$8:$C$316, 3, 0)</f>
        <v>UA</v>
      </c>
      <c r="B28" t="s">
        <v>146</v>
      </c>
      <c r="C28" t="s">
        <v>1817</v>
      </c>
      <c r="D28">
        <v>139170.5</v>
      </c>
      <c r="E28">
        <v>1882.11</v>
      </c>
      <c r="F28">
        <f t="shared" si="0"/>
        <v>261934189.755</v>
      </c>
      <c r="H28" t="s">
        <v>1815</v>
      </c>
      <c r="I28">
        <f>SUMIF(A4:A350, M7, D4:D350)</f>
        <v>7300067.0799999991</v>
      </c>
      <c r="K28">
        <f>I29/I28</f>
        <v>1969.1718446880077</v>
      </c>
      <c r="R28">
        <v>139170.5</v>
      </c>
      <c r="T28">
        <v>139170.5</v>
      </c>
      <c r="U28" t="str">
        <f t="shared" si="1"/>
        <v>Y</v>
      </c>
      <c r="V28" t="s">
        <v>150</v>
      </c>
      <c r="W28" t="s">
        <v>149</v>
      </c>
      <c r="X28" t="s">
        <v>150</v>
      </c>
      <c r="Y28">
        <v>67047735.600000001</v>
      </c>
      <c r="Z28">
        <v>70547376.560000002</v>
      </c>
      <c r="AA28" t="s">
        <v>1192</v>
      </c>
      <c r="AB28" t="s">
        <v>1192</v>
      </c>
      <c r="AC28">
        <v>3572262</v>
      </c>
      <c r="AD28">
        <v>3721856</v>
      </c>
      <c r="AE28">
        <v>63475473.600000001</v>
      </c>
      <c r="AF28">
        <v>66825520.560000002</v>
      </c>
      <c r="AG28">
        <v>107068</v>
      </c>
      <c r="AH28">
        <v>111863</v>
      </c>
      <c r="AI28">
        <v>46765.7</v>
      </c>
      <c r="AJ28">
        <v>47578.6</v>
      </c>
      <c r="AK28">
        <v>99.534490000000005</v>
      </c>
      <c r="AL28">
        <v>99.532139999999998</v>
      </c>
      <c r="AM28">
        <v>268</v>
      </c>
      <c r="AN28">
        <v>268</v>
      </c>
      <c r="AO28">
        <v>46816</v>
      </c>
      <c r="AP28">
        <v>47624</v>
      </c>
    </row>
    <row r="29" spans="1:42" x14ac:dyDescent="0.25">
      <c r="A29" t="str">
        <f>VLOOKUP(B29,Data!$A$8:$C$316, 3, 0)</f>
        <v>UA</v>
      </c>
      <c r="B29" t="s">
        <v>149</v>
      </c>
      <c r="C29" t="s">
        <v>150</v>
      </c>
      <c r="D29">
        <v>47624</v>
      </c>
      <c r="E29">
        <v>1781.57</v>
      </c>
      <c r="F29">
        <f t="shared" si="0"/>
        <v>84845489.679999992</v>
      </c>
      <c r="H29" t="s">
        <v>1816</v>
      </c>
      <c r="I29">
        <f>SUMIF(A4:A350, M7, F4:F350)</f>
        <v>14375086558.269796</v>
      </c>
      <c r="R29">
        <v>47624</v>
      </c>
      <c r="T29">
        <v>47624</v>
      </c>
      <c r="U29" t="str">
        <f t="shared" si="1"/>
        <v>Y</v>
      </c>
      <c r="V29" t="s">
        <v>153</v>
      </c>
      <c r="W29" t="s">
        <v>152</v>
      </c>
      <c r="X29" t="s">
        <v>153</v>
      </c>
      <c r="Y29">
        <v>208655578</v>
      </c>
      <c r="Z29">
        <v>215518121.06</v>
      </c>
      <c r="AA29" t="s">
        <v>1192</v>
      </c>
      <c r="AB29">
        <v>0</v>
      </c>
      <c r="AC29">
        <v>2544078</v>
      </c>
      <c r="AD29">
        <v>2644421.06</v>
      </c>
      <c r="AE29">
        <v>206111500</v>
      </c>
      <c r="AF29">
        <v>212873700</v>
      </c>
      <c r="AG29">
        <v>37842800</v>
      </c>
      <c r="AH29">
        <v>23552540</v>
      </c>
      <c r="AI29">
        <v>147295.9</v>
      </c>
      <c r="AJ29">
        <v>145641</v>
      </c>
      <c r="AK29">
        <v>98</v>
      </c>
      <c r="AL29">
        <v>97.5</v>
      </c>
      <c r="AM29">
        <v>0</v>
      </c>
      <c r="AN29">
        <v>0</v>
      </c>
      <c r="AO29">
        <v>144350</v>
      </c>
      <c r="AP29">
        <v>142000</v>
      </c>
    </row>
    <row r="30" spans="1:42" x14ac:dyDescent="0.25">
      <c r="A30" t="str">
        <f>VLOOKUP(B30,Data!$A$8:$C$316, 3, 0)</f>
        <v>MD</v>
      </c>
      <c r="B30" t="s">
        <v>152</v>
      </c>
      <c r="C30" t="s">
        <v>153</v>
      </c>
      <c r="D30">
        <v>142000</v>
      </c>
      <c r="E30">
        <v>1796.19</v>
      </c>
      <c r="F30">
        <f t="shared" si="0"/>
        <v>255058980</v>
      </c>
      <c r="R30">
        <v>142000</v>
      </c>
      <c r="T30">
        <v>142000</v>
      </c>
      <c r="U30" t="str">
        <f t="shared" si="1"/>
        <v>Y</v>
      </c>
      <c r="V30" t="s">
        <v>752</v>
      </c>
      <c r="W30" t="s">
        <v>191</v>
      </c>
      <c r="X30" t="s">
        <v>752</v>
      </c>
      <c r="Y30">
        <v>12272612</v>
      </c>
      <c r="Z30">
        <v>12440168</v>
      </c>
      <c r="AA30" t="s">
        <v>1192</v>
      </c>
      <c r="AB30">
        <v>0</v>
      </c>
      <c r="AC30">
        <v>2415686</v>
      </c>
      <c r="AD30">
        <v>2518974</v>
      </c>
      <c r="AE30">
        <v>9856926</v>
      </c>
      <c r="AF30">
        <v>9921194</v>
      </c>
      <c r="AG30">
        <v>0</v>
      </c>
      <c r="AH30">
        <v>0</v>
      </c>
      <c r="AI30">
        <v>53876.75</v>
      </c>
      <c r="AJ30">
        <v>54228.3</v>
      </c>
      <c r="AK30">
        <v>99</v>
      </c>
      <c r="AL30">
        <v>99</v>
      </c>
      <c r="AM30">
        <v>35</v>
      </c>
      <c r="AN30">
        <v>35</v>
      </c>
      <c r="AO30">
        <v>53373</v>
      </c>
      <c r="AP30">
        <v>53721</v>
      </c>
    </row>
    <row r="31" spans="1:42" x14ac:dyDescent="0.25">
      <c r="A31" t="str">
        <f>VLOOKUP(B31,Data!$A$8:$C$316, 3, 0)</f>
        <v>SD</v>
      </c>
      <c r="B31" t="s">
        <v>191</v>
      </c>
      <c r="C31" t="s">
        <v>752</v>
      </c>
      <c r="D31">
        <v>53721</v>
      </c>
      <c r="E31">
        <v>1854.9</v>
      </c>
      <c r="F31">
        <f t="shared" si="0"/>
        <v>99647082.900000006</v>
      </c>
      <c r="R31">
        <v>53721</v>
      </c>
      <c r="T31">
        <v>53721</v>
      </c>
      <c r="U31" t="str">
        <f t="shared" si="1"/>
        <v>Y</v>
      </c>
      <c r="V31" t="s">
        <v>754</v>
      </c>
      <c r="W31" t="s">
        <v>194</v>
      </c>
      <c r="X31" t="s">
        <v>754</v>
      </c>
      <c r="Y31">
        <v>8460174</v>
      </c>
      <c r="Z31">
        <v>8784652.2200000007</v>
      </c>
      <c r="AA31" t="s">
        <v>1192</v>
      </c>
      <c r="AB31">
        <v>76892</v>
      </c>
      <c r="AC31">
        <v>4258674</v>
      </c>
      <c r="AD31">
        <v>4319577</v>
      </c>
      <c r="AE31">
        <v>4201500</v>
      </c>
      <c r="AF31">
        <v>4465075.22</v>
      </c>
      <c r="AG31">
        <v>148972</v>
      </c>
      <c r="AH31">
        <v>77050</v>
      </c>
      <c r="AI31">
        <v>43791.9</v>
      </c>
      <c r="AJ31">
        <v>44200.3</v>
      </c>
      <c r="AK31">
        <v>100</v>
      </c>
      <c r="AL31">
        <v>100</v>
      </c>
      <c r="AM31">
        <v>221.3</v>
      </c>
      <c r="AN31">
        <v>246</v>
      </c>
      <c r="AO31">
        <v>44013.2</v>
      </c>
      <c r="AP31">
        <v>44446.3</v>
      </c>
    </row>
    <row r="32" spans="1:42" x14ac:dyDescent="0.25">
      <c r="A32" t="str">
        <f>VLOOKUP(B32,Data!$A$8:$C$316, 3, 0)</f>
        <v>SD</v>
      </c>
      <c r="B32" t="s">
        <v>194</v>
      </c>
      <c r="C32" t="s">
        <v>754</v>
      </c>
      <c r="D32">
        <v>44446.3</v>
      </c>
      <c r="E32">
        <v>1948.6</v>
      </c>
      <c r="F32">
        <f t="shared" si="0"/>
        <v>86608060.180000007</v>
      </c>
      <c r="R32">
        <v>44446.3</v>
      </c>
      <c r="T32">
        <v>44446.3</v>
      </c>
      <c r="U32" t="str">
        <f t="shared" si="1"/>
        <v>Y</v>
      </c>
      <c r="V32" t="s">
        <v>156</v>
      </c>
      <c r="W32" t="s">
        <v>155</v>
      </c>
      <c r="X32" t="s">
        <v>156</v>
      </c>
      <c r="Y32">
        <v>128129988</v>
      </c>
      <c r="Z32">
        <v>135689697</v>
      </c>
      <c r="AA32" t="s">
        <v>1192</v>
      </c>
      <c r="AB32">
        <v>0</v>
      </c>
      <c r="AC32">
        <v>0</v>
      </c>
      <c r="AD32">
        <v>0</v>
      </c>
      <c r="AE32">
        <v>128129988</v>
      </c>
      <c r="AF32">
        <v>135689697</v>
      </c>
      <c r="AG32">
        <v>4644000</v>
      </c>
      <c r="AH32">
        <v>2974977</v>
      </c>
      <c r="AI32">
        <v>99975</v>
      </c>
      <c r="AJ32">
        <v>100975</v>
      </c>
      <c r="AK32">
        <v>97.63</v>
      </c>
      <c r="AL32">
        <v>97.499399999999994</v>
      </c>
      <c r="AM32">
        <v>0</v>
      </c>
      <c r="AN32">
        <v>0</v>
      </c>
      <c r="AO32">
        <v>97605</v>
      </c>
      <c r="AP32">
        <v>98450</v>
      </c>
    </row>
    <row r="33" spans="1:42" x14ac:dyDescent="0.25">
      <c r="A33" t="str">
        <f>VLOOKUP(B33,Data!$A$8:$C$316, 3, 0)</f>
        <v>OLB</v>
      </c>
      <c r="B33" t="s">
        <v>155</v>
      </c>
      <c r="C33" t="s">
        <v>156</v>
      </c>
      <c r="D33">
        <v>98450</v>
      </c>
      <c r="E33">
        <v>1741.92</v>
      </c>
      <c r="F33">
        <f t="shared" si="0"/>
        <v>171492024</v>
      </c>
      <c r="R33">
        <v>98450</v>
      </c>
      <c r="T33">
        <v>98450</v>
      </c>
      <c r="U33" t="str">
        <f t="shared" si="1"/>
        <v>Y</v>
      </c>
      <c r="V33" t="s">
        <v>757</v>
      </c>
      <c r="W33" t="s">
        <v>199</v>
      </c>
      <c r="X33" t="s">
        <v>757</v>
      </c>
      <c r="Y33">
        <v>6959714</v>
      </c>
      <c r="Z33">
        <v>7042048</v>
      </c>
      <c r="AA33" t="s">
        <v>1192</v>
      </c>
      <c r="AB33">
        <v>0</v>
      </c>
      <c r="AC33">
        <v>576121.5</v>
      </c>
      <c r="AD33">
        <v>603792</v>
      </c>
      <c r="AE33">
        <v>6383592.5</v>
      </c>
      <c r="AF33">
        <v>6438256</v>
      </c>
      <c r="AG33">
        <v>0</v>
      </c>
      <c r="AH33">
        <v>0</v>
      </c>
      <c r="AI33">
        <v>33470</v>
      </c>
      <c r="AJ33">
        <v>33756.6</v>
      </c>
      <c r="AK33">
        <v>98.5</v>
      </c>
      <c r="AL33">
        <v>98.5</v>
      </c>
      <c r="AM33">
        <v>0</v>
      </c>
      <c r="AN33">
        <v>0</v>
      </c>
      <c r="AO33">
        <v>32968</v>
      </c>
      <c r="AP33">
        <v>33250.300000000003</v>
      </c>
    </row>
    <row r="34" spans="1:42" x14ac:dyDescent="0.25">
      <c r="A34" t="str">
        <f>VLOOKUP(B34,Data!$A$8:$C$316, 3, 0)</f>
        <v>SD</v>
      </c>
      <c r="B34" t="s">
        <v>199</v>
      </c>
      <c r="C34" t="s">
        <v>757</v>
      </c>
      <c r="D34">
        <v>33250.300000000003</v>
      </c>
      <c r="E34">
        <v>1835.12</v>
      </c>
      <c r="F34">
        <f t="shared" si="0"/>
        <v>61018290.535999998</v>
      </c>
      <c r="R34">
        <v>33250.300000000003</v>
      </c>
      <c r="T34">
        <v>33250.300000000003</v>
      </c>
      <c r="U34" t="str">
        <f t="shared" si="1"/>
        <v>Y</v>
      </c>
      <c r="V34" t="s">
        <v>159</v>
      </c>
      <c r="W34" t="s">
        <v>158</v>
      </c>
      <c r="X34" t="s">
        <v>159</v>
      </c>
      <c r="Y34">
        <v>150596997</v>
      </c>
      <c r="Z34">
        <v>155965024</v>
      </c>
      <c r="AA34" t="s">
        <v>1192</v>
      </c>
      <c r="AB34">
        <v>28084</v>
      </c>
      <c r="AC34">
        <v>49997</v>
      </c>
      <c r="AD34">
        <v>51024</v>
      </c>
      <c r="AE34">
        <v>150547000</v>
      </c>
      <c r="AF34">
        <v>155914000</v>
      </c>
      <c r="AG34">
        <v>206414</v>
      </c>
      <c r="AH34">
        <v>186351</v>
      </c>
      <c r="AI34">
        <v>91633.4</v>
      </c>
      <c r="AJ34">
        <v>91034.9</v>
      </c>
      <c r="AK34">
        <v>99</v>
      </c>
      <c r="AL34">
        <v>98.3</v>
      </c>
      <c r="AM34">
        <v>5.7</v>
      </c>
      <c r="AN34">
        <v>5.7</v>
      </c>
      <c r="AO34">
        <v>90722.8</v>
      </c>
      <c r="AP34">
        <v>89493</v>
      </c>
    </row>
    <row r="35" spans="1:42" x14ac:dyDescent="0.25">
      <c r="A35" t="str">
        <f>VLOOKUP(B35,Data!$A$8:$C$316, 3, 0)</f>
        <v>UA</v>
      </c>
      <c r="B35" t="s">
        <v>158</v>
      </c>
      <c r="C35" t="s">
        <v>159</v>
      </c>
      <c r="D35">
        <v>89493</v>
      </c>
      <c r="E35">
        <v>2055.1</v>
      </c>
      <c r="F35">
        <f t="shared" si="0"/>
        <v>183917064.29999998</v>
      </c>
      <c r="R35">
        <v>89493</v>
      </c>
      <c r="T35">
        <v>89493</v>
      </c>
      <c r="U35" t="str">
        <f t="shared" si="1"/>
        <v>Y</v>
      </c>
      <c r="V35" t="s">
        <v>161</v>
      </c>
      <c r="W35" t="s">
        <v>160</v>
      </c>
      <c r="X35" t="s">
        <v>161</v>
      </c>
      <c r="Y35">
        <v>226055027</v>
      </c>
      <c r="Z35">
        <v>236198259</v>
      </c>
      <c r="AA35" t="s">
        <v>1192</v>
      </c>
      <c r="AB35">
        <v>0</v>
      </c>
      <c r="AC35">
        <v>0</v>
      </c>
      <c r="AD35">
        <v>0</v>
      </c>
      <c r="AE35">
        <v>226055027</v>
      </c>
      <c r="AF35">
        <v>236198259</v>
      </c>
      <c r="AG35">
        <v>0</v>
      </c>
      <c r="AH35">
        <v>0</v>
      </c>
      <c r="AI35">
        <v>130505.8</v>
      </c>
      <c r="AJ35">
        <v>129880.41</v>
      </c>
      <c r="AK35">
        <v>98.5</v>
      </c>
      <c r="AL35">
        <v>98.5</v>
      </c>
      <c r="AM35">
        <v>17.8</v>
      </c>
      <c r="AN35">
        <v>17.8</v>
      </c>
      <c r="AO35">
        <v>128566</v>
      </c>
      <c r="AP35">
        <v>127950</v>
      </c>
    </row>
    <row r="36" spans="1:42" x14ac:dyDescent="0.25">
      <c r="A36" t="str">
        <f>VLOOKUP(B36,Data!$A$8:$C$316, 3, 0)</f>
        <v>UA</v>
      </c>
      <c r="B36" t="s">
        <v>160</v>
      </c>
      <c r="C36" t="s">
        <v>161</v>
      </c>
      <c r="D36">
        <v>127950</v>
      </c>
      <c r="E36">
        <v>2163.65</v>
      </c>
      <c r="F36">
        <f t="shared" si="0"/>
        <v>276839017.5</v>
      </c>
      <c r="R36">
        <v>127950</v>
      </c>
      <c r="T36">
        <v>127950</v>
      </c>
      <c r="U36" t="str">
        <f t="shared" si="1"/>
        <v>Y</v>
      </c>
      <c r="V36" t="s">
        <v>762</v>
      </c>
      <c r="W36" t="s">
        <v>206</v>
      </c>
      <c r="X36" t="s">
        <v>762</v>
      </c>
      <c r="Y36">
        <v>9794543.5999999996</v>
      </c>
      <c r="Z36">
        <v>10175468.6</v>
      </c>
      <c r="AA36" t="s">
        <v>1192</v>
      </c>
      <c r="AB36">
        <v>169801</v>
      </c>
      <c r="AC36">
        <v>3825738</v>
      </c>
      <c r="AD36">
        <v>3944067</v>
      </c>
      <c r="AE36">
        <v>5968805.5999999996</v>
      </c>
      <c r="AF36">
        <v>6231401.5999999996</v>
      </c>
      <c r="AG36">
        <v>252041.58</v>
      </c>
      <c r="AH36">
        <v>255785.06</v>
      </c>
      <c r="AI36">
        <v>46637.2</v>
      </c>
      <c r="AJ36">
        <v>47105</v>
      </c>
      <c r="AK36">
        <v>99.5</v>
      </c>
      <c r="AL36">
        <v>99</v>
      </c>
      <c r="AM36">
        <v>26</v>
      </c>
      <c r="AN36">
        <v>26</v>
      </c>
      <c r="AO36">
        <v>46430</v>
      </c>
      <c r="AP36">
        <v>46660</v>
      </c>
    </row>
    <row r="37" spans="1:42" x14ac:dyDescent="0.25">
      <c r="A37" t="str">
        <f>VLOOKUP(B37,Data!$A$8:$C$316, 3, 0)</f>
        <v>SD</v>
      </c>
      <c r="B37" t="s">
        <v>206</v>
      </c>
      <c r="C37" t="s">
        <v>762</v>
      </c>
      <c r="D37">
        <v>46660</v>
      </c>
      <c r="E37">
        <v>1969.03</v>
      </c>
      <c r="F37">
        <f t="shared" si="0"/>
        <v>91874939.799999997</v>
      </c>
      <c r="R37">
        <v>46660</v>
      </c>
      <c r="T37">
        <v>46660</v>
      </c>
      <c r="U37" t="str">
        <f t="shared" si="1"/>
        <v>Y</v>
      </c>
      <c r="V37" t="s">
        <v>163</v>
      </c>
      <c r="W37" t="s">
        <v>162</v>
      </c>
      <c r="X37" t="s">
        <v>163</v>
      </c>
      <c r="Y37">
        <v>166982524</v>
      </c>
      <c r="Z37">
        <v>175312044</v>
      </c>
      <c r="AA37" t="s">
        <v>1192</v>
      </c>
      <c r="AB37" t="s">
        <v>1192</v>
      </c>
      <c r="AC37">
        <v>0</v>
      </c>
      <c r="AD37" t="s">
        <v>1192</v>
      </c>
      <c r="AE37">
        <v>166982524</v>
      </c>
      <c r="AF37">
        <v>175312044</v>
      </c>
      <c r="AG37">
        <v>1255990</v>
      </c>
      <c r="AH37">
        <v>1275269</v>
      </c>
      <c r="AI37">
        <v>135150.70000000001</v>
      </c>
      <c r="AJ37">
        <v>135152.20000000001</v>
      </c>
      <c r="AK37">
        <v>97.65</v>
      </c>
      <c r="AL37">
        <v>97.65</v>
      </c>
      <c r="AM37">
        <v>51.3</v>
      </c>
      <c r="AN37">
        <v>49.9</v>
      </c>
      <c r="AO37">
        <v>132026</v>
      </c>
      <c r="AP37">
        <v>132026</v>
      </c>
    </row>
    <row r="38" spans="1:42" x14ac:dyDescent="0.25">
      <c r="A38" t="str">
        <f>VLOOKUP(B38,Data!$A$8:$C$316, 3, 0)</f>
        <v>OLB</v>
      </c>
      <c r="B38" t="s">
        <v>162</v>
      </c>
      <c r="C38" t="s">
        <v>163</v>
      </c>
      <c r="D38">
        <v>132026</v>
      </c>
      <c r="E38">
        <v>1691.52</v>
      </c>
      <c r="F38">
        <f t="shared" si="0"/>
        <v>223324619.52000001</v>
      </c>
      <c r="R38">
        <v>132026</v>
      </c>
      <c r="T38">
        <v>132026</v>
      </c>
      <c r="U38" t="str">
        <f t="shared" si="1"/>
        <v>Y</v>
      </c>
      <c r="V38" t="s">
        <v>765</v>
      </c>
      <c r="W38" t="s">
        <v>211</v>
      </c>
      <c r="X38" t="s">
        <v>765</v>
      </c>
      <c r="Y38">
        <v>9435637</v>
      </c>
      <c r="Z38">
        <v>9716822</v>
      </c>
      <c r="AA38" t="s">
        <v>1192</v>
      </c>
      <c r="AB38">
        <v>0</v>
      </c>
      <c r="AC38">
        <v>951832</v>
      </c>
      <c r="AD38">
        <v>1052198</v>
      </c>
      <c r="AE38">
        <v>8483805</v>
      </c>
      <c r="AF38">
        <v>8664624</v>
      </c>
      <c r="AG38">
        <v>0</v>
      </c>
      <c r="AH38">
        <v>0</v>
      </c>
      <c r="AI38">
        <v>37584.800000000003</v>
      </c>
      <c r="AJ38">
        <v>37562.199999999997</v>
      </c>
      <c r="AK38">
        <v>99</v>
      </c>
      <c r="AL38">
        <v>99</v>
      </c>
      <c r="AM38">
        <v>0</v>
      </c>
      <c r="AN38" t="s">
        <v>1192</v>
      </c>
      <c r="AO38">
        <v>37209</v>
      </c>
      <c r="AP38">
        <v>37186.6</v>
      </c>
    </row>
    <row r="39" spans="1:42" x14ac:dyDescent="0.25">
      <c r="A39" t="str">
        <f>VLOOKUP(B39,Data!$A$8:$C$316, 3, 0)</f>
        <v>SD</v>
      </c>
      <c r="B39" t="s">
        <v>211</v>
      </c>
      <c r="C39" t="s">
        <v>765</v>
      </c>
      <c r="D39">
        <v>37186.6</v>
      </c>
      <c r="E39">
        <v>1933</v>
      </c>
      <c r="F39">
        <f t="shared" si="0"/>
        <v>71881697.799999997</v>
      </c>
      <c r="R39">
        <v>37186.6</v>
      </c>
      <c r="T39">
        <v>37186.6</v>
      </c>
      <c r="U39" t="str">
        <f t="shared" si="1"/>
        <v>Y</v>
      </c>
      <c r="V39" t="s">
        <v>767</v>
      </c>
      <c r="W39" t="s">
        <v>214</v>
      </c>
      <c r="X39" t="s">
        <v>767</v>
      </c>
      <c r="Y39">
        <v>4900136</v>
      </c>
      <c r="Z39">
        <v>4917877</v>
      </c>
      <c r="AA39" t="s">
        <v>1192</v>
      </c>
      <c r="AB39" t="s">
        <v>1192</v>
      </c>
      <c r="AC39">
        <v>0</v>
      </c>
      <c r="AD39">
        <v>0</v>
      </c>
      <c r="AE39">
        <v>4900136</v>
      </c>
      <c r="AF39">
        <v>4917877</v>
      </c>
      <c r="AG39">
        <v>0</v>
      </c>
      <c r="AH39">
        <v>0</v>
      </c>
      <c r="AI39">
        <v>36170</v>
      </c>
      <c r="AJ39">
        <v>36140.1</v>
      </c>
      <c r="AK39">
        <v>98</v>
      </c>
      <c r="AL39">
        <v>95</v>
      </c>
      <c r="AM39">
        <v>0</v>
      </c>
      <c r="AN39">
        <v>0</v>
      </c>
      <c r="AO39">
        <v>35446.6</v>
      </c>
      <c r="AP39">
        <v>34333.1</v>
      </c>
    </row>
    <row r="40" spans="1:42" x14ac:dyDescent="0.25">
      <c r="A40" t="str">
        <f>VLOOKUP(B40,Data!$A$8:$C$316, 3, 0)</f>
        <v>SD</v>
      </c>
      <c r="B40" t="s">
        <v>214</v>
      </c>
      <c r="C40" t="s">
        <v>767</v>
      </c>
      <c r="D40">
        <v>34333.1</v>
      </c>
      <c r="E40">
        <v>1826.87</v>
      </c>
      <c r="F40">
        <f t="shared" si="0"/>
        <v>62722110.396999992</v>
      </c>
      <c r="R40">
        <v>34333.1</v>
      </c>
      <c r="T40">
        <v>34333.1</v>
      </c>
      <c r="U40" t="str">
        <f t="shared" si="1"/>
        <v>Y</v>
      </c>
      <c r="V40" t="s">
        <v>769</v>
      </c>
      <c r="W40" t="s">
        <v>217</v>
      </c>
      <c r="X40" t="s">
        <v>769</v>
      </c>
      <c r="Y40">
        <v>6581943</v>
      </c>
      <c r="Z40">
        <v>6818728</v>
      </c>
      <c r="AA40" t="s">
        <v>1192</v>
      </c>
      <c r="AB40">
        <v>25000</v>
      </c>
      <c r="AC40">
        <v>877512</v>
      </c>
      <c r="AD40">
        <v>913457</v>
      </c>
      <c r="AE40">
        <v>5704431</v>
      </c>
      <c r="AF40">
        <v>5905271</v>
      </c>
      <c r="AG40">
        <v>0</v>
      </c>
      <c r="AH40">
        <v>0</v>
      </c>
      <c r="AI40">
        <v>34391.14</v>
      </c>
      <c r="AJ40">
        <v>34572.14</v>
      </c>
      <c r="AK40">
        <v>98.5</v>
      </c>
      <c r="AL40">
        <v>98.5</v>
      </c>
      <c r="AM40">
        <v>163.9</v>
      </c>
      <c r="AN40">
        <v>163.9</v>
      </c>
      <c r="AO40">
        <v>34039.199999999997</v>
      </c>
      <c r="AP40">
        <v>34217.5</v>
      </c>
    </row>
    <row r="41" spans="1:42" x14ac:dyDescent="0.25">
      <c r="A41" t="str">
        <f>VLOOKUP(B41,Data!$A$8:$C$316, 3, 0)</f>
        <v>SD</v>
      </c>
      <c r="B41" t="s">
        <v>217</v>
      </c>
      <c r="C41" t="s">
        <v>769</v>
      </c>
      <c r="D41">
        <v>34217.5</v>
      </c>
      <c r="E41">
        <v>2107.34</v>
      </c>
      <c r="F41">
        <f t="shared" si="0"/>
        <v>72107906.450000003</v>
      </c>
      <c r="R41">
        <v>34217.5</v>
      </c>
      <c r="T41">
        <v>34217.5</v>
      </c>
      <c r="U41" t="str">
        <f t="shared" si="1"/>
        <v>Y</v>
      </c>
      <c r="V41" t="s">
        <v>165</v>
      </c>
      <c r="W41" t="s">
        <v>164</v>
      </c>
      <c r="X41" t="s">
        <v>165</v>
      </c>
      <c r="Y41">
        <v>363022210</v>
      </c>
      <c r="Z41">
        <v>374559341</v>
      </c>
      <c r="AA41" t="s">
        <v>1192</v>
      </c>
      <c r="AB41">
        <v>1131289</v>
      </c>
      <c r="AC41">
        <v>15642807</v>
      </c>
      <c r="AD41">
        <v>15882510</v>
      </c>
      <c r="AE41">
        <v>347379403</v>
      </c>
      <c r="AF41">
        <v>358676831</v>
      </c>
      <c r="AG41">
        <v>0</v>
      </c>
      <c r="AH41" t="s">
        <v>1192</v>
      </c>
      <c r="AI41">
        <v>226183</v>
      </c>
      <c r="AJ41">
        <v>225563.3</v>
      </c>
      <c r="AK41">
        <v>98.5</v>
      </c>
      <c r="AL41">
        <v>98.1</v>
      </c>
      <c r="AM41">
        <v>1199.7</v>
      </c>
      <c r="AN41">
        <v>1155.5</v>
      </c>
      <c r="AO41">
        <v>223990</v>
      </c>
      <c r="AP41">
        <v>222433.1</v>
      </c>
    </row>
    <row r="42" spans="1:42" x14ac:dyDescent="0.25">
      <c r="A42" t="str">
        <f>VLOOKUP(B42,Data!$A$8:$C$316, 3, 0)</f>
        <v>UA</v>
      </c>
      <c r="B42" t="s">
        <v>164</v>
      </c>
      <c r="C42" t="s">
        <v>165</v>
      </c>
      <c r="D42">
        <v>222433.1</v>
      </c>
      <c r="E42">
        <v>1982.36</v>
      </c>
      <c r="F42">
        <f t="shared" si="0"/>
        <v>440942480.116</v>
      </c>
      <c r="R42">
        <v>222433.1</v>
      </c>
      <c r="T42">
        <v>222433.1</v>
      </c>
      <c r="U42" t="str">
        <f t="shared" si="1"/>
        <v>Y</v>
      </c>
      <c r="V42" t="s">
        <v>771</v>
      </c>
      <c r="W42" t="s">
        <v>220</v>
      </c>
      <c r="X42" t="s">
        <v>771</v>
      </c>
      <c r="Y42">
        <v>7325821</v>
      </c>
      <c r="Z42">
        <v>7434658</v>
      </c>
      <c r="AA42" t="s">
        <v>1192</v>
      </c>
      <c r="AB42">
        <v>0</v>
      </c>
      <c r="AC42">
        <v>165874</v>
      </c>
      <c r="AD42">
        <v>168527</v>
      </c>
      <c r="AE42">
        <v>7159947</v>
      </c>
      <c r="AF42">
        <v>7266131</v>
      </c>
      <c r="AG42">
        <v>0</v>
      </c>
      <c r="AH42">
        <v>0</v>
      </c>
      <c r="AI42">
        <v>24107</v>
      </c>
      <c r="AJ42">
        <v>23988</v>
      </c>
      <c r="AK42">
        <v>97</v>
      </c>
      <c r="AL42">
        <v>97</v>
      </c>
      <c r="AM42">
        <v>0</v>
      </c>
      <c r="AN42">
        <v>0</v>
      </c>
      <c r="AO42">
        <v>23384</v>
      </c>
      <c r="AP42">
        <v>23268</v>
      </c>
    </row>
    <row r="43" spans="1:42" x14ac:dyDescent="0.25">
      <c r="A43" t="str">
        <f>VLOOKUP(B43,Data!$A$8:$C$316, 3, 0)</f>
        <v>SD</v>
      </c>
      <c r="B43" t="s">
        <v>220</v>
      </c>
      <c r="C43" t="s">
        <v>771</v>
      </c>
      <c r="D43">
        <v>23268</v>
      </c>
      <c r="E43">
        <v>2074.4299999999998</v>
      </c>
      <c r="F43">
        <f t="shared" si="0"/>
        <v>48267837.239999995</v>
      </c>
      <c r="R43">
        <v>23268</v>
      </c>
      <c r="T43">
        <v>23268</v>
      </c>
      <c r="U43" t="str">
        <f t="shared" si="1"/>
        <v>Y</v>
      </c>
      <c r="V43" t="s">
        <v>167</v>
      </c>
      <c r="W43" t="s">
        <v>166</v>
      </c>
      <c r="X43" t="s">
        <v>167</v>
      </c>
      <c r="Y43">
        <v>89020625</v>
      </c>
      <c r="Z43">
        <v>91059567</v>
      </c>
      <c r="AA43" t="s">
        <v>1192</v>
      </c>
      <c r="AB43" t="s">
        <v>1192</v>
      </c>
      <c r="AC43">
        <v>0</v>
      </c>
      <c r="AD43">
        <v>0</v>
      </c>
      <c r="AE43">
        <v>89020625</v>
      </c>
      <c r="AF43">
        <v>91059567</v>
      </c>
      <c r="AG43">
        <v>20822803</v>
      </c>
      <c r="AH43">
        <v>26442878</v>
      </c>
      <c r="AI43">
        <v>57225</v>
      </c>
      <c r="AJ43">
        <v>56961</v>
      </c>
      <c r="AK43">
        <v>96.5</v>
      </c>
      <c r="AL43">
        <v>94.5</v>
      </c>
      <c r="AM43">
        <v>0</v>
      </c>
      <c r="AN43">
        <v>0</v>
      </c>
      <c r="AO43">
        <v>55222.1</v>
      </c>
      <c r="AP43">
        <v>53828.1</v>
      </c>
    </row>
    <row r="44" spans="1:42" x14ac:dyDescent="0.25">
      <c r="A44" t="str">
        <f>VLOOKUP(B44,Data!$A$8:$C$316, 3, 0)</f>
        <v>MD</v>
      </c>
      <c r="B44" t="s">
        <v>166</v>
      </c>
      <c r="C44" t="s">
        <v>167</v>
      </c>
      <c r="D44">
        <v>53828.1</v>
      </c>
      <c r="E44">
        <v>2000.92</v>
      </c>
      <c r="F44">
        <f t="shared" si="0"/>
        <v>107705721.852</v>
      </c>
      <c r="R44">
        <v>53828.1</v>
      </c>
      <c r="T44">
        <v>53828.1</v>
      </c>
      <c r="U44" t="str">
        <f t="shared" si="1"/>
        <v>Y</v>
      </c>
      <c r="V44" t="s">
        <v>170</v>
      </c>
      <c r="W44" t="s">
        <v>169</v>
      </c>
      <c r="X44" t="s">
        <v>170</v>
      </c>
      <c r="Y44">
        <v>97863291</v>
      </c>
      <c r="Z44">
        <v>100716669</v>
      </c>
      <c r="AA44" t="s">
        <v>1192</v>
      </c>
      <c r="AB44" t="s">
        <v>1192</v>
      </c>
      <c r="AC44">
        <v>754503</v>
      </c>
      <c r="AD44">
        <v>760579</v>
      </c>
      <c r="AE44">
        <v>97108788</v>
      </c>
      <c r="AF44">
        <v>99956090</v>
      </c>
      <c r="AG44">
        <v>9432726</v>
      </c>
      <c r="AH44">
        <v>9445784</v>
      </c>
      <c r="AI44">
        <v>63997.1</v>
      </c>
      <c r="AJ44">
        <v>63389.7</v>
      </c>
      <c r="AK44">
        <v>98</v>
      </c>
      <c r="AL44">
        <v>97</v>
      </c>
      <c r="AM44">
        <v>0</v>
      </c>
      <c r="AN44" t="s">
        <v>1192</v>
      </c>
      <c r="AO44">
        <v>62717.2</v>
      </c>
      <c r="AP44">
        <v>61488</v>
      </c>
    </row>
    <row r="45" spans="1:42" x14ac:dyDescent="0.25">
      <c r="A45" t="str">
        <f>VLOOKUP(B45,Data!$A$8:$C$316, 3, 0)</f>
        <v>MD</v>
      </c>
      <c r="B45" t="s">
        <v>169</v>
      </c>
      <c r="C45" t="s">
        <v>170</v>
      </c>
      <c r="D45">
        <v>61488</v>
      </c>
      <c r="E45">
        <v>1916.45</v>
      </c>
      <c r="F45">
        <f t="shared" si="0"/>
        <v>117838677.60000001</v>
      </c>
      <c r="R45">
        <v>61488</v>
      </c>
      <c r="T45">
        <v>61488</v>
      </c>
      <c r="U45" t="str">
        <f t="shared" si="1"/>
        <v>Y</v>
      </c>
      <c r="V45" t="s">
        <v>777</v>
      </c>
      <c r="W45" t="s">
        <v>229</v>
      </c>
      <c r="X45" t="s">
        <v>777</v>
      </c>
      <c r="Y45">
        <v>9001310</v>
      </c>
      <c r="Z45">
        <v>9032580</v>
      </c>
      <c r="AA45" t="s">
        <v>1192</v>
      </c>
      <c r="AB45">
        <v>0</v>
      </c>
      <c r="AC45">
        <v>0</v>
      </c>
      <c r="AD45">
        <v>0</v>
      </c>
      <c r="AE45">
        <v>9001310</v>
      </c>
      <c r="AF45">
        <v>9032580</v>
      </c>
      <c r="AG45">
        <v>0</v>
      </c>
      <c r="AH45">
        <v>0</v>
      </c>
      <c r="AI45">
        <v>45036.4</v>
      </c>
      <c r="AJ45">
        <v>44923.1</v>
      </c>
      <c r="AK45">
        <v>98.7</v>
      </c>
      <c r="AL45">
        <v>96.9</v>
      </c>
      <c r="AM45">
        <v>0</v>
      </c>
      <c r="AN45">
        <v>0</v>
      </c>
      <c r="AO45">
        <v>44450.9</v>
      </c>
      <c r="AP45">
        <v>43530.5</v>
      </c>
    </row>
    <row r="46" spans="1:42" x14ac:dyDescent="0.25">
      <c r="A46" t="str">
        <f>VLOOKUP(B46,Data!$A$8:$C$316, 3, 0)</f>
        <v>SD</v>
      </c>
      <c r="B46" t="s">
        <v>229</v>
      </c>
      <c r="C46" t="s">
        <v>777</v>
      </c>
      <c r="D46">
        <v>43530.5</v>
      </c>
      <c r="E46">
        <v>1928.39</v>
      </c>
      <c r="F46">
        <f t="shared" si="0"/>
        <v>83943780.895000011</v>
      </c>
      <c r="R46">
        <v>43530.5</v>
      </c>
      <c r="T46">
        <v>43530.5</v>
      </c>
      <c r="U46" t="str">
        <f t="shared" si="1"/>
        <v>Y</v>
      </c>
      <c r="V46" t="s">
        <v>175</v>
      </c>
      <c r="W46" t="s">
        <v>174</v>
      </c>
      <c r="X46" t="s">
        <v>175</v>
      </c>
      <c r="Y46">
        <v>119737016</v>
      </c>
      <c r="Z46">
        <v>119507043</v>
      </c>
      <c r="AA46" t="s">
        <v>1192</v>
      </c>
      <c r="AB46">
        <v>0</v>
      </c>
      <c r="AC46">
        <v>0</v>
      </c>
      <c r="AD46" t="s">
        <v>1192</v>
      </c>
      <c r="AE46">
        <v>119737016</v>
      </c>
      <c r="AF46">
        <v>119507043</v>
      </c>
      <c r="AG46">
        <v>20332074</v>
      </c>
      <c r="AH46">
        <v>17945843.18</v>
      </c>
      <c r="AI46">
        <v>94562.38</v>
      </c>
      <c r="AJ46">
        <v>92733.42</v>
      </c>
      <c r="AK46">
        <v>98</v>
      </c>
      <c r="AL46">
        <v>95</v>
      </c>
      <c r="AM46">
        <v>28.87</v>
      </c>
      <c r="AN46">
        <v>28.25</v>
      </c>
      <c r="AO46">
        <v>92700</v>
      </c>
      <c r="AP46">
        <v>88125</v>
      </c>
    </row>
    <row r="47" spans="1:42" x14ac:dyDescent="0.25">
      <c r="A47" t="str">
        <f>VLOOKUP(B47,Data!$A$8:$C$316, 3, 0)</f>
        <v>ILB</v>
      </c>
      <c r="B47" t="s">
        <v>174</v>
      </c>
      <c r="C47" t="s">
        <v>175</v>
      </c>
      <c r="D47">
        <v>88125</v>
      </c>
      <c r="E47">
        <v>1719.77</v>
      </c>
      <c r="F47">
        <f t="shared" si="0"/>
        <v>151554731.25</v>
      </c>
      <c r="R47">
        <v>88125</v>
      </c>
      <c r="T47">
        <v>88125</v>
      </c>
      <c r="U47" t="str">
        <f t="shared" si="1"/>
        <v>Y</v>
      </c>
      <c r="V47" t="s">
        <v>780</v>
      </c>
      <c r="W47" t="s">
        <v>234</v>
      </c>
      <c r="X47" t="s">
        <v>780</v>
      </c>
      <c r="Y47">
        <v>7222536</v>
      </c>
      <c r="Z47">
        <v>7366848</v>
      </c>
      <c r="AA47" t="s">
        <v>1192</v>
      </c>
      <c r="AB47">
        <v>0</v>
      </c>
      <c r="AC47">
        <v>750577</v>
      </c>
      <c r="AD47">
        <v>792416</v>
      </c>
      <c r="AE47">
        <v>6471959</v>
      </c>
      <c r="AF47">
        <v>6574432</v>
      </c>
      <c r="AG47">
        <v>0</v>
      </c>
      <c r="AH47">
        <v>0</v>
      </c>
      <c r="AI47">
        <v>29650.23</v>
      </c>
      <c r="AJ47">
        <v>29883.917949999999</v>
      </c>
      <c r="AK47">
        <v>98.625</v>
      </c>
      <c r="AL47">
        <v>97.5</v>
      </c>
      <c r="AM47">
        <v>0</v>
      </c>
      <c r="AN47">
        <v>0</v>
      </c>
      <c r="AO47">
        <v>29242.5</v>
      </c>
      <c r="AP47">
        <v>29136.799999999999</v>
      </c>
    </row>
    <row r="48" spans="1:42" x14ac:dyDescent="0.25">
      <c r="A48" t="str">
        <f>VLOOKUP(B48,Data!$A$8:$C$316, 3, 0)</f>
        <v>SD</v>
      </c>
      <c r="B48" t="s">
        <v>234</v>
      </c>
      <c r="C48" t="s">
        <v>780</v>
      </c>
      <c r="D48">
        <v>29136.799999999999</v>
      </c>
      <c r="E48">
        <v>1930.81</v>
      </c>
      <c r="F48">
        <f t="shared" si="0"/>
        <v>56257624.807999998</v>
      </c>
      <c r="R48">
        <v>29136.799999999999</v>
      </c>
      <c r="T48">
        <v>29136.799999999999</v>
      </c>
      <c r="U48" t="str">
        <f t="shared" si="1"/>
        <v>Y</v>
      </c>
      <c r="V48" t="s">
        <v>782</v>
      </c>
      <c r="W48" t="s">
        <v>237</v>
      </c>
      <c r="X48" t="s">
        <v>782</v>
      </c>
      <c r="Y48">
        <v>11928378</v>
      </c>
      <c r="Z48">
        <v>11819595</v>
      </c>
      <c r="AA48" t="s">
        <v>1192</v>
      </c>
      <c r="AB48">
        <v>0</v>
      </c>
      <c r="AC48">
        <v>833639</v>
      </c>
      <c r="AD48">
        <v>841585</v>
      </c>
      <c r="AE48">
        <v>11094739</v>
      </c>
      <c r="AF48">
        <v>10978010</v>
      </c>
      <c r="AG48">
        <v>132539</v>
      </c>
      <c r="AH48">
        <v>135065</v>
      </c>
      <c r="AI48">
        <v>51835.6</v>
      </c>
      <c r="AJ48">
        <v>51409.35</v>
      </c>
      <c r="AK48">
        <v>98.9</v>
      </c>
      <c r="AL48">
        <v>96.5</v>
      </c>
      <c r="AM48">
        <v>35</v>
      </c>
      <c r="AN48">
        <v>15</v>
      </c>
      <c r="AO48">
        <v>51300.4</v>
      </c>
      <c r="AP48">
        <v>49624.38</v>
      </c>
    </row>
    <row r="49" spans="1:42" x14ac:dyDescent="0.25">
      <c r="A49" t="str">
        <f>VLOOKUP(B49,Data!$A$8:$C$316, 3, 0)</f>
        <v>SD</v>
      </c>
      <c r="B49" t="s">
        <v>237</v>
      </c>
      <c r="C49" t="s">
        <v>782</v>
      </c>
      <c r="D49">
        <v>49624.38</v>
      </c>
      <c r="E49">
        <v>1955.91</v>
      </c>
      <c r="F49">
        <f t="shared" si="0"/>
        <v>97060821.085799992</v>
      </c>
      <c r="R49">
        <v>49624.38</v>
      </c>
      <c r="T49">
        <v>49624.38</v>
      </c>
      <c r="U49" t="str">
        <f t="shared" si="1"/>
        <v>Y</v>
      </c>
      <c r="V49" t="s">
        <v>784</v>
      </c>
      <c r="W49" t="s">
        <v>240</v>
      </c>
      <c r="X49" t="s">
        <v>784</v>
      </c>
      <c r="Y49">
        <v>8174780</v>
      </c>
      <c r="Z49">
        <v>8411165</v>
      </c>
      <c r="AA49" t="s">
        <v>1192</v>
      </c>
      <c r="AB49" t="s">
        <v>1192</v>
      </c>
      <c r="AC49">
        <v>688198</v>
      </c>
      <c r="AD49">
        <v>708289</v>
      </c>
      <c r="AE49">
        <v>7486582</v>
      </c>
      <c r="AF49">
        <v>7702876</v>
      </c>
      <c r="AG49">
        <v>0</v>
      </c>
      <c r="AH49">
        <v>0</v>
      </c>
      <c r="AI49">
        <v>34993.519999999997</v>
      </c>
      <c r="AJ49">
        <v>35194.31</v>
      </c>
      <c r="AK49">
        <v>98.5</v>
      </c>
      <c r="AL49">
        <v>98.5</v>
      </c>
      <c r="AM49">
        <v>0</v>
      </c>
      <c r="AN49">
        <v>0</v>
      </c>
      <c r="AO49">
        <v>34468.6</v>
      </c>
      <c r="AP49">
        <v>34666.400000000001</v>
      </c>
    </row>
    <row r="50" spans="1:42" x14ac:dyDescent="0.25">
      <c r="A50" t="str">
        <f>VLOOKUP(B50,Data!$A$8:$C$316, 3, 0)</f>
        <v>SD</v>
      </c>
      <c r="B50" t="s">
        <v>240</v>
      </c>
      <c r="C50" t="s">
        <v>784</v>
      </c>
      <c r="D50">
        <v>34666.400000000001</v>
      </c>
      <c r="E50">
        <v>2012.83</v>
      </c>
      <c r="F50">
        <f t="shared" si="0"/>
        <v>69777569.912</v>
      </c>
      <c r="R50">
        <v>34666.400000000001</v>
      </c>
      <c r="T50">
        <v>34666.400000000001</v>
      </c>
      <c r="U50" t="str">
        <f t="shared" si="1"/>
        <v>Y</v>
      </c>
      <c r="V50" t="s">
        <v>786</v>
      </c>
      <c r="W50" t="s">
        <v>243</v>
      </c>
      <c r="X50" t="s">
        <v>786</v>
      </c>
      <c r="Y50">
        <v>8401511</v>
      </c>
      <c r="Z50">
        <v>8562307</v>
      </c>
      <c r="AA50" t="s">
        <v>1192</v>
      </c>
      <c r="AB50">
        <v>0</v>
      </c>
      <c r="AC50">
        <v>251709</v>
      </c>
      <c r="AD50">
        <v>251920</v>
      </c>
      <c r="AE50">
        <v>8149802</v>
      </c>
      <c r="AF50">
        <v>8310387</v>
      </c>
      <c r="AG50">
        <v>0</v>
      </c>
      <c r="AH50">
        <v>0</v>
      </c>
      <c r="AI50">
        <v>31488.6</v>
      </c>
      <c r="AJ50">
        <v>31645.4</v>
      </c>
      <c r="AK50">
        <v>98.35</v>
      </c>
      <c r="AL50">
        <v>97.85</v>
      </c>
      <c r="AM50">
        <v>0</v>
      </c>
      <c r="AN50">
        <v>0</v>
      </c>
      <c r="AO50">
        <v>30969</v>
      </c>
      <c r="AP50">
        <v>30965</v>
      </c>
    </row>
    <row r="51" spans="1:42" x14ac:dyDescent="0.25">
      <c r="A51" t="str">
        <f>VLOOKUP(B51,Data!$A$8:$C$316, 3, 0)</f>
        <v>SD</v>
      </c>
      <c r="B51" t="s">
        <v>243</v>
      </c>
      <c r="C51" t="s">
        <v>786</v>
      </c>
      <c r="D51">
        <v>30965</v>
      </c>
      <c r="E51">
        <v>1899.85</v>
      </c>
      <c r="F51">
        <f t="shared" si="0"/>
        <v>58828855.25</v>
      </c>
      <c r="R51">
        <v>30965</v>
      </c>
      <c r="T51">
        <v>30965</v>
      </c>
      <c r="U51" t="str">
        <f t="shared" si="1"/>
        <v>Y</v>
      </c>
      <c r="V51" t="s">
        <v>1552</v>
      </c>
      <c r="W51" t="s">
        <v>178</v>
      </c>
      <c r="X51" t="s">
        <v>1552</v>
      </c>
      <c r="Y51">
        <v>177012729</v>
      </c>
      <c r="Z51">
        <v>188167090</v>
      </c>
      <c r="AA51" t="s">
        <v>1192</v>
      </c>
      <c r="AB51">
        <v>0</v>
      </c>
      <c r="AC51">
        <v>13013151</v>
      </c>
      <c r="AD51">
        <v>13490727</v>
      </c>
      <c r="AE51">
        <v>163999578</v>
      </c>
      <c r="AF51">
        <v>174676363</v>
      </c>
      <c r="AG51">
        <v>778225</v>
      </c>
      <c r="AH51">
        <v>801058</v>
      </c>
      <c r="AI51">
        <v>106196</v>
      </c>
      <c r="AJ51">
        <v>107775.8</v>
      </c>
      <c r="AK51">
        <v>99</v>
      </c>
      <c r="AL51">
        <v>99</v>
      </c>
      <c r="AM51">
        <v>0</v>
      </c>
      <c r="AN51">
        <v>0</v>
      </c>
      <c r="AO51">
        <v>105134</v>
      </c>
      <c r="AP51">
        <v>106698</v>
      </c>
    </row>
    <row r="52" spans="1:42" x14ac:dyDescent="0.25">
      <c r="A52" t="str">
        <f>VLOOKUP(B52,Data!$A$8:$C$316, 3, 0)</f>
        <v>UA</v>
      </c>
      <c r="B52" t="s">
        <v>178</v>
      </c>
      <c r="C52" t="s">
        <v>1552</v>
      </c>
      <c r="D52">
        <v>106698</v>
      </c>
      <c r="E52">
        <v>2093.0500000000002</v>
      </c>
      <c r="F52">
        <f t="shared" si="0"/>
        <v>223324248.90000001</v>
      </c>
      <c r="R52">
        <v>106698</v>
      </c>
      <c r="T52">
        <v>106698</v>
      </c>
      <c r="U52" t="str">
        <f t="shared" si="1"/>
        <v>Y</v>
      </c>
      <c r="V52" t="s">
        <v>789</v>
      </c>
      <c r="W52" t="s">
        <v>248</v>
      </c>
      <c r="X52" t="s">
        <v>789</v>
      </c>
      <c r="Y52">
        <v>12380598</v>
      </c>
      <c r="Z52">
        <v>13003151</v>
      </c>
      <c r="AA52" t="s">
        <v>1192</v>
      </c>
      <c r="AB52" t="s">
        <v>1192</v>
      </c>
      <c r="AC52">
        <v>3821293</v>
      </c>
      <c r="AD52">
        <v>4051639</v>
      </c>
      <c r="AE52">
        <v>8559305</v>
      </c>
      <c r="AF52">
        <v>8951512</v>
      </c>
      <c r="AG52">
        <v>1270842</v>
      </c>
      <c r="AH52">
        <v>1311265</v>
      </c>
      <c r="AI52">
        <v>58484.46701</v>
      </c>
      <c r="AJ52">
        <v>59150.659899999999</v>
      </c>
      <c r="AK52">
        <v>98.5</v>
      </c>
      <c r="AL52">
        <v>98.5</v>
      </c>
      <c r="AM52">
        <v>0</v>
      </c>
      <c r="AN52">
        <v>23.5</v>
      </c>
      <c r="AO52">
        <v>57607.199999999997</v>
      </c>
      <c r="AP52">
        <v>58286.9</v>
      </c>
    </row>
    <row r="53" spans="1:42" x14ac:dyDescent="0.25">
      <c r="A53" t="str">
        <f>VLOOKUP(B53,Data!$A$8:$C$316, 3, 0)</f>
        <v>SD</v>
      </c>
      <c r="B53" t="s">
        <v>248</v>
      </c>
      <c r="C53" t="s">
        <v>789</v>
      </c>
      <c r="D53">
        <v>58286.9</v>
      </c>
      <c r="E53">
        <v>1951.39</v>
      </c>
      <c r="F53">
        <f t="shared" si="0"/>
        <v>113740473.79100001</v>
      </c>
      <c r="R53">
        <v>58286.9</v>
      </c>
      <c r="T53">
        <v>58286.9</v>
      </c>
      <c r="U53" t="str">
        <f t="shared" si="1"/>
        <v>Y</v>
      </c>
      <c r="V53" t="s">
        <v>791</v>
      </c>
      <c r="W53" t="s">
        <v>251</v>
      </c>
      <c r="X53" t="s">
        <v>791</v>
      </c>
      <c r="Y53">
        <v>16213966</v>
      </c>
      <c r="Z53">
        <v>16725100</v>
      </c>
      <c r="AA53" t="s">
        <v>1192</v>
      </c>
      <c r="AB53">
        <v>1704200</v>
      </c>
      <c r="AC53">
        <v>2631979</v>
      </c>
      <c r="AD53">
        <v>2738253</v>
      </c>
      <c r="AE53">
        <v>13581987</v>
      </c>
      <c r="AF53">
        <v>13986847</v>
      </c>
      <c r="AG53">
        <v>0</v>
      </c>
      <c r="AH53" t="s">
        <v>1192</v>
      </c>
      <c r="AI53">
        <v>68733.759999999995</v>
      </c>
      <c r="AJ53">
        <v>69078.98</v>
      </c>
      <c r="AK53">
        <v>99.298580000000001</v>
      </c>
      <c r="AL53">
        <v>99.277420000000006</v>
      </c>
      <c r="AM53">
        <v>0</v>
      </c>
      <c r="AN53" t="s">
        <v>1192</v>
      </c>
      <c r="AO53">
        <v>68251.7</v>
      </c>
      <c r="AP53">
        <v>68579.8</v>
      </c>
    </row>
    <row r="54" spans="1:42" x14ac:dyDescent="0.25">
      <c r="A54" t="str">
        <f>VLOOKUP(B54,Data!$A$8:$C$316, 3, 0)</f>
        <v>SD</v>
      </c>
      <c r="B54" t="s">
        <v>251</v>
      </c>
      <c r="C54" t="s">
        <v>791</v>
      </c>
      <c r="D54">
        <v>68579.8</v>
      </c>
      <c r="E54">
        <v>1867.21</v>
      </c>
      <c r="F54">
        <f t="shared" si="0"/>
        <v>128052888.35800001</v>
      </c>
      <c r="R54">
        <v>68579.8</v>
      </c>
      <c r="T54">
        <v>68579.8</v>
      </c>
      <c r="U54" t="str">
        <f t="shared" si="1"/>
        <v>Y</v>
      </c>
      <c r="V54" t="s">
        <v>793</v>
      </c>
      <c r="W54" t="s">
        <v>254</v>
      </c>
      <c r="X54" t="s">
        <v>793</v>
      </c>
      <c r="Y54">
        <v>9531469</v>
      </c>
      <c r="Z54">
        <v>9750948.5800000001</v>
      </c>
      <c r="AA54" t="s">
        <v>1192</v>
      </c>
      <c r="AB54">
        <v>0</v>
      </c>
      <c r="AC54">
        <v>295094</v>
      </c>
      <c r="AD54">
        <v>336949.58</v>
      </c>
      <c r="AE54">
        <v>9236375</v>
      </c>
      <c r="AF54">
        <v>9413999</v>
      </c>
      <c r="AG54">
        <v>0</v>
      </c>
      <c r="AH54">
        <v>0</v>
      </c>
      <c r="AI54">
        <v>43580.3</v>
      </c>
      <c r="AJ54">
        <v>43404.6</v>
      </c>
      <c r="AK54">
        <v>99</v>
      </c>
      <c r="AL54">
        <v>99</v>
      </c>
      <c r="AM54">
        <v>0</v>
      </c>
      <c r="AN54">
        <v>0</v>
      </c>
      <c r="AO54">
        <v>43144.5</v>
      </c>
      <c r="AP54">
        <v>42970.6</v>
      </c>
    </row>
    <row r="55" spans="1:42" x14ac:dyDescent="0.25">
      <c r="A55" t="str">
        <f>VLOOKUP(B55,Data!$A$8:$C$316, 3, 0)</f>
        <v>SD</v>
      </c>
      <c r="B55" t="s">
        <v>254</v>
      </c>
      <c r="C55" t="s">
        <v>793</v>
      </c>
      <c r="D55">
        <v>42970.6</v>
      </c>
      <c r="E55">
        <v>1906.22</v>
      </c>
      <c r="F55">
        <f t="shared" si="0"/>
        <v>81911417.131999999</v>
      </c>
      <c r="R55">
        <v>42970.6</v>
      </c>
      <c r="T55">
        <v>42970.6</v>
      </c>
      <c r="U55" t="str">
        <f t="shared" si="1"/>
        <v>Y</v>
      </c>
      <c r="V55" t="s">
        <v>795</v>
      </c>
      <c r="W55" t="s">
        <v>257</v>
      </c>
      <c r="X55" t="s">
        <v>795</v>
      </c>
      <c r="Y55">
        <v>12797435.82</v>
      </c>
      <c r="Z55">
        <v>13153713</v>
      </c>
      <c r="AA55" t="s">
        <v>1192</v>
      </c>
      <c r="AB55" t="s">
        <v>1192</v>
      </c>
      <c r="AC55">
        <v>5380189</v>
      </c>
      <c r="AD55">
        <v>5450911</v>
      </c>
      <c r="AE55">
        <v>7417246.8200000003</v>
      </c>
      <c r="AF55">
        <v>7702802</v>
      </c>
      <c r="AG55">
        <v>0</v>
      </c>
      <c r="AH55">
        <v>0</v>
      </c>
      <c r="AI55">
        <v>56439.199999999997</v>
      </c>
      <c r="AJ55">
        <v>56496.3</v>
      </c>
      <c r="AK55">
        <v>98</v>
      </c>
      <c r="AL55">
        <v>98</v>
      </c>
      <c r="AM55">
        <v>249.5</v>
      </c>
      <c r="AN55">
        <v>249.5</v>
      </c>
      <c r="AO55">
        <v>55559.9</v>
      </c>
      <c r="AP55">
        <v>55615.9</v>
      </c>
    </row>
    <row r="56" spans="1:42" x14ac:dyDescent="0.25">
      <c r="A56" t="str">
        <f>VLOOKUP(B56,Data!$A$8:$C$316, 3, 0)</f>
        <v>SD</v>
      </c>
      <c r="B56" t="s">
        <v>257</v>
      </c>
      <c r="C56" t="s">
        <v>795</v>
      </c>
      <c r="D56">
        <v>55615.9</v>
      </c>
      <c r="E56">
        <v>2040.9</v>
      </c>
      <c r="F56">
        <f t="shared" si="0"/>
        <v>113506490.31</v>
      </c>
      <c r="R56">
        <v>55615.9</v>
      </c>
      <c r="T56">
        <v>55615.9</v>
      </c>
      <c r="U56" t="str">
        <f t="shared" si="1"/>
        <v>Y</v>
      </c>
      <c r="V56" t="s">
        <v>1557</v>
      </c>
      <c r="W56" t="s">
        <v>180</v>
      </c>
      <c r="X56" t="s">
        <v>1557</v>
      </c>
      <c r="Y56">
        <v>238254135</v>
      </c>
      <c r="Z56">
        <v>251939179</v>
      </c>
      <c r="AA56" t="s">
        <v>1192</v>
      </c>
      <c r="AB56" t="s">
        <v>1192</v>
      </c>
      <c r="AC56">
        <v>8750036</v>
      </c>
      <c r="AD56">
        <v>9090523</v>
      </c>
      <c r="AE56">
        <v>229504099</v>
      </c>
      <c r="AF56">
        <v>242848656</v>
      </c>
      <c r="AG56">
        <v>0</v>
      </c>
      <c r="AH56">
        <v>0</v>
      </c>
      <c r="AI56">
        <v>154139.23000000001</v>
      </c>
      <c r="AJ56">
        <v>155349.6</v>
      </c>
      <c r="AK56">
        <v>99</v>
      </c>
      <c r="AL56">
        <v>99</v>
      </c>
      <c r="AM56">
        <v>0</v>
      </c>
      <c r="AN56">
        <v>0</v>
      </c>
      <c r="AO56">
        <v>152597.79999999999</v>
      </c>
      <c r="AP56">
        <v>153796.1</v>
      </c>
    </row>
    <row r="57" spans="1:42" x14ac:dyDescent="0.25">
      <c r="A57" t="str">
        <f>VLOOKUP(B57,Data!$A$8:$C$316, 3, 0)</f>
        <v>UA</v>
      </c>
      <c r="B57" t="s">
        <v>180</v>
      </c>
      <c r="C57" t="s">
        <v>1557</v>
      </c>
      <c r="D57">
        <v>153796.1</v>
      </c>
      <c r="E57">
        <v>1944.45</v>
      </c>
      <c r="F57">
        <f t="shared" si="0"/>
        <v>299048826.64500004</v>
      </c>
      <c r="R57">
        <v>153796.1</v>
      </c>
      <c r="T57">
        <v>153796.1</v>
      </c>
      <c r="U57" t="str">
        <f t="shared" si="1"/>
        <v>Y</v>
      </c>
      <c r="V57" t="s">
        <v>1558</v>
      </c>
      <c r="W57" t="s">
        <v>183</v>
      </c>
      <c r="X57" t="s">
        <v>1558</v>
      </c>
      <c r="Y57">
        <v>199511769</v>
      </c>
      <c r="Z57">
        <v>207662028</v>
      </c>
      <c r="AA57" t="s">
        <v>1192</v>
      </c>
      <c r="AB57">
        <v>341652</v>
      </c>
      <c r="AC57">
        <v>3954444</v>
      </c>
      <c r="AD57">
        <v>3987552</v>
      </c>
      <c r="AE57">
        <v>195557325</v>
      </c>
      <c r="AF57">
        <v>203674476</v>
      </c>
      <c r="AG57">
        <v>330324</v>
      </c>
      <c r="AH57">
        <v>336235</v>
      </c>
      <c r="AI57">
        <v>125459.6</v>
      </c>
      <c r="AJ57">
        <v>124462.1</v>
      </c>
      <c r="AK57">
        <v>98.5</v>
      </c>
      <c r="AL57">
        <v>98.5</v>
      </c>
      <c r="AM57">
        <v>135.6</v>
      </c>
      <c r="AN57">
        <v>129.1</v>
      </c>
      <c r="AO57">
        <v>123713.3</v>
      </c>
      <c r="AP57">
        <v>122724.3</v>
      </c>
    </row>
    <row r="58" spans="1:42" x14ac:dyDescent="0.25">
      <c r="A58" t="str">
        <f>VLOOKUP(B58,Data!$A$8:$C$316, 3, 0)</f>
        <v>UA</v>
      </c>
      <c r="B58" t="s">
        <v>183</v>
      </c>
      <c r="C58" t="s">
        <v>1558</v>
      </c>
      <c r="D58">
        <v>122724.3</v>
      </c>
      <c r="E58">
        <v>1998.41</v>
      </c>
      <c r="F58">
        <f t="shared" si="0"/>
        <v>245253468.36300001</v>
      </c>
      <c r="R58">
        <v>122724.3</v>
      </c>
      <c r="T58">
        <v>122724.3</v>
      </c>
      <c r="U58" t="str">
        <f t="shared" si="1"/>
        <v>Y</v>
      </c>
      <c r="V58" t="s">
        <v>799</v>
      </c>
      <c r="W58" t="s">
        <v>264</v>
      </c>
      <c r="X58" t="s">
        <v>799</v>
      </c>
      <c r="Y58">
        <v>5421043</v>
      </c>
      <c r="Z58">
        <v>5593183</v>
      </c>
      <c r="AA58" t="s">
        <v>1192</v>
      </c>
      <c r="AB58">
        <v>0</v>
      </c>
      <c r="AC58">
        <v>463469</v>
      </c>
      <c r="AD58">
        <v>474335</v>
      </c>
      <c r="AE58">
        <v>4957574</v>
      </c>
      <c r="AF58">
        <v>5118848</v>
      </c>
      <c r="AG58">
        <v>0</v>
      </c>
      <c r="AH58" t="s">
        <v>1192</v>
      </c>
      <c r="AI58">
        <v>29700.85</v>
      </c>
      <c r="AJ58">
        <v>29790.3</v>
      </c>
      <c r="AK58">
        <v>98.25</v>
      </c>
      <c r="AL58">
        <v>98.25</v>
      </c>
      <c r="AM58">
        <v>0</v>
      </c>
      <c r="AN58" t="s">
        <v>1192</v>
      </c>
      <c r="AO58">
        <v>29181.1</v>
      </c>
      <c r="AP58">
        <v>29269</v>
      </c>
    </row>
    <row r="59" spans="1:42" x14ac:dyDescent="0.25">
      <c r="A59" t="str">
        <f>VLOOKUP(B59,Data!$A$8:$C$316, 3, 0)</f>
        <v>SD</v>
      </c>
      <c r="B59" t="s">
        <v>264</v>
      </c>
      <c r="C59" t="s">
        <v>799</v>
      </c>
      <c r="D59">
        <v>29269</v>
      </c>
      <c r="E59">
        <v>1895.04</v>
      </c>
      <c r="F59">
        <f t="shared" si="0"/>
        <v>55465925.759999998</v>
      </c>
      <c r="R59">
        <v>29269</v>
      </c>
      <c r="T59">
        <v>29269</v>
      </c>
      <c r="U59" t="str">
        <f t="shared" si="1"/>
        <v>Y</v>
      </c>
      <c r="V59" t="s">
        <v>801</v>
      </c>
      <c r="W59" t="s">
        <v>267</v>
      </c>
      <c r="X59" t="s">
        <v>801</v>
      </c>
      <c r="Y59">
        <v>12413631</v>
      </c>
      <c r="Z59">
        <v>12955501</v>
      </c>
      <c r="AA59" t="s">
        <v>1192</v>
      </c>
      <c r="AB59" t="s">
        <v>1192</v>
      </c>
      <c r="AC59">
        <v>3437834</v>
      </c>
      <c r="AD59">
        <v>3734573</v>
      </c>
      <c r="AE59">
        <v>8975797</v>
      </c>
      <c r="AF59">
        <v>9220928</v>
      </c>
      <c r="AG59">
        <v>0</v>
      </c>
      <c r="AH59">
        <v>0</v>
      </c>
      <c r="AI59">
        <v>54396.800000000003</v>
      </c>
      <c r="AJ59">
        <v>54244.4</v>
      </c>
      <c r="AK59">
        <v>99</v>
      </c>
      <c r="AL59">
        <v>99</v>
      </c>
      <c r="AM59">
        <v>280.48</v>
      </c>
      <c r="AN59">
        <v>281.8</v>
      </c>
      <c r="AO59">
        <v>54133.3</v>
      </c>
      <c r="AP59">
        <v>53983.8</v>
      </c>
    </row>
    <row r="60" spans="1:42" x14ac:dyDescent="0.25">
      <c r="A60" t="str">
        <f>VLOOKUP(B60,Data!$A$8:$C$316, 3, 0)</f>
        <v>SD</v>
      </c>
      <c r="B60" t="s">
        <v>267</v>
      </c>
      <c r="C60" t="s">
        <v>801</v>
      </c>
      <c r="D60">
        <v>53983.8</v>
      </c>
      <c r="E60">
        <v>1965.46</v>
      </c>
      <c r="F60">
        <f t="shared" si="0"/>
        <v>106102999.54800001</v>
      </c>
      <c r="R60">
        <v>53983.8</v>
      </c>
      <c r="T60">
        <v>53983.8</v>
      </c>
      <c r="U60" t="str">
        <f t="shared" si="1"/>
        <v>Y</v>
      </c>
      <c r="V60" t="s">
        <v>803</v>
      </c>
      <c r="W60" t="s">
        <v>270</v>
      </c>
      <c r="X60" t="s">
        <v>803</v>
      </c>
      <c r="Y60">
        <v>7885560</v>
      </c>
      <c r="Z60">
        <v>8039579</v>
      </c>
      <c r="AA60" t="s">
        <v>1192</v>
      </c>
      <c r="AB60">
        <v>747955</v>
      </c>
      <c r="AC60">
        <v>737901</v>
      </c>
      <c r="AD60">
        <v>741535</v>
      </c>
      <c r="AE60">
        <v>7147659</v>
      </c>
      <c r="AF60">
        <v>7298044</v>
      </c>
      <c r="AG60">
        <v>0</v>
      </c>
      <c r="AH60">
        <v>0</v>
      </c>
      <c r="AI60">
        <v>38008.629999999997</v>
      </c>
      <c r="AJ60">
        <v>38046.9</v>
      </c>
      <c r="AK60">
        <v>98.5</v>
      </c>
      <c r="AL60">
        <v>98.5</v>
      </c>
      <c r="AM60">
        <v>0</v>
      </c>
      <c r="AN60">
        <v>0</v>
      </c>
      <c r="AO60">
        <v>37438.5</v>
      </c>
      <c r="AP60">
        <v>37476.199999999997</v>
      </c>
    </row>
    <row r="61" spans="1:42" x14ac:dyDescent="0.25">
      <c r="A61" t="str">
        <f>VLOOKUP(B61,Data!$A$8:$C$316, 3, 0)</f>
        <v>SD</v>
      </c>
      <c r="B61" t="s">
        <v>270</v>
      </c>
      <c r="C61" t="s">
        <v>803</v>
      </c>
      <c r="D61">
        <v>37476.199999999997</v>
      </c>
      <c r="E61">
        <v>1969.43</v>
      </c>
      <c r="F61">
        <f t="shared" si="0"/>
        <v>73806752.566</v>
      </c>
      <c r="R61">
        <v>37476.199999999997</v>
      </c>
      <c r="T61">
        <v>37476.199999999997</v>
      </c>
      <c r="U61" t="str">
        <f t="shared" si="1"/>
        <v>Y</v>
      </c>
      <c r="V61" t="s">
        <v>186</v>
      </c>
      <c r="W61" t="s">
        <v>185</v>
      </c>
      <c r="X61" t="s">
        <v>186</v>
      </c>
      <c r="Y61">
        <v>7556318</v>
      </c>
      <c r="Z61">
        <v>7784932</v>
      </c>
      <c r="AA61" t="s">
        <v>1192</v>
      </c>
      <c r="AB61" t="s">
        <v>1192</v>
      </c>
      <c r="AC61">
        <v>384193</v>
      </c>
      <c r="AD61">
        <v>379929</v>
      </c>
      <c r="AE61">
        <v>7172125</v>
      </c>
      <c r="AF61">
        <v>7405003</v>
      </c>
      <c r="AG61">
        <v>265791</v>
      </c>
      <c r="AH61">
        <v>269101</v>
      </c>
      <c r="AI61">
        <v>8401.2000000000007</v>
      </c>
      <c r="AJ61">
        <v>8599.6200000000008</v>
      </c>
      <c r="AK61">
        <v>97</v>
      </c>
      <c r="AL61">
        <v>95</v>
      </c>
      <c r="AM61">
        <v>0</v>
      </c>
      <c r="AN61">
        <v>0</v>
      </c>
      <c r="AO61">
        <v>8149.2</v>
      </c>
      <c r="AP61">
        <v>8169.6</v>
      </c>
    </row>
    <row r="62" spans="1:42" x14ac:dyDescent="0.25">
      <c r="A62" t="str">
        <f>VLOOKUP(B62,Data!$A$8:$C$316, 3, 0)</f>
        <v>ILB</v>
      </c>
      <c r="B62" t="s">
        <v>185</v>
      </c>
      <c r="C62" t="s">
        <v>186</v>
      </c>
      <c r="D62">
        <v>8169.6</v>
      </c>
      <c r="E62">
        <v>1049.44</v>
      </c>
      <c r="F62">
        <f t="shared" si="0"/>
        <v>8573505.0240000002</v>
      </c>
      <c r="R62">
        <v>8169.6</v>
      </c>
      <c r="T62">
        <v>8169.6</v>
      </c>
      <c r="U62" t="str">
        <f t="shared" si="1"/>
        <v>Y</v>
      </c>
      <c r="V62" t="s">
        <v>806</v>
      </c>
      <c r="W62" t="s">
        <v>275</v>
      </c>
      <c r="X62" t="s">
        <v>806</v>
      </c>
      <c r="Y62">
        <v>14597100</v>
      </c>
      <c r="Z62">
        <v>14688473</v>
      </c>
      <c r="AA62" t="s">
        <v>1192</v>
      </c>
      <c r="AB62">
        <v>0</v>
      </c>
      <c r="AC62">
        <v>2093829</v>
      </c>
      <c r="AD62">
        <v>2100673</v>
      </c>
      <c r="AE62">
        <v>12503271</v>
      </c>
      <c r="AF62">
        <v>12587800</v>
      </c>
      <c r="AG62">
        <v>0</v>
      </c>
      <c r="AH62">
        <v>0</v>
      </c>
      <c r="AI62">
        <v>63802.2</v>
      </c>
      <c r="AJ62">
        <v>63614.1</v>
      </c>
      <c r="AK62">
        <v>99</v>
      </c>
      <c r="AL62">
        <v>97.5</v>
      </c>
      <c r="AM62">
        <v>768.6</v>
      </c>
      <c r="AN62">
        <v>752.7</v>
      </c>
      <c r="AO62">
        <v>63932.800000000003</v>
      </c>
      <c r="AP62">
        <v>62776.4</v>
      </c>
    </row>
    <row r="63" spans="1:42" x14ac:dyDescent="0.25">
      <c r="A63" t="str">
        <f>VLOOKUP(B63,Data!$A$8:$C$316, 3, 0)</f>
        <v>SD</v>
      </c>
      <c r="B63" t="s">
        <v>275</v>
      </c>
      <c r="C63" t="s">
        <v>806</v>
      </c>
      <c r="D63">
        <v>62776.4</v>
      </c>
      <c r="E63">
        <v>1857.31</v>
      </c>
      <c r="F63">
        <f t="shared" si="0"/>
        <v>116595235.484</v>
      </c>
      <c r="R63">
        <v>62776.4</v>
      </c>
      <c r="T63">
        <v>62776.4</v>
      </c>
      <c r="U63" t="str">
        <f t="shared" si="1"/>
        <v>Y</v>
      </c>
      <c r="V63" t="s">
        <v>808</v>
      </c>
      <c r="W63" t="s">
        <v>278</v>
      </c>
      <c r="X63" t="s">
        <v>808</v>
      </c>
      <c r="Y63">
        <v>5498448</v>
      </c>
      <c r="Z63">
        <v>5583434</v>
      </c>
      <c r="AA63" t="s">
        <v>1192</v>
      </c>
      <c r="AB63" t="s">
        <v>1192</v>
      </c>
      <c r="AC63">
        <v>1116423</v>
      </c>
      <c r="AD63">
        <v>1130086</v>
      </c>
      <c r="AE63">
        <v>4382025</v>
      </c>
      <c r="AF63">
        <v>4453348</v>
      </c>
      <c r="AG63">
        <v>0</v>
      </c>
      <c r="AH63">
        <v>0</v>
      </c>
      <c r="AI63">
        <v>21263.279999999999</v>
      </c>
      <c r="AJ63">
        <v>21196.03</v>
      </c>
      <c r="AK63">
        <v>98</v>
      </c>
      <c r="AL63">
        <v>98</v>
      </c>
      <c r="AM63">
        <v>0</v>
      </c>
      <c r="AN63">
        <v>0</v>
      </c>
      <c r="AO63">
        <v>20838</v>
      </c>
      <c r="AP63">
        <v>20772.099999999999</v>
      </c>
    </row>
    <row r="64" spans="1:42" x14ac:dyDescent="0.25">
      <c r="A64" t="str">
        <f>VLOOKUP(B64,Data!$A$8:$C$316, 3, 0)</f>
        <v>SD</v>
      </c>
      <c r="B64" t="s">
        <v>278</v>
      </c>
      <c r="C64" t="s">
        <v>808</v>
      </c>
      <c r="D64">
        <v>20772.099999999999</v>
      </c>
      <c r="E64">
        <v>2038.99</v>
      </c>
      <c r="F64">
        <f t="shared" si="0"/>
        <v>42354104.178999998</v>
      </c>
      <c r="R64">
        <v>20772.099999999999</v>
      </c>
      <c r="T64">
        <v>20772.099999999999</v>
      </c>
      <c r="U64" t="str">
        <f t="shared" si="1"/>
        <v>Y</v>
      </c>
      <c r="V64" t="s">
        <v>1818</v>
      </c>
      <c r="W64" t="s">
        <v>187</v>
      </c>
      <c r="X64" t="s">
        <v>1818</v>
      </c>
      <c r="Y64">
        <v>339778387</v>
      </c>
      <c r="Z64">
        <v>353583249</v>
      </c>
      <c r="AA64" t="s">
        <v>1192</v>
      </c>
      <c r="AB64" t="s">
        <v>1192</v>
      </c>
      <c r="AC64">
        <v>26367776</v>
      </c>
      <c r="AD64">
        <v>27052015</v>
      </c>
      <c r="AE64">
        <v>313410611</v>
      </c>
      <c r="AF64">
        <v>326531234</v>
      </c>
      <c r="AG64">
        <v>1616112</v>
      </c>
      <c r="AH64">
        <v>1649541</v>
      </c>
      <c r="AI64">
        <v>198658.73</v>
      </c>
      <c r="AJ64">
        <v>198340.14</v>
      </c>
      <c r="AK64">
        <v>99.1</v>
      </c>
      <c r="AL64">
        <v>98.5</v>
      </c>
      <c r="AM64">
        <v>488.56</v>
      </c>
      <c r="AN64">
        <v>483.98</v>
      </c>
      <c r="AO64">
        <v>197359.4</v>
      </c>
      <c r="AP64">
        <v>195849</v>
      </c>
    </row>
    <row r="65" spans="1:42" x14ac:dyDescent="0.25">
      <c r="A65" t="str">
        <f>VLOOKUP(B65,Data!$A$8:$C$316, 3, 0)</f>
        <v>UA</v>
      </c>
      <c r="B65" t="s">
        <v>187</v>
      </c>
      <c r="C65" t="s">
        <v>1818</v>
      </c>
      <c r="D65">
        <v>195849</v>
      </c>
      <c r="E65">
        <v>2041.95</v>
      </c>
      <c r="F65">
        <f t="shared" si="0"/>
        <v>399913865.55000001</v>
      </c>
      <c r="R65">
        <v>195849</v>
      </c>
      <c r="T65">
        <v>195849</v>
      </c>
      <c r="U65" t="str">
        <f t="shared" si="1"/>
        <v>Y</v>
      </c>
      <c r="V65" t="s">
        <v>811</v>
      </c>
      <c r="W65" t="s">
        <v>283</v>
      </c>
      <c r="X65" t="s">
        <v>811</v>
      </c>
      <c r="Y65">
        <v>8975235</v>
      </c>
      <c r="Z65">
        <v>9334783</v>
      </c>
      <c r="AA65" t="s">
        <v>1192</v>
      </c>
      <c r="AB65">
        <v>0</v>
      </c>
      <c r="AC65">
        <v>3374599</v>
      </c>
      <c r="AD65">
        <v>3520820</v>
      </c>
      <c r="AE65">
        <v>5600636</v>
      </c>
      <c r="AF65">
        <v>5813963</v>
      </c>
      <c r="AG65">
        <v>0</v>
      </c>
      <c r="AH65">
        <v>0</v>
      </c>
      <c r="AI65">
        <v>42030.69</v>
      </c>
      <c r="AJ65">
        <v>42064.26</v>
      </c>
      <c r="AK65">
        <v>99</v>
      </c>
      <c r="AL65">
        <v>99</v>
      </c>
      <c r="AM65">
        <v>207.19</v>
      </c>
      <c r="AN65">
        <v>204.55</v>
      </c>
      <c r="AO65">
        <v>41817.599999999999</v>
      </c>
      <c r="AP65">
        <v>41848.199999999997</v>
      </c>
    </row>
    <row r="66" spans="1:42" x14ac:dyDescent="0.25">
      <c r="A66" t="str">
        <f>VLOOKUP(B66,Data!$A$8:$C$316, 3, 0)</f>
        <v>SD</v>
      </c>
      <c r="B66" t="s">
        <v>283</v>
      </c>
      <c r="C66" t="s">
        <v>811</v>
      </c>
      <c r="D66">
        <v>41848.199999999997</v>
      </c>
      <c r="E66">
        <v>1902.36</v>
      </c>
      <c r="F66">
        <f t="shared" si="0"/>
        <v>79610341.751999989</v>
      </c>
      <c r="R66">
        <v>41848.199999999997</v>
      </c>
      <c r="T66">
        <v>41848.199999999997</v>
      </c>
      <c r="U66" t="str">
        <f t="shared" si="1"/>
        <v>Y</v>
      </c>
      <c r="V66" t="s">
        <v>190</v>
      </c>
      <c r="W66" t="s">
        <v>189</v>
      </c>
      <c r="X66" t="s">
        <v>190</v>
      </c>
      <c r="Y66">
        <v>141381083</v>
      </c>
      <c r="Z66">
        <v>146275617.06999999</v>
      </c>
      <c r="AA66" t="s">
        <v>1192</v>
      </c>
      <c r="AB66" t="s">
        <v>1192</v>
      </c>
      <c r="AC66">
        <v>40590</v>
      </c>
      <c r="AD66">
        <v>46673.07</v>
      </c>
      <c r="AE66">
        <v>141340493</v>
      </c>
      <c r="AF66">
        <v>146228944</v>
      </c>
      <c r="AG66">
        <v>15389637</v>
      </c>
      <c r="AH66">
        <v>16395497</v>
      </c>
      <c r="AI66">
        <v>85356.6</v>
      </c>
      <c r="AJ66">
        <v>84491.4</v>
      </c>
      <c r="AK66">
        <v>98.3</v>
      </c>
      <c r="AL66">
        <v>97.9</v>
      </c>
      <c r="AM66">
        <v>0</v>
      </c>
      <c r="AN66">
        <v>0</v>
      </c>
      <c r="AO66">
        <v>83905.5</v>
      </c>
      <c r="AP66">
        <v>82717.100000000006</v>
      </c>
    </row>
    <row r="67" spans="1:42" x14ac:dyDescent="0.25">
      <c r="A67" t="str">
        <f>VLOOKUP(B67,Data!$A$8:$C$316, 3, 0)</f>
        <v>MD</v>
      </c>
      <c r="B67" t="s">
        <v>189</v>
      </c>
      <c r="C67" t="s">
        <v>190</v>
      </c>
      <c r="D67">
        <v>82717.100000000006</v>
      </c>
      <c r="E67">
        <v>2008.97</v>
      </c>
      <c r="F67">
        <f t="shared" si="0"/>
        <v>166176172.38700002</v>
      </c>
      <c r="R67">
        <v>82717.100000000006</v>
      </c>
      <c r="T67">
        <v>82717.100000000006</v>
      </c>
      <c r="U67" t="str">
        <f t="shared" si="1"/>
        <v>Y</v>
      </c>
      <c r="V67" t="s">
        <v>814</v>
      </c>
      <c r="W67" t="s">
        <v>288</v>
      </c>
      <c r="X67" t="s">
        <v>814</v>
      </c>
      <c r="Y67">
        <v>5446750</v>
      </c>
      <c r="Z67">
        <v>5514539</v>
      </c>
      <c r="AA67" t="s">
        <v>1192</v>
      </c>
      <c r="AB67" t="s">
        <v>1192</v>
      </c>
      <c r="AC67">
        <v>1438791</v>
      </c>
      <c r="AD67">
        <v>1439790</v>
      </c>
      <c r="AE67">
        <v>4007959</v>
      </c>
      <c r="AF67">
        <v>4074749</v>
      </c>
      <c r="AG67">
        <v>11963</v>
      </c>
      <c r="AH67">
        <v>11963</v>
      </c>
      <c r="AI67">
        <v>22938.13</v>
      </c>
      <c r="AJ67">
        <v>22912.84</v>
      </c>
      <c r="AK67">
        <v>98.6</v>
      </c>
      <c r="AL67">
        <v>97.6</v>
      </c>
      <c r="AM67">
        <v>0</v>
      </c>
      <c r="AN67">
        <v>0</v>
      </c>
      <c r="AO67">
        <v>22617</v>
      </c>
      <c r="AP67">
        <v>22362.9</v>
      </c>
    </row>
    <row r="68" spans="1:42" x14ac:dyDescent="0.25">
      <c r="A68" t="str">
        <f>VLOOKUP(B68,Data!$A$8:$C$316, 3, 0)</f>
        <v>SD</v>
      </c>
      <c r="B68" t="s">
        <v>288</v>
      </c>
      <c r="C68" t="s">
        <v>814</v>
      </c>
      <c r="D68">
        <v>22362.9</v>
      </c>
      <c r="E68">
        <v>2002.84</v>
      </c>
      <c r="F68">
        <f t="shared" si="0"/>
        <v>44789310.636</v>
      </c>
      <c r="R68">
        <v>22362.9</v>
      </c>
      <c r="T68">
        <v>22362.9</v>
      </c>
      <c r="U68" t="str">
        <f t="shared" si="1"/>
        <v>Y</v>
      </c>
      <c r="V68" t="s">
        <v>816</v>
      </c>
      <c r="W68" t="s">
        <v>291</v>
      </c>
      <c r="X68" t="s">
        <v>816</v>
      </c>
      <c r="Y68">
        <v>7480748</v>
      </c>
      <c r="Z68">
        <v>7476253</v>
      </c>
      <c r="AA68" t="s">
        <v>1192</v>
      </c>
      <c r="AB68">
        <v>0</v>
      </c>
      <c r="AC68">
        <v>0</v>
      </c>
      <c r="AD68">
        <v>0</v>
      </c>
      <c r="AE68">
        <v>7480748</v>
      </c>
      <c r="AF68">
        <v>7476253</v>
      </c>
      <c r="AG68">
        <v>0</v>
      </c>
      <c r="AH68">
        <v>0</v>
      </c>
      <c r="AI68">
        <v>35991.9</v>
      </c>
      <c r="AJ68">
        <v>35137.599999999999</v>
      </c>
      <c r="AK68">
        <v>99.5</v>
      </c>
      <c r="AL68">
        <v>99.5</v>
      </c>
      <c r="AM68">
        <v>0</v>
      </c>
      <c r="AN68">
        <v>0</v>
      </c>
      <c r="AO68">
        <v>35811.9</v>
      </c>
      <c r="AP68">
        <v>34961.9</v>
      </c>
    </row>
    <row r="69" spans="1:42" x14ac:dyDescent="0.25">
      <c r="A69" t="str">
        <f>VLOOKUP(B69,Data!$A$8:$C$316, 3, 0)</f>
        <v>SD</v>
      </c>
      <c r="B69" t="s">
        <v>291</v>
      </c>
      <c r="C69" t="s">
        <v>816</v>
      </c>
      <c r="D69">
        <v>34961.9</v>
      </c>
      <c r="E69">
        <v>1939.31</v>
      </c>
      <c r="F69">
        <f t="shared" ref="F69:F132" si="2">D69*E69</f>
        <v>67801962.289000005</v>
      </c>
      <c r="R69">
        <v>34961.9</v>
      </c>
      <c r="T69">
        <v>34961.9</v>
      </c>
      <c r="U69" t="str">
        <f t="shared" ref="U69:U132" si="3">IF(R69&lt;&gt;T69,"N","Y")</f>
        <v>Y</v>
      </c>
      <c r="V69" t="s">
        <v>193</v>
      </c>
      <c r="W69" t="s">
        <v>192</v>
      </c>
      <c r="X69" t="s">
        <v>193</v>
      </c>
      <c r="Y69">
        <v>192726489.87</v>
      </c>
      <c r="Z69">
        <v>198093500</v>
      </c>
      <c r="AA69" t="s">
        <v>1192</v>
      </c>
      <c r="AB69">
        <v>0</v>
      </c>
      <c r="AC69">
        <v>0</v>
      </c>
      <c r="AD69">
        <v>0</v>
      </c>
      <c r="AE69">
        <v>192726489.87</v>
      </c>
      <c r="AF69">
        <v>198093500</v>
      </c>
      <c r="AG69">
        <v>1474000</v>
      </c>
      <c r="AH69">
        <v>1534000</v>
      </c>
      <c r="AI69">
        <v>136132</v>
      </c>
      <c r="AJ69">
        <v>133272.6</v>
      </c>
      <c r="AK69">
        <v>97.5</v>
      </c>
      <c r="AL69">
        <v>97.5</v>
      </c>
      <c r="AM69">
        <v>0</v>
      </c>
      <c r="AN69">
        <v>0</v>
      </c>
      <c r="AO69">
        <v>132728.70000000001</v>
      </c>
      <c r="AP69">
        <v>129940.8</v>
      </c>
    </row>
    <row r="70" spans="1:42" x14ac:dyDescent="0.25">
      <c r="A70" t="str">
        <f>VLOOKUP(B70,Data!$A$8:$C$316, 3, 0)</f>
        <v>OLB</v>
      </c>
      <c r="B70" t="s">
        <v>192</v>
      </c>
      <c r="C70" t="s">
        <v>193</v>
      </c>
      <c r="D70">
        <v>129940.8</v>
      </c>
      <c r="E70">
        <v>1888.15</v>
      </c>
      <c r="F70">
        <f t="shared" si="2"/>
        <v>245347721.52000001</v>
      </c>
      <c r="R70">
        <v>129940.8</v>
      </c>
      <c r="T70">
        <v>129940.8</v>
      </c>
      <c r="U70" t="str">
        <f t="shared" si="3"/>
        <v>Y</v>
      </c>
      <c r="V70" t="s">
        <v>819</v>
      </c>
      <c r="W70" t="s">
        <v>296</v>
      </c>
      <c r="X70" t="s">
        <v>819</v>
      </c>
      <c r="Y70">
        <v>13057818.9</v>
      </c>
      <c r="Z70">
        <v>13405496</v>
      </c>
      <c r="AA70" t="s">
        <v>1192</v>
      </c>
      <c r="AB70" t="s">
        <v>1192</v>
      </c>
      <c r="AC70">
        <v>971850</v>
      </c>
      <c r="AD70">
        <v>999995</v>
      </c>
      <c r="AE70">
        <v>12085968.9</v>
      </c>
      <c r="AF70">
        <v>12405501</v>
      </c>
      <c r="AG70">
        <v>0</v>
      </c>
      <c r="AH70" t="s">
        <v>1192</v>
      </c>
      <c r="AI70">
        <v>58920.9</v>
      </c>
      <c r="AJ70">
        <v>59048</v>
      </c>
      <c r="AK70">
        <v>99.4</v>
      </c>
      <c r="AL70">
        <v>99.4</v>
      </c>
      <c r="AM70">
        <v>0</v>
      </c>
      <c r="AN70" t="s">
        <v>1192</v>
      </c>
      <c r="AO70">
        <v>58567.4</v>
      </c>
      <c r="AP70">
        <v>58693.7</v>
      </c>
    </row>
    <row r="71" spans="1:42" x14ac:dyDescent="0.25">
      <c r="A71" t="str">
        <f>VLOOKUP(B71,Data!$A$8:$C$316, 3, 0)</f>
        <v>SD</v>
      </c>
      <c r="B71" t="s">
        <v>296</v>
      </c>
      <c r="C71" t="s">
        <v>819</v>
      </c>
      <c r="D71">
        <v>58693.7</v>
      </c>
      <c r="E71">
        <v>1912.03</v>
      </c>
      <c r="F71">
        <f t="shared" si="2"/>
        <v>112224115.211</v>
      </c>
      <c r="R71">
        <v>58693.7</v>
      </c>
      <c r="T71">
        <v>58693.7</v>
      </c>
      <c r="U71" t="str">
        <f t="shared" si="3"/>
        <v>Y</v>
      </c>
      <c r="V71" t="s">
        <v>198</v>
      </c>
      <c r="W71" t="s">
        <v>197</v>
      </c>
      <c r="X71" t="s">
        <v>198</v>
      </c>
      <c r="Y71">
        <v>52357909</v>
      </c>
      <c r="Z71">
        <v>55213072</v>
      </c>
      <c r="AA71" t="s">
        <v>1192</v>
      </c>
      <c r="AB71">
        <v>0</v>
      </c>
      <c r="AC71">
        <v>178909</v>
      </c>
      <c r="AD71">
        <v>183072</v>
      </c>
      <c r="AE71">
        <v>52179000</v>
      </c>
      <c r="AF71">
        <v>55030000</v>
      </c>
      <c r="AG71">
        <v>107926</v>
      </c>
      <c r="AH71">
        <v>111025</v>
      </c>
      <c r="AI71">
        <v>33592.400000000001</v>
      </c>
      <c r="AJ71">
        <v>33763.9</v>
      </c>
      <c r="AK71">
        <v>99</v>
      </c>
      <c r="AL71">
        <v>99</v>
      </c>
      <c r="AM71">
        <v>72.8</v>
      </c>
      <c r="AN71">
        <v>53.3</v>
      </c>
      <c r="AO71">
        <v>33329.300000000003</v>
      </c>
      <c r="AP71">
        <v>33479.599999999999</v>
      </c>
    </row>
    <row r="72" spans="1:42" x14ac:dyDescent="0.25">
      <c r="A72" t="str">
        <f>VLOOKUP(B72,Data!$A$8:$C$316, 3, 0)</f>
        <v>UA</v>
      </c>
      <c r="B72" t="s">
        <v>197</v>
      </c>
      <c r="C72" t="s">
        <v>198</v>
      </c>
      <c r="D72">
        <v>33479.599999999999</v>
      </c>
      <c r="E72">
        <v>1986.95</v>
      </c>
      <c r="F72">
        <f t="shared" si="2"/>
        <v>66522291.219999999</v>
      </c>
      <c r="R72">
        <v>33479.599999999999</v>
      </c>
      <c r="T72">
        <v>33479.599999999999</v>
      </c>
      <c r="U72" t="str">
        <f t="shared" si="3"/>
        <v>Y</v>
      </c>
      <c r="V72" t="s">
        <v>822</v>
      </c>
      <c r="W72" t="s">
        <v>301</v>
      </c>
      <c r="X72" t="s">
        <v>822</v>
      </c>
      <c r="Y72">
        <v>8261193</v>
      </c>
      <c r="Z72">
        <v>8263459</v>
      </c>
      <c r="AA72" t="s">
        <v>1192</v>
      </c>
      <c r="AB72" t="s">
        <v>1192</v>
      </c>
      <c r="AC72">
        <v>1232624</v>
      </c>
      <c r="AD72">
        <v>1228470</v>
      </c>
      <c r="AE72">
        <v>7028569</v>
      </c>
      <c r="AF72">
        <v>7034989</v>
      </c>
      <c r="AG72">
        <v>0</v>
      </c>
      <c r="AH72" t="s">
        <v>1192</v>
      </c>
      <c r="AI72">
        <v>39750.699999999997</v>
      </c>
      <c r="AJ72">
        <v>39787</v>
      </c>
      <c r="AK72">
        <v>97.5</v>
      </c>
      <c r="AL72">
        <v>97.5</v>
      </c>
      <c r="AM72">
        <v>0</v>
      </c>
      <c r="AN72" t="s">
        <v>1192</v>
      </c>
      <c r="AO72">
        <v>38756.9</v>
      </c>
      <c r="AP72">
        <v>38792.300000000003</v>
      </c>
    </row>
    <row r="73" spans="1:42" x14ac:dyDescent="0.25">
      <c r="A73" t="str">
        <f>VLOOKUP(B73,Data!$A$8:$C$316, 3, 0)</f>
        <v>SD</v>
      </c>
      <c r="B73" t="s">
        <v>301</v>
      </c>
      <c r="C73" t="s">
        <v>822</v>
      </c>
      <c r="D73">
        <v>38792.300000000003</v>
      </c>
      <c r="E73">
        <v>1930.75</v>
      </c>
      <c r="F73">
        <f t="shared" si="2"/>
        <v>74898233.225000009</v>
      </c>
      <c r="R73">
        <v>38792.300000000003</v>
      </c>
      <c r="T73">
        <v>38792.300000000003</v>
      </c>
      <c r="U73" t="str">
        <f t="shared" si="3"/>
        <v>Y</v>
      </c>
      <c r="V73" t="s">
        <v>201</v>
      </c>
      <c r="W73" t="s">
        <v>200</v>
      </c>
      <c r="X73" t="s">
        <v>201</v>
      </c>
      <c r="Y73">
        <v>102551681</v>
      </c>
      <c r="Z73">
        <v>107597382</v>
      </c>
      <c r="AA73" t="s">
        <v>1192</v>
      </c>
      <c r="AB73">
        <v>0</v>
      </c>
      <c r="AC73">
        <v>0</v>
      </c>
      <c r="AD73" t="s">
        <v>1192</v>
      </c>
      <c r="AE73">
        <v>102551681</v>
      </c>
      <c r="AF73">
        <v>107597382</v>
      </c>
      <c r="AG73">
        <v>80475</v>
      </c>
      <c r="AH73">
        <v>82286</v>
      </c>
      <c r="AI73">
        <v>71230.36</v>
      </c>
      <c r="AJ73">
        <v>71328.990000000005</v>
      </c>
      <c r="AK73">
        <v>97.7</v>
      </c>
      <c r="AL73">
        <v>97.5</v>
      </c>
      <c r="AM73">
        <v>0</v>
      </c>
      <c r="AN73" t="s">
        <v>1192</v>
      </c>
      <c r="AO73">
        <v>69592.100000000006</v>
      </c>
      <c r="AP73">
        <v>69545.8</v>
      </c>
    </row>
    <row r="74" spans="1:42" x14ac:dyDescent="0.25">
      <c r="A74" t="str">
        <f>VLOOKUP(B74,Data!$A$8:$C$316, 3, 0)</f>
        <v>UA</v>
      </c>
      <c r="B74" t="s">
        <v>200</v>
      </c>
      <c r="C74" t="s">
        <v>201</v>
      </c>
      <c r="D74">
        <v>69545.8</v>
      </c>
      <c r="E74">
        <v>1868.01</v>
      </c>
      <c r="F74">
        <f t="shared" si="2"/>
        <v>129912249.85800001</v>
      </c>
      <c r="R74">
        <v>69545.8</v>
      </c>
      <c r="T74">
        <v>69545.8</v>
      </c>
      <c r="U74" t="str">
        <f t="shared" si="3"/>
        <v>Y</v>
      </c>
      <c r="V74" t="s">
        <v>825</v>
      </c>
      <c r="W74" t="s">
        <v>306</v>
      </c>
      <c r="X74" t="s">
        <v>825</v>
      </c>
      <c r="Y74">
        <v>8132553</v>
      </c>
      <c r="Z74">
        <v>8399207</v>
      </c>
      <c r="AA74" t="s">
        <v>1192</v>
      </c>
      <c r="AB74">
        <v>0</v>
      </c>
      <c r="AC74">
        <v>1741162</v>
      </c>
      <c r="AD74">
        <v>1826236</v>
      </c>
      <c r="AE74">
        <v>6391391</v>
      </c>
      <c r="AF74">
        <v>6572971</v>
      </c>
      <c r="AG74">
        <v>0</v>
      </c>
      <c r="AH74">
        <v>0</v>
      </c>
      <c r="AI74">
        <v>30069.3</v>
      </c>
      <c r="AJ74">
        <v>30217.99</v>
      </c>
      <c r="AK74">
        <v>99.2</v>
      </c>
      <c r="AL74">
        <v>99.2</v>
      </c>
      <c r="AM74">
        <v>0</v>
      </c>
      <c r="AN74">
        <v>0</v>
      </c>
      <c r="AO74">
        <v>29828.7</v>
      </c>
      <c r="AP74">
        <v>29976.2</v>
      </c>
    </row>
    <row r="75" spans="1:42" x14ac:dyDescent="0.25">
      <c r="A75" t="str">
        <f>VLOOKUP(B75,Data!$A$8:$C$316, 3, 0)</f>
        <v>SD</v>
      </c>
      <c r="B75" t="s">
        <v>306</v>
      </c>
      <c r="C75" t="s">
        <v>825</v>
      </c>
      <c r="D75">
        <v>29976.2</v>
      </c>
      <c r="E75">
        <v>1984.14</v>
      </c>
      <c r="F75">
        <f t="shared" si="2"/>
        <v>59476977.468000002</v>
      </c>
      <c r="R75">
        <v>29976.2</v>
      </c>
      <c r="T75">
        <v>29976.2</v>
      </c>
      <c r="U75" t="str">
        <f t="shared" si="3"/>
        <v>Y</v>
      </c>
      <c r="V75" t="s">
        <v>208</v>
      </c>
      <c r="W75" t="s">
        <v>207</v>
      </c>
      <c r="X75" t="s">
        <v>208</v>
      </c>
      <c r="Y75">
        <v>120704359</v>
      </c>
      <c r="Z75">
        <v>122252723</v>
      </c>
      <c r="AA75" t="s">
        <v>1192</v>
      </c>
      <c r="AB75">
        <v>0</v>
      </c>
      <c r="AC75">
        <v>2456805</v>
      </c>
      <c r="AD75">
        <v>2501182</v>
      </c>
      <c r="AE75">
        <v>118247554</v>
      </c>
      <c r="AF75">
        <v>119751541</v>
      </c>
      <c r="AG75">
        <v>16185740</v>
      </c>
      <c r="AH75">
        <v>13833400</v>
      </c>
      <c r="AI75">
        <v>85335.9</v>
      </c>
      <c r="AJ75">
        <v>84933.1</v>
      </c>
      <c r="AK75">
        <v>98.6</v>
      </c>
      <c r="AL75">
        <v>97.5</v>
      </c>
      <c r="AM75">
        <v>0</v>
      </c>
      <c r="AN75">
        <v>0</v>
      </c>
      <c r="AO75">
        <v>84141.2</v>
      </c>
      <c r="AP75">
        <v>82809.8</v>
      </c>
    </row>
    <row r="76" spans="1:42" x14ac:dyDescent="0.25">
      <c r="A76" t="str">
        <f>VLOOKUP(B76,Data!$A$8:$C$316, 3, 0)</f>
        <v>MD</v>
      </c>
      <c r="B76" t="s">
        <v>207</v>
      </c>
      <c r="C76" t="s">
        <v>208</v>
      </c>
      <c r="D76">
        <v>82809.8</v>
      </c>
      <c r="E76">
        <v>1765.42</v>
      </c>
      <c r="F76">
        <f t="shared" si="2"/>
        <v>146194077.116</v>
      </c>
      <c r="R76">
        <v>82809.8</v>
      </c>
      <c r="T76">
        <v>82809.8</v>
      </c>
      <c r="U76" t="str">
        <f t="shared" si="3"/>
        <v>Y</v>
      </c>
      <c r="V76" t="s">
        <v>210</v>
      </c>
      <c r="W76" t="s">
        <v>209</v>
      </c>
      <c r="X76" t="s">
        <v>210</v>
      </c>
      <c r="Y76">
        <v>267424217.06999999</v>
      </c>
      <c r="Z76">
        <v>280256953</v>
      </c>
      <c r="AA76" t="s">
        <v>1192</v>
      </c>
      <c r="AB76" t="s">
        <v>1192</v>
      </c>
      <c r="AC76">
        <v>15899091</v>
      </c>
      <c r="AD76">
        <v>16338362</v>
      </c>
      <c r="AE76">
        <v>251525126.06999999</v>
      </c>
      <c r="AF76">
        <v>263918591</v>
      </c>
      <c r="AG76">
        <v>0</v>
      </c>
      <c r="AH76">
        <v>0</v>
      </c>
      <c r="AI76">
        <v>149942.39999999999</v>
      </c>
      <c r="AJ76">
        <v>150609.4</v>
      </c>
      <c r="AK76">
        <v>98.5</v>
      </c>
      <c r="AL76">
        <v>98</v>
      </c>
      <c r="AM76">
        <v>717.5</v>
      </c>
      <c r="AN76">
        <v>722.5</v>
      </c>
      <c r="AO76">
        <v>148410.79999999999</v>
      </c>
      <c r="AP76">
        <v>148319.70000000001</v>
      </c>
    </row>
    <row r="77" spans="1:42" x14ac:dyDescent="0.25">
      <c r="A77" t="str">
        <f>VLOOKUP(B77,Data!$A$8:$C$316, 3, 0)</f>
        <v>UA</v>
      </c>
      <c r="B77" t="s">
        <v>209</v>
      </c>
      <c r="C77" t="s">
        <v>210</v>
      </c>
      <c r="D77">
        <v>148319.70000000001</v>
      </c>
      <c r="E77">
        <v>2223.0100000000002</v>
      </c>
      <c r="F77">
        <f t="shared" si="2"/>
        <v>329716176.29700005</v>
      </c>
      <c r="R77">
        <v>148319.70000000001</v>
      </c>
      <c r="T77">
        <v>148319.70000000001</v>
      </c>
      <c r="U77" t="str">
        <f t="shared" si="3"/>
        <v>Y</v>
      </c>
      <c r="V77" t="s">
        <v>829</v>
      </c>
      <c r="W77" t="s">
        <v>313</v>
      </c>
      <c r="X77" t="s">
        <v>829</v>
      </c>
      <c r="Y77">
        <v>10174688.59</v>
      </c>
      <c r="Z77">
        <v>10460962.41</v>
      </c>
      <c r="AA77" t="s">
        <v>1192</v>
      </c>
      <c r="AB77">
        <v>0</v>
      </c>
      <c r="AC77">
        <v>2671609.59</v>
      </c>
      <c r="AD77">
        <v>2771747</v>
      </c>
      <c r="AE77">
        <v>7503079</v>
      </c>
      <c r="AF77">
        <v>7689215.4100000001</v>
      </c>
      <c r="AG77">
        <v>75511</v>
      </c>
      <c r="AH77">
        <v>76720</v>
      </c>
      <c r="AI77">
        <v>39969</v>
      </c>
      <c r="AJ77">
        <v>39783.86</v>
      </c>
      <c r="AK77">
        <v>97.65</v>
      </c>
      <c r="AL77">
        <v>97.65</v>
      </c>
      <c r="AM77">
        <v>0</v>
      </c>
      <c r="AN77">
        <v>145</v>
      </c>
      <c r="AO77">
        <v>39029.699999999997</v>
      </c>
      <c r="AP77">
        <v>38993.9</v>
      </c>
    </row>
    <row r="78" spans="1:42" x14ac:dyDescent="0.25">
      <c r="A78" t="str">
        <f>VLOOKUP(B78,Data!$A$8:$C$316, 3, 0)</f>
        <v>SD</v>
      </c>
      <c r="B78" t="s">
        <v>313</v>
      </c>
      <c r="C78" t="s">
        <v>829</v>
      </c>
      <c r="D78">
        <v>38993.9</v>
      </c>
      <c r="E78">
        <v>1986</v>
      </c>
      <c r="F78">
        <f t="shared" si="2"/>
        <v>77441885.400000006</v>
      </c>
      <c r="R78">
        <v>38993.9</v>
      </c>
      <c r="T78">
        <v>38993.9</v>
      </c>
      <c r="U78" t="str">
        <f t="shared" si="3"/>
        <v>Y</v>
      </c>
      <c r="V78" t="s">
        <v>213</v>
      </c>
      <c r="W78" t="s">
        <v>212</v>
      </c>
      <c r="X78" t="s">
        <v>213</v>
      </c>
      <c r="Y78">
        <v>128591000</v>
      </c>
      <c r="Z78">
        <v>133158000</v>
      </c>
      <c r="AA78" t="s">
        <v>1192</v>
      </c>
      <c r="AB78">
        <v>0</v>
      </c>
      <c r="AC78">
        <v>0</v>
      </c>
      <c r="AD78">
        <v>0</v>
      </c>
      <c r="AE78">
        <v>128591000</v>
      </c>
      <c r="AF78">
        <v>133158000</v>
      </c>
      <c r="AG78">
        <v>12722033</v>
      </c>
      <c r="AH78">
        <v>12708814</v>
      </c>
      <c r="AI78">
        <v>94014.36</v>
      </c>
      <c r="AJ78">
        <v>93198.51</v>
      </c>
      <c r="AK78">
        <v>99</v>
      </c>
      <c r="AL78">
        <v>98.5</v>
      </c>
      <c r="AM78">
        <v>0</v>
      </c>
      <c r="AN78">
        <v>0</v>
      </c>
      <c r="AO78">
        <v>93074.2</v>
      </c>
      <c r="AP78">
        <v>91800.5</v>
      </c>
    </row>
    <row r="79" spans="1:42" x14ac:dyDescent="0.25">
      <c r="A79" t="str">
        <f>VLOOKUP(B79,Data!$A$8:$C$316, 3, 0)</f>
        <v>MD</v>
      </c>
      <c r="B79" t="s">
        <v>212</v>
      </c>
      <c r="C79" t="s">
        <v>213</v>
      </c>
      <c r="D79">
        <v>91800.5</v>
      </c>
      <c r="E79">
        <v>1691.1</v>
      </c>
      <c r="F79">
        <f t="shared" si="2"/>
        <v>155243825.54999998</v>
      </c>
      <c r="R79">
        <v>91800.5</v>
      </c>
      <c r="T79">
        <v>91800.5</v>
      </c>
      <c r="U79" t="str">
        <f t="shared" si="3"/>
        <v>Y</v>
      </c>
      <c r="V79" t="s">
        <v>1819</v>
      </c>
      <c r="W79" t="s">
        <v>215</v>
      </c>
      <c r="X79" t="s">
        <v>1819</v>
      </c>
      <c r="Y79">
        <v>248095788</v>
      </c>
      <c r="Z79">
        <v>255000451</v>
      </c>
      <c r="AA79" t="s">
        <v>1192</v>
      </c>
      <c r="AB79">
        <v>0</v>
      </c>
      <c r="AC79">
        <v>13637511</v>
      </c>
      <c r="AD79">
        <v>13734000</v>
      </c>
      <c r="AE79">
        <v>234458277</v>
      </c>
      <c r="AF79">
        <v>241266451</v>
      </c>
      <c r="AG79">
        <v>15990541</v>
      </c>
      <c r="AH79">
        <v>16086760</v>
      </c>
      <c r="AI79">
        <v>143173.70000000001</v>
      </c>
      <c r="AJ79">
        <v>143053.70000000001</v>
      </c>
      <c r="AK79">
        <v>99</v>
      </c>
      <c r="AL79">
        <v>99</v>
      </c>
      <c r="AM79">
        <v>0</v>
      </c>
      <c r="AN79">
        <v>0</v>
      </c>
      <c r="AO79">
        <v>141742</v>
      </c>
      <c r="AP79">
        <v>141623.20000000001</v>
      </c>
    </row>
    <row r="80" spans="1:42" x14ac:dyDescent="0.25">
      <c r="A80" t="str">
        <f>VLOOKUP(B80,Data!$A$8:$C$316, 3, 0)</f>
        <v>UA</v>
      </c>
      <c r="B80" t="s">
        <v>215</v>
      </c>
      <c r="C80" t="s">
        <v>1819</v>
      </c>
      <c r="D80">
        <v>141623.20000000001</v>
      </c>
      <c r="E80">
        <v>2138.35</v>
      </c>
      <c r="F80">
        <f t="shared" si="2"/>
        <v>302839969.72000003</v>
      </c>
      <c r="R80">
        <v>141623.20000000001</v>
      </c>
      <c r="T80">
        <v>141623.20000000001</v>
      </c>
      <c r="U80" t="str">
        <f t="shared" si="3"/>
        <v>Y</v>
      </c>
      <c r="V80" t="s">
        <v>219</v>
      </c>
      <c r="W80" t="s">
        <v>218</v>
      </c>
      <c r="X80" t="s">
        <v>219</v>
      </c>
      <c r="Y80">
        <v>144779807</v>
      </c>
      <c r="Z80">
        <v>152395321</v>
      </c>
      <c r="AA80" t="s">
        <v>1192</v>
      </c>
      <c r="AB80" t="s">
        <v>1192</v>
      </c>
      <c r="AC80">
        <v>0</v>
      </c>
      <c r="AD80" t="s">
        <v>1192</v>
      </c>
      <c r="AE80">
        <v>144779807</v>
      </c>
      <c r="AF80">
        <v>152395321</v>
      </c>
      <c r="AG80">
        <v>29884481</v>
      </c>
      <c r="AH80">
        <v>27695984</v>
      </c>
      <c r="AI80">
        <v>119222.39999999999</v>
      </c>
      <c r="AJ80">
        <v>119528.57</v>
      </c>
      <c r="AK80">
        <v>98</v>
      </c>
      <c r="AL80">
        <v>98</v>
      </c>
      <c r="AM80">
        <v>0</v>
      </c>
      <c r="AN80" t="s">
        <v>1192</v>
      </c>
      <c r="AO80">
        <v>116838</v>
      </c>
      <c r="AP80">
        <v>117138</v>
      </c>
    </row>
    <row r="81" spans="1:42" x14ac:dyDescent="0.25">
      <c r="A81" t="str">
        <f>VLOOKUP(B81,Data!$A$8:$C$316, 3, 0)</f>
        <v>OLB</v>
      </c>
      <c r="B81" t="s">
        <v>218</v>
      </c>
      <c r="C81" t="s">
        <v>219</v>
      </c>
      <c r="D81">
        <v>117138</v>
      </c>
      <c r="E81">
        <v>1664.65</v>
      </c>
      <c r="F81">
        <f t="shared" si="2"/>
        <v>194993771.70000002</v>
      </c>
      <c r="R81">
        <v>117138</v>
      </c>
      <c r="T81">
        <v>117138</v>
      </c>
      <c r="U81" t="str">
        <f t="shared" si="3"/>
        <v>Y</v>
      </c>
      <c r="V81" t="s">
        <v>834</v>
      </c>
      <c r="W81" t="s">
        <v>322</v>
      </c>
      <c r="X81" t="s">
        <v>834</v>
      </c>
      <c r="Y81">
        <v>6761379</v>
      </c>
      <c r="Z81">
        <v>6775580</v>
      </c>
      <c r="AA81" t="s">
        <v>1192</v>
      </c>
      <c r="AB81" t="s">
        <v>1192</v>
      </c>
      <c r="AC81">
        <v>2470158</v>
      </c>
      <c r="AD81">
        <v>2521330</v>
      </c>
      <c r="AE81">
        <v>4291221</v>
      </c>
      <c r="AF81">
        <v>4254250</v>
      </c>
      <c r="AG81">
        <v>501978</v>
      </c>
      <c r="AH81">
        <v>512018</v>
      </c>
      <c r="AI81">
        <v>30572.3</v>
      </c>
      <c r="AJ81">
        <v>30385.8</v>
      </c>
      <c r="AK81">
        <v>98.75</v>
      </c>
      <c r="AL81">
        <v>98.5</v>
      </c>
      <c r="AM81">
        <v>0</v>
      </c>
      <c r="AN81">
        <v>0</v>
      </c>
      <c r="AO81">
        <v>30190.1</v>
      </c>
      <c r="AP81">
        <v>29930</v>
      </c>
    </row>
    <row r="82" spans="1:42" x14ac:dyDescent="0.25">
      <c r="A82" t="str">
        <f>VLOOKUP(B82,Data!$A$8:$C$316, 3, 0)</f>
        <v>SD</v>
      </c>
      <c r="B82" t="s">
        <v>322</v>
      </c>
      <c r="C82" t="s">
        <v>834</v>
      </c>
      <c r="D82">
        <v>29930</v>
      </c>
      <c r="E82">
        <v>1947.27</v>
      </c>
      <c r="F82">
        <f t="shared" si="2"/>
        <v>58281791.100000001</v>
      </c>
      <c r="R82">
        <v>29930</v>
      </c>
      <c r="T82">
        <v>29930</v>
      </c>
      <c r="U82" t="str">
        <f t="shared" si="3"/>
        <v>Y</v>
      </c>
      <c r="V82" t="s">
        <v>836</v>
      </c>
      <c r="W82" t="s">
        <v>325</v>
      </c>
      <c r="X82" t="s">
        <v>836</v>
      </c>
      <c r="Y82">
        <v>13085909</v>
      </c>
      <c r="Z82">
        <v>13475033</v>
      </c>
      <c r="AA82" t="s">
        <v>1192</v>
      </c>
      <c r="AB82">
        <v>0</v>
      </c>
      <c r="AC82">
        <v>4258413</v>
      </c>
      <c r="AD82">
        <v>4355483</v>
      </c>
      <c r="AE82">
        <v>8827496</v>
      </c>
      <c r="AF82">
        <v>9119550</v>
      </c>
      <c r="AG82">
        <v>0</v>
      </c>
      <c r="AH82">
        <v>0</v>
      </c>
      <c r="AI82">
        <v>60591.9</v>
      </c>
      <c r="AJ82">
        <v>60968.42</v>
      </c>
      <c r="AK82">
        <v>99</v>
      </c>
      <c r="AL82">
        <v>98.3</v>
      </c>
      <c r="AM82">
        <v>155</v>
      </c>
      <c r="AN82">
        <v>152</v>
      </c>
      <c r="AO82">
        <v>60141</v>
      </c>
      <c r="AP82">
        <v>60084</v>
      </c>
    </row>
    <row r="83" spans="1:42" x14ac:dyDescent="0.25">
      <c r="A83" t="str">
        <f>VLOOKUP(B83,Data!$A$8:$C$316, 3, 0)</f>
        <v>SD</v>
      </c>
      <c r="B83" t="s">
        <v>325</v>
      </c>
      <c r="C83" t="s">
        <v>836</v>
      </c>
      <c r="D83">
        <v>60084</v>
      </c>
      <c r="E83">
        <v>2062.11</v>
      </c>
      <c r="F83">
        <f t="shared" si="2"/>
        <v>123899817.24000001</v>
      </c>
      <c r="R83">
        <v>60084</v>
      </c>
      <c r="T83">
        <v>60084</v>
      </c>
      <c r="U83" t="str">
        <f t="shared" si="3"/>
        <v>Y</v>
      </c>
      <c r="V83" t="s">
        <v>1820</v>
      </c>
      <c r="W83" t="s">
        <v>328</v>
      </c>
      <c r="X83" t="s">
        <v>1820</v>
      </c>
      <c r="Y83">
        <v>11113500</v>
      </c>
      <c r="Z83">
        <v>11448735</v>
      </c>
      <c r="AA83" t="s">
        <v>1192</v>
      </c>
      <c r="AB83" t="s">
        <v>1192</v>
      </c>
      <c r="AC83">
        <v>4282047</v>
      </c>
      <c r="AD83">
        <v>4436459</v>
      </c>
      <c r="AE83">
        <v>6831453</v>
      </c>
      <c r="AF83">
        <v>7012276</v>
      </c>
      <c r="AG83">
        <v>0</v>
      </c>
      <c r="AH83">
        <v>0</v>
      </c>
      <c r="AI83">
        <v>51236.800000000003</v>
      </c>
      <c r="AJ83">
        <v>51561.8</v>
      </c>
      <c r="AK83">
        <v>99.7</v>
      </c>
      <c r="AL83">
        <v>99.7</v>
      </c>
      <c r="AM83">
        <v>0</v>
      </c>
      <c r="AN83" t="s">
        <v>1192</v>
      </c>
      <c r="AO83">
        <v>51083.1</v>
      </c>
      <c r="AP83">
        <v>51407.1</v>
      </c>
    </row>
    <row r="84" spans="1:42" x14ac:dyDescent="0.25">
      <c r="A84" t="str">
        <f>VLOOKUP(B84,Data!$A$8:$C$316, 3, 0)</f>
        <v>SD</v>
      </c>
      <c r="B84" t="s">
        <v>328</v>
      </c>
      <c r="C84" t="s">
        <v>1820</v>
      </c>
      <c r="D84">
        <v>51407.1</v>
      </c>
      <c r="E84">
        <v>1870.05</v>
      </c>
      <c r="F84">
        <f t="shared" si="2"/>
        <v>96133847.354999989</v>
      </c>
      <c r="R84">
        <v>51407.1</v>
      </c>
      <c r="T84">
        <v>51407.1</v>
      </c>
      <c r="U84" t="str">
        <f t="shared" si="3"/>
        <v>Y</v>
      </c>
      <c r="V84" t="s">
        <v>840</v>
      </c>
      <c r="W84" t="s">
        <v>331</v>
      </c>
      <c r="X84" t="s">
        <v>840</v>
      </c>
      <c r="Y84">
        <v>15448654.289999999</v>
      </c>
      <c r="Z84">
        <v>15948178</v>
      </c>
      <c r="AA84" t="s">
        <v>1192</v>
      </c>
      <c r="AB84">
        <v>0</v>
      </c>
      <c r="AC84">
        <v>4781811.8099999996</v>
      </c>
      <c r="AD84">
        <v>4892164</v>
      </c>
      <c r="AE84">
        <v>10666842.48</v>
      </c>
      <c r="AF84">
        <v>11056014</v>
      </c>
      <c r="AG84">
        <v>0</v>
      </c>
      <c r="AH84">
        <v>0</v>
      </c>
      <c r="AI84">
        <v>61953.5</v>
      </c>
      <c r="AJ84">
        <v>62421.07</v>
      </c>
      <c r="AK84">
        <v>98.9</v>
      </c>
      <c r="AL84">
        <v>98.9</v>
      </c>
      <c r="AM84">
        <v>0</v>
      </c>
      <c r="AN84">
        <v>0</v>
      </c>
      <c r="AO84">
        <v>61272</v>
      </c>
      <c r="AP84">
        <v>61734.400000000001</v>
      </c>
    </row>
    <row r="85" spans="1:42" x14ac:dyDescent="0.25">
      <c r="A85" t="str">
        <f>VLOOKUP(B85,Data!$A$8:$C$316, 3, 0)</f>
        <v>SD</v>
      </c>
      <c r="B85" t="s">
        <v>331</v>
      </c>
      <c r="C85" t="s">
        <v>840</v>
      </c>
      <c r="D85">
        <v>61734.400000000001</v>
      </c>
      <c r="E85">
        <v>1941.97</v>
      </c>
      <c r="F85">
        <f t="shared" si="2"/>
        <v>119886352.76800001</v>
      </c>
      <c r="R85">
        <v>61734.400000000001</v>
      </c>
      <c r="T85">
        <v>61734.400000000001</v>
      </c>
      <c r="U85" t="str">
        <f t="shared" si="3"/>
        <v>Y</v>
      </c>
      <c r="V85" t="s">
        <v>842</v>
      </c>
      <c r="W85" t="s">
        <v>334</v>
      </c>
      <c r="X85" t="s">
        <v>842</v>
      </c>
      <c r="Y85">
        <v>9516691</v>
      </c>
      <c r="Z85">
        <v>9879129</v>
      </c>
      <c r="AA85" t="s">
        <v>1192</v>
      </c>
      <c r="AB85" t="s">
        <v>1192</v>
      </c>
      <c r="AC85">
        <v>2915398</v>
      </c>
      <c r="AD85">
        <v>3040662</v>
      </c>
      <c r="AE85">
        <v>6601293</v>
      </c>
      <c r="AF85">
        <v>6838467</v>
      </c>
      <c r="AG85">
        <v>3683000</v>
      </c>
      <c r="AH85">
        <v>3806700</v>
      </c>
      <c r="AI85">
        <v>45286.8</v>
      </c>
      <c r="AJ85">
        <v>45626.400000000001</v>
      </c>
      <c r="AK85">
        <v>98.68</v>
      </c>
      <c r="AL85">
        <v>98.18</v>
      </c>
      <c r="AM85">
        <v>282</v>
      </c>
      <c r="AN85">
        <v>271</v>
      </c>
      <c r="AO85">
        <v>44971</v>
      </c>
      <c r="AP85">
        <v>45067</v>
      </c>
    </row>
    <row r="86" spans="1:42" x14ac:dyDescent="0.25">
      <c r="A86" t="str">
        <f>VLOOKUP(B86,Data!$A$8:$C$316, 3, 0)</f>
        <v>SD</v>
      </c>
      <c r="B86" t="s">
        <v>334</v>
      </c>
      <c r="C86" t="s">
        <v>842</v>
      </c>
      <c r="D86">
        <v>45067</v>
      </c>
      <c r="E86">
        <v>1849.68</v>
      </c>
      <c r="F86">
        <f t="shared" si="2"/>
        <v>83359528.560000002</v>
      </c>
      <c r="R86">
        <v>45067</v>
      </c>
      <c r="T86">
        <v>45067</v>
      </c>
      <c r="U86" t="str">
        <f t="shared" si="3"/>
        <v>Y</v>
      </c>
      <c r="V86" t="s">
        <v>222</v>
      </c>
      <c r="W86" t="s">
        <v>221</v>
      </c>
      <c r="X86" t="s">
        <v>222</v>
      </c>
      <c r="Y86">
        <v>184330309</v>
      </c>
      <c r="Z86">
        <v>189274621.25</v>
      </c>
      <c r="AA86" t="s">
        <v>1192</v>
      </c>
      <c r="AB86">
        <v>461664.47</v>
      </c>
      <c r="AC86">
        <v>6355661</v>
      </c>
      <c r="AD86">
        <v>6418775</v>
      </c>
      <c r="AE86">
        <v>177974648</v>
      </c>
      <c r="AF86">
        <v>182855846.25</v>
      </c>
      <c r="AG86">
        <v>2153125.5</v>
      </c>
      <c r="AH86">
        <v>2197450.0699999998</v>
      </c>
      <c r="AI86">
        <v>120405.1</v>
      </c>
      <c r="AJ86">
        <v>120851.5</v>
      </c>
      <c r="AK86">
        <v>98.067689999999999</v>
      </c>
      <c r="AL86">
        <v>96.997550000000004</v>
      </c>
      <c r="AM86">
        <v>81.08</v>
      </c>
      <c r="AN86">
        <v>90.4</v>
      </c>
      <c r="AO86">
        <v>118159.6</v>
      </c>
      <c r="AP86">
        <v>117313.4</v>
      </c>
    </row>
    <row r="87" spans="1:42" x14ac:dyDescent="0.25">
      <c r="A87" t="str">
        <f>VLOOKUP(B87,Data!$A$8:$C$316, 3, 0)</f>
        <v>UA</v>
      </c>
      <c r="B87" t="s">
        <v>221</v>
      </c>
      <c r="C87" t="s">
        <v>222</v>
      </c>
      <c r="D87">
        <v>117313.4</v>
      </c>
      <c r="E87">
        <v>1944.97</v>
      </c>
      <c r="F87">
        <f t="shared" si="2"/>
        <v>228171043.59799999</v>
      </c>
      <c r="R87">
        <v>117313.4</v>
      </c>
      <c r="T87">
        <v>117313.4</v>
      </c>
      <c r="U87" t="str">
        <f t="shared" si="3"/>
        <v>Y</v>
      </c>
      <c r="V87" t="s">
        <v>845</v>
      </c>
      <c r="W87" t="s">
        <v>339</v>
      </c>
      <c r="X87" t="s">
        <v>845</v>
      </c>
      <c r="Y87">
        <v>8501296</v>
      </c>
      <c r="Z87">
        <v>8567833</v>
      </c>
      <c r="AA87" t="s">
        <v>1192</v>
      </c>
      <c r="AB87">
        <v>440684</v>
      </c>
      <c r="AC87">
        <v>1242372</v>
      </c>
      <c r="AD87">
        <v>1222536</v>
      </c>
      <c r="AE87">
        <v>7258924</v>
      </c>
      <c r="AF87">
        <v>7345297</v>
      </c>
      <c r="AG87">
        <v>0</v>
      </c>
      <c r="AH87">
        <v>0</v>
      </c>
      <c r="AI87">
        <v>39171.9</v>
      </c>
      <c r="AJ87">
        <v>38846.129999999997</v>
      </c>
      <c r="AK87">
        <v>98</v>
      </c>
      <c r="AL87">
        <v>97.5</v>
      </c>
      <c r="AM87">
        <v>0</v>
      </c>
      <c r="AN87">
        <v>0</v>
      </c>
      <c r="AO87">
        <v>38388.5</v>
      </c>
      <c r="AP87">
        <v>37875</v>
      </c>
    </row>
    <row r="88" spans="1:42" x14ac:dyDescent="0.25">
      <c r="A88" t="str">
        <f>VLOOKUP(B88,Data!$A$8:$C$316, 3, 0)</f>
        <v>SD</v>
      </c>
      <c r="B88" t="s">
        <v>339</v>
      </c>
      <c r="C88" t="s">
        <v>845</v>
      </c>
      <c r="D88">
        <v>37875</v>
      </c>
      <c r="E88">
        <v>1904.18</v>
      </c>
      <c r="F88">
        <f t="shared" si="2"/>
        <v>72120817.5</v>
      </c>
      <c r="R88">
        <v>37875</v>
      </c>
      <c r="T88">
        <v>37875</v>
      </c>
      <c r="U88" t="str">
        <f t="shared" si="3"/>
        <v>Y</v>
      </c>
      <c r="V88" t="s">
        <v>847</v>
      </c>
      <c r="W88" t="s">
        <v>342</v>
      </c>
      <c r="X88" t="s">
        <v>847</v>
      </c>
      <c r="Y88">
        <v>21433601</v>
      </c>
      <c r="Z88">
        <v>21356211</v>
      </c>
      <c r="AA88" t="s">
        <v>1192</v>
      </c>
      <c r="AB88" t="s">
        <v>1192</v>
      </c>
      <c r="AC88">
        <v>6380874</v>
      </c>
      <c r="AD88">
        <v>6397587</v>
      </c>
      <c r="AE88">
        <v>15052727</v>
      </c>
      <c r="AF88">
        <v>14958624</v>
      </c>
      <c r="AG88">
        <v>140000</v>
      </c>
      <c r="AH88">
        <v>146000</v>
      </c>
      <c r="AI88">
        <v>88583</v>
      </c>
      <c r="AJ88">
        <v>88217.86</v>
      </c>
      <c r="AK88">
        <v>99</v>
      </c>
      <c r="AL88">
        <v>98.75</v>
      </c>
      <c r="AM88">
        <v>191.7</v>
      </c>
      <c r="AN88">
        <v>224.3</v>
      </c>
      <c r="AO88">
        <v>87888.9</v>
      </c>
      <c r="AP88">
        <v>87339.4</v>
      </c>
    </row>
    <row r="89" spans="1:42" x14ac:dyDescent="0.25">
      <c r="A89" t="str">
        <f>VLOOKUP(B89,Data!$A$8:$C$316, 3, 0)</f>
        <v>SD</v>
      </c>
      <c r="B89" t="s">
        <v>342</v>
      </c>
      <c r="C89" t="s">
        <v>847</v>
      </c>
      <c r="D89">
        <v>87339.4</v>
      </c>
      <c r="E89">
        <v>1879.37</v>
      </c>
      <c r="F89">
        <f t="shared" si="2"/>
        <v>164143048.17799997</v>
      </c>
      <c r="R89">
        <v>87339.4</v>
      </c>
      <c r="T89">
        <v>87339.4</v>
      </c>
      <c r="U89" t="str">
        <f t="shared" si="3"/>
        <v>Y</v>
      </c>
      <c r="V89" t="s">
        <v>849</v>
      </c>
      <c r="W89" t="s">
        <v>345</v>
      </c>
      <c r="X89" t="s">
        <v>849</v>
      </c>
      <c r="Y89">
        <v>8771741</v>
      </c>
      <c r="Z89">
        <v>8865797</v>
      </c>
      <c r="AA89" t="s">
        <v>1192</v>
      </c>
      <c r="AB89" t="s">
        <v>1192</v>
      </c>
      <c r="AC89">
        <v>0</v>
      </c>
      <c r="AD89">
        <v>0</v>
      </c>
      <c r="AE89">
        <v>8771741</v>
      </c>
      <c r="AF89">
        <v>8865797</v>
      </c>
      <c r="AG89">
        <v>228950</v>
      </c>
      <c r="AH89">
        <v>228950</v>
      </c>
      <c r="AI89">
        <v>35742.199999999997</v>
      </c>
      <c r="AJ89">
        <v>35777.300000000003</v>
      </c>
      <c r="AK89">
        <v>97.5</v>
      </c>
      <c r="AL89">
        <v>96.52</v>
      </c>
      <c r="AM89">
        <v>0</v>
      </c>
      <c r="AN89" t="s">
        <v>1192</v>
      </c>
      <c r="AO89">
        <v>34848.6</v>
      </c>
      <c r="AP89">
        <v>34532.199999999997</v>
      </c>
    </row>
    <row r="90" spans="1:42" x14ac:dyDescent="0.25">
      <c r="A90" t="str">
        <f>VLOOKUP(B90,Data!$A$8:$C$316, 3, 0)</f>
        <v>SD</v>
      </c>
      <c r="B90" t="s">
        <v>345</v>
      </c>
      <c r="C90" t="s">
        <v>849</v>
      </c>
      <c r="D90">
        <v>34532.199999999997</v>
      </c>
      <c r="E90">
        <v>2113.12</v>
      </c>
      <c r="F90">
        <f t="shared" si="2"/>
        <v>72970682.463999987</v>
      </c>
      <c r="R90">
        <v>34532.199999999997</v>
      </c>
      <c r="T90">
        <v>34532.199999999997</v>
      </c>
      <c r="U90" t="str">
        <f t="shared" si="3"/>
        <v>Y</v>
      </c>
      <c r="V90" t="s">
        <v>851</v>
      </c>
      <c r="W90" t="s">
        <v>348</v>
      </c>
      <c r="X90" t="s">
        <v>851</v>
      </c>
      <c r="Y90">
        <v>9454954</v>
      </c>
      <c r="Z90">
        <v>9657967.6400000006</v>
      </c>
      <c r="AA90" t="s">
        <v>1192</v>
      </c>
      <c r="AB90">
        <v>1268110.74</v>
      </c>
      <c r="AC90">
        <v>3344498</v>
      </c>
      <c r="AD90">
        <v>3476263</v>
      </c>
      <c r="AE90">
        <v>6110456</v>
      </c>
      <c r="AF90">
        <v>6181704.6399999997</v>
      </c>
      <c r="AG90">
        <v>0</v>
      </c>
      <c r="AH90">
        <v>0</v>
      </c>
      <c r="AI90">
        <v>47750.8</v>
      </c>
      <c r="AJ90">
        <v>48501.9</v>
      </c>
      <c r="AK90">
        <v>98.5</v>
      </c>
      <c r="AL90">
        <v>98.5</v>
      </c>
      <c r="AM90">
        <v>0</v>
      </c>
      <c r="AN90">
        <v>0</v>
      </c>
      <c r="AO90">
        <v>47034.5</v>
      </c>
      <c r="AP90">
        <v>47774.400000000001</v>
      </c>
    </row>
    <row r="91" spans="1:42" x14ac:dyDescent="0.25">
      <c r="A91" t="str">
        <f>VLOOKUP(B91,Data!$A$8:$C$316, 3, 0)</f>
        <v>SD</v>
      </c>
      <c r="B91" t="s">
        <v>348</v>
      </c>
      <c r="C91" t="s">
        <v>851</v>
      </c>
      <c r="D91">
        <v>47774.400000000001</v>
      </c>
      <c r="E91">
        <v>1849.5</v>
      </c>
      <c r="F91">
        <f t="shared" si="2"/>
        <v>88358752.799999997</v>
      </c>
      <c r="R91">
        <v>47774.400000000001</v>
      </c>
      <c r="T91">
        <v>47774.400000000001</v>
      </c>
      <c r="U91" t="str">
        <f t="shared" si="3"/>
        <v>Y</v>
      </c>
      <c r="V91" t="s">
        <v>853</v>
      </c>
      <c r="W91" t="s">
        <v>351</v>
      </c>
      <c r="X91" t="s">
        <v>853</v>
      </c>
      <c r="Y91">
        <v>5220575</v>
      </c>
      <c r="Z91">
        <v>5351161</v>
      </c>
      <c r="AA91" t="s">
        <v>1192</v>
      </c>
      <c r="AB91">
        <v>0</v>
      </c>
      <c r="AC91">
        <v>1160437</v>
      </c>
      <c r="AD91">
        <v>1187315</v>
      </c>
      <c r="AE91">
        <v>4060138</v>
      </c>
      <c r="AF91">
        <v>4163846</v>
      </c>
      <c r="AG91">
        <v>0</v>
      </c>
      <c r="AH91">
        <v>0</v>
      </c>
      <c r="AI91">
        <v>20949</v>
      </c>
      <c r="AJ91">
        <v>20949</v>
      </c>
      <c r="AK91">
        <v>99</v>
      </c>
      <c r="AL91">
        <v>99</v>
      </c>
      <c r="AM91">
        <v>2</v>
      </c>
      <c r="AN91">
        <v>2</v>
      </c>
      <c r="AO91">
        <v>20741.5</v>
      </c>
      <c r="AP91">
        <v>20741.5</v>
      </c>
    </row>
    <row r="92" spans="1:42" x14ac:dyDescent="0.25">
      <c r="A92" t="str">
        <f>VLOOKUP(B92,Data!$A$8:$C$316, 3, 0)</f>
        <v>SD</v>
      </c>
      <c r="B92" t="s">
        <v>351</v>
      </c>
      <c r="C92" t="s">
        <v>853</v>
      </c>
      <c r="D92">
        <v>20741.5</v>
      </c>
      <c r="E92">
        <v>2028.19</v>
      </c>
      <c r="F92">
        <f t="shared" si="2"/>
        <v>42067702.884999998</v>
      </c>
      <c r="R92">
        <v>20741.5</v>
      </c>
      <c r="T92">
        <v>20741.5</v>
      </c>
      <c r="U92" t="str">
        <f t="shared" si="3"/>
        <v>Y</v>
      </c>
      <c r="V92" t="s">
        <v>855</v>
      </c>
      <c r="W92" t="s">
        <v>354</v>
      </c>
      <c r="X92" t="s">
        <v>855</v>
      </c>
      <c r="Y92">
        <v>14810871</v>
      </c>
      <c r="Z92">
        <v>14972090</v>
      </c>
      <c r="AA92" t="s">
        <v>1192</v>
      </c>
      <c r="AB92">
        <v>0</v>
      </c>
      <c r="AC92">
        <v>49468</v>
      </c>
      <c r="AD92">
        <v>49073</v>
      </c>
      <c r="AE92">
        <v>14761403</v>
      </c>
      <c r="AF92">
        <v>14923017</v>
      </c>
      <c r="AG92">
        <v>0</v>
      </c>
      <c r="AH92">
        <v>0</v>
      </c>
      <c r="AI92">
        <v>65886.86</v>
      </c>
      <c r="AJ92">
        <v>65500.5</v>
      </c>
      <c r="AK92">
        <v>99</v>
      </c>
      <c r="AL92">
        <v>98.5</v>
      </c>
      <c r="AM92">
        <v>0</v>
      </c>
      <c r="AN92" t="s">
        <v>1192</v>
      </c>
      <c r="AO92">
        <v>65228</v>
      </c>
      <c r="AP92">
        <v>64518</v>
      </c>
    </row>
    <row r="93" spans="1:42" x14ac:dyDescent="0.25">
      <c r="A93" t="str">
        <f>VLOOKUP(B93,Data!$A$8:$C$316, 3, 0)</f>
        <v>SD</v>
      </c>
      <c r="B93" t="s">
        <v>354</v>
      </c>
      <c r="C93" t="s">
        <v>855</v>
      </c>
      <c r="D93">
        <v>64518</v>
      </c>
      <c r="E93">
        <v>2066.71</v>
      </c>
      <c r="F93">
        <f t="shared" si="2"/>
        <v>133339995.78</v>
      </c>
      <c r="R93">
        <v>64518</v>
      </c>
      <c r="T93">
        <v>64518</v>
      </c>
      <c r="U93" t="str">
        <f t="shared" si="3"/>
        <v>Y</v>
      </c>
      <c r="V93" t="s">
        <v>226</v>
      </c>
      <c r="W93" t="s">
        <v>225</v>
      </c>
      <c r="X93" t="s">
        <v>226</v>
      </c>
      <c r="Y93">
        <v>133276000</v>
      </c>
      <c r="Z93">
        <v>133108000</v>
      </c>
      <c r="AA93" t="s">
        <v>1192</v>
      </c>
      <c r="AB93">
        <v>0</v>
      </c>
      <c r="AC93">
        <v>0</v>
      </c>
      <c r="AD93">
        <v>0</v>
      </c>
      <c r="AE93">
        <v>133276000</v>
      </c>
      <c r="AF93">
        <v>133108000</v>
      </c>
      <c r="AG93">
        <v>9083462</v>
      </c>
      <c r="AH93">
        <v>9113847</v>
      </c>
      <c r="AI93">
        <v>99720.4</v>
      </c>
      <c r="AJ93">
        <v>96838.5</v>
      </c>
      <c r="AK93">
        <v>98</v>
      </c>
      <c r="AL93">
        <v>96</v>
      </c>
      <c r="AM93">
        <v>0</v>
      </c>
      <c r="AN93">
        <v>0</v>
      </c>
      <c r="AO93">
        <v>97726</v>
      </c>
      <c r="AP93">
        <v>92965</v>
      </c>
    </row>
    <row r="94" spans="1:42" x14ac:dyDescent="0.25">
      <c r="A94" t="str">
        <f>VLOOKUP(B94,Data!$A$8:$C$316, 3, 0)</f>
        <v>OLB</v>
      </c>
      <c r="B94" t="s">
        <v>225</v>
      </c>
      <c r="C94" t="s">
        <v>226</v>
      </c>
      <c r="D94">
        <v>92965</v>
      </c>
      <c r="E94">
        <v>1795.47</v>
      </c>
      <c r="F94">
        <f t="shared" si="2"/>
        <v>166915868.55000001</v>
      </c>
      <c r="R94">
        <v>92965</v>
      </c>
      <c r="T94">
        <v>92965</v>
      </c>
      <c r="U94" t="str">
        <f t="shared" si="3"/>
        <v>Y</v>
      </c>
      <c r="V94" t="s">
        <v>858</v>
      </c>
      <c r="W94" t="s">
        <v>359</v>
      </c>
      <c r="X94" t="s">
        <v>858</v>
      </c>
      <c r="Y94">
        <v>12154032</v>
      </c>
      <c r="Z94">
        <v>11999763</v>
      </c>
      <c r="AA94" t="s">
        <v>1192</v>
      </c>
      <c r="AB94">
        <v>0</v>
      </c>
      <c r="AC94">
        <v>3810110</v>
      </c>
      <c r="AD94">
        <v>3764075</v>
      </c>
      <c r="AE94">
        <v>8343922</v>
      </c>
      <c r="AF94">
        <v>8235688</v>
      </c>
      <c r="AG94">
        <v>0</v>
      </c>
      <c r="AH94">
        <v>0</v>
      </c>
      <c r="AI94">
        <v>55562</v>
      </c>
      <c r="AJ94">
        <v>55403.8</v>
      </c>
      <c r="AK94">
        <v>98.5</v>
      </c>
      <c r="AL94">
        <v>97.5</v>
      </c>
      <c r="AM94">
        <v>0</v>
      </c>
      <c r="AN94">
        <v>0</v>
      </c>
      <c r="AO94">
        <v>54728.6</v>
      </c>
      <c r="AP94">
        <v>54018.7</v>
      </c>
    </row>
    <row r="95" spans="1:42" x14ac:dyDescent="0.25">
      <c r="A95" t="str">
        <f>VLOOKUP(B95,Data!$A$8:$C$316, 3, 0)</f>
        <v>SD</v>
      </c>
      <c r="B95" t="s">
        <v>359</v>
      </c>
      <c r="C95" t="s">
        <v>858</v>
      </c>
      <c r="D95">
        <v>54018.7</v>
      </c>
      <c r="E95">
        <v>1845.47</v>
      </c>
      <c r="F95">
        <f t="shared" si="2"/>
        <v>99689890.28899999</v>
      </c>
      <c r="R95">
        <v>54018.7</v>
      </c>
      <c r="T95">
        <v>54018.7</v>
      </c>
      <c r="U95" t="str">
        <f t="shared" si="3"/>
        <v>Y</v>
      </c>
      <c r="V95" t="s">
        <v>862</v>
      </c>
      <c r="W95" t="s">
        <v>362</v>
      </c>
      <c r="X95" t="s">
        <v>860</v>
      </c>
      <c r="Y95">
        <v>6713278</v>
      </c>
      <c r="Z95">
        <v>6903742</v>
      </c>
      <c r="AA95" t="s">
        <v>1192</v>
      </c>
      <c r="AB95">
        <v>0</v>
      </c>
      <c r="AC95">
        <v>0</v>
      </c>
      <c r="AD95">
        <v>0</v>
      </c>
      <c r="AE95">
        <v>6713278</v>
      </c>
      <c r="AF95">
        <v>6903742</v>
      </c>
      <c r="AG95">
        <v>0</v>
      </c>
      <c r="AH95">
        <v>0</v>
      </c>
      <c r="AI95">
        <v>33219.230000000003</v>
      </c>
      <c r="AJ95">
        <v>33688.65</v>
      </c>
      <c r="AK95">
        <v>99.4</v>
      </c>
      <c r="AL95">
        <v>98.4</v>
      </c>
      <c r="AM95">
        <v>0</v>
      </c>
      <c r="AN95">
        <v>0</v>
      </c>
      <c r="AO95">
        <v>33019.9</v>
      </c>
      <c r="AP95">
        <v>33149.599999999999</v>
      </c>
    </row>
    <row r="96" spans="1:42" x14ac:dyDescent="0.25">
      <c r="A96" t="str">
        <f>VLOOKUP(B96,Data!$A$8:$C$316, 3, 0)</f>
        <v>SD</v>
      </c>
      <c r="B96" t="s">
        <v>365</v>
      </c>
      <c r="C96" t="s">
        <v>862</v>
      </c>
      <c r="D96">
        <v>33711.800000000003</v>
      </c>
      <c r="E96">
        <v>1912.81</v>
      </c>
      <c r="F96">
        <f t="shared" si="2"/>
        <v>64484268.158000007</v>
      </c>
      <c r="R96">
        <v>33711.800000000003</v>
      </c>
      <c r="T96">
        <v>33149.599999999999</v>
      </c>
      <c r="U96" t="str">
        <f t="shared" si="3"/>
        <v>N</v>
      </c>
      <c r="V96" t="s">
        <v>864</v>
      </c>
      <c r="W96" t="s">
        <v>365</v>
      </c>
      <c r="X96" t="s">
        <v>862</v>
      </c>
      <c r="Y96">
        <v>6858963</v>
      </c>
      <c r="Z96">
        <v>7041457</v>
      </c>
      <c r="AA96" t="s">
        <v>1192</v>
      </c>
      <c r="AB96" t="s">
        <v>1192</v>
      </c>
      <c r="AC96">
        <v>402403</v>
      </c>
      <c r="AD96">
        <v>414057</v>
      </c>
      <c r="AE96">
        <v>6456560</v>
      </c>
      <c r="AF96">
        <v>6627400</v>
      </c>
      <c r="AG96">
        <v>0</v>
      </c>
      <c r="AH96">
        <v>0</v>
      </c>
      <c r="AI96">
        <v>34213.1</v>
      </c>
      <c r="AJ96">
        <v>34225.199999999997</v>
      </c>
      <c r="AK96">
        <v>98.5</v>
      </c>
      <c r="AL96">
        <v>98.5</v>
      </c>
      <c r="AM96">
        <v>0</v>
      </c>
      <c r="AN96">
        <v>0</v>
      </c>
      <c r="AO96">
        <v>33699.9</v>
      </c>
      <c r="AP96">
        <v>33711.800000000003</v>
      </c>
    </row>
    <row r="97" spans="1:42" x14ac:dyDescent="0.25">
      <c r="A97" t="str">
        <f>VLOOKUP(B97,Data!$A$8:$C$316, 3, 0)</f>
        <v>SD</v>
      </c>
      <c r="B97" t="s">
        <v>368</v>
      </c>
      <c r="C97" t="s">
        <v>864</v>
      </c>
      <c r="D97">
        <v>37377</v>
      </c>
      <c r="E97">
        <v>2002.89</v>
      </c>
      <c r="F97">
        <f t="shared" si="2"/>
        <v>74862019.530000001</v>
      </c>
      <c r="R97">
        <v>37377</v>
      </c>
      <c r="T97">
        <v>33711.800000000003</v>
      </c>
      <c r="U97" t="str">
        <f t="shared" si="3"/>
        <v>N</v>
      </c>
      <c r="V97" t="s">
        <v>866</v>
      </c>
      <c r="W97" t="s">
        <v>368</v>
      </c>
      <c r="X97" t="s">
        <v>864</v>
      </c>
      <c r="Y97">
        <v>5977547</v>
      </c>
      <c r="Z97">
        <v>6169075</v>
      </c>
      <c r="AA97" t="s">
        <v>1192</v>
      </c>
      <c r="AB97">
        <v>0</v>
      </c>
      <c r="AC97">
        <v>0</v>
      </c>
      <c r="AD97">
        <v>0</v>
      </c>
      <c r="AE97">
        <v>5977547</v>
      </c>
      <c r="AF97">
        <v>6169075</v>
      </c>
      <c r="AG97">
        <v>0</v>
      </c>
      <c r="AH97">
        <v>0</v>
      </c>
      <c r="AI97">
        <v>38503.1</v>
      </c>
      <c r="AJ97">
        <v>38533</v>
      </c>
      <c r="AK97">
        <v>97</v>
      </c>
      <c r="AL97">
        <v>97</v>
      </c>
      <c r="AM97">
        <v>0</v>
      </c>
      <c r="AN97">
        <v>0</v>
      </c>
      <c r="AO97">
        <v>37348</v>
      </c>
      <c r="AP97">
        <v>37377</v>
      </c>
    </row>
    <row r="98" spans="1:42" x14ac:dyDescent="0.25">
      <c r="A98" t="str">
        <f>VLOOKUP(B98,Data!$A$8:$C$316, 3, 0)</f>
        <v>SD</v>
      </c>
      <c r="B98" t="s">
        <v>371</v>
      </c>
      <c r="C98" t="s">
        <v>866</v>
      </c>
      <c r="D98">
        <v>43804.5</v>
      </c>
      <c r="E98">
        <v>1817.56</v>
      </c>
      <c r="F98">
        <f t="shared" si="2"/>
        <v>79617307.019999996</v>
      </c>
      <c r="R98">
        <v>43804.5</v>
      </c>
      <c r="T98">
        <v>37377</v>
      </c>
      <c r="U98" t="str">
        <f t="shared" si="3"/>
        <v>N</v>
      </c>
      <c r="V98" t="s">
        <v>868</v>
      </c>
      <c r="W98" t="s">
        <v>371</v>
      </c>
      <c r="X98" t="s">
        <v>866</v>
      </c>
      <c r="Y98">
        <v>7196868</v>
      </c>
      <c r="Z98">
        <v>7456402</v>
      </c>
      <c r="AA98" t="s">
        <v>1192</v>
      </c>
      <c r="AB98">
        <v>0</v>
      </c>
      <c r="AC98">
        <v>0</v>
      </c>
      <c r="AD98">
        <v>0</v>
      </c>
      <c r="AE98">
        <v>7196868</v>
      </c>
      <c r="AF98">
        <v>7456402</v>
      </c>
      <c r="AG98">
        <v>0</v>
      </c>
      <c r="AH98">
        <v>0</v>
      </c>
      <c r="AI98">
        <v>43627.8</v>
      </c>
      <c r="AJ98">
        <v>43877.3</v>
      </c>
      <c r="AK98">
        <v>99</v>
      </c>
      <c r="AL98">
        <v>99</v>
      </c>
      <c r="AM98">
        <v>367.8</v>
      </c>
      <c r="AN98">
        <v>366</v>
      </c>
      <c r="AO98">
        <v>43559.3</v>
      </c>
      <c r="AP98">
        <v>43804.5</v>
      </c>
    </row>
    <row r="99" spans="1:42" x14ac:dyDescent="0.25">
      <c r="A99" t="str">
        <f>VLOOKUP(B99,Data!$A$8:$C$316, 3, 0)</f>
        <v>SD</v>
      </c>
      <c r="B99" t="s">
        <v>374</v>
      </c>
      <c r="C99" t="s">
        <v>868</v>
      </c>
      <c r="D99">
        <v>30143</v>
      </c>
      <c r="E99">
        <v>2029.4</v>
      </c>
      <c r="F99">
        <f t="shared" si="2"/>
        <v>61172204.200000003</v>
      </c>
      <c r="R99">
        <v>30143</v>
      </c>
      <c r="T99">
        <v>43804.5</v>
      </c>
      <c r="U99" t="str">
        <f t="shared" si="3"/>
        <v>N</v>
      </c>
      <c r="V99" t="s">
        <v>870</v>
      </c>
      <c r="W99" t="s">
        <v>374</v>
      </c>
      <c r="X99" t="s">
        <v>868</v>
      </c>
      <c r="Y99">
        <v>9210470</v>
      </c>
      <c r="Z99">
        <v>9299530</v>
      </c>
      <c r="AA99" t="s">
        <v>1192</v>
      </c>
      <c r="AB99">
        <v>0</v>
      </c>
      <c r="AC99">
        <v>1444860</v>
      </c>
      <c r="AD99">
        <v>1448488</v>
      </c>
      <c r="AE99">
        <v>7765610</v>
      </c>
      <c r="AF99">
        <v>7851042</v>
      </c>
      <c r="AG99">
        <v>1508030</v>
      </c>
      <c r="AH99">
        <v>1539950</v>
      </c>
      <c r="AI99">
        <v>30177.1</v>
      </c>
      <c r="AJ99">
        <v>30509.1</v>
      </c>
      <c r="AK99">
        <v>98.8</v>
      </c>
      <c r="AL99">
        <v>98.8</v>
      </c>
      <c r="AM99">
        <v>0</v>
      </c>
      <c r="AN99">
        <v>0</v>
      </c>
      <c r="AO99">
        <v>29815</v>
      </c>
      <c r="AP99">
        <v>30143</v>
      </c>
    </row>
    <row r="100" spans="1:42" x14ac:dyDescent="0.25">
      <c r="A100" t="str">
        <f>VLOOKUP(B100,Data!$A$8:$C$316, 3, 0)</f>
        <v>SD</v>
      </c>
      <c r="B100" t="s">
        <v>377</v>
      </c>
      <c r="C100" t="s">
        <v>870</v>
      </c>
      <c r="D100">
        <v>38484.699999999997</v>
      </c>
      <c r="E100">
        <v>2058.86</v>
      </c>
      <c r="F100">
        <f t="shared" si="2"/>
        <v>79234609.442000002</v>
      </c>
      <c r="R100">
        <v>38484.699999999997</v>
      </c>
      <c r="T100">
        <v>30143</v>
      </c>
      <c r="U100" t="str">
        <f t="shared" si="3"/>
        <v>N</v>
      </c>
      <c r="V100" t="s">
        <v>872</v>
      </c>
      <c r="W100" t="s">
        <v>377</v>
      </c>
      <c r="X100" t="s">
        <v>870</v>
      </c>
      <c r="Y100">
        <v>13044673</v>
      </c>
      <c r="Z100">
        <v>13128209</v>
      </c>
      <c r="AA100" t="s">
        <v>1192</v>
      </c>
      <c r="AB100">
        <v>558730</v>
      </c>
      <c r="AC100">
        <v>2548751</v>
      </c>
      <c r="AD100">
        <v>2594247</v>
      </c>
      <c r="AE100">
        <v>10495922</v>
      </c>
      <c r="AF100">
        <v>10533962</v>
      </c>
      <c r="AG100">
        <v>474089</v>
      </c>
      <c r="AH100">
        <v>483570</v>
      </c>
      <c r="AI100">
        <v>39389.4</v>
      </c>
      <c r="AJ100">
        <v>39765.65</v>
      </c>
      <c r="AK100">
        <v>98.5</v>
      </c>
      <c r="AL100">
        <v>96</v>
      </c>
      <c r="AM100">
        <v>310.60000000000002</v>
      </c>
      <c r="AN100">
        <v>309.67</v>
      </c>
      <c r="AO100">
        <v>39109.199999999997</v>
      </c>
      <c r="AP100">
        <v>38484.699999999997</v>
      </c>
    </row>
    <row r="101" spans="1:42" x14ac:dyDescent="0.25">
      <c r="A101" t="str">
        <f>VLOOKUP(B101,Data!$A$8:$C$316, 3, 0)</f>
        <v>SD</v>
      </c>
      <c r="B101" t="s">
        <v>380</v>
      </c>
      <c r="C101" t="s">
        <v>872</v>
      </c>
      <c r="D101">
        <v>29737.7</v>
      </c>
      <c r="E101">
        <v>1955.01</v>
      </c>
      <c r="F101">
        <f t="shared" si="2"/>
        <v>58137500.877000004</v>
      </c>
      <c r="R101">
        <v>29737.7</v>
      </c>
      <c r="T101">
        <v>38484.699999999997</v>
      </c>
      <c r="U101" t="str">
        <f t="shared" si="3"/>
        <v>N</v>
      </c>
      <c r="V101" t="s">
        <v>874</v>
      </c>
      <c r="W101" t="s">
        <v>380</v>
      </c>
      <c r="X101" t="s">
        <v>872</v>
      </c>
      <c r="Y101">
        <v>7833236</v>
      </c>
      <c r="Z101">
        <v>8198849</v>
      </c>
      <c r="AA101" t="s">
        <v>1192</v>
      </c>
      <c r="AB101">
        <v>5900</v>
      </c>
      <c r="AC101">
        <v>2442126</v>
      </c>
      <c r="AD101">
        <v>2577529</v>
      </c>
      <c r="AE101">
        <v>5391110</v>
      </c>
      <c r="AF101">
        <v>5621320</v>
      </c>
      <c r="AG101">
        <v>0</v>
      </c>
      <c r="AH101" t="s">
        <v>1192</v>
      </c>
      <c r="AI101">
        <v>29418.6</v>
      </c>
      <c r="AJ101">
        <v>30017.64</v>
      </c>
      <c r="AK101">
        <v>99</v>
      </c>
      <c r="AL101">
        <v>98.5</v>
      </c>
      <c r="AM101">
        <v>170.34</v>
      </c>
      <c r="AN101">
        <v>170.34</v>
      </c>
      <c r="AO101">
        <v>29294.799999999999</v>
      </c>
      <c r="AP101">
        <v>29737.7</v>
      </c>
    </row>
    <row r="102" spans="1:42" x14ac:dyDescent="0.25">
      <c r="A102" t="str">
        <f>VLOOKUP(B102,Data!$A$8:$C$316, 3, 0)</f>
        <v>SD</v>
      </c>
      <c r="B102" t="s">
        <v>383</v>
      </c>
      <c r="C102" t="s">
        <v>874</v>
      </c>
      <c r="D102">
        <v>30975</v>
      </c>
      <c r="E102">
        <v>2005.06</v>
      </c>
      <c r="F102">
        <f t="shared" si="2"/>
        <v>62106733.5</v>
      </c>
      <c r="R102">
        <v>30975</v>
      </c>
      <c r="T102">
        <v>29737.7</v>
      </c>
      <c r="U102" t="str">
        <f t="shared" si="3"/>
        <v>N</v>
      </c>
      <c r="V102" t="s">
        <v>231</v>
      </c>
      <c r="W102" t="s">
        <v>383</v>
      </c>
      <c r="X102" t="s">
        <v>874</v>
      </c>
      <c r="Y102">
        <v>7518274</v>
      </c>
      <c r="Z102">
        <v>7748494</v>
      </c>
      <c r="AA102" t="s">
        <v>1192</v>
      </c>
      <c r="AB102">
        <v>1427365</v>
      </c>
      <c r="AC102">
        <v>1062330</v>
      </c>
      <c r="AD102">
        <v>1091657</v>
      </c>
      <c r="AE102">
        <v>6455944</v>
      </c>
      <c r="AF102">
        <v>6656837</v>
      </c>
      <c r="AG102">
        <v>0</v>
      </c>
      <c r="AH102" t="s">
        <v>1192</v>
      </c>
      <c r="AI102">
        <v>31022.6</v>
      </c>
      <c r="AJ102">
        <v>31377.200000000001</v>
      </c>
      <c r="AK102">
        <v>98.25</v>
      </c>
      <c r="AL102">
        <v>98.25</v>
      </c>
      <c r="AM102">
        <v>159.30000000000001</v>
      </c>
      <c r="AN102">
        <v>146.9</v>
      </c>
      <c r="AO102">
        <v>30639</v>
      </c>
      <c r="AP102">
        <v>30975</v>
      </c>
    </row>
    <row r="103" spans="1:42" x14ac:dyDescent="0.25">
      <c r="A103" t="str">
        <f>VLOOKUP(B103,Data!$A$8:$C$316, 3, 0)</f>
        <v>MD</v>
      </c>
      <c r="B103" t="s">
        <v>230</v>
      </c>
      <c r="C103" t="s">
        <v>231</v>
      </c>
      <c r="D103">
        <v>52483.9</v>
      </c>
      <c r="E103">
        <v>2144.63</v>
      </c>
      <c r="F103">
        <f t="shared" si="2"/>
        <v>112558546.457</v>
      </c>
      <c r="R103">
        <v>52483.9</v>
      </c>
      <c r="T103">
        <v>30975</v>
      </c>
      <c r="U103" t="str">
        <f t="shared" si="3"/>
        <v>N</v>
      </c>
      <c r="V103" t="s">
        <v>877</v>
      </c>
      <c r="W103" t="s">
        <v>230</v>
      </c>
      <c r="X103" t="s">
        <v>231</v>
      </c>
      <c r="Y103">
        <v>95682014</v>
      </c>
      <c r="Z103">
        <v>100514796</v>
      </c>
      <c r="AA103" t="s">
        <v>1192</v>
      </c>
      <c r="AB103" t="s">
        <v>1192</v>
      </c>
      <c r="AC103">
        <v>11530</v>
      </c>
      <c r="AD103">
        <v>12105</v>
      </c>
      <c r="AE103">
        <v>95670484</v>
      </c>
      <c r="AF103">
        <v>100502691</v>
      </c>
      <c r="AG103">
        <v>11058233</v>
      </c>
      <c r="AH103">
        <v>10989549</v>
      </c>
      <c r="AI103">
        <v>53661</v>
      </c>
      <c r="AJ103">
        <v>53692</v>
      </c>
      <c r="AK103">
        <v>97.75</v>
      </c>
      <c r="AL103">
        <v>97.75</v>
      </c>
      <c r="AM103">
        <v>0</v>
      </c>
      <c r="AN103">
        <v>0</v>
      </c>
      <c r="AO103">
        <v>52453.599999999999</v>
      </c>
      <c r="AP103">
        <v>52483.9</v>
      </c>
    </row>
    <row r="104" spans="1:42" x14ac:dyDescent="0.25">
      <c r="A104" t="str">
        <f>VLOOKUP(B104,Data!$A$8:$C$316, 3, 0)</f>
        <v>SD</v>
      </c>
      <c r="B104" t="s">
        <v>388</v>
      </c>
      <c r="C104" t="s">
        <v>877</v>
      </c>
      <c r="D104">
        <v>37390</v>
      </c>
      <c r="E104">
        <v>2101.2199999999998</v>
      </c>
      <c r="F104">
        <f t="shared" si="2"/>
        <v>78564615.799999997</v>
      </c>
      <c r="R104">
        <v>37390</v>
      </c>
      <c r="T104">
        <v>52483.9</v>
      </c>
      <c r="U104" t="str">
        <f t="shared" si="3"/>
        <v>N</v>
      </c>
      <c r="V104" t="s">
        <v>879</v>
      </c>
      <c r="W104" t="s">
        <v>388</v>
      </c>
      <c r="X104" t="s">
        <v>877</v>
      </c>
      <c r="Y104">
        <v>7023130</v>
      </c>
      <c r="Z104">
        <v>7222402</v>
      </c>
      <c r="AA104" t="s">
        <v>1192</v>
      </c>
      <c r="AB104">
        <v>0</v>
      </c>
      <c r="AC104">
        <v>739530</v>
      </c>
      <c r="AD104">
        <v>751302</v>
      </c>
      <c r="AE104">
        <v>6283600</v>
      </c>
      <c r="AF104">
        <v>6471100</v>
      </c>
      <c r="AG104">
        <v>19189</v>
      </c>
      <c r="AH104">
        <v>20437</v>
      </c>
      <c r="AI104">
        <v>37838.82</v>
      </c>
      <c r="AJ104">
        <v>37841.4</v>
      </c>
      <c r="AK104">
        <v>98.75</v>
      </c>
      <c r="AL104">
        <v>98.75</v>
      </c>
      <c r="AM104">
        <v>21.6</v>
      </c>
      <c r="AN104">
        <v>21.6</v>
      </c>
      <c r="AO104">
        <v>37387.4</v>
      </c>
      <c r="AP104">
        <v>37390</v>
      </c>
    </row>
    <row r="105" spans="1:42" x14ac:dyDescent="0.25">
      <c r="A105" t="str">
        <f>VLOOKUP(B105,Data!$A$8:$C$316, 3, 0)</f>
        <v>SD</v>
      </c>
      <c r="B105" t="s">
        <v>391</v>
      </c>
      <c r="C105" t="s">
        <v>879</v>
      </c>
      <c r="D105">
        <v>38119.800000000003</v>
      </c>
      <c r="E105">
        <v>1897.79</v>
      </c>
      <c r="F105">
        <f t="shared" si="2"/>
        <v>72343375.241999999</v>
      </c>
      <c r="R105">
        <v>38119.800000000003</v>
      </c>
      <c r="T105">
        <v>37390</v>
      </c>
      <c r="U105" t="str">
        <f t="shared" si="3"/>
        <v>N</v>
      </c>
      <c r="V105" t="s">
        <v>881</v>
      </c>
      <c r="W105" t="s">
        <v>391</v>
      </c>
      <c r="X105" t="s">
        <v>879</v>
      </c>
      <c r="Y105">
        <v>8189226</v>
      </c>
      <c r="Z105">
        <v>8328778</v>
      </c>
      <c r="AA105" t="s">
        <v>1192</v>
      </c>
      <c r="AB105">
        <v>0</v>
      </c>
      <c r="AC105">
        <v>249793</v>
      </c>
      <c r="AD105">
        <v>247762</v>
      </c>
      <c r="AE105">
        <v>7939433</v>
      </c>
      <c r="AF105">
        <v>8081016</v>
      </c>
      <c r="AG105">
        <v>0</v>
      </c>
      <c r="AH105">
        <v>0</v>
      </c>
      <c r="AI105">
        <v>38768.400000000001</v>
      </c>
      <c r="AJ105">
        <v>38551.1</v>
      </c>
      <c r="AK105">
        <v>98.75</v>
      </c>
      <c r="AL105">
        <v>98.75</v>
      </c>
      <c r="AM105">
        <v>72.8</v>
      </c>
      <c r="AN105">
        <v>50.6</v>
      </c>
      <c r="AO105">
        <v>38356.6</v>
      </c>
      <c r="AP105">
        <v>38119.800000000003</v>
      </c>
    </row>
    <row r="106" spans="1:42" x14ac:dyDescent="0.25">
      <c r="A106" t="str">
        <f>VLOOKUP(B106,Data!$A$8:$C$316, 3, 0)</f>
        <v>SD</v>
      </c>
      <c r="B106" t="s">
        <v>394</v>
      </c>
      <c r="C106" t="s">
        <v>881</v>
      </c>
      <c r="D106">
        <v>26722.799999999999</v>
      </c>
      <c r="E106">
        <v>1883.09</v>
      </c>
      <c r="F106">
        <f t="shared" si="2"/>
        <v>50321437.452</v>
      </c>
      <c r="R106">
        <v>26722.799999999999</v>
      </c>
      <c r="T106">
        <v>38119.800000000003</v>
      </c>
      <c r="U106" t="str">
        <f t="shared" si="3"/>
        <v>N</v>
      </c>
      <c r="V106" t="s">
        <v>883</v>
      </c>
      <c r="W106" t="s">
        <v>394</v>
      </c>
      <c r="X106" t="s">
        <v>881</v>
      </c>
      <c r="Y106">
        <v>6239260</v>
      </c>
      <c r="Z106">
        <v>6299900</v>
      </c>
      <c r="AA106" t="s">
        <v>1192</v>
      </c>
      <c r="AB106">
        <v>0</v>
      </c>
      <c r="AC106">
        <v>0</v>
      </c>
      <c r="AD106">
        <v>0</v>
      </c>
      <c r="AE106">
        <v>6239260</v>
      </c>
      <c r="AF106">
        <v>6299900</v>
      </c>
      <c r="AG106">
        <v>0</v>
      </c>
      <c r="AH106">
        <v>0</v>
      </c>
      <c r="AI106">
        <v>26590.16</v>
      </c>
      <c r="AJ106">
        <v>26340.21</v>
      </c>
      <c r="AK106">
        <v>98.75</v>
      </c>
      <c r="AL106">
        <v>98.5</v>
      </c>
      <c r="AM106">
        <v>781.3</v>
      </c>
      <c r="AN106">
        <v>777.7</v>
      </c>
      <c r="AO106">
        <v>27039.1</v>
      </c>
      <c r="AP106">
        <v>26722.799999999999</v>
      </c>
    </row>
    <row r="107" spans="1:42" x14ac:dyDescent="0.25">
      <c r="A107" t="str">
        <f>VLOOKUP(B107,Data!$A$8:$C$316, 3, 0)</f>
        <v>SD</v>
      </c>
      <c r="B107" t="s">
        <v>397</v>
      </c>
      <c r="C107" t="s">
        <v>883</v>
      </c>
      <c r="D107">
        <v>34425.1</v>
      </c>
      <c r="E107">
        <v>1942.47</v>
      </c>
      <c r="F107">
        <f t="shared" si="2"/>
        <v>66869723.997000001</v>
      </c>
      <c r="R107">
        <v>34425.1</v>
      </c>
      <c r="T107">
        <v>26722.799999999999</v>
      </c>
      <c r="U107" t="str">
        <f t="shared" si="3"/>
        <v>N</v>
      </c>
      <c r="V107" t="s">
        <v>885</v>
      </c>
      <c r="W107" t="s">
        <v>397</v>
      </c>
      <c r="X107" t="s">
        <v>883</v>
      </c>
      <c r="Y107">
        <v>7512530</v>
      </c>
      <c r="Z107">
        <v>7736740</v>
      </c>
      <c r="AA107" t="s">
        <v>1192</v>
      </c>
      <c r="AB107">
        <v>0</v>
      </c>
      <c r="AC107">
        <v>368210</v>
      </c>
      <c r="AD107">
        <v>403160</v>
      </c>
      <c r="AE107">
        <v>7144320</v>
      </c>
      <c r="AF107">
        <v>7333580</v>
      </c>
      <c r="AG107">
        <v>42130</v>
      </c>
      <c r="AH107">
        <v>42130</v>
      </c>
      <c r="AI107">
        <v>34769.113920000003</v>
      </c>
      <c r="AJ107">
        <v>34860.86</v>
      </c>
      <c r="AK107">
        <v>98.75</v>
      </c>
      <c r="AL107">
        <v>98.75</v>
      </c>
      <c r="AM107">
        <v>0</v>
      </c>
      <c r="AN107">
        <v>0</v>
      </c>
      <c r="AO107">
        <v>34334.5</v>
      </c>
      <c r="AP107">
        <v>34425.1</v>
      </c>
    </row>
    <row r="108" spans="1:42" x14ac:dyDescent="0.25">
      <c r="A108" t="str">
        <f>VLOOKUP(B108,Data!$A$8:$C$316, 3, 0)</f>
        <v>SD</v>
      </c>
      <c r="B108" t="s">
        <v>400</v>
      </c>
      <c r="C108" t="s">
        <v>885</v>
      </c>
      <c r="D108">
        <v>28910</v>
      </c>
      <c r="E108">
        <v>1940.4</v>
      </c>
      <c r="F108">
        <f t="shared" si="2"/>
        <v>56096964</v>
      </c>
      <c r="R108">
        <v>28910</v>
      </c>
      <c r="T108">
        <v>34425.1</v>
      </c>
      <c r="U108" t="str">
        <f t="shared" si="3"/>
        <v>N</v>
      </c>
      <c r="V108" t="s">
        <v>236</v>
      </c>
      <c r="W108" t="s">
        <v>400</v>
      </c>
      <c r="X108" t="s">
        <v>885</v>
      </c>
      <c r="Y108">
        <v>5315042</v>
      </c>
      <c r="Z108">
        <v>5476993</v>
      </c>
      <c r="AA108" t="s">
        <v>1192</v>
      </c>
      <c r="AB108">
        <v>0</v>
      </c>
      <c r="AC108">
        <v>479131</v>
      </c>
      <c r="AD108">
        <v>519506</v>
      </c>
      <c r="AE108">
        <v>4835911</v>
      </c>
      <c r="AF108">
        <v>4957487</v>
      </c>
      <c r="AG108">
        <v>266404</v>
      </c>
      <c r="AH108">
        <v>255562</v>
      </c>
      <c r="AI108">
        <v>29564.22</v>
      </c>
      <c r="AJ108">
        <v>29651.3</v>
      </c>
      <c r="AK108">
        <v>98.254999999999995</v>
      </c>
      <c r="AL108">
        <v>97.5</v>
      </c>
      <c r="AM108">
        <v>0</v>
      </c>
      <c r="AN108">
        <v>0</v>
      </c>
      <c r="AO108">
        <v>29048.3</v>
      </c>
      <c r="AP108">
        <v>28910</v>
      </c>
    </row>
    <row r="109" spans="1:42" x14ac:dyDescent="0.25">
      <c r="A109" t="str">
        <f>VLOOKUP(B109,Data!$A$8:$C$316, 3, 0)</f>
        <v>ILB</v>
      </c>
      <c r="B109" t="s">
        <v>235</v>
      </c>
      <c r="C109" t="s">
        <v>236</v>
      </c>
      <c r="D109">
        <v>82858.7</v>
      </c>
      <c r="E109">
        <v>1640.14</v>
      </c>
      <c r="F109">
        <f t="shared" si="2"/>
        <v>135899868.21799999</v>
      </c>
      <c r="R109">
        <v>82858.7</v>
      </c>
      <c r="T109">
        <v>28910</v>
      </c>
      <c r="U109" t="str">
        <f t="shared" si="3"/>
        <v>N</v>
      </c>
      <c r="V109" t="s">
        <v>888</v>
      </c>
      <c r="W109" t="s">
        <v>235</v>
      </c>
      <c r="X109" t="s">
        <v>236</v>
      </c>
      <c r="Y109">
        <v>101721180</v>
      </c>
      <c r="Z109">
        <v>105767730</v>
      </c>
      <c r="AA109" t="s">
        <v>1192</v>
      </c>
      <c r="AB109">
        <v>0</v>
      </c>
      <c r="AC109">
        <v>0</v>
      </c>
      <c r="AD109">
        <v>0</v>
      </c>
      <c r="AE109">
        <v>101721180</v>
      </c>
      <c r="AF109">
        <v>105767730</v>
      </c>
      <c r="AG109">
        <v>1573000</v>
      </c>
      <c r="AH109">
        <v>1559510</v>
      </c>
      <c r="AI109">
        <v>88505.8</v>
      </c>
      <c r="AJ109">
        <v>87647.4</v>
      </c>
      <c r="AK109">
        <v>94.25</v>
      </c>
      <c r="AL109">
        <v>94.25</v>
      </c>
      <c r="AM109">
        <v>248.2</v>
      </c>
      <c r="AN109">
        <v>251</v>
      </c>
      <c r="AO109">
        <v>83664.899999999994</v>
      </c>
      <c r="AP109">
        <v>82858.7</v>
      </c>
    </row>
    <row r="110" spans="1:42" x14ac:dyDescent="0.25">
      <c r="A110" t="str">
        <f>VLOOKUP(B110,Data!$A$8:$C$316, 3, 0)</f>
        <v>SD</v>
      </c>
      <c r="B110" t="s">
        <v>405</v>
      </c>
      <c r="C110" t="s">
        <v>888</v>
      </c>
      <c r="D110">
        <v>57159.4</v>
      </c>
      <c r="E110">
        <v>2050.33</v>
      </c>
      <c r="F110">
        <f t="shared" si="2"/>
        <v>117195632.602</v>
      </c>
      <c r="R110">
        <v>57159.4</v>
      </c>
      <c r="T110">
        <v>82858.7</v>
      </c>
      <c r="U110" t="str">
        <f t="shared" si="3"/>
        <v>N</v>
      </c>
      <c r="V110" t="s">
        <v>239</v>
      </c>
      <c r="W110" t="s">
        <v>405</v>
      </c>
      <c r="X110" t="s">
        <v>888</v>
      </c>
      <c r="Y110">
        <v>12069402</v>
      </c>
      <c r="Z110">
        <v>12327945</v>
      </c>
      <c r="AA110" t="s">
        <v>1192</v>
      </c>
      <c r="AB110">
        <v>0</v>
      </c>
      <c r="AC110">
        <v>1876544</v>
      </c>
      <c r="AD110">
        <v>1935225</v>
      </c>
      <c r="AE110">
        <v>10192858</v>
      </c>
      <c r="AF110">
        <v>10392720</v>
      </c>
      <c r="AG110">
        <v>0</v>
      </c>
      <c r="AH110">
        <v>0</v>
      </c>
      <c r="AI110">
        <v>58102.3</v>
      </c>
      <c r="AJ110">
        <v>58217.8</v>
      </c>
      <c r="AK110">
        <v>98.5</v>
      </c>
      <c r="AL110">
        <v>97.5</v>
      </c>
      <c r="AM110">
        <v>414.65499999999997</v>
      </c>
      <c r="AN110">
        <v>397</v>
      </c>
      <c r="AO110">
        <v>57645.4</v>
      </c>
      <c r="AP110">
        <v>57159.4</v>
      </c>
    </row>
    <row r="111" spans="1:42" x14ac:dyDescent="0.25">
      <c r="A111" t="str">
        <f>VLOOKUP(B111,Data!$A$8:$C$316, 3, 0)</f>
        <v>ILB</v>
      </c>
      <c r="B111" t="s">
        <v>238</v>
      </c>
      <c r="C111" t="s">
        <v>239</v>
      </c>
      <c r="D111">
        <v>72039.3</v>
      </c>
      <c r="E111">
        <v>1602.13</v>
      </c>
      <c r="F111">
        <f t="shared" si="2"/>
        <v>115416323.70900001</v>
      </c>
      <c r="R111">
        <v>72039.3</v>
      </c>
      <c r="T111">
        <v>57159.4</v>
      </c>
      <c r="U111" t="str">
        <f t="shared" si="3"/>
        <v>N</v>
      </c>
      <c r="V111" t="s">
        <v>242</v>
      </c>
      <c r="W111" t="s">
        <v>238</v>
      </c>
      <c r="X111" t="s">
        <v>239</v>
      </c>
      <c r="Y111">
        <v>87746425</v>
      </c>
      <c r="Z111">
        <v>89218695</v>
      </c>
      <c r="AA111" t="s">
        <v>1192</v>
      </c>
      <c r="AB111" t="s">
        <v>1192</v>
      </c>
      <c r="AC111">
        <v>0</v>
      </c>
      <c r="AD111">
        <v>0</v>
      </c>
      <c r="AE111">
        <v>87746425</v>
      </c>
      <c r="AF111">
        <v>89218695</v>
      </c>
      <c r="AG111">
        <v>8693716.2400000002</v>
      </c>
      <c r="AH111">
        <v>9177789</v>
      </c>
      <c r="AI111">
        <v>77891</v>
      </c>
      <c r="AJ111">
        <v>76637.53</v>
      </c>
      <c r="AK111">
        <v>95.5</v>
      </c>
      <c r="AL111">
        <v>94</v>
      </c>
      <c r="AM111">
        <v>0</v>
      </c>
      <c r="AN111">
        <v>0</v>
      </c>
      <c r="AO111">
        <v>74385.899999999994</v>
      </c>
      <c r="AP111">
        <v>72039.3</v>
      </c>
    </row>
    <row r="112" spans="1:42" x14ac:dyDescent="0.25">
      <c r="A112" t="str">
        <f>VLOOKUP(B112,Data!$A$8:$C$316, 3, 0)</f>
        <v>UA</v>
      </c>
      <c r="B112" t="s">
        <v>241</v>
      </c>
      <c r="C112" t="s">
        <v>242</v>
      </c>
      <c r="D112">
        <v>35182</v>
      </c>
      <c r="E112">
        <v>1878.82</v>
      </c>
      <c r="F112">
        <f t="shared" si="2"/>
        <v>66100645.239999995</v>
      </c>
      <c r="R112">
        <v>35182</v>
      </c>
      <c r="T112">
        <v>72039.3</v>
      </c>
      <c r="U112" t="str">
        <f t="shared" si="3"/>
        <v>N</v>
      </c>
      <c r="V112" t="s">
        <v>892</v>
      </c>
      <c r="W112" t="s">
        <v>241</v>
      </c>
      <c r="X112" t="s">
        <v>242</v>
      </c>
      <c r="Y112">
        <v>52326980</v>
      </c>
      <c r="Z112">
        <v>54655587</v>
      </c>
      <c r="AA112" t="s">
        <v>1192</v>
      </c>
      <c r="AB112">
        <v>0</v>
      </c>
      <c r="AC112">
        <v>147704</v>
      </c>
      <c r="AD112">
        <v>146707</v>
      </c>
      <c r="AE112">
        <v>52179276</v>
      </c>
      <c r="AF112">
        <v>54508880</v>
      </c>
      <c r="AG112">
        <v>3415980</v>
      </c>
      <c r="AH112">
        <v>3437650</v>
      </c>
      <c r="AI112">
        <v>36452.6</v>
      </c>
      <c r="AJ112">
        <v>36647.9</v>
      </c>
      <c r="AK112">
        <v>97</v>
      </c>
      <c r="AL112">
        <v>96</v>
      </c>
      <c r="AM112">
        <v>0</v>
      </c>
      <c r="AN112">
        <v>0</v>
      </c>
      <c r="AO112">
        <v>35359</v>
      </c>
      <c r="AP112">
        <v>35182</v>
      </c>
    </row>
    <row r="113" spans="1:42" x14ac:dyDescent="0.25">
      <c r="A113" t="str">
        <f>VLOOKUP(B113,Data!$A$8:$C$316, 3, 0)</f>
        <v>SD</v>
      </c>
      <c r="B113" t="s">
        <v>412</v>
      </c>
      <c r="C113" t="s">
        <v>892</v>
      </c>
      <c r="D113">
        <v>37342.9</v>
      </c>
      <c r="E113">
        <v>1913.65</v>
      </c>
      <c r="F113">
        <f t="shared" si="2"/>
        <v>71461240.585000008</v>
      </c>
      <c r="R113">
        <v>37342.9</v>
      </c>
      <c r="T113">
        <v>35182</v>
      </c>
      <c r="U113" t="str">
        <f t="shared" si="3"/>
        <v>N</v>
      </c>
      <c r="V113" t="s">
        <v>245</v>
      </c>
      <c r="W113" t="s">
        <v>412</v>
      </c>
      <c r="X113" t="s">
        <v>892</v>
      </c>
      <c r="Y113">
        <v>5818611.8300000001</v>
      </c>
      <c r="Z113">
        <v>5877912.9400000004</v>
      </c>
      <c r="AA113" t="s">
        <v>1192</v>
      </c>
      <c r="AB113">
        <v>0</v>
      </c>
      <c r="AC113">
        <v>1553497</v>
      </c>
      <c r="AD113">
        <v>1602899</v>
      </c>
      <c r="AE113">
        <v>4265114.83</v>
      </c>
      <c r="AF113">
        <v>4275013.9400000004</v>
      </c>
      <c r="AG113">
        <v>148600</v>
      </c>
      <c r="AH113">
        <v>129330</v>
      </c>
      <c r="AI113">
        <v>37014.410000000003</v>
      </c>
      <c r="AJ113">
        <v>37317</v>
      </c>
      <c r="AK113">
        <v>99</v>
      </c>
      <c r="AL113">
        <v>98.5</v>
      </c>
      <c r="AM113">
        <v>612.15</v>
      </c>
      <c r="AN113">
        <v>585.64499999999998</v>
      </c>
      <c r="AO113">
        <v>37256.400000000001</v>
      </c>
      <c r="AP113">
        <v>37342.9</v>
      </c>
    </row>
    <row r="114" spans="1:42" x14ac:dyDescent="0.25">
      <c r="A114" t="str">
        <f>VLOOKUP(B114,Data!$A$8:$C$316, 3, 0)</f>
        <v>ILB</v>
      </c>
      <c r="B114" t="s">
        <v>244</v>
      </c>
      <c r="C114" t="s">
        <v>245</v>
      </c>
      <c r="D114">
        <v>80930</v>
      </c>
      <c r="E114">
        <v>1195.6199999999999</v>
      </c>
      <c r="F114">
        <f t="shared" si="2"/>
        <v>96761526.599999994</v>
      </c>
      <c r="R114">
        <v>80930</v>
      </c>
      <c r="T114">
        <v>37342.9</v>
      </c>
      <c r="U114" t="str">
        <f t="shared" si="3"/>
        <v>N</v>
      </c>
      <c r="V114" t="s">
        <v>895</v>
      </c>
      <c r="W114" t="s">
        <v>244</v>
      </c>
      <c r="X114" t="s">
        <v>245</v>
      </c>
      <c r="Y114">
        <v>63786000</v>
      </c>
      <c r="Z114">
        <v>67330523</v>
      </c>
      <c r="AA114" t="s">
        <v>1192</v>
      </c>
      <c r="AB114">
        <v>0</v>
      </c>
      <c r="AC114">
        <v>0</v>
      </c>
      <c r="AD114">
        <v>0</v>
      </c>
      <c r="AE114">
        <v>63786000</v>
      </c>
      <c r="AF114">
        <v>67330523</v>
      </c>
      <c r="AG114">
        <v>11504862</v>
      </c>
      <c r="AH114">
        <v>11822962</v>
      </c>
      <c r="AI114">
        <v>82559</v>
      </c>
      <c r="AJ114">
        <v>83433</v>
      </c>
      <c r="AK114">
        <v>97.5</v>
      </c>
      <c r="AL114">
        <v>97</v>
      </c>
      <c r="AM114">
        <v>0</v>
      </c>
      <c r="AN114">
        <v>0</v>
      </c>
      <c r="AO114">
        <v>80495</v>
      </c>
      <c r="AP114">
        <v>80930</v>
      </c>
    </row>
    <row r="115" spans="1:42" x14ac:dyDescent="0.25">
      <c r="A115" t="str">
        <f>VLOOKUP(B115,Data!$A$8:$C$316, 3, 0)</f>
        <v>SD</v>
      </c>
      <c r="B115" t="s">
        <v>417</v>
      </c>
      <c r="C115" t="s">
        <v>895</v>
      </c>
      <c r="D115">
        <v>36356.1</v>
      </c>
      <c r="E115">
        <v>1957.36</v>
      </c>
      <c r="F115">
        <f t="shared" si="2"/>
        <v>71161975.895999998</v>
      </c>
      <c r="R115">
        <v>36356.1</v>
      </c>
      <c r="T115">
        <v>80930</v>
      </c>
      <c r="U115" t="str">
        <f t="shared" si="3"/>
        <v>N</v>
      </c>
      <c r="V115" t="s">
        <v>250</v>
      </c>
      <c r="W115" t="s">
        <v>417</v>
      </c>
      <c r="X115" t="s">
        <v>895</v>
      </c>
      <c r="Y115">
        <v>7964965</v>
      </c>
      <c r="Z115">
        <v>8327674</v>
      </c>
      <c r="AA115" t="s">
        <v>1192</v>
      </c>
      <c r="AB115">
        <v>570750</v>
      </c>
      <c r="AC115">
        <v>1896917</v>
      </c>
      <c r="AD115">
        <v>2039159</v>
      </c>
      <c r="AE115">
        <v>6068048</v>
      </c>
      <c r="AF115">
        <v>6288515</v>
      </c>
      <c r="AG115">
        <v>0</v>
      </c>
      <c r="AH115" t="s">
        <v>1192</v>
      </c>
      <c r="AI115">
        <v>36491.599999999999</v>
      </c>
      <c r="AJ115">
        <v>37098.1</v>
      </c>
      <c r="AK115">
        <v>99</v>
      </c>
      <c r="AL115">
        <v>98</v>
      </c>
      <c r="AM115">
        <v>0</v>
      </c>
      <c r="AN115">
        <v>0</v>
      </c>
      <c r="AO115">
        <v>36126.699999999997</v>
      </c>
      <c r="AP115">
        <v>36356.1</v>
      </c>
    </row>
    <row r="116" spans="1:42" x14ac:dyDescent="0.25">
      <c r="A116" t="str">
        <f>VLOOKUP(B116,Data!$A$8:$C$316, 3, 0)</f>
        <v>OLB</v>
      </c>
      <c r="B116" t="s">
        <v>249</v>
      </c>
      <c r="C116" t="s">
        <v>250</v>
      </c>
      <c r="D116">
        <v>76544</v>
      </c>
      <c r="E116">
        <v>1804.7</v>
      </c>
      <c r="F116">
        <f t="shared" si="2"/>
        <v>138138956.80000001</v>
      </c>
      <c r="R116">
        <v>76544</v>
      </c>
      <c r="T116">
        <v>36356.1</v>
      </c>
      <c r="U116" t="str">
        <f t="shared" si="3"/>
        <v>N</v>
      </c>
      <c r="V116" t="s">
        <v>898</v>
      </c>
      <c r="W116" t="s">
        <v>249</v>
      </c>
      <c r="X116" t="s">
        <v>250</v>
      </c>
      <c r="Y116">
        <v>107805175.89293</v>
      </c>
      <c r="Z116">
        <v>110303004.34987999</v>
      </c>
      <c r="AA116" t="s">
        <v>1192</v>
      </c>
      <c r="AB116">
        <v>0</v>
      </c>
      <c r="AC116">
        <v>0</v>
      </c>
      <c r="AD116">
        <v>0</v>
      </c>
      <c r="AE116">
        <v>107805175.89293</v>
      </c>
      <c r="AF116">
        <v>110303004.34987999</v>
      </c>
      <c r="AG116">
        <v>8636624.4600000009</v>
      </c>
      <c r="AH116">
        <v>9825348.7386600003</v>
      </c>
      <c r="AI116">
        <v>81392</v>
      </c>
      <c r="AJ116">
        <v>80150.771999999997</v>
      </c>
      <c r="AK116">
        <v>96.5</v>
      </c>
      <c r="AL116">
        <v>95.5</v>
      </c>
      <c r="AM116">
        <v>0</v>
      </c>
      <c r="AN116">
        <v>0</v>
      </c>
      <c r="AO116">
        <v>78543.3</v>
      </c>
      <c r="AP116">
        <v>76544</v>
      </c>
    </row>
    <row r="117" spans="1:42" x14ac:dyDescent="0.25">
      <c r="A117" t="str">
        <f>VLOOKUP(B117,Data!$A$8:$C$316, 3, 0)</f>
        <v>SD</v>
      </c>
      <c r="B117" t="s">
        <v>422</v>
      </c>
      <c r="C117" t="s">
        <v>898</v>
      </c>
      <c r="D117">
        <v>27386</v>
      </c>
      <c r="E117">
        <v>1912.23</v>
      </c>
      <c r="F117">
        <f t="shared" si="2"/>
        <v>52368330.780000001</v>
      </c>
      <c r="R117">
        <v>27386</v>
      </c>
      <c r="T117">
        <v>76544</v>
      </c>
      <c r="U117" t="str">
        <f t="shared" si="3"/>
        <v>N</v>
      </c>
      <c r="V117" t="s">
        <v>900</v>
      </c>
      <c r="W117" t="s">
        <v>422</v>
      </c>
      <c r="X117" t="s">
        <v>898</v>
      </c>
      <c r="Y117">
        <v>7631874</v>
      </c>
      <c r="Z117">
        <v>7911815</v>
      </c>
      <c r="AA117" t="s">
        <v>1192</v>
      </c>
      <c r="AB117">
        <v>0</v>
      </c>
      <c r="AC117">
        <v>0</v>
      </c>
      <c r="AD117">
        <v>0</v>
      </c>
      <c r="AE117">
        <v>7631874</v>
      </c>
      <c r="AF117">
        <v>7911815</v>
      </c>
      <c r="AG117">
        <v>0</v>
      </c>
      <c r="AH117">
        <v>0</v>
      </c>
      <c r="AI117">
        <v>27776.3</v>
      </c>
      <c r="AJ117">
        <v>28233</v>
      </c>
      <c r="AK117">
        <v>97</v>
      </c>
      <c r="AL117">
        <v>97</v>
      </c>
      <c r="AM117">
        <v>0</v>
      </c>
      <c r="AN117">
        <v>0</v>
      </c>
      <c r="AO117">
        <v>26943</v>
      </c>
      <c r="AP117">
        <v>27386</v>
      </c>
    </row>
    <row r="118" spans="1:42" x14ac:dyDescent="0.25">
      <c r="A118" t="str">
        <f>VLOOKUP(B118,Data!$A$8:$C$316, 3, 0)</f>
        <v>SD</v>
      </c>
      <c r="B118" t="s">
        <v>425</v>
      </c>
      <c r="C118" t="s">
        <v>900</v>
      </c>
      <c r="D118">
        <v>63984.9</v>
      </c>
      <c r="E118">
        <v>2025.34</v>
      </c>
      <c r="F118">
        <f t="shared" si="2"/>
        <v>129591177.366</v>
      </c>
      <c r="R118">
        <v>63984.9</v>
      </c>
      <c r="T118">
        <v>27386</v>
      </c>
      <c r="U118" t="str">
        <f t="shared" si="3"/>
        <v>N</v>
      </c>
      <c r="V118" t="s">
        <v>253</v>
      </c>
      <c r="W118" t="s">
        <v>425</v>
      </c>
      <c r="X118" t="s">
        <v>900</v>
      </c>
      <c r="Y118">
        <v>16729213</v>
      </c>
      <c r="Z118">
        <v>17217539</v>
      </c>
      <c r="AA118" t="s">
        <v>1192</v>
      </c>
      <c r="AB118">
        <v>0</v>
      </c>
      <c r="AC118">
        <v>1131063</v>
      </c>
      <c r="AD118">
        <v>1162450</v>
      </c>
      <c r="AE118">
        <v>15598150</v>
      </c>
      <c r="AF118">
        <v>16055089</v>
      </c>
      <c r="AG118">
        <v>113810</v>
      </c>
      <c r="AH118">
        <v>121630</v>
      </c>
      <c r="AI118">
        <v>63659.7</v>
      </c>
      <c r="AJ118">
        <v>64210</v>
      </c>
      <c r="AK118">
        <v>98.9</v>
      </c>
      <c r="AL118">
        <v>98.9</v>
      </c>
      <c r="AM118">
        <v>468.3</v>
      </c>
      <c r="AN118">
        <v>481.2</v>
      </c>
      <c r="AO118">
        <v>63427.7</v>
      </c>
      <c r="AP118">
        <v>63984.9</v>
      </c>
    </row>
    <row r="119" spans="1:42" x14ac:dyDescent="0.25">
      <c r="A119" t="str">
        <f>VLOOKUP(B119,Data!$A$8:$C$316, 3, 0)</f>
        <v>OLB</v>
      </c>
      <c r="B119" t="s">
        <v>252</v>
      </c>
      <c r="C119" t="s">
        <v>253</v>
      </c>
      <c r="D119">
        <v>87387</v>
      </c>
      <c r="E119">
        <v>1962.36</v>
      </c>
      <c r="F119">
        <f t="shared" si="2"/>
        <v>171484753.31999999</v>
      </c>
      <c r="R119">
        <v>87387</v>
      </c>
      <c r="T119">
        <v>63984.9</v>
      </c>
      <c r="U119" t="str">
        <f t="shared" si="3"/>
        <v>N</v>
      </c>
      <c r="V119" t="s">
        <v>903</v>
      </c>
      <c r="W119" t="s">
        <v>252</v>
      </c>
      <c r="X119" t="s">
        <v>253</v>
      </c>
      <c r="Y119">
        <v>133492294</v>
      </c>
      <c r="Z119">
        <v>139705596</v>
      </c>
      <c r="AA119" t="s">
        <v>1192</v>
      </c>
      <c r="AB119">
        <v>0</v>
      </c>
      <c r="AC119">
        <v>0</v>
      </c>
      <c r="AD119">
        <v>0</v>
      </c>
      <c r="AE119">
        <v>133492294</v>
      </c>
      <c r="AF119">
        <v>139705596</v>
      </c>
      <c r="AG119">
        <v>3276000</v>
      </c>
      <c r="AH119">
        <v>3234000</v>
      </c>
      <c r="AI119">
        <v>89327.5</v>
      </c>
      <c r="AJ119">
        <v>89041.8</v>
      </c>
      <c r="AK119">
        <v>98</v>
      </c>
      <c r="AL119">
        <v>98</v>
      </c>
      <c r="AM119">
        <v>126</v>
      </c>
      <c r="AN119">
        <v>126</v>
      </c>
      <c r="AO119">
        <v>87667</v>
      </c>
      <c r="AP119">
        <v>87387</v>
      </c>
    </row>
    <row r="120" spans="1:42" x14ac:dyDescent="0.25">
      <c r="A120" t="str">
        <f>VLOOKUP(B120,Data!$A$8:$C$316, 3, 0)</f>
        <v>SD</v>
      </c>
      <c r="B120" t="s">
        <v>430</v>
      </c>
      <c r="C120" t="s">
        <v>903</v>
      </c>
      <c r="D120">
        <v>41055.199999999997</v>
      </c>
      <c r="E120">
        <v>1913.55</v>
      </c>
      <c r="F120">
        <f t="shared" si="2"/>
        <v>78561177.959999993</v>
      </c>
      <c r="R120">
        <v>41055.199999999997</v>
      </c>
      <c r="T120">
        <v>87387</v>
      </c>
      <c r="U120" t="str">
        <f t="shared" si="3"/>
        <v>N</v>
      </c>
      <c r="V120" t="s">
        <v>256</v>
      </c>
      <c r="W120" t="s">
        <v>430</v>
      </c>
      <c r="X120" t="s">
        <v>903</v>
      </c>
      <c r="Y120">
        <v>10664542.18</v>
      </c>
      <c r="Z120">
        <v>10929249</v>
      </c>
      <c r="AA120" t="s">
        <v>1192</v>
      </c>
      <c r="AB120">
        <v>0</v>
      </c>
      <c r="AC120">
        <v>3395473.85</v>
      </c>
      <c r="AD120">
        <v>3463769</v>
      </c>
      <c r="AE120">
        <v>7269068.3300000001</v>
      </c>
      <c r="AF120">
        <v>7465480</v>
      </c>
      <c r="AG120">
        <v>0</v>
      </c>
      <c r="AH120">
        <v>0</v>
      </c>
      <c r="AI120">
        <v>41646.699999999997</v>
      </c>
      <c r="AJ120">
        <v>41595.96</v>
      </c>
      <c r="AK120">
        <v>98.7</v>
      </c>
      <c r="AL120">
        <v>98.7</v>
      </c>
      <c r="AM120">
        <v>0</v>
      </c>
      <c r="AN120">
        <v>0</v>
      </c>
      <c r="AO120">
        <v>41105.300000000003</v>
      </c>
      <c r="AP120">
        <v>41055.199999999997</v>
      </c>
    </row>
    <row r="121" spans="1:42" x14ac:dyDescent="0.25">
      <c r="A121" t="str">
        <f>VLOOKUP(B121,Data!$A$8:$C$316, 3, 0)</f>
        <v>UA</v>
      </c>
      <c r="B121" t="s">
        <v>255</v>
      </c>
      <c r="C121" t="s">
        <v>256</v>
      </c>
      <c r="D121">
        <v>24384</v>
      </c>
      <c r="E121">
        <v>2098.7199999999998</v>
      </c>
      <c r="F121">
        <f t="shared" si="2"/>
        <v>51175188.479999997</v>
      </c>
      <c r="R121">
        <v>24384</v>
      </c>
      <c r="T121">
        <v>41055.199999999997</v>
      </c>
      <c r="U121" t="str">
        <f t="shared" si="3"/>
        <v>N</v>
      </c>
      <c r="V121" t="s">
        <v>906</v>
      </c>
      <c r="W121" t="s">
        <v>255</v>
      </c>
      <c r="X121" t="s">
        <v>256</v>
      </c>
      <c r="Y121">
        <v>43604333</v>
      </c>
      <c r="Z121">
        <v>42736895</v>
      </c>
      <c r="AA121" t="s">
        <v>1192</v>
      </c>
      <c r="AB121" t="s">
        <v>1192</v>
      </c>
      <c r="AC121">
        <v>35702</v>
      </c>
      <c r="AD121">
        <v>40267</v>
      </c>
      <c r="AE121">
        <v>43568631</v>
      </c>
      <c r="AF121">
        <v>42696628</v>
      </c>
      <c r="AG121">
        <v>121263</v>
      </c>
      <c r="AH121">
        <v>123688</v>
      </c>
      <c r="AI121">
        <v>25260.9</v>
      </c>
      <c r="AJ121">
        <v>24755.33</v>
      </c>
      <c r="AK121">
        <v>98.5</v>
      </c>
      <c r="AL121">
        <v>98.5</v>
      </c>
      <c r="AM121">
        <v>0</v>
      </c>
      <c r="AN121">
        <v>0</v>
      </c>
      <c r="AO121">
        <v>24882</v>
      </c>
      <c r="AP121">
        <v>24384</v>
      </c>
    </row>
    <row r="122" spans="1:42" x14ac:dyDescent="0.25">
      <c r="A122" t="str">
        <f>VLOOKUP(B122,Data!$A$8:$C$316, 3, 0)</f>
        <v>SD</v>
      </c>
      <c r="B122" t="s">
        <v>435</v>
      </c>
      <c r="C122" t="s">
        <v>906</v>
      </c>
      <c r="D122">
        <v>25722</v>
      </c>
      <c r="E122">
        <v>2132.5500000000002</v>
      </c>
      <c r="F122">
        <f t="shared" si="2"/>
        <v>54853451.100000001</v>
      </c>
      <c r="R122">
        <v>25722</v>
      </c>
      <c r="T122">
        <v>24384</v>
      </c>
      <c r="U122" t="str">
        <f t="shared" si="3"/>
        <v>N</v>
      </c>
      <c r="V122" t="s">
        <v>908</v>
      </c>
      <c r="W122" t="s">
        <v>435</v>
      </c>
      <c r="X122" t="s">
        <v>906</v>
      </c>
      <c r="Y122">
        <v>7093624</v>
      </c>
      <c r="Z122">
        <v>7103644.7400000002</v>
      </c>
      <c r="AA122" t="s">
        <v>1192</v>
      </c>
      <c r="AB122">
        <v>0</v>
      </c>
      <c r="AC122">
        <v>0</v>
      </c>
      <c r="AD122">
        <v>0</v>
      </c>
      <c r="AE122">
        <v>7093624</v>
      </c>
      <c r="AF122">
        <v>7103644.7400000002</v>
      </c>
      <c r="AG122">
        <v>0</v>
      </c>
      <c r="AH122">
        <v>0</v>
      </c>
      <c r="AI122">
        <v>27062.799999999999</v>
      </c>
      <c r="AJ122">
        <v>26572.3</v>
      </c>
      <c r="AK122">
        <v>96.800899999999999</v>
      </c>
      <c r="AL122">
        <v>96.8</v>
      </c>
      <c r="AM122">
        <v>0</v>
      </c>
      <c r="AN122">
        <v>0</v>
      </c>
      <c r="AO122">
        <v>26197</v>
      </c>
      <c r="AP122">
        <v>25722</v>
      </c>
    </row>
    <row r="123" spans="1:42" x14ac:dyDescent="0.25">
      <c r="A123" t="str">
        <f>VLOOKUP(B123,Data!$A$8:$C$316, 3, 0)</f>
        <v>SD</v>
      </c>
      <c r="B123" t="s">
        <v>438</v>
      </c>
      <c r="C123" t="s">
        <v>908</v>
      </c>
      <c r="D123">
        <v>41448</v>
      </c>
      <c r="E123">
        <v>1861.82</v>
      </c>
      <c r="F123">
        <f t="shared" si="2"/>
        <v>77168715.359999999</v>
      </c>
      <c r="R123">
        <v>41448</v>
      </c>
      <c r="T123">
        <v>25722</v>
      </c>
      <c r="U123" t="str">
        <f t="shared" si="3"/>
        <v>N</v>
      </c>
      <c r="V123" t="s">
        <v>259</v>
      </c>
      <c r="W123" t="s">
        <v>438</v>
      </c>
      <c r="X123" t="s">
        <v>908</v>
      </c>
      <c r="Y123">
        <v>8642365</v>
      </c>
      <c r="Z123">
        <v>8889619</v>
      </c>
      <c r="AA123" t="s">
        <v>1192</v>
      </c>
      <c r="AB123" t="s">
        <v>1192</v>
      </c>
      <c r="AC123">
        <v>0</v>
      </c>
      <c r="AD123">
        <v>0</v>
      </c>
      <c r="AE123">
        <v>8642365</v>
      </c>
      <c r="AF123">
        <v>8889619</v>
      </c>
      <c r="AG123">
        <v>0</v>
      </c>
      <c r="AH123">
        <v>0</v>
      </c>
      <c r="AI123">
        <v>41713.82</v>
      </c>
      <c r="AJ123">
        <v>41601.33</v>
      </c>
      <c r="AK123">
        <v>98.8</v>
      </c>
      <c r="AL123">
        <v>99.5</v>
      </c>
      <c r="AM123">
        <v>43.7</v>
      </c>
      <c r="AN123">
        <v>54.7</v>
      </c>
      <c r="AO123">
        <v>41257</v>
      </c>
      <c r="AP123">
        <v>41448</v>
      </c>
    </row>
    <row r="124" spans="1:42" x14ac:dyDescent="0.25">
      <c r="A124" t="str">
        <f>VLOOKUP(B124,Data!$A$8:$C$316, 3, 0)</f>
        <v>OLB</v>
      </c>
      <c r="B124" t="s">
        <v>258</v>
      </c>
      <c r="C124" t="s">
        <v>259</v>
      </c>
      <c r="D124">
        <v>88243</v>
      </c>
      <c r="E124">
        <v>1893.3</v>
      </c>
      <c r="F124">
        <f t="shared" si="2"/>
        <v>167070471.90000001</v>
      </c>
      <c r="R124">
        <v>88243</v>
      </c>
      <c r="T124">
        <v>41448</v>
      </c>
      <c r="U124" t="str">
        <f t="shared" si="3"/>
        <v>N</v>
      </c>
      <c r="V124" t="s">
        <v>261</v>
      </c>
      <c r="W124" t="s">
        <v>258</v>
      </c>
      <c r="X124" t="s">
        <v>259</v>
      </c>
      <c r="Y124">
        <v>130104269</v>
      </c>
      <c r="Z124">
        <v>134980023</v>
      </c>
      <c r="AA124" t="s">
        <v>1192</v>
      </c>
      <c r="AB124" t="s">
        <v>1192</v>
      </c>
      <c r="AC124">
        <v>0</v>
      </c>
      <c r="AD124">
        <v>0</v>
      </c>
      <c r="AE124">
        <v>130104269</v>
      </c>
      <c r="AF124">
        <v>134980023</v>
      </c>
      <c r="AG124">
        <v>17087633</v>
      </c>
      <c r="AH124">
        <v>12255498</v>
      </c>
      <c r="AI124">
        <v>90053.7</v>
      </c>
      <c r="AJ124">
        <v>89405.3</v>
      </c>
      <c r="AK124">
        <v>98.7</v>
      </c>
      <c r="AL124">
        <v>98.7</v>
      </c>
      <c r="AM124">
        <v>0</v>
      </c>
      <c r="AN124">
        <v>0</v>
      </c>
      <c r="AO124">
        <v>88883</v>
      </c>
      <c r="AP124">
        <v>88243</v>
      </c>
    </row>
    <row r="125" spans="1:42" x14ac:dyDescent="0.25">
      <c r="A125" t="str">
        <f>VLOOKUP(B125,Data!$A$8:$C$316, 3, 0)</f>
        <v>UA</v>
      </c>
      <c r="B125" t="s">
        <v>260</v>
      </c>
      <c r="C125" t="s">
        <v>261</v>
      </c>
      <c r="D125">
        <v>68355.199999999997</v>
      </c>
      <c r="E125">
        <v>2051.61</v>
      </c>
      <c r="F125">
        <f t="shared" si="2"/>
        <v>140238211.87200001</v>
      </c>
      <c r="R125">
        <v>68355.199999999997</v>
      </c>
      <c r="T125">
        <v>88243</v>
      </c>
      <c r="U125" t="str">
        <f t="shared" si="3"/>
        <v>N</v>
      </c>
      <c r="V125" t="s">
        <v>913</v>
      </c>
      <c r="W125" t="s">
        <v>260</v>
      </c>
      <c r="X125" t="s">
        <v>261</v>
      </c>
      <c r="Y125">
        <v>114649727</v>
      </c>
      <c r="Z125">
        <v>117826831</v>
      </c>
      <c r="AA125" t="s">
        <v>1192</v>
      </c>
      <c r="AB125" t="s">
        <v>1192</v>
      </c>
      <c r="AC125">
        <v>4869402</v>
      </c>
      <c r="AD125">
        <v>4883501.41</v>
      </c>
      <c r="AE125">
        <v>109780325</v>
      </c>
      <c r="AF125">
        <v>112943329.59</v>
      </c>
      <c r="AG125">
        <v>236780.09</v>
      </c>
      <c r="AH125">
        <v>233030</v>
      </c>
      <c r="AI125">
        <v>69818.460000000006</v>
      </c>
      <c r="AJ125">
        <v>68389.679999999993</v>
      </c>
      <c r="AK125">
        <v>99.5</v>
      </c>
      <c r="AL125">
        <v>99.5</v>
      </c>
      <c r="AM125">
        <v>286.89999999999998</v>
      </c>
      <c r="AN125">
        <v>307.5</v>
      </c>
      <c r="AO125">
        <v>69756.3</v>
      </c>
      <c r="AP125">
        <v>68355.199999999997</v>
      </c>
    </row>
    <row r="126" spans="1:42" x14ac:dyDescent="0.25">
      <c r="A126" t="str">
        <f>VLOOKUP(B126,Data!$A$8:$C$316, 3, 0)</f>
        <v>SD</v>
      </c>
      <c r="B126" t="s">
        <v>445</v>
      </c>
      <c r="C126" t="s">
        <v>913</v>
      </c>
      <c r="D126">
        <v>41887.1</v>
      </c>
      <c r="E126">
        <v>1900.21</v>
      </c>
      <c r="F126">
        <f t="shared" si="2"/>
        <v>79594286.290999994</v>
      </c>
      <c r="R126">
        <v>41887.1</v>
      </c>
      <c r="T126">
        <v>68355.199999999997</v>
      </c>
      <c r="U126" t="str">
        <f t="shared" si="3"/>
        <v>N</v>
      </c>
      <c r="V126" t="s">
        <v>915</v>
      </c>
      <c r="W126" t="s">
        <v>445</v>
      </c>
      <c r="X126" t="s">
        <v>913</v>
      </c>
      <c r="Y126">
        <v>8911193</v>
      </c>
      <c r="Z126">
        <v>9072098</v>
      </c>
      <c r="AA126" t="s">
        <v>1192</v>
      </c>
      <c r="AB126">
        <v>612948</v>
      </c>
      <c r="AC126">
        <v>1273227</v>
      </c>
      <c r="AD126">
        <v>1225248</v>
      </c>
      <c r="AE126">
        <v>7637966</v>
      </c>
      <c r="AF126">
        <v>7846850</v>
      </c>
      <c r="AG126">
        <v>0</v>
      </c>
      <c r="AH126">
        <v>0</v>
      </c>
      <c r="AI126">
        <v>42440.5</v>
      </c>
      <c r="AJ126">
        <v>42438.3</v>
      </c>
      <c r="AK126">
        <v>98</v>
      </c>
      <c r="AL126">
        <v>98</v>
      </c>
      <c r="AM126">
        <v>297.5</v>
      </c>
      <c r="AN126">
        <v>297.60000000000002</v>
      </c>
      <c r="AO126">
        <v>41889.199999999997</v>
      </c>
      <c r="AP126">
        <v>41887.1</v>
      </c>
    </row>
    <row r="127" spans="1:42" x14ac:dyDescent="0.25">
      <c r="A127" t="str">
        <f>VLOOKUP(B127,Data!$A$8:$C$316, 3, 0)</f>
        <v>SD</v>
      </c>
      <c r="B127" t="s">
        <v>448</v>
      </c>
      <c r="C127" t="s">
        <v>915</v>
      </c>
      <c r="D127">
        <v>30904</v>
      </c>
      <c r="E127">
        <v>1926.58</v>
      </c>
      <c r="F127">
        <f t="shared" si="2"/>
        <v>59539028.32</v>
      </c>
      <c r="R127">
        <v>30904</v>
      </c>
      <c r="T127">
        <v>41887.1</v>
      </c>
      <c r="U127" t="str">
        <f t="shared" si="3"/>
        <v>N</v>
      </c>
      <c r="V127" t="s">
        <v>266</v>
      </c>
      <c r="W127" t="s">
        <v>448</v>
      </c>
      <c r="X127" t="s">
        <v>915</v>
      </c>
      <c r="Y127">
        <v>6673741</v>
      </c>
      <c r="Z127">
        <v>6880540</v>
      </c>
      <c r="AA127" t="s">
        <v>1192</v>
      </c>
      <c r="AB127">
        <v>0</v>
      </c>
      <c r="AC127">
        <v>622201</v>
      </c>
      <c r="AD127">
        <v>687380</v>
      </c>
      <c r="AE127">
        <v>6051540</v>
      </c>
      <c r="AF127">
        <v>6193160</v>
      </c>
      <c r="AG127">
        <v>0</v>
      </c>
      <c r="AH127">
        <v>0</v>
      </c>
      <c r="AI127">
        <v>31314.5</v>
      </c>
      <c r="AJ127">
        <v>31247.7</v>
      </c>
      <c r="AK127">
        <v>98.9</v>
      </c>
      <c r="AL127">
        <v>98.9</v>
      </c>
      <c r="AM127">
        <v>0</v>
      </c>
      <c r="AN127">
        <v>0</v>
      </c>
      <c r="AO127">
        <v>30970</v>
      </c>
      <c r="AP127">
        <v>30904</v>
      </c>
    </row>
    <row r="128" spans="1:42" x14ac:dyDescent="0.25">
      <c r="A128" t="str">
        <f>VLOOKUP(B128,Data!$A$8:$C$316, 3, 0)</f>
        <v>OLB</v>
      </c>
      <c r="B128" t="s">
        <v>265</v>
      </c>
      <c r="C128" t="s">
        <v>266</v>
      </c>
      <c r="D128">
        <v>102071</v>
      </c>
      <c r="E128">
        <v>1603.38</v>
      </c>
      <c r="F128">
        <f t="shared" si="2"/>
        <v>163658599.98000002</v>
      </c>
      <c r="R128">
        <v>102071</v>
      </c>
      <c r="T128">
        <v>30904</v>
      </c>
      <c r="U128" t="str">
        <f t="shared" si="3"/>
        <v>N</v>
      </c>
      <c r="V128" t="s">
        <v>918</v>
      </c>
      <c r="W128" t="s">
        <v>265</v>
      </c>
      <c r="X128" t="s">
        <v>266</v>
      </c>
      <c r="Y128">
        <v>120786455</v>
      </c>
      <c r="Z128">
        <v>126539460</v>
      </c>
      <c r="AA128" t="s">
        <v>1192</v>
      </c>
      <c r="AB128">
        <v>0</v>
      </c>
      <c r="AC128">
        <v>0</v>
      </c>
      <c r="AD128">
        <v>0</v>
      </c>
      <c r="AE128">
        <v>120786455</v>
      </c>
      <c r="AF128">
        <v>126539460</v>
      </c>
      <c r="AG128">
        <v>817868.04</v>
      </c>
      <c r="AH128">
        <v>834019.26</v>
      </c>
      <c r="AI128">
        <v>102364.6</v>
      </c>
      <c r="AJ128">
        <v>102328.3</v>
      </c>
      <c r="AK128">
        <v>99</v>
      </c>
      <c r="AL128">
        <v>99</v>
      </c>
      <c r="AM128">
        <v>766</v>
      </c>
      <c r="AN128">
        <v>766</v>
      </c>
      <c r="AO128">
        <v>102107</v>
      </c>
      <c r="AP128">
        <v>102071</v>
      </c>
    </row>
    <row r="129" spans="1:42" x14ac:dyDescent="0.25">
      <c r="A129" t="str">
        <f>VLOOKUP(B129,Data!$A$8:$C$316, 3, 0)</f>
        <v>SD</v>
      </c>
      <c r="B129" t="s">
        <v>453</v>
      </c>
      <c r="C129" t="s">
        <v>918</v>
      </c>
      <c r="D129">
        <v>38719.599999999999</v>
      </c>
      <c r="E129">
        <v>1925.21</v>
      </c>
      <c r="F129">
        <f t="shared" si="2"/>
        <v>74543361.115999997</v>
      </c>
      <c r="R129">
        <v>38719.599999999999</v>
      </c>
      <c r="T129">
        <v>102071</v>
      </c>
      <c r="U129" t="str">
        <f t="shared" si="3"/>
        <v>N</v>
      </c>
      <c r="V129" t="s">
        <v>920</v>
      </c>
      <c r="W129" t="s">
        <v>453</v>
      </c>
      <c r="X129" t="s">
        <v>918</v>
      </c>
      <c r="Y129">
        <v>7438983</v>
      </c>
      <c r="Z129">
        <v>7624161</v>
      </c>
      <c r="AA129" t="s">
        <v>1192</v>
      </c>
      <c r="AB129" t="s">
        <v>1192</v>
      </c>
      <c r="AC129">
        <v>2179741</v>
      </c>
      <c r="AD129">
        <v>2208622</v>
      </c>
      <c r="AE129">
        <v>5259242</v>
      </c>
      <c r="AF129">
        <v>5415539</v>
      </c>
      <c r="AG129">
        <v>0</v>
      </c>
      <c r="AH129">
        <v>0</v>
      </c>
      <c r="AI129">
        <v>39152.800000000003</v>
      </c>
      <c r="AJ129">
        <v>39189.9</v>
      </c>
      <c r="AK129">
        <v>99.6</v>
      </c>
      <c r="AL129">
        <v>98.8</v>
      </c>
      <c r="AM129">
        <v>0</v>
      </c>
      <c r="AN129">
        <v>0</v>
      </c>
      <c r="AO129">
        <v>38996.199999999997</v>
      </c>
      <c r="AP129">
        <v>38719.599999999999</v>
      </c>
    </row>
    <row r="130" spans="1:42" x14ac:dyDescent="0.25">
      <c r="A130" t="str">
        <f>VLOOKUP(B130,Data!$A$8:$C$316, 3, 0)</f>
        <v>SD</v>
      </c>
      <c r="B130" t="s">
        <v>456</v>
      </c>
      <c r="C130" t="s">
        <v>920</v>
      </c>
      <c r="D130">
        <v>63115.1</v>
      </c>
      <c r="E130">
        <v>1950.31</v>
      </c>
      <c r="F130">
        <f t="shared" si="2"/>
        <v>123094010.68099999</v>
      </c>
      <c r="R130">
        <v>63115.1</v>
      </c>
      <c r="T130">
        <v>38719.599999999999</v>
      </c>
      <c r="U130" t="str">
        <f t="shared" si="3"/>
        <v>N</v>
      </c>
      <c r="V130" t="s">
        <v>269</v>
      </c>
      <c r="W130" t="s">
        <v>456</v>
      </c>
      <c r="X130" t="s">
        <v>920</v>
      </c>
      <c r="Y130">
        <v>13787836</v>
      </c>
      <c r="Z130">
        <v>14191106</v>
      </c>
      <c r="AA130" t="s">
        <v>1192</v>
      </c>
      <c r="AB130">
        <v>309920</v>
      </c>
      <c r="AC130">
        <v>3865209</v>
      </c>
      <c r="AD130">
        <v>3939296</v>
      </c>
      <c r="AE130">
        <v>9922627</v>
      </c>
      <c r="AF130">
        <v>10251810</v>
      </c>
      <c r="AG130">
        <v>0</v>
      </c>
      <c r="AH130">
        <v>0</v>
      </c>
      <c r="AI130">
        <v>63665.7</v>
      </c>
      <c r="AJ130">
        <v>63752.6</v>
      </c>
      <c r="AK130">
        <v>99</v>
      </c>
      <c r="AL130">
        <v>99</v>
      </c>
      <c r="AM130">
        <v>0</v>
      </c>
      <c r="AN130">
        <v>0</v>
      </c>
      <c r="AO130">
        <v>63029</v>
      </c>
      <c r="AP130">
        <v>63115.1</v>
      </c>
    </row>
    <row r="131" spans="1:42" x14ac:dyDescent="0.25">
      <c r="A131" t="str">
        <f>VLOOKUP(B131,Data!$A$8:$C$316, 3, 0)</f>
        <v>OLB</v>
      </c>
      <c r="B131" t="s">
        <v>268</v>
      </c>
      <c r="C131" t="s">
        <v>269</v>
      </c>
      <c r="D131">
        <v>85986</v>
      </c>
      <c r="E131">
        <v>1702.23</v>
      </c>
      <c r="F131">
        <f t="shared" si="2"/>
        <v>146367948.78</v>
      </c>
      <c r="R131">
        <v>85986</v>
      </c>
      <c r="T131">
        <v>63115.1</v>
      </c>
      <c r="U131" t="str">
        <f t="shared" si="3"/>
        <v>N</v>
      </c>
      <c r="V131" t="s">
        <v>923</v>
      </c>
      <c r="W131" t="s">
        <v>268</v>
      </c>
      <c r="X131" t="s">
        <v>269</v>
      </c>
      <c r="Y131">
        <v>109966860</v>
      </c>
      <c r="Z131">
        <v>115098280</v>
      </c>
      <c r="AA131" t="s">
        <v>1192</v>
      </c>
      <c r="AB131">
        <v>0</v>
      </c>
      <c r="AC131">
        <v>0</v>
      </c>
      <c r="AD131">
        <v>0</v>
      </c>
      <c r="AE131">
        <v>109966860</v>
      </c>
      <c r="AF131">
        <v>115098280</v>
      </c>
      <c r="AG131">
        <v>10429434</v>
      </c>
      <c r="AH131">
        <v>11733267</v>
      </c>
      <c r="AI131">
        <v>87871.4</v>
      </c>
      <c r="AJ131">
        <v>87600.1</v>
      </c>
      <c r="AK131">
        <v>98</v>
      </c>
      <c r="AL131">
        <v>98</v>
      </c>
      <c r="AM131">
        <v>137.9</v>
      </c>
      <c r="AN131">
        <v>137.9</v>
      </c>
      <c r="AO131">
        <v>86251.9</v>
      </c>
      <c r="AP131">
        <v>85986</v>
      </c>
    </row>
    <row r="132" spans="1:42" x14ac:dyDescent="0.25">
      <c r="A132" t="str">
        <f>VLOOKUP(B132,Data!$A$8:$C$316, 3, 0)</f>
        <v>SD</v>
      </c>
      <c r="B132" t="s">
        <v>461</v>
      </c>
      <c r="C132" t="s">
        <v>923</v>
      </c>
      <c r="D132">
        <v>63355</v>
      </c>
      <c r="E132">
        <v>1985.81</v>
      </c>
      <c r="F132">
        <f t="shared" si="2"/>
        <v>125810992.55</v>
      </c>
      <c r="R132">
        <v>63355</v>
      </c>
      <c r="T132">
        <v>85986</v>
      </c>
      <c r="U132" t="str">
        <f t="shared" si="3"/>
        <v>N</v>
      </c>
      <c r="V132" t="s">
        <v>925</v>
      </c>
      <c r="W132" t="s">
        <v>461</v>
      </c>
      <c r="X132" t="s">
        <v>923</v>
      </c>
      <c r="Y132">
        <v>16421003</v>
      </c>
      <c r="Z132">
        <v>16783744</v>
      </c>
      <c r="AA132" t="s">
        <v>1192</v>
      </c>
      <c r="AB132" t="s">
        <v>1192</v>
      </c>
      <c r="AC132">
        <v>7252766</v>
      </c>
      <c r="AD132">
        <v>7542822</v>
      </c>
      <c r="AE132">
        <v>9168237</v>
      </c>
      <c r="AF132">
        <v>9240922</v>
      </c>
      <c r="AG132">
        <v>407868</v>
      </c>
      <c r="AH132">
        <v>459251</v>
      </c>
      <c r="AI132">
        <v>62945.53</v>
      </c>
      <c r="AJ132">
        <v>63453.1</v>
      </c>
      <c r="AK132">
        <v>99.4</v>
      </c>
      <c r="AL132">
        <v>99.4</v>
      </c>
      <c r="AM132">
        <v>286.10000000000002</v>
      </c>
      <c r="AN132">
        <v>282.60000000000002</v>
      </c>
      <c r="AO132">
        <v>62854</v>
      </c>
      <c r="AP132">
        <v>63355</v>
      </c>
    </row>
    <row r="133" spans="1:42" x14ac:dyDescent="0.25">
      <c r="A133" t="str">
        <f>VLOOKUP(B133,Data!$A$8:$C$316, 3, 0)</f>
        <v>SD</v>
      </c>
      <c r="B133" t="s">
        <v>464</v>
      </c>
      <c r="C133" t="s">
        <v>925</v>
      </c>
      <c r="D133">
        <v>20239</v>
      </c>
      <c r="E133">
        <v>2011.04</v>
      </c>
      <c r="F133">
        <f t="shared" ref="F133:F196" si="4">D133*E133</f>
        <v>40701438.560000002</v>
      </c>
      <c r="R133">
        <v>20239</v>
      </c>
      <c r="T133">
        <v>63355</v>
      </c>
      <c r="U133" t="str">
        <f t="shared" ref="U133:U196" si="5">IF(R133&lt;&gt;T133,"N","Y")</f>
        <v>N</v>
      </c>
      <c r="V133" t="s">
        <v>927</v>
      </c>
      <c r="W133" t="s">
        <v>464</v>
      </c>
      <c r="X133" t="s">
        <v>925</v>
      </c>
      <c r="Y133">
        <v>5260578</v>
      </c>
      <c r="Z133">
        <v>5183914</v>
      </c>
      <c r="AA133" t="s">
        <v>1192</v>
      </c>
      <c r="AB133">
        <v>0</v>
      </c>
      <c r="AC133">
        <v>12685</v>
      </c>
      <c r="AD133">
        <v>12242</v>
      </c>
      <c r="AE133">
        <v>5247893</v>
      </c>
      <c r="AF133">
        <v>5171672</v>
      </c>
      <c r="AG133">
        <v>0</v>
      </c>
      <c r="AH133">
        <v>0</v>
      </c>
      <c r="AI133">
        <v>21877.8</v>
      </c>
      <c r="AJ133">
        <v>21762.400000000001</v>
      </c>
      <c r="AK133">
        <v>95.75</v>
      </c>
      <c r="AL133">
        <v>93</v>
      </c>
      <c r="AM133">
        <v>0</v>
      </c>
      <c r="AN133">
        <v>0</v>
      </c>
      <c r="AO133">
        <v>20948</v>
      </c>
      <c r="AP133">
        <v>20239</v>
      </c>
    </row>
    <row r="134" spans="1:42" x14ac:dyDescent="0.25">
      <c r="A134" t="str">
        <f>VLOOKUP(B134,Data!$A$8:$C$316, 3, 0)</f>
        <v>SD</v>
      </c>
      <c r="B134" t="s">
        <v>467</v>
      </c>
      <c r="C134" t="s">
        <v>927</v>
      </c>
      <c r="D134">
        <v>38405</v>
      </c>
      <c r="E134">
        <v>2011.59</v>
      </c>
      <c r="F134">
        <f t="shared" si="4"/>
        <v>77255113.950000003</v>
      </c>
      <c r="R134">
        <v>38405</v>
      </c>
      <c r="T134">
        <v>20239</v>
      </c>
      <c r="U134" t="str">
        <f t="shared" si="5"/>
        <v>N</v>
      </c>
      <c r="V134" t="s">
        <v>272</v>
      </c>
      <c r="W134" t="s">
        <v>467</v>
      </c>
      <c r="X134" t="s">
        <v>927</v>
      </c>
      <c r="Y134">
        <v>14349264</v>
      </c>
      <c r="Z134">
        <v>14468690</v>
      </c>
      <c r="AA134" t="s">
        <v>1192</v>
      </c>
      <c r="AB134">
        <v>0</v>
      </c>
      <c r="AC134">
        <v>0</v>
      </c>
      <c r="AD134">
        <v>0</v>
      </c>
      <c r="AE134">
        <v>14349264</v>
      </c>
      <c r="AF134">
        <v>14468690</v>
      </c>
      <c r="AG134">
        <v>0</v>
      </c>
      <c r="AH134">
        <v>0</v>
      </c>
      <c r="AI134">
        <v>39241.4</v>
      </c>
      <c r="AJ134">
        <v>38989.89</v>
      </c>
      <c r="AK134">
        <v>99</v>
      </c>
      <c r="AL134">
        <v>98.5</v>
      </c>
      <c r="AM134">
        <v>0</v>
      </c>
      <c r="AN134">
        <v>0</v>
      </c>
      <c r="AO134">
        <v>38849</v>
      </c>
      <c r="AP134">
        <v>38405</v>
      </c>
    </row>
    <row r="135" spans="1:42" x14ac:dyDescent="0.25">
      <c r="A135" t="str">
        <f>VLOOKUP(B135,Data!$A$8:$C$316, 3, 0)</f>
        <v>UA</v>
      </c>
      <c r="B135" t="s">
        <v>271</v>
      </c>
      <c r="C135" t="s">
        <v>272</v>
      </c>
      <c r="D135">
        <v>53279.6</v>
      </c>
      <c r="E135">
        <v>2072.0700000000002</v>
      </c>
      <c r="F135">
        <f t="shared" si="4"/>
        <v>110399060.772</v>
      </c>
      <c r="R135">
        <v>53279.6</v>
      </c>
      <c r="T135">
        <v>38405</v>
      </c>
      <c r="U135" t="str">
        <f t="shared" si="5"/>
        <v>N</v>
      </c>
      <c r="V135" t="s">
        <v>274</v>
      </c>
      <c r="W135" t="s">
        <v>271</v>
      </c>
      <c r="X135" t="s">
        <v>272</v>
      </c>
      <c r="Y135">
        <v>91089096.909999996</v>
      </c>
      <c r="Z135">
        <v>94581117</v>
      </c>
      <c r="AA135" t="s">
        <v>1192</v>
      </c>
      <c r="AB135">
        <v>0</v>
      </c>
      <c r="AC135">
        <v>4893934</v>
      </c>
      <c r="AD135">
        <v>5027700</v>
      </c>
      <c r="AE135">
        <v>86195162.909999996</v>
      </c>
      <c r="AF135">
        <v>89553417</v>
      </c>
      <c r="AG135">
        <v>0</v>
      </c>
      <c r="AH135">
        <v>0</v>
      </c>
      <c r="AI135">
        <v>54579.5</v>
      </c>
      <c r="AJ135">
        <v>54091</v>
      </c>
      <c r="AK135">
        <v>98.65</v>
      </c>
      <c r="AL135">
        <v>98.5</v>
      </c>
      <c r="AM135">
        <v>0</v>
      </c>
      <c r="AN135">
        <v>0</v>
      </c>
      <c r="AO135">
        <v>53842.7</v>
      </c>
      <c r="AP135">
        <v>53279.6</v>
      </c>
    </row>
    <row r="136" spans="1:42" x14ac:dyDescent="0.25">
      <c r="A136" t="str">
        <f>VLOOKUP(B136,Data!$A$8:$C$316, 3, 0)</f>
        <v>UA</v>
      </c>
      <c r="B136" t="s">
        <v>273</v>
      </c>
      <c r="C136" t="s">
        <v>274</v>
      </c>
      <c r="D136">
        <v>1246.5999999999999</v>
      </c>
      <c r="E136">
        <v>1630.84</v>
      </c>
      <c r="F136">
        <f t="shared" si="4"/>
        <v>2033005.1439999999</v>
      </c>
      <c r="R136">
        <v>1246.5999999999999</v>
      </c>
      <c r="T136">
        <v>53279.6</v>
      </c>
      <c r="U136" t="str">
        <f t="shared" si="5"/>
        <v>N</v>
      </c>
      <c r="V136" t="s">
        <v>277</v>
      </c>
      <c r="W136" t="s">
        <v>273</v>
      </c>
      <c r="X136" t="s">
        <v>274</v>
      </c>
      <c r="Y136">
        <v>1716719</v>
      </c>
      <c r="Z136">
        <v>1738109</v>
      </c>
      <c r="AA136" t="s">
        <v>1192</v>
      </c>
      <c r="AB136">
        <v>0</v>
      </c>
      <c r="AC136">
        <v>0</v>
      </c>
      <c r="AD136">
        <v>0</v>
      </c>
      <c r="AE136">
        <v>1716719</v>
      </c>
      <c r="AF136">
        <v>1738109</v>
      </c>
      <c r="AG136">
        <v>16708</v>
      </c>
      <c r="AH136">
        <v>16720</v>
      </c>
      <c r="AI136">
        <v>1309.06</v>
      </c>
      <c r="AJ136">
        <v>1278.5999999999999</v>
      </c>
      <c r="AK136">
        <v>98.75</v>
      </c>
      <c r="AL136">
        <v>97.5</v>
      </c>
      <c r="AM136">
        <v>0</v>
      </c>
      <c r="AN136">
        <v>0</v>
      </c>
      <c r="AO136">
        <v>1292.7</v>
      </c>
      <c r="AP136">
        <v>1246.5999999999999</v>
      </c>
    </row>
    <row r="137" spans="1:42" x14ac:dyDescent="0.25">
      <c r="A137" t="str">
        <f>VLOOKUP(B137,Data!$A$8:$C$316, 3, 0)</f>
        <v>ILB</v>
      </c>
      <c r="B137" t="s">
        <v>276</v>
      </c>
      <c r="C137" t="s">
        <v>277</v>
      </c>
      <c r="D137">
        <v>77737.100000000006</v>
      </c>
      <c r="E137">
        <v>1640.38</v>
      </c>
      <c r="F137">
        <f t="shared" si="4"/>
        <v>127518384.09800002</v>
      </c>
      <c r="R137">
        <v>77737.100000000006</v>
      </c>
      <c r="T137">
        <v>1246.5999999999999</v>
      </c>
      <c r="U137" t="str">
        <f t="shared" si="5"/>
        <v>N</v>
      </c>
      <c r="V137" t="s">
        <v>280</v>
      </c>
      <c r="W137" t="s">
        <v>276</v>
      </c>
      <c r="X137" t="s">
        <v>277</v>
      </c>
      <c r="Y137">
        <v>98768282</v>
      </c>
      <c r="Z137">
        <v>99248682</v>
      </c>
      <c r="AA137" t="s">
        <v>1192</v>
      </c>
      <c r="AB137">
        <v>18922.099999999999</v>
      </c>
      <c r="AC137">
        <v>0</v>
      </c>
      <c r="AD137">
        <v>0</v>
      </c>
      <c r="AE137">
        <v>98768282</v>
      </c>
      <c r="AF137">
        <v>99248682</v>
      </c>
      <c r="AG137">
        <v>7901000</v>
      </c>
      <c r="AH137">
        <v>7601000</v>
      </c>
      <c r="AI137">
        <v>82878.8</v>
      </c>
      <c r="AJ137">
        <v>80556.600000000006</v>
      </c>
      <c r="AK137">
        <v>98</v>
      </c>
      <c r="AL137">
        <v>96.5</v>
      </c>
      <c r="AM137">
        <v>0</v>
      </c>
      <c r="AN137">
        <v>0</v>
      </c>
      <c r="AO137">
        <v>81221.2</v>
      </c>
      <c r="AP137">
        <v>77737.100000000006</v>
      </c>
    </row>
    <row r="138" spans="1:42" x14ac:dyDescent="0.25">
      <c r="A138" t="str">
        <f>VLOOKUP(B138,Data!$A$8:$C$316, 3, 0)</f>
        <v>ILB</v>
      </c>
      <c r="B138" t="s">
        <v>279</v>
      </c>
      <c r="C138" t="s">
        <v>280</v>
      </c>
      <c r="D138">
        <v>97001.3</v>
      </c>
      <c r="E138">
        <v>1330.98</v>
      </c>
      <c r="F138">
        <f t="shared" si="4"/>
        <v>129106790.274</v>
      </c>
      <c r="R138">
        <v>97001.3</v>
      </c>
      <c r="T138">
        <v>77737.100000000006</v>
      </c>
      <c r="U138" t="str">
        <f t="shared" si="5"/>
        <v>N</v>
      </c>
      <c r="V138" t="s">
        <v>934</v>
      </c>
      <c r="W138" t="s">
        <v>279</v>
      </c>
      <c r="X138" t="s">
        <v>280</v>
      </c>
      <c r="Y138">
        <v>89895000</v>
      </c>
      <c r="Z138">
        <v>93831000</v>
      </c>
      <c r="AA138" t="s">
        <v>1192</v>
      </c>
      <c r="AB138" t="s">
        <v>1192</v>
      </c>
      <c r="AC138">
        <v>0</v>
      </c>
      <c r="AD138" t="s">
        <v>1192</v>
      </c>
      <c r="AE138">
        <v>89895000</v>
      </c>
      <c r="AF138">
        <v>93831000</v>
      </c>
      <c r="AG138">
        <v>12546899</v>
      </c>
      <c r="AH138">
        <v>10872546.300000001</v>
      </c>
      <c r="AI138">
        <v>99699.6</v>
      </c>
      <c r="AJ138">
        <v>99182.8</v>
      </c>
      <c r="AK138">
        <v>97.75</v>
      </c>
      <c r="AL138">
        <v>97.75</v>
      </c>
      <c r="AM138">
        <v>50.1</v>
      </c>
      <c r="AN138">
        <v>50.1</v>
      </c>
      <c r="AO138">
        <v>97506.5</v>
      </c>
      <c r="AP138">
        <v>97001.3</v>
      </c>
    </row>
    <row r="139" spans="1:42" x14ac:dyDescent="0.25">
      <c r="A139" t="str">
        <f>VLOOKUP(B139,Data!$A$8:$C$316, 3, 0)</f>
        <v>SD</v>
      </c>
      <c r="B139" t="s">
        <v>478</v>
      </c>
      <c r="C139" t="s">
        <v>934</v>
      </c>
      <c r="D139">
        <v>52048</v>
      </c>
      <c r="E139">
        <v>1953.22</v>
      </c>
      <c r="F139">
        <f t="shared" si="4"/>
        <v>101661194.56</v>
      </c>
      <c r="R139">
        <v>52048</v>
      </c>
      <c r="T139">
        <v>97001.3</v>
      </c>
      <c r="U139" t="str">
        <f t="shared" si="5"/>
        <v>N</v>
      </c>
      <c r="V139" t="s">
        <v>285</v>
      </c>
      <c r="W139" t="s">
        <v>478</v>
      </c>
      <c r="X139" t="s">
        <v>934</v>
      </c>
      <c r="Y139">
        <v>10187874</v>
      </c>
      <c r="Z139">
        <v>10527838</v>
      </c>
      <c r="AA139" t="s">
        <v>1192</v>
      </c>
      <c r="AB139">
        <v>752332</v>
      </c>
      <c r="AC139">
        <v>2685454</v>
      </c>
      <c r="AD139">
        <v>2755796</v>
      </c>
      <c r="AE139">
        <v>7502420</v>
      </c>
      <c r="AF139">
        <v>7772042</v>
      </c>
      <c r="AG139">
        <v>2809170</v>
      </c>
      <c r="AH139">
        <v>2868510</v>
      </c>
      <c r="AI139">
        <v>51497.599999999999</v>
      </c>
      <c r="AJ139">
        <v>51574.3</v>
      </c>
      <c r="AK139">
        <v>100</v>
      </c>
      <c r="AL139">
        <v>100</v>
      </c>
      <c r="AM139">
        <v>482.1</v>
      </c>
      <c r="AN139">
        <v>473.7</v>
      </c>
      <c r="AO139">
        <v>51979.7</v>
      </c>
      <c r="AP139">
        <v>52048</v>
      </c>
    </row>
    <row r="140" spans="1:42" x14ac:dyDescent="0.25">
      <c r="A140" t="str">
        <f>VLOOKUP(B140,Data!$A$8:$C$316, 3, 0)</f>
        <v>UA</v>
      </c>
      <c r="B140" t="s">
        <v>284</v>
      </c>
      <c r="C140" t="s">
        <v>285</v>
      </c>
      <c r="D140">
        <v>61962</v>
      </c>
      <c r="E140">
        <v>1828.69</v>
      </c>
      <c r="F140">
        <f t="shared" si="4"/>
        <v>113309289.78</v>
      </c>
      <c r="R140">
        <v>61962</v>
      </c>
      <c r="T140">
        <v>52048</v>
      </c>
      <c r="U140" t="str">
        <f t="shared" si="5"/>
        <v>N</v>
      </c>
      <c r="V140" t="s">
        <v>287</v>
      </c>
      <c r="W140" t="s">
        <v>284</v>
      </c>
      <c r="X140" t="s">
        <v>285</v>
      </c>
      <c r="Y140">
        <v>89200127</v>
      </c>
      <c r="Z140">
        <v>92765169</v>
      </c>
      <c r="AA140" t="s">
        <v>1192</v>
      </c>
      <c r="AB140">
        <v>0</v>
      </c>
      <c r="AC140">
        <v>0</v>
      </c>
      <c r="AD140">
        <v>0</v>
      </c>
      <c r="AE140">
        <v>89200127</v>
      </c>
      <c r="AF140">
        <v>92765169</v>
      </c>
      <c r="AG140">
        <v>431805</v>
      </c>
      <c r="AH140">
        <v>438621</v>
      </c>
      <c r="AI140">
        <v>64800.2</v>
      </c>
      <c r="AJ140">
        <v>64202.7</v>
      </c>
      <c r="AK140">
        <v>96.533699999999996</v>
      </c>
      <c r="AL140">
        <v>96.51</v>
      </c>
      <c r="AM140">
        <v>0</v>
      </c>
      <c r="AN140">
        <v>0</v>
      </c>
      <c r="AO140">
        <v>62554</v>
      </c>
      <c r="AP140">
        <v>61962</v>
      </c>
    </row>
    <row r="141" spans="1:42" x14ac:dyDescent="0.25">
      <c r="A141" t="str">
        <f>VLOOKUP(B141,Data!$A$8:$C$316, 3, 0)</f>
        <v>OLB</v>
      </c>
      <c r="B141" t="s">
        <v>286</v>
      </c>
      <c r="C141" t="s">
        <v>287</v>
      </c>
      <c r="D141">
        <v>62854.5</v>
      </c>
      <c r="E141">
        <v>2057.23</v>
      </c>
      <c r="F141">
        <f t="shared" si="4"/>
        <v>129306163.035</v>
      </c>
      <c r="R141">
        <v>62854.5</v>
      </c>
      <c r="T141">
        <v>61962</v>
      </c>
      <c r="U141" t="str">
        <f t="shared" si="5"/>
        <v>N</v>
      </c>
      <c r="V141" t="s">
        <v>290</v>
      </c>
      <c r="W141" t="s">
        <v>286</v>
      </c>
      <c r="X141" t="s">
        <v>287</v>
      </c>
      <c r="Y141">
        <v>103001285</v>
      </c>
      <c r="Z141">
        <v>106448665</v>
      </c>
      <c r="AA141" t="s">
        <v>1192</v>
      </c>
      <c r="AB141" t="s">
        <v>1192</v>
      </c>
      <c r="AC141">
        <v>0</v>
      </c>
      <c r="AD141" t="s">
        <v>1192</v>
      </c>
      <c r="AE141">
        <v>103001285</v>
      </c>
      <c r="AF141">
        <v>106448665</v>
      </c>
      <c r="AG141">
        <v>511465</v>
      </c>
      <c r="AH141">
        <v>513584</v>
      </c>
      <c r="AI141">
        <v>64180.7</v>
      </c>
      <c r="AJ141">
        <v>64131.5</v>
      </c>
      <c r="AK141">
        <v>99.2</v>
      </c>
      <c r="AL141">
        <v>97.7</v>
      </c>
      <c r="AM141">
        <v>186.4</v>
      </c>
      <c r="AN141">
        <v>198</v>
      </c>
      <c r="AO141">
        <v>63853.7</v>
      </c>
      <c r="AP141">
        <v>62854.5</v>
      </c>
    </row>
    <row r="142" spans="1:42" x14ac:dyDescent="0.25">
      <c r="A142" t="str">
        <f>VLOOKUP(B142,Data!$A$8:$C$316, 3, 0)</f>
        <v>MD</v>
      </c>
      <c r="B142" t="s">
        <v>289</v>
      </c>
      <c r="C142" t="s">
        <v>290</v>
      </c>
      <c r="D142">
        <v>119177.5</v>
      </c>
      <c r="E142">
        <v>1932.49</v>
      </c>
      <c r="F142">
        <f t="shared" si="4"/>
        <v>230309326.97499999</v>
      </c>
      <c r="R142">
        <v>119177.5</v>
      </c>
      <c r="T142">
        <v>62854.5</v>
      </c>
      <c r="U142" t="str">
        <f t="shared" si="5"/>
        <v>N</v>
      </c>
      <c r="V142" t="s">
        <v>293</v>
      </c>
      <c r="W142" t="s">
        <v>289</v>
      </c>
      <c r="X142" t="s">
        <v>290</v>
      </c>
      <c r="Y142">
        <v>190484094</v>
      </c>
      <c r="Z142">
        <v>197123366</v>
      </c>
      <c r="AA142" t="s">
        <v>1192</v>
      </c>
      <c r="AB142" t="s">
        <v>1192</v>
      </c>
      <c r="AC142">
        <v>809094</v>
      </c>
      <c r="AD142">
        <v>703366</v>
      </c>
      <c r="AE142">
        <v>189675000</v>
      </c>
      <c r="AF142">
        <v>196420000</v>
      </c>
      <c r="AG142">
        <v>17960893</v>
      </c>
      <c r="AH142">
        <v>17923697</v>
      </c>
      <c r="AI142">
        <v>122585.77</v>
      </c>
      <c r="AJ142">
        <v>122558.94</v>
      </c>
      <c r="AK142">
        <v>98.565929999999994</v>
      </c>
      <c r="AL142">
        <v>97.241</v>
      </c>
      <c r="AM142">
        <v>0</v>
      </c>
      <c r="AN142" t="s">
        <v>1192</v>
      </c>
      <c r="AO142">
        <v>120827.8</v>
      </c>
      <c r="AP142">
        <v>119177.5</v>
      </c>
    </row>
    <row r="143" spans="1:42" x14ac:dyDescent="0.25">
      <c r="A143" t="str">
        <f>VLOOKUP(B143,Data!$A$8:$C$316, 3, 0)</f>
        <v>MD</v>
      </c>
      <c r="B143" t="s">
        <v>292</v>
      </c>
      <c r="C143" t="s">
        <v>293</v>
      </c>
      <c r="D143">
        <v>37130</v>
      </c>
      <c r="E143">
        <v>1985.82</v>
      </c>
      <c r="F143">
        <f t="shared" si="4"/>
        <v>73733496.599999994</v>
      </c>
      <c r="R143">
        <v>37130</v>
      </c>
      <c r="T143">
        <v>119177.5</v>
      </c>
      <c r="U143" t="str">
        <f t="shared" si="5"/>
        <v>N</v>
      </c>
      <c r="V143" t="s">
        <v>295</v>
      </c>
      <c r="W143" t="s">
        <v>292</v>
      </c>
      <c r="X143" t="s">
        <v>293</v>
      </c>
      <c r="Y143">
        <v>58092123</v>
      </c>
      <c r="Z143">
        <v>61555835</v>
      </c>
      <c r="AA143" t="s">
        <v>1192</v>
      </c>
      <c r="AB143">
        <v>0</v>
      </c>
      <c r="AC143">
        <v>1331009</v>
      </c>
      <c r="AD143">
        <v>1354367</v>
      </c>
      <c r="AE143">
        <v>56761114</v>
      </c>
      <c r="AF143">
        <v>60201468</v>
      </c>
      <c r="AG143">
        <v>18766000</v>
      </c>
      <c r="AH143">
        <v>18995000</v>
      </c>
      <c r="AI143">
        <v>37505.1</v>
      </c>
      <c r="AJ143">
        <v>38082.1</v>
      </c>
      <c r="AK143">
        <v>98</v>
      </c>
      <c r="AL143">
        <v>97.5</v>
      </c>
      <c r="AM143">
        <v>0</v>
      </c>
      <c r="AN143">
        <v>0</v>
      </c>
      <c r="AO143">
        <v>36755</v>
      </c>
      <c r="AP143">
        <v>37130</v>
      </c>
    </row>
    <row r="144" spans="1:42" x14ac:dyDescent="0.25">
      <c r="A144" t="str">
        <f>VLOOKUP(B144,Data!$A$8:$C$316, 3, 0)</f>
        <v>ILB</v>
      </c>
      <c r="B144" t="s">
        <v>294</v>
      </c>
      <c r="C144" t="s">
        <v>295</v>
      </c>
      <c r="D144">
        <v>110871.9</v>
      </c>
      <c r="E144">
        <v>1591.59</v>
      </c>
      <c r="F144">
        <f t="shared" si="4"/>
        <v>176462607.32099998</v>
      </c>
      <c r="R144">
        <v>110871.9</v>
      </c>
      <c r="T144">
        <v>37130</v>
      </c>
      <c r="U144" t="str">
        <f t="shared" si="5"/>
        <v>N</v>
      </c>
      <c r="V144" t="s">
        <v>1821</v>
      </c>
      <c r="W144" t="s">
        <v>294</v>
      </c>
      <c r="X144" t="s">
        <v>295</v>
      </c>
      <c r="Y144">
        <v>130430446</v>
      </c>
      <c r="Z144">
        <v>136143055</v>
      </c>
      <c r="AA144" t="s">
        <v>1192</v>
      </c>
      <c r="AB144">
        <v>0</v>
      </c>
      <c r="AC144">
        <v>0</v>
      </c>
      <c r="AD144">
        <v>0</v>
      </c>
      <c r="AE144">
        <v>130430446</v>
      </c>
      <c r="AF144">
        <v>136143055</v>
      </c>
      <c r="AG144">
        <v>3768845</v>
      </c>
      <c r="AH144">
        <v>3778405</v>
      </c>
      <c r="AI144">
        <v>115564.9</v>
      </c>
      <c r="AJ144">
        <v>114893.15509</v>
      </c>
      <c r="AK144">
        <v>96.5</v>
      </c>
      <c r="AL144">
        <v>96.5</v>
      </c>
      <c r="AM144">
        <v>0</v>
      </c>
      <c r="AN144">
        <v>0</v>
      </c>
      <c r="AO144">
        <v>111520.1</v>
      </c>
      <c r="AP144">
        <v>110871.9</v>
      </c>
    </row>
    <row r="145" spans="1:42" x14ac:dyDescent="0.25">
      <c r="A145" t="str">
        <f>VLOOKUP(B145,Data!$A$8:$C$316, 3, 0)</f>
        <v>SD</v>
      </c>
      <c r="B145" t="s">
        <v>491</v>
      </c>
      <c r="C145" t="s">
        <v>1821</v>
      </c>
      <c r="D145">
        <v>41500</v>
      </c>
      <c r="E145">
        <v>2011.49</v>
      </c>
      <c r="F145">
        <f t="shared" si="4"/>
        <v>83476835</v>
      </c>
      <c r="R145">
        <v>41500</v>
      </c>
      <c r="T145">
        <v>110871.9</v>
      </c>
      <c r="U145" t="str">
        <f t="shared" si="5"/>
        <v>N</v>
      </c>
      <c r="V145" t="s">
        <v>300</v>
      </c>
      <c r="W145" t="s">
        <v>491</v>
      </c>
      <c r="X145" t="s">
        <v>1821</v>
      </c>
      <c r="Y145">
        <v>10360675</v>
      </c>
      <c r="Z145">
        <v>10648277</v>
      </c>
      <c r="AA145" t="s">
        <v>1192</v>
      </c>
      <c r="AB145">
        <v>0</v>
      </c>
      <c r="AC145">
        <v>688360</v>
      </c>
      <c r="AD145">
        <v>814852</v>
      </c>
      <c r="AE145">
        <v>9672315</v>
      </c>
      <c r="AF145">
        <v>9833425</v>
      </c>
      <c r="AG145">
        <v>0</v>
      </c>
      <c r="AH145">
        <v>0</v>
      </c>
      <c r="AI145">
        <v>42257.8</v>
      </c>
      <c r="AJ145">
        <v>42056.43</v>
      </c>
      <c r="AK145">
        <v>98.68</v>
      </c>
      <c r="AL145">
        <v>98.677000000000007</v>
      </c>
      <c r="AM145">
        <v>0</v>
      </c>
      <c r="AN145">
        <v>0</v>
      </c>
      <c r="AO145">
        <v>41700</v>
      </c>
      <c r="AP145">
        <v>41500</v>
      </c>
    </row>
    <row r="146" spans="1:42" x14ac:dyDescent="0.25">
      <c r="A146" t="str">
        <f>VLOOKUP(B146,Data!$A$8:$C$316, 3, 0)</f>
        <v>MD</v>
      </c>
      <c r="B146" t="s">
        <v>299</v>
      </c>
      <c r="C146" t="s">
        <v>300</v>
      </c>
      <c r="D146">
        <v>229489.2</v>
      </c>
      <c r="E146">
        <v>1808.77</v>
      </c>
      <c r="F146">
        <f t="shared" si="4"/>
        <v>415093180.28400004</v>
      </c>
      <c r="R146">
        <v>229489.2</v>
      </c>
      <c r="T146">
        <v>41500</v>
      </c>
      <c r="U146" t="str">
        <f t="shared" si="5"/>
        <v>N</v>
      </c>
      <c r="V146" t="s">
        <v>303</v>
      </c>
      <c r="W146" t="s">
        <v>299</v>
      </c>
      <c r="X146" t="s">
        <v>300</v>
      </c>
      <c r="Y146">
        <v>337346704</v>
      </c>
      <c r="Z146">
        <v>351189255</v>
      </c>
      <c r="AA146" t="s">
        <v>1192</v>
      </c>
      <c r="AB146">
        <v>0</v>
      </c>
      <c r="AC146">
        <v>2080227</v>
      </c>
      <c r="AD146">
        <v>2069340</v>
      </c>
      <c r="AE146">
        <v>335266477</v>
      </c>
      <c r="AF146">
        <v>349119915</v>
      </c>
      <c r="AG146">
        <v>36449508</v>
      </c>
      <c r="AH146">
        <v>35435694</v>
      </c>
      <c r="AI146">
        <v>233713.5</v>
      </c>
      <c r="AJ146">
        <v>234171.4</v>
      </c>
      <c r="AK146">
        <v>99</v>
      </c>
      <c r="AL146">
        <v>98</v>
      </c>
      <c r="AM146">
        <v>1.2</v>
      </c>
      <c r="AN146">
        <v>1.2</v>
      </c>
      <c r="AO146">
        <v>231377.6</v>
      </c>
      <c r="AP146">
        <v>229489.2</v>
      </c>
    </row>
    <row r="147" spans="1:42" x14ac:dyDescent="0.25">
      <c r="A147" t="str">
        <f>VLOOKUP(B147,Data!$A$8:$C$316, 3, 0)</f>
        <v>UA</v>
      </c>
      <c r="B147" t="s">
        <v>302</v>
      </c>
      <c r="C147" t="s">
        <v>303</v>
      </c>
      <c r="D147">
        <v>74806</v>
      </c>
      <c r="E147">
        <v>2012.44</v>
      </c>
      <c r="F147">
        <f t="shared" si="4"/>
        <v>150542586.64000002</v>
      </c>
      <c r="R147">
        <v>74806</v>
      </c>
      <c r="T147">
        <v>229489.2</v>
      </c>
      <c r="U147" t="str">
        <f t="shared" si="5"/>
        <v>N</v>
      </c>
      <c r="V147" t="s">
        <v>1822</v>
      </c>
      <c r="W147" t="s">
        <v>302</v>
      </c>
      <c r="X147" t="s">
        <v>303</v>
      </c>
      <c r="Y147">
        <v>122844500</v>
      </c>
      <c r="Z147">
        <v>126790200</v>
      </c>
      <c r="AA147" t="s">
        <v>1192</v>
      </c>
      <c r="AB147">
        <v>0</v>
      </c>
      <c r="AC147">
        <v>0</v>
      </c>
      <c r="AD147">
        <v>0</v>
      </c>
      <c r="AE147">
        <v>122844500</v>
      </c>
      <c r="AF147">
        <v>126790200</v>
      </c>
      <c r="AG147">
        <v>88002</v>
      </c>
      <c r="AH147">
        <v>88510</v>
      </c>
      <c r="AI147">
        <v>77654.600000000006</v>
      </c>
      <c r="AJ147">
        <v>76723.600000000006</v>
      </c>
      <c r="AK147">
        <v>97.999399999999994</v>
      </c>
      <c r="AL147">
        <v>97.500600000000006</v>
      </c>
      <c r="AM147">
        <v>0</v>
      </c>
      <c r="AN147">
        <v>0</v>
      </c>
      <c r="AO147">
        <v>76101</v>
      </c>
      <c r="AP147">
        <v>74806</v>
      </c>
    </row>
    <row r="148" spans="1:42" x14ac:dyDescent="0.25">
      <c r="A148" t="str">
        <f>VLOOKUP(B148,Data!$A$8:$C$316, 3, 0)</f>
        <v>SD</v>
      </c>
      <c r="B148" t="s">
        <v>498</v>
      </c>
      <c r="C148" t="s">
        <v>1822</v>
      </c>
      <c r="D148">
        <v>36711.4</v>
      </c>
      <c r="E148">
        <v>2189.2199999999998</v>
      </c>
      <c r="F148">
        <f t="shared" si="4"/>
        <v>80369331.107999995</v>
      </c>
      <c r="R148">
        <v>36711.4</v>
      </c>
      <c r="T148">
        <v>74806</v>
      </c>
      <c r="U148" t="str">
        <f t="shared" si="5"/>
        <v>N</v>
      </c>
      <c r="V148" t="s">
        <v>308</v>
      </c>
      <c r="W148" t="s">
        <v>498</v>
      </c>
      <c r="X148" t="s">
        <v>1822</v>
      </c>
      <c r="Y148">
        <v>11911244</v>
      </c>
      <c r="Z148">
        <v>12219163</v>
      </c>
      <c r="AA148" t="s">
        <v>1192</v>
      </c>
      <c r="AB148" t="s">
        <v>1192</v>
      </c>
      <c r="AC148">
        <v>4198131</v>
      </c>
      <c r="AD148">
        <v>4343466</v>
      </c>
      <c r="AE148">
        <v>7713113</v>
      </c>
      <c r="AF148">
        <v>7875697</v>
      </c>
      <c r="AG148">
        <v>0</v>
      </c>
      <c r="AH148">
        <v>0</v>
      </c>
      <c r="AI148">
        <v>37466.9</v>
      </c>
      <c r="AJ148">
        <v>37714.6</v>
      </c>
      <c r="AK148">
        <v>98.25</v>
      </c>
      <c r="AL148">
        <v>97.34</v>
      </c>
      <c r="AM148">
        <v>0</v>
      </c>
      <c r="AN148" t="s">
        <v>1192</v>
      </c>
      <c r="AO148">
        <v>36811.199999999997</v>
      </c>
      <c r="AP148">
        <v>36711.4</v>
      </c>
    </row>
    <row r="149" spans="1:42" x14ac:dyDescent="0.25">
      <c r="A149" t="str">
        <f>VLOOKUP(B149,Data!$A$8:$C$316, 3, 0)</f>
        <v>ILB</v>
      </c>
      <c r="B149" t="s">
        <v>307</v>
      </c>
      <c r="C149" t="s">
        <v>308</v>
      </c>
      <c r="D149">
        <v>88614.3</v>
      </c>
      <c r="E149">
        <v>1743.62</v>
      </c>
      <c r="F149">
        <f t="shared" si="4"/>
        <v>154509665.766</v>
      </c>
      <c r="R149">
        <v>88614.3</v>
      </c>
      <c r="T149">
        <v>36711.4</v>
      </c>
      <c r="U149" t="str">
        <f t="shared" si="5"/>
        <v>N</v>
      </c>
      <c r="V149" t="s">
        <v>949</v>
      </c>
      <c r="W149" t="s">
        <v>307</v>
      </c>
      <c r="X149" t="s">
        <v>308</v>
      </c>
      <c r="Y149">
        <v>118423817</v>
      </c>
      <c r="Z149">
        <v>122284176</v>
      </c>
      <c r="AA149" t="s">
        <v>1192</v>
      </c>
      <c r="AB149" t="s">
        <v>1192</v>
      </c>
      <c r="AC149">
        <v>0</v>
      </c>
      <c r="AD149" t="s">
        <v>1192</v>
      </c>
      <c r="AE149">
        <v>118423817</v>
      </c>
      <c r="AF149">
        <v>122284176</v>
      </c>
      <c r="AG149">
        <v>1705678</v>
      </c>
      <c r="AH149">
        <v>1701511</v>
      </c>
      <c r="AI149">
        <v>92885.9</v>
      </c>
      <c r="AJ149">
        <v>93278.2</v>
      </c>
      <c r="AK149">
        <v>97</v>
      </c>
      <c r="AL149">
        <v>95</v>
      </c>
      <c r="AM149">
        <v>0</v>
      </c>
      <c r="AN149">
        <v>0</v>
      </c>
      <c r="AO149">
        <v>90099.3</v>
      </c>
      <c r="AP149">
        <v>88614.3</v>
      </c>
    </row>
    <row r="150" spans="1:42" x14ac:dyDescent="0.25">
      <c r="A150" t="str">
        <f>VLOOKUP(B150,Data!$A$8:$C$316, 3, 0)</f>
        <v>SD</v>
      </c>
      <c r="B150" t="s">
        <v>503</v>
      </c>
      <c r="C150" t="s">
        <v>949</v>
      </c>
      <c r="D150">
        <v>38891.4</v>
      </c>
      <c r="E150">
        <v>1915.61</v>
      </c>
      <c r="F150">
        <f t="shared" si="4"/>
        <v>74500754.753999993</v>
      </c>
      <c r="R150">
        <v>38891.4</v>
      </c>
      <c r="T150">
        <v>88614.3</v>
      </c>
      <c r="U150" t="str">
        <f t="shared" si="5"/>
        <v>N</v>
      </c>
      <c r="V150" t="s">
        <v>951</v>
      </c>
      <c r="W150" t="s">
        <v>503</v>
      </c>
      <c r="X150" t="s">
        <v>949</v>
      </c>
      <c r="Y150">
        <v>9026124</v>
      </c>
      <c r="Z150">
        <v>9242187</v>
      </c>
      <c r="AA150" t="s">
        <v>1192</v>
      </c>
      <c r="AB150" t="s">
        <v>1192</v>
      </c>
      <c r="AC150">
        <v>1997578</v>
      </c>
      <c r="AD150">
        <v>2044556</v>
      </c>
      <c r="AE150">
        <v>7028546</v>
      </c>
      <c r="AF150">
        <v>7197631</v>
      </c>
      <c r="AG150">
        <v>0</v>
      </c>
      <c r="AH150">
        <v>0</v>
      </c>
      <c r="AI150">
        <v>39279.692969999996</v>
      </c>
      <c r="AJ150">
        <v>39141.800000000003</v>
      </c>
      <c r="AK150">
        <v>99</v>
      </c>
      <c r="AL150">
        <v>98.988759999999999</v>
      </c>
      <c r="AM150">
        <v>145.4</v>
      </c>
      <c r="AN150">
        <v>145.4</v>
      </c>
      <c r="AO150">
        <v>39032.300000000003</v>
      </c>
      <c r="AP150">
        <v>38891.4</v>
      </c>
    </row>
    <row r="151" spans="1:42" x14ac:dyDescent="0.25">
      <c r="A151" t="str">
        <f>VLOOKUP(B151,Data!$A$8:$C$316, 3, 0)</f>
        <v>SD</v>
      </c>
      <c r="B151" t="s">
        <v>506</v>
      </c>
      <c r="C151" t="s">
        <v>951</v>
      </c>
      <c r="D151">
        <v>24372.400000000001</v>
      </c>
      <c r="E151">
        <v>1915.86</v>
      </c>
      <c r="F151">
        <f t="shared" si="4"/>
        <v>46694106.263999999</v>
      </c>
      <c r="R151">
        <v>24372.400000000001</v>
      </c>
      <c r="T151">
        <v>38891.4</v>
      </c>
      <c r="U151" t="str">
        <f t="shared" si="5"/>
        <v>N</v>
      </c>
      <c r="V151" t="s">
        <v>312</v>
      </c>
      <c r="W151" t="s">
        <v>506</v>
      </c>
      <c r="X151" t="s">
        <v>951</v>
      </c>
      <c r="Y151">
        <v>6915030</v>
      </c>
      <c r="Z151">
        <v>6955630</v>
      </c>
      <c r="AA151" t="s">
        <v>1192</v>
      </c>
      <c r="AB151">
        <v>0</v>
      </c>
      <c r="AC151">
        <v>0</v>
      </c>
      <c r="AD151">
        <v>0</v>
      </c>
      <c r="AE151">
        <v>6915030</v>
      </c>
      <c r="AF151">
        <v>6955630</v>
      </c>
      <c r="AG151">
        <v>850000</v>
      </c>
      <c r="AH151">
        <v>872680</v>
      </c>
      <c r="AI151">
        <v>24939.24</v>
      </c>
      <c r="AJ151">
        <v>24874.2</v>
      </c>
      <c r="AK151">
        <v>98.75</v>
      </c>
      <c r="AL151">
        <v>97.75</v>
      </c>
      <c r="AM151">
        <v>62</v>
      </c>
      <c r="AN151">
        <v>57.9</v>
      </c>
      <c r="AO151">
        <v>24689.5</v>
      </c>
      <c r="AP151">
        <v>24372.400000000001</v>
      </c>
    </row>
    <row r="152" spans="1:42" x14ac:dyDescent="0.25">
      <c r="A152" t="str">
        <f>VLOOKUP(B152,Data!$A$8:$C$316, 3, 0)</f>
        <v>MD</v>
      </c>
      <c r="B152" t="s">
        <v>311</v>
      </c>
      <c r="C152" t="s">
        <v>312</v>
      </c>
      <c r="D152">
        <v>106968.6</v>
      </c>
      <c r="E152">
        <v>2129.4899999999998</v>
      </c>
      <c r="F152">
        <f t="shared" si="4"/>
        <v>227788564.014</v>
      </c>
      <c r="R152">
        <v>106968.6</v>
      </c>
      <c r="T152">
        <v>24372.400000000001</v>
      </c>
      <c r="U152" t="str">
        <f t="shared" si="5"/>
        <v>N</v>
      </c>
      <c r="V152" t="s">
        <v>955</v>
      </c>
      <c r="W152" t="s">
        <v>311</v>
      </c>
      <c r="X152" t="s">
        <v>312</v>
      </c>
      <c r="Y152">
        <v>187053159</v>
      </c>
      <c r="Z152">
        <v>192706144</v>
      </c>
      <c r="AA152" t="s">
        <v>1192</v>
      </c>
      <c r="AB152" t="s">
        <v>1192</v>
      </c>
      <c r="AC152">
        <v>0</v>
      </c>
      <c r="AD152" t="s">
        <v>1192</v>
      </c>
      <c r="AE152">
        <v>187053159</v>
      </c>
      <c r="AF152">
        <v>192706144</v>
      </c>
      <c r="AG152">
        <v>61340091</v>
      </c>
      <c r="AH152">
        <v>61472353</v>
      </c>
      <c r="AI152">
        <v>115969.88</v>
      </c>
      <c r="AJ152">
        <v>115020.04</v>
      </c>
      <c r="AK152">
        <v>94</v>
      </c>
      <c r="AL152">
        <v>93</v>
      </c>
      <c r="AM152">
        <v>0</v>
      </c>
      <c r="AN152" t="s">
        <v>1192</v>
      </c>
      <c r="AO152">
        <v>109011.7</v>
      </c>
      <c r="AP152">
        <v>106968.6</v>
      </c>
    </row>
    <row r="153" spans="1:42" x14ac:dyDescent="0.25">
      <c r="A153" t="str">
        <f>VLOOKUP(B153,Data!$A$8:$C$316, 3, 0)</f>
        <v>SD</v>
      </c>
      <c r="B153" t="s">
        <v>513</v>
      </c>
      <c r="C153" t="s">
        <v>955</v>
      </c>
      <c r="D153">
        <v>63550.1</v>
      </c>
      <c r="E153">
        <v>2023.88</v>
      </c>
      <c r="F153">
        <f t="shared" si="4"/>
        <v>128617776.38800001</v>
      </c>
      <c r="R153">
        <v>63550.1</v>
      </c>
      <c r="T153">
        <v>106968.6</v>
      </c>
      <c r="U153" t="str">
        <f t="shared" si="5"/>
        <v>N</v>
      </c>
      <c r="V153" t="s">
        <v>957</v>
      </c>
      <c r="W153" t="s">
        <v>314</v>
      </c>
      <c r="X153" t="s">
        <v>315</v>
      </c>
      <c r="Y153">
        <v>79671077.640000001</v>
      </c>
      <c r="Z153">
        <v>82449033</v>
      </c>
      <c r="AA153" t="s">
        <v>1192</v>
      </c>
      <c r="AB153">
        <v>0</v>
      </c>
      <c r="AC153">
        <v>0</v>
      </c>
      <c r="AD153">
        <v>0</v>
      </c>
      <c r="AE153">
        <v>79671077.640000001</v>
      </c>
      <c r="AF153">
        <v>82449033</v>
      </c>
      <c r="AG153">
        <v>118532</v>
      </c>
      <c r="AH153">
        <v>121740</v>
      </c>
      <c r="AI153">
        <v>53542</v>
      </c>
      <c r="AJ153">
        <v>53215.1</v>
      </c>
      <c r="AK153">
        <v>96.8</v>
      </c>
      <c r="AL153">
        <v>96</v>
      </c>
      <c r="AM153">
        <v>0</v>
      </c>
      <c r="AN153">
        <v>0</v>
      </c>
      <c r="AO153">
        <v>51828.7</v>
      </c>
      <c r="AP153">
        <v>51086.5</v>
      </c>
    </row>
    <row r="154" spans="1:42" x14ac:dyDescent="0.25">
      <c r="A154" t="str">
        <f>VLOOKUP(B154,Data!$A$8:$C$316, 3, 0)</f>
        <v>SD</v>
      </c>
      <c r="B154" t="s">
        <v>514</v>
      </c>
      <c r="C154" t="s">
        <v>957</v>
      </c>
      <c r="D154">
        <v>24959.1</v>
      </c>
      <c r="E154">
        <v>1893.67</v>
      </c>
      <c r="F154">
        <f t="shared" si="4"/>
        <v>47264298.897</v>
      </c>
      <c r="R154">
        <v>24959.1</v>
      </c>
      <c r="T154">
        <v>51086.5</v>
      </c>
      <c r="U154" t="str">
        <f t="shared" si="5"/>
        <v>N</v>
      </c>
      <c r="V154" t="s">
        <v>959</v>
      </c>
      <c r="W154" t="s">
        <v>513</v>
      </c>
      <c r="X154" t="s">
        <v>955</v>
      </c>
      <c r="Y154">
        <v>18945751</v>
      </c>
      <c r="Z154">
        <v>19455858</v>
      </c>
      <c r="AA154" t="s">
        <v>1192</v>
      </c>
      <c r="AB154" t="s">
        <v>1192</v>
      </c>
      <c r="AC154">
        <v>2128645</v>
      </c>
      <c r="AD154">
        <v>2240136</v>
      </c>
      <c r="AE154">
        <v>16817106</v>
      </c>
      <c r="AF154">
        <v>17215722</v>
      </c>
      <c r="AG154">
        <v>120070</v>
      </c>
      <c r="AH154">
        <v>126080</v>
      </c>
      <c r="AI154">
        <v>63761.4</v>
      </c>
      <c r="AJ154">
        <v>64978.6</v>
      </c>
      <c r="AK154">
        <v>99</v>
      </c>
      <c r="AL154">
        <v>97.5</v>
      </c>
      <c r="AM154">
        <v>196</v>
      </c>
      <c r="AN154">
        <v>196</v>
      </c>
      <c r="AO154">
        <v>63319.8</v>
      </c>
      <c r="AP154">
        <v>63550.1</v>
      </c>
    </row>
    <row r="155" spans="1:42" x14ac:dyDescent="0.25">
      <c r="A155" t="str">
        <f>VLOOKUP(B155,Data!$A$8:$C$316, 3, 0)</f>
        <v>SD</v>
      </c>
      <c r="B155" t="s">
        <v>515</v>
      </c>
      <c r="C155" t="s">
        <v>959</v>
      </c>
      <c r="D155">
        <v>31272.1</v>
      </c>
      <c r="E155">
        <v>1913.19</v>
      </c>
      <c r="F155">
        <f t="shared" si="4"/>
        <v>59829468.998999998</v>
      </c>
      <c r="R155">
        <v>31272.1</v>
      </c>
      <c r="T155">
        <v>63550.1</v>
      </c>
      <c r="U155" t="str">
        <f t="shared" si="5"/>
        <v>N</v>
      </c>
      <c r="V155" t="s">
        <v>317</v>
      </c>
      <c r="W155" t="s">
        <v>514</v>
      </c>
      <c r="X155" t="s">
        <v>957</v>
      </c>
      <c r="Y155">
        <v>6640506</v>
      </c>
      <c r="Z155">
        <v>6747469</v>
      </c>
      <c r="AA155" t="s">
        <v>1192</v>
      </c>
      <c r="AB155">
        <v>0</v>
      </c>
      <c r="AC155">
        <v>1562128</v>
      </c>
      <c r="AD155">
        <v>1570952</v>
      </c>
      <c r="AE155">
        <v>5078378</v>
      </c>
      <c r="AF155">
        <v>5176517</v>
      </c>
      <c r="AG155">
        <v>0</v>
      </c>
      <c r="AH155">
        <v>0</v>
      </c>
      <c r="AI155">
        <v>25524.7</v>
      </c>
      <c r="AJ155">
        <v>25731</v>
      </c>
      <c r="AK155">
        <v>98.3</v>
      </c>
      <c r="AL155">
        <v>97</v>
      </c>
      <c r="AM155">
        <v>0</v>
      </c>
      <c r="AN155">
        <v>0</v>
      </c>
      <c r="AO155">
        <v>25090.799999999999</v>
      </c>
      <c r="AP155">
        <v>24959.1</v>
      </c>
    </row>
    <row r="156" spans="1:42" x14ac:dyDescent="0.25">
      <c r="A156" t="str">
        <f>VLOOKUP(B156,Data!$A$8:$C$316, 3, 0)</f>
        <v>MD</v>
      </c>
      <c r="B156" t="s">
        <v>316</v>
      </c>
      <c r="C156" t="s">
        <v>317</v>
      </c>
      <c r="D156">
        <v>119649.3</v>
      </c>
      <c r="E156">
        <v>1805.84</v>
      </c>
      <c r="F156">
        <f t="shared" si="4"/>
        <v>216067491.912</v>
      </c>
      <c r="R156">
        <v>119649.3</v>
      </c>
      <c r="T156">
        <v>24959.1</v>
      </c>
      <c r="U156" t="str">
        <f t="shared" si="5"/>
        <v>N</v>
      </c>
      <c r="V156" t="s">
        <v>962</v>
      </c>
      <c r="W156" t="s">
        <v>515</v>
      </c>
      <c r="X156" t="s">
        <v>959</v>
      </c>
      <c r="Y156">
        <v>7378024</v>
      </c>
      <c r="Z156">
        <v>7552024</v>
      </c>
      <c r="AA156" t="s">
        <v>1192</v>
      </c>
      <c r="AB156" t="s">
        <v>1192</v>
      </c>
      <c r="AC156">
        <v>2272789</v>
      </c>
      <c r="AD156">
        <v>2310817</v>
      </c>
      <c r="AE156">
        <v>5105235</v>
      </c>
      <c r="AF156">
        <v>5241207</v>
      </c>
      <c r="AG156">
        <v>0</v>
      </c>
      <c r="AH156">
        <v>0</v>
      </c>
      <c r="AI156">
        <v>31555.3</v>
      </c>
      <c r="AJ156">
        <v>31429.26</v>
      </c>
      <c r="AK156">
        <v>99.5</v>
      </c>
      <c r="AL156">
        <v>99.5</v>
      </c>
      <c r="AM156">
        <v>0</v>
      </c>
      <c r="AN156">
        <v>0</v>
      </c>
      <c r="AO156">
        <v>31397.5</v>
      </c>
      <c r="AP156">
        <v>31272.1</v>
      </c>
    </row>
    <row r="157" spans="1:42" x14ac:dyDescent="0.25">
      <c r="A157" t="str">
        <f>VLOOKUP(B157,Data!$A$8:$C$316, 3, 0)</f>
        <v>SD</v>
      </c>
      <c r="B157" t="s">
        <v>516</v>
      </c>
      <c r="C157" t="s">
        <v>962</v>
      </c>
      <c r="D157">
        <v>29512.2</v>
      </c>
      <c r="E157">
        <v>2106.33</v>
      </c>
      <c r="F157">
        <f t="shared" si="4"/>
        <v>62162432.225999996</v>
      </c>
      <c r="R157">
        <v>29512.2</v>
      </c>
      <c r="T157">
        <v>31272.1</v>
      </c>
      <c r="U157" t="str">
        <f t="shared" si="5"/>
        <v>N</v>
      </c>
      <c r="V157" t="s">
        <v>319</v>
      </c>
      <c r="W157" t="s">
        <v>316</v>
      </c>
      <c r="X157" t="s">
        <v>317</v>
      </c>
      <c r="Y157">
        <v>169436733</v>
      </c>
      <c r="Z157">
        <v>179065946</v>
      </c>
      <c r="AA157" t="s">
        <v>1192</v>
      </c>
      <c r="AB157">
        <v>0</v>
      </c>
      <c r="AC157">
        <v>0</v>
      </c>
      <c r="AD157">
        <v>0</v>
      </c>
      <c r="AE157">
        <v>169436733</v>
      </c>
      <c r="AF157">
        <v>179065946</v>
      </c>
      <c r="AG157">
        <v>71327000</v>
      </c>
      <c r="AH157">
        <v>67851000</v>
      </c>
      <c r="AI157">
        <v>123175.8</v>
      </c>
      <c r="AJ157">
        <v>126613</v>
      </c>
      <c r="AK157">
        <v>96.5</v>
      </c>
      <c r="AL157">
        <v>94.5</v>
      </c>
      <c r="AM157">
        <v>0</v>
      </c>
      <c r="AN157">
        <v>0</v>
      </c>
      <c r="AO157">
        <v>118864.6</v>
      </c>
      <c r="AP157">
        <v>119649.3</v>
      </c>
    </row>
    <row r="158" spans="1:42" x14ac:dyDescent="0.25">
      <c r="A158" t="str">
        <f>VLOOKUP(B158,Data!$A$8:$C$316, 3, 0)</f>
        <v>UA</v>
      </c>
      <c r="B158" t="s">
        <v>318</v>
      </c>
      <c r="C158" t="s">
        <v>319</v>
      </c>
      <c r="D158">
        <v>87078.7</v>
      </c>
      <c r="E158">
        <v>1850.45</v>
      </c>
      <c r="F158">
        <f t="shared" si="4"/>
        <v>161134780.41499999</v>
      </c>
      <c r="R158">
        <v>87078.7</v>
      </c>
      <c r="T158">
        <v>119649.3</v>
      </c>
      <c r="U158" t="str">
        <f t="shared" si="5"/>
        <v>N</v>
      </c>
      <c r="V158" t="s">
        <v>965</v>
      </c>
      <c r="W158" t="s">
        <v>516</v>
      </c>
      <c r="X158" t="s">
        <v>962</v>
      </c>
      <c r="Y158">
        <v>5684366</v>
      </c>
      <c r="Z158">
        <v>5851423</v>
      </c>
      <c r="AA158" t="s">
        <v>1192</v>
      </c>
      <c r="AB158" t="s">
        <v>1192</v>
      </c>
      <c r="AC158">
        <v>105137</v>
      </c>
      <c r="AD158">
        <v>104807</v>
      </c>
      <c r="AE158">
        <v>5579229</v>
      </c>
      <c r="AF158">
        <v>5746616</v>
      </c>
      <c r="AG158">
        <v>0</v>
      </c>
      <c r="AH158">
        <v>0</v>
      </c>
      <c r="AI158">
        <v>29855.5</v>
      </c>
      <c r="AJ158">
        <v>29961.599999999999</v>
      </c>
      <c r="AK158">
        <v>98.5</v>
      </c>
      <c r="AL158">
        <v>98.5</v>
      </c>
      <c r="AM158">
        <v>0</v>
      </c>
      <c r="AN158">
        <v>0</v>
      </c>
      <c r="AO158">
        <v>29407.7</v>
      </c>
      <c r="AP158">
        <v>29512.2</v>
      </c>
    </row>
    <row r="159" spans="1:42" x14ac:dyDescent="0.25">
      <c r="A159" t="str">
        <f>VLOOKUP(B159,Data!$A$8:$C$316, 3, 0)</f>
        <v>SD</v>
      </c>
      <c r="B159" t="s">
        <v>517</v>
      </c>
      <c r="C159" t="s">
        <v>965</v>
      </c>
      <c r="D159">
        <v>19088.400000000001</v>
      </c>
      <c r="E159">
        <v>1976.52</v>
      </c>
      <c r="F159">
        <f t="shared" si="4"/>
        <v>37728604.368000001</v>
      </c>
      <c r="R159">
        <v>19088.400000000001</v>
      </c>
      <c r="T159">
        <v>29512.2</v>
      </c>
      <c r="U159" t="str">
        <f t="shared" si="5"/>
        <v>N</v>
      </c>
      <c r="V159" t="s">
        <v>967</v>
      </c>
      <c r="W159" t="s">
        <v>318</v>
      </c>
      <c r="X159" t="s">
        <v>319</v>
      </c>
      <c r="Y159">
        <v>128270431</v>
      </c>
      <c r="Z159">
        <v>135100908</v>
      </c>
      <c r="AA159" t="s">
        <v>1192</v>
      </c>
      <c r="AB159" t="s">
        <v>1192</v>
      </c>
      <c r="AC159">
        <v>508866</v>
      </c>
      <c r="AD159">
        <v>523658</v>
      </c>
      <c r="AE159">
        <v>127761565</v>
      </c>
      <c r="AF159">
        <v>134577250</v>
      </c>
      <c r="AG159">
        <v>0</v>
      </c>
      <c r="AH159">
        <v>0</v>
      </c>
      <c r="AI159">
        <v>88646.7</v>
      </c>
      <c r="AJ159">
        <v>88945.53</v>
      </c>
      <c r="AK159">
        <v>97.6</v>
      </c>
      <c r="AL159">
        <v>97.6</v>
      </c>
      <c r="AM159">
        <v>277.7</v>
      </c>
      <c r="AN159">
        <v>267.89999999999998</v>
      </c>
      <c r="AO159">
        <v>86796.9</v>
      </c>
      <c r="AP159">
        <v>87078.7</v>
      </c>
    </row>
    <row r="160" spans="1:42" x14ac:dyDescent="0.25">
      <c r="A160" t="str">
        <f>VLOOKUP(B160,Data!$A$8:$C$316, 3, 0)</f>
        <v>SD</v>
      </c>
      <c r="B160" t="s">
        <v>518</v>
      </c>
      <c r="C160" t="s">
        <v>967</v>
      </c>
      <c r="D160">
        <v>41337.800000000003</v>
      </c>
      <c r="E160">
        <v>1974.15</v>
      </c>
      <c r="F160">
        <f t="shared" si="4"/>
        <v>81607017.870000005</v>
      </c>
      <c r="R160">
        <v>41337.800000000003</v>
      </c>
      <c r="T160">
        <v>87078.7</v>
      </c>
      <c r="U160" t="str">
        <f t="shared" si="5"/>
        <v>N</v>
      </c>
      <c r="V160" t="s">
        <v>321</v>
      </c>
      <c r="W160" t="s">
        <v>517</v>
      </c>
      <c r="X160" t="s">
        <v>965</v>
      </c>
      <c r="Y160">
        <v>4603246</v>
      </c>
      <c r="Z160">
        <v>4738106</v>
      </c>
      <c r="AA160" t="s">
        <v>1192</v>
      </c>
      <c r="AB160">
        <v>491815</v>
      </c>
      <c r="AC160">
        <v>671209</v>
      </c>
      <c r="AD160">
        <v>679191</v>
      </c>
      <c r="AE160">
        <v>3932037</v>
      </c>
      <c r="AF160">
        <v>4058915</v>
      </c>
      <c r="AG160">
        <v>17480</v>
      </c>
      <c r="AH160">
        <v>19935</v>
      </c>
      <c r="AI160">
        <v>19068.599999999999</v>
      </c>
      <c r="AJ160">
        <v>19219.759999999998</v>
      </c>
      <c r="AK160">
        <v>99.1</v>
      </c>
      <c r="AL160">
        <v>99.1</v>
      </c>
      <c r="AM160">
        <v>39.799999999999997</v>
      </c>
      <c r="AN160">
        <v>41.6</v>
      </c>
      <c r="AO160">
        <v>18936.8</v>
      </c>
      <c r="AP160">
        <v>19088.400000000001</v>
      </c>
    </row>
    <row r="161" spans="1:42" x14ac:dyDescent="0.25">
      <c r="A161" t="str">
        <f>VLOOKUP(B161,Data!$A$8:$C$316, 3, 0)</f>
        <v>OLB</v>
      </c>
      <c r="B161" t="s">
        <v>320</v>
      </c>
      <c r="C161" t="s">
        <v>321</v>
      </c>
      <c r="D161">
        <v>74220</v>
      </c>
      <c r="E161">
        <v>1709.14</v>
      </c>
      <c r="F161">
        <f t="shared" si="4"/>
        <v>126852370.80000001</v>
      </c>
      <c r="R161">
        <v>74220</v>
      </c>
      <c r="T161">
        <v>19088.400000000001</v>
      </c>
      <c r="U161" t="str">
        <f t="shared" si="5"/>
        <v>N</v>
      </c>
      <c r="V161" t="s">
        <v>970</v>
      </c>
      <c r="W161" t="s">
        <v>518</v>
      </c>
      <c r="X161" t="s">
        <v>967</v>
      </c>
      <c r="Y161">
        <v>11340576</v>
      </c>
      <c r="Z161">
        <v>11963826</v>
      </c>
      <c r="AA161" t="s">
        <v>1192</v>
      </c>
      <c r="AB161">
        <v>0</v>
      </c>
      <c r="AC161">
        <v>4436648</v>
      </c>
      <c r="AD161">
        <v>4792701</v>
      </c>
      <c r="AE161">
        <v>6903928</v>
      </c>
      <c r="AF161">
        <v>7171125</v>
      </c>
      <c r="AG161">
        <v>75400</v>
      </c>
      <c r="AH161">
        <v>76061</v>
      </c>
      <c r="AI161">
        <v>42029.3</v>
      </c>
      <c r="AJ161">
        <v>42397.599999999999</v>
      </c>
      <c r="AK161">
        <v>97.5</v>
      </c>
      <c r="AL161">
        <v>97.500240000000005</v>
      </c>
      <c r="AM161">
        <v>0</v>
      </c>
      <c r="AN161">
        <v>0</v>
      </c>
      <c r="AO161">
        <v>40978.6</v>
      </c>
      <c r="AP161">
        <v>41337.800000000003</v>
      </c>
    </row>
    <row r="162" spans="1:42" x14ac:dyDescent="0.25">
      <c r="A162" t="str">
        <f>VLOOKUP(B162,Data!$A$8:$C$316, 3, 0)</f>
        <v>SD</v>
      </c>
      <c r="B162" t="s">
        <v>519</v>
      </c>
      <c r="C162" t="s">
        <v>970</v>
      </c>
      <c r="D162">
        <v>28594.400000000001</v>
      </c>
      <c r="E162">
        <v>2121.06</v>
      </c>
      <c r="F162">
        <f t="shared" si="4"/>
        <v>60650438.064000003</v>
      </c>
      <c r="R162">
        <v>28594.400000000001</v>
      </c>
      <c r="T162">
        <v>41337.800000000003</v>
      </c>
      <c r="U162" t="str">
        <f t="shared" si="5"/>
        <v>N</v>
      </c>
      <c r="V162" t="s">
        <v>972</v>
      </c>
      <c r="W162" t="s">
        <v>320</v>
      </c>
      <c r="X162" t="s">
        <v>321</v>
      </c>
      <c r="Y162">
        <v>97385950</v>
      </c>
      <c r="Z162">
        <v>99861400</v>
      </c>
      <c r="AA162" t="s">
        <v>1192</v>
      </c>
      <c r="AB162" t="s">
        <v>1192</v>
      </c>
      <c r="AC162">
        <v>0</v>
      </c>
      <c r="AD162">
        <v>0</v>
      </c>
      <c r="AE162">
        <v>97385950</v>
      </c>
      <c r="AF162">
        <v>99861400</v>
      </c>
      <c r="AG162">
        <v>961531</v>
      </c>
      <c r="AH162">
        <v>958452</v>
      </c>
      <c r="AI162">
        <v>76946.5</v>
      </c>
      <c r="AJ162">
        <v>76510</v>
      </c>
      <c r="AK162">
        <v>98.75</v>
      </c>
      <c r="AL162">
        <v>97</v>
      </c>
      <c r="AM162">
        <v>5.28</v>
      </c>
      <c r="AN162">
        <v>5.3</v>
      </c>
      <c r="AO162">
        <v>75989.899999999994</v>
      </c>
      <c r="AP162">
        <v>74220</v>
      </c>
    </row>
    <row r="163" spans="1:42" x14ac:dyDescent="0.25">
      <c r="A163" t="str">
        <f>VLOOKUP(B163,Data!$A$8:$C$316, 3, 0)</f>
        <v>SD</v>
      </c>
      <c r="B163" t="s">
        <v>520</v>
      </c>
      <c r="C163" t="s">
        <v>972</v>
      </c>
      <c r="D163">
        <v>37189.699999999997</v>
      </c>
      <c r="E163">
        <v>1885.01</v>
      </c>
      <c r="F163">
        <f t="shared" si="4"/>
        <v>70102956.397</v>
      </c>
      <c r="R163">
        <v>37189.699999999997</v>
      </c>
      <c r="T163">
        <v>74220</v>
      </c>
      <c r="U163" t="str">
        <f t="shared" si="5"/>
        <v>N</v>
      </c>
      <c r="V163" t="s">
        <v>974</v>
      </c>
      <c r="W163" t="s">
        <v>519</v>
      </c>
      <c r="X163" t="s">
        <v>970</v>
      </c>
      <c r="Y163">
        <v>7902300.8899999997</v>
      </c>
      <c r="Z163">
        <v>8098564</v>
      </c>
      <c r="AA163" t="s">
        <v>1192</v>
      </c>
      <c r="AB163">
        <v>0</v>
      </c>
      <c r="AC163">
        <v>1837470.89</v>
      </c>
      <c r="AD163">
        <v>1983944</v>
      </c>
      <c r="AE163">
        <v>6064830</v>
      </c>
      <c r="AF163">
        <v>6114620</v>
      </c>
      <c r="AG163">
        <v>0</v>
      </c>
      <c r="AH163">
        <v>0</v>
      </c>
      <c r="AI163">
        <v>29633.21</v>
      </c>
      <c r="AJ163">
        <v>29785.86</v>
      </c>
      <c r="AK163">
        <v>98</v>
      </c>
      <c r="AL163">
        <v>96</v>
      </c>
      <c r="AM163">
        <v>0</v>
      </c>
      <c r="AN163">
        <v>0</v>
      </c>
      <c r="AO163">
        <v>29040.5</v>
      </c>
      <c r="AP163">
        <v>28594.400000000001</v>
      </c>
    </row>
    <row r="164" spans="1:42" x14ac:dyDescent="0.25">
      <c r="A164" t="str">
        <f>VLOOKUP(B164,Data!$A$8:$C$316, 3, 0)</f>
        <v>SD</v>
      </c>
      <c r="B164" t="s">
        <v>521</v>
      </c>
      <c r="C164" t="s">
        <v>974</v>
      </c>
      <c r="D164">
        <v>62223.8</v>
      </c>
      <c r="E164">
        <v>1975.94</v>
      </c>
      <c r="F164">
        <f t="shared" si="4"/>
        <v>122950495.37200001</v>
      </c>
      <c r="R164">
        <v>62223.8</v>
      </c>
      <c r="T164">
        <v>28594.400000000001</v>
      </c>
      <c r="U164" t="str">
        <f t="shared" si="5"/>
        <v>N</v>
      </c>
      <c r="V164" t="s">
        <v>324</v>
      </c>
      <c r="W164" t="s">
        <v>520</v>
      </c>
      <c r="X164" t="s">
        <v>972</v>
      </c>
      <c r="Y164">
        <v>9154744</v>
      </c>
      <c r="Z164">
        <v>9303496</v>
      </c>
      <c r="AA164" t="s">
        <v>1192</v>
      </c>
      <c r="AB164" t="s">
        <v>1192</v>
      </c>
      <c r="AC164">
        <v>2858574</v>
      </c>
      <c r="AD164">
        <v>2922114</v>
      </c>
      <c r="AE164">
        <v>6296170</v>
      </c>
      <c r="AF164">
        <v>6381382</v>
      </c>
      <c r="AG164">
        <v>0</v>
      </c>
      <c r="AH164">
        <v>0</v>
      </c>
      <c r="AI164">
        <v>37281.800000000003</v>
      </c>
      <c r="AJ164">
        <v>37352.03</v>
      </c>
      <c r="AK164">
        <v>99.5</v>
      </c>
      <c r="AL164">
        <v>99</v>
      </c>
      <c r="AM164">
        <v>206.2</v>
      </c>
      <c r="AN164">
        <v>211.2</v>
      </c>
      <c r="AO164">
        <v>37301.599999999999</v>
      </c>
      <c r="AP164">
        <v>37189.699999999997</v>
      </c>
    </row>
    <row r="165" spans="1:42" x14ac:dyDescent="0.25">
      <c r="A165" t="str">
        <f>VLOOKUP(B165,Data!$A$8:$C$316, 3, 0)</f>
        <v>UA</v>
      </c>
      <c r="B165" t="s">
        <v>323</v>
      </c>
      <c r="C165" t="s">
        <v>324</v>
      </c>
      <c r="D165">
        <v>34484</v>
      </c>
      <c r="E165">
        <v>2103.73</v>
      </c>
      <c r="F165">
        <f t="shared" si="4"/>
        <v>72545025.320000008</v>
      </c>
      <c r="R165">
        <v>34484</v>
      </c>
      <c r="T165">
        <v>37189.699999999997</v>
      </c>
      <c r="U165" t="str">
        <f t="shared" si="5"/>
        <v>N</v>
      </c>
      <c r="V165" t="s">
        <v>327</v>
      </c>
      <c r="W165" t="s">
        <v>521</v>
      </c>
      <c r="X165" t="s">
        <v>974</v>
      </c>
      <c r="Y165">
        <v>15108999</v>
      </c>
      <c r="Z165">
        <v>15585040</v>
      </c>
      <c r="AA165" t="s">
        <v>1192</v>
      </c>
      <c r="AB165">
        <v>0</v>
      </c>
      <c r="AC165">
        <v>4589637</v>
      </c>
      <c r="AD165">
        <v>4670361</v>
      </c>
      <c r="AE165">
        <v>10519362</v>
      </c>
      <c r="AF165">
        <v>10914679</v>
      </c>
      <c r="AG165">
        <v>969</v>
      </c>
      <c r="AH165">
        <v>1017</v>
      </c>
      <c r="AI165">
        <v>62084.1</v>
      </c>
      <c r="AJ165">
        <v>62599.4</v>
      </c>
      <c r="AK165">
        <v>99.4</v>
      </c>
      <c r="AL165">
        <v>99.4</v>
      </c>
      <c r="AM165">
        <v>0</v>
      </c>
      <c r="AN165">
        <v>0</v>
      </c>
      <c r="AO165">
        <v>61711.6</v>
      </c>
      <c r="AP165">
        <v>62223.8</v>
      </c>
    </row>
    <row r="166" spans="1:42" x14ac:dyDescent="0.25">
      <c r="A166" t="str">
        <f>VLOOKUP(B166,Data!$A$8:$C$316, 3, 0)</f>
        <v>UA</v>
      </c>
      <c r="B166" t="s">
        <v>326</v>
      </c>
      <c r="C166" t="s">
        <v>327</v>
      </c>
      <c r="D166">
        <v>86213.7</v>
      </c>
      <c r="E166">
        <v>1869.18</v>
      </c>
      <c r="F166">
        <f t="shared" si="4"/>
        <v>161148923.766</v>
      </c>
      <c r="R166">
        <v>86213.7</v>
      </c>
      <c r="T166">
        <v>62223.8</v>
      </c>
      <c r="U166" t="str">
        <f t="shared" si="5"/>
        <v>N</v>
      </c>
      <c r="V166" t="s">
        <v>978</v>
      </c>
      <c r="W166" t="s">
        <v>323</v>
      </c>
      <c r="X166" t="s">
        <v>324</v>
      </c>
      <c r="Y166">
        <v>58707111</v>
      </c>
      <c r="Z166">
        <v>60611492</v>
      </c>
      <c r="AA166" t="s">
        <v>1192</v>
      </c>
      <c r="AB166">
        <v>0</v>
      </c>
      <c r="AC166">
        <v>17270</v>
      </c>
      <c r="AD166">
        <v>19401</v>
      </c>
      <c r="AE166">
        <v>58689841</v>
      </c>
      <c r="AF166">
        <v>60592091</v>
      </c>
      <c r="AG166">
        <v>127755</v>
      </c>
      <c r="AH166">
        <v>130980</v>
      </c>
      <c r="AI166">
        <v>35235.300000000003</v>
      </c>
      <c r="AJ166">
        <v>35697.9</v>
      </c>
      <c r="AK166">
        <v>97.399609999999996</v>
      </c>
      <c r="AL166">
        <v>96.599599999999995</v>
      </c>
      <c r="AM166">
        <v>0</v>
      </c>
      <c r="AN166">
        <v>0</v>
      </c>
      <c r="AO166">
        <v>34319</v>
      </c>
      <c r="AP166">
        <v>34484</v>
      </c>
    </row>
    <row r="167" spans="1:42" x14ac:dyDescent="0.25">
      <c r="A167" t="str">
        <f>VLOOKUP(B167,Data!$A$8:$C$316, 3, 0)</f>
        <v>SD</v>
      </c>
      <c r="B167" t="s">
        <v>522</v>
      </c>
      <c r="C167" t="s">
        <v>978</v>
      </c>
      <c r="D167">
        <v>40759</v>
      </c>
      <c r="E167">
        <v>2031.62</v>
      </c>
      <c r="F167">
        <f t="shared" si="4"/>
        <v>82806799.579999998</v>
      </c>
      <c r="R167">
        <v>40759</v>
      </c>
      <c r="T167">
        <v>34484</v>
      </c>
      <c r="U167" t="str">
        <f t="shared" si="5"/>
        <v>N</v>
      </c>
      <c r="V167" t="s">
        <v>980</v>
      </c>
      <c r="W167" t="s">
        <v>326</v>
      </c>
      <c r="X167" t="s">
        <v>327</v>
      </c>
      <c r="Y167">
        <v>132455580</v>
      </c>
      <c r="Z167">
        <v>135419664</v>
      </c>
      <c r="AA167" t="s">
        <v>1192</v>
      </c>
      <c r="AB167">
        <v>0</v>
      </c>
      <c r="AC167">
        <v>8501088</v>
      </c>
      <c r="AD167">
        <v>9065655</v>
      </c>
      <c r="AE167">
        <v>123954492</v>
      </c>
      <c r="AF167">
        <v>126354009</v>
      </c>
      <c r="AG167">
        <v>480845</v>
      </c>
      <c r="AH167">
        <v>483240</v>
      </c>
      <c r="AI167">
        <v>88099.5</v>
      </c>
      <c r="AJ167">
        <v>88515.14</v>
      </c>
      <c r="AK167">
        <v>98.4</v>
      </c>
      <c r="AL167">
        <v>97.4</v>
      </c>
      <c r="AM167">
        <v>0</v>
      </c>
      <c r="AN167">
        <v>0</v>
      </c>
      <c r="AO167">
        <v>86689.9</v>
      </c>
      <c r="AP167">
        <v>86213.7</v>
      </c>
    </row>
    <row r="168" spans="1:42" x14ac:dyDescent="0.25">
      <c r="A168" t="str">
        <f>VLOOKUP(B168,Data!$A$8:$C$316, 3, 0)</f>
        <v>SD</v>
      </c>
      <c r="B168" t="s">
        <v>523</v>
      </c>
      <c r="C168" t="s">
        <v>980</v>
      </c>
      <c r="D168">
        <v>71538.7</v>
      </c>
      <c r="E168">
        <v>1923.9</v>
      </c>
      <c r="F168">
        <f t="shared" si="4"/>
        <v>137633304.93000001</v>
      </c>
      <c r="R168">
        <v>71538.7</v>
      </c>
      <c r="T168">
        <v>86213.7</v>
      </c>
      <c r="U168" t="str">
        <f t="shared" si="5"/>
        <v>N</v>
      </c>
      <c r="V168" t="s">
        <v>982</v>
      </c>
      <c r="W168" t="s">
        <v>522</v>
      </c>
      <c r="X168" t="s">
        <v>978</v>
      </c>
      <c r="Y168">
        <v>7835909</v>
      </c>
      <c r="Z168">
        <v>8028237</v>
      </c>
      <c r="AA168" t="s">
        <v>1192</v>
      </c>
      <c r="AB168">
        <v>0</v>
      </c>
      <c r="AC168">
        <v>333470</v>
      </c>
      <c r="AD168">
        <v>346796</v>
      </c>
      <c r="AE168">
        <v>7502439</v>
      </c>
      <c r="AF168">
        <v>7681441</v>
      </c>
      <c r="AG168">
        <v>0</v>
      </c>
      <c r="AH168">
        <v>0</v>
      </c>
      <c r="AI168">
        <v>41296</v>
      </c>
      <c r="AJ168">
        <v>41170.699999999997</v>
      </c>
      <c r="AK168">
        <v>99</v>
      </c>
      <c r="AL168">
        <v>99</v>
      </c>
      <c r="AM168">
        <v>0</v>
      </c>
      <c r="AN168">
        <v>0</v>
      </c>
      <c r="AO168">
        <v>40883</v>
      </c>
      <c r="AP168">
        <v>40759</v>
      </c>
    </row>
    <row r="169" spans="1:42" x14ac:dyDescent="0.25">
      <c r="A169" t="str">
        <f>VLOOKUP(B169,Data!$A$8:$C$316, 3, 0)</f>
        <v>SD</v>
      </c>
      <c r="B169" t="s">
        <v>524</v>
      </c>
      <c r="C169" t="s">
        <v>982</v>
      </c>
      <c r="D169">
        <v>40002.1</v>
      </c>
      <c r="E169">
        <v>2171.02</v>
      </c>
      <c r="F169">
        <f t="shared" si="4"/>
        <v>86845359.14199999</v>
      </c>
      <c r="R169">
        <v>40002.1</v>
      </c>
      <c r="T169">
        <v>40759</v>
      </c>
      <c r="U169" t="str">
        <f t="shared" si="5"/>
        <v>N</v>
      </c>
      <c r="V169" t="s">
        <v>330</v>
      </c>
      <c r="W169" t="s">
        <v>523</v>
      </c>
      <c r="X169" t="s">
        <v>980</v>
      </c>
      <c r="Y169">
        <v>19270580</v>
      </c>
      <c r="Z169">
        <v>19784512</v>
      </c>
      <c r="AA169" t="s">
        <v>1192</v>
      </c>
      <c r="AB169">
        <v>0</v>
      </c>
      <c r="AC169">
        <v>6519120</v>
      </c>
      <c r="AD169">
        <v>6667152</v>
      </c>
      <c r="AE169">
        <v>12751460</v>
      </c>
      <c r="AF169">
        <v>13117360</v>
      </c>
      <c r="AG169">
        <v>0</v>
      </c>
      <c r="AH169">
        <v>0</v>
      </c>
      <c r="AI169">
        <v>72355.100000000006</v>
      </c>
      <c r="AJ169">
        <v>72595.100000000006</v>
      </c>
      <c r="AK169">
        <v>98.5</v>
      </c>
      <c r="AL169">
        <v>98.24</v>
      </c>
      <c r="AM169">
        <v>223.1</v>
      </c>
      <c r="AN169">
        <v>221.3</v>
      </c>
      <c r="AO169">
        <v>71492.899999999994</v>
      </c>
      <c r="AP169">
        <v>71538.7</v>
      </c>
    </row>
    <row r="170" spans="1:42" x14ac:dyDescent="0.25">
      <c r="A170" t="str">
        <f>VLOOKUP(B170,Data!$A$8:$C$316, 3, 0)</f>
        <v>MD</v>
      </c>
      <c r="B170" t="s">
        <v>329</v>
      </c>
      <c r="C170" t="s">
        <v>330</v>
      </c>
      <c r="D170">
        <v>66837.899999999994</v>
      </c>
      <c r="E170">
        <v>2023.54</v>
      </c>
      <c r="F170">
        <f t="shared" si="4"/>
        <v>135249164.16599998</v>
      </c>
      <c r="R170">
        <v>66837.899999999994</v>
      </c>
      <c r="T170">
        <v>71538.7</v>
      </c>
      <c r="U170" t="str">
        <f t="shared" si="5"/>
        <v>N</v>
      </c>
      <c r="V170" t="s">
        <v>985</v>
      </c>
      <c r="W170" t="s">
        <v>524</v>
      </c>
      <c r="X170" t="s">
        <v>982</v>
      </c>
      <c r="Y170">
        <v>10126209</v>
      </c>
      <c r="Z170">
        <v>10518936.84</v>
      </c>
      <c r="AA170" t="s">
        <v>1192</v>
      </c>
      <c r="AB170" t="s">
        <v>1192</v>
      </c>
      <c r="AC170">
        <v>3108509</v>
      </c>
      <c r="AD170">
        <v>3237197</v>
      </c>
      <c r="AE170">
        <v>7017700</v>
      </c>
      <c r="AF170">
        <v>7281739.8399999999</v>
      </c>
      <c r="AG170">
        <v>595435</v>
      </c>
      <c r="AH170">
        <v>634319.73</v>
      </c>
      <c r="AI170">
        <v>39692.800000000003</v>
      </c>
      <c r="AJ170">
        <v>40406.111109999998</v>
      </c>
      <c r="AK170">
        <v>99.01</v>
      </c>
      <c r="AL170">
        <v>99</v>
      </c>
      <c r="AM170">
        <v>0</v>
      </c>
      <c r="AN170" t="s">
        <v>1192</v>
      </c>
      <c r="AO170">
        <v>39299.800000000003</v>
      </c>
      <c r="AP170">
        <v>40002.1</v>
      </c>
    </row>
    <row r="171" spans="1:42" x14ac:dyDescent="0.25">
      <c r="A171" t="str">
        <f>VLOOKUP(B171,Data!$A$8:$C$316, 3, 0)</f>
        <v>SD</v>
      </c>
      <c r="B171" t="s">
        <v>525</v>
      </c>
      <c r="C171" t="s">
        <v>985</v>
      </c>
      <c r="D171">
        <v>37087</v>
      </c>
      <c r="E171">
        <v>1900.28</v>
      </c>
      <c r="F171">
        <f t="shared" si="4"/>
        <v>70475684.359999999</v>
      </c>
      <c r="R171">
        <v>37087</v>
      </c>
      <c r="T171">
        <v>40002.1</v>
      </c>
      <c r="U171" t="str">
        <f t="shared" si="5"/>
        <v>N</v>
      </c>
      <c r="V171" t="s">
        <v>333</v>
      </c>
      <c r="W171" t="s">
        <v>329</v>
      </c>
      <c r="X171" t="s">
        <v>330</v>
      </c>
      <c r="Y171">
        <v>115269541</v>
      </c>
      <c r="Z171">
        <v>119911459</v>
      </c>
      <c r="AA171" t="s">
        <v>1192</v>
      </c>
      <c r="AB171" t="s">
        <v>1192</v>
      </c>
      <c r="AC171">
        <v>82603</v>
      </c>
      <c r="AD171">
        <v>83624</v>
      </c>
      <c r="AE171">
        <v>115186938</v>
      </c>
      <c r="AF171">
        <v>119827835</v>
      </c>
      <c r="AG171">
        <v>16359187</v>
      </c>
      <c r="AH171">
        <v>16430858</v>
      </c>
      <c r="AI171">
        <v>68760.5</v>
      </c>
      <c r="AJ171">
        <v>68510</v>
      </c>
      <c r="AK171">
        <v>98</v>
      </c>
      <c r="AL171">
        <v>97.5</v>
      </c>
      <c r="AM171">
        <v>43.6</v>
      </c>
      <c r="AN171">
        <v>40.6</v>
      </c>
      <c r="AO171">
        <v>67428.899999999994</v>
      </c>
      <c r="AP171">
        <v>66837.899999999994</v>
      </c>
    </row>
    <row r="172" spans="1:42" x14ac:dyDescent="0.25">
      <c r="A172" t="str">
        <f>VLOOKUP(B172,Data!$A$8:$C$316, 3, 0)</f>
        <v>OLB</v>
      </c>
      <c r="B172" t="s">
        <v>332</v>
      </c>
      <c r="C172" t="s">
        <v>333</v>
      </c>
      <c r="D172">
        <v>80336.2</v>
      </c>
      <c r="E172">
        <v>1467.33</v>
      </c>
      <c r="F172">
        <f t="shared" si="4"/>
        <v>117879716.34599999</v>
      </c>
      <c r="R172">
        <v>80336.2</v>
      </c>
      <c r="T172">
        <v>66837.899999999994</v>
      </c>
      <c r="U172" t="str">
        <f t="shared" si="5"/>
        <v>N</v>
      </c>
      <c r="V172" t="s">
        <v>988</v>
      </c>
      <c r="W172" t="s">
        <v>525</v>
      </c>
      <c r="X172" t="s">
        <v>985</v>
      </c>
      <c r="Y172">
        <v>8114923</v>
      </c>
      <c r="Z172">
        <v>8244970</v>
      </c>
      <c r="AA172" t="s">
        <v>1192</v>
      </c>
      <c r="AB172">
        <v>0</v>
      </c>
      <c r="AC172">
        <v>594902</v>
      </c>
      <c r="AD172">
        <v>599860</v>
      </c>
      <c r="AE172">
        <v>7520021</v>
      </c>
      <c r="AF172">
        <v>7645110</v>
      </c>
      <c r="AG172">
        <v>0</v>
      </c>
      <c r="AH172">
        <v>0</v>
      </c>
      <c r="AI172">
        <v>38150</v>
      </c>
      <c r="AJ172">
        <v>37843.9</v>
      </c>
      <c r="AK172">
        <v>98</v>
      </c>
      <c r="AL172">
        <v>98</v>
      </c>
      <c r="AM172">
        <v>0</v>
      </c>
      <c r="AN172">
        <v>0</v>
      </c>
      <c r="AO172">
        <v>37387</v>
      </c>
      <c r="AP172">
        <v>37087</v>
      </c>
    </row>
    <row r="173" spans="1:42" x14ac:dyDescent="0.25">
      <c r="A173" t="str">
        <f>VLOOKUP(B173,Data!$A$8:$C$316, 3, 0)</f>
        <v>SD</v>
      </c>
      <c r="B173" t="s">
        <v>526</v>
      </c>
      <c r="C173" t="s">
        <v>988</v>
      </c>
      <c r="D173">
        <v>34397.9</v>
      </c>
      <c r="E173">
        <v>2102.19</v>
      </c>
      <c r="F173">
        <f t="shared" si="4"/>
        <v>72310921.401000008</v>
      </c>
      <c r="R173">
        <v>34397.9</v>
      </c>
      <c r="T173">
        <v>37087</v>
      </c>
      <c r="U173" t="str">
        <f t="shared" si="5"/>
        <v>N</v>
      </c>
      <c r="V173" t="s">
        <v>990</v>
      </c>
      <c r="W173" t="s">
        <v>332</v>
      </c>
      <c r="X173" t="s">
        <v>333</v>
      </c>
      <c r="Y173">
        <v>85755609</v>
      </c>
      <c r="Z173">
        <v>88664654</v>
      </c>
      <c r="AA173" t="s">
        <v>1192</v>
      </c>
      <c r="AB173">
        <v>0</v>
      </c>
      <c r="AC173">
        <v>0</v>
      </c>
      <c r="AD173">
        <v>0</v>
      </c>
      <c r="AE173">
        <v>85755609</v>
      </c>
      <c r="AF173">
        <v>88664654</v>
      </c>
      <c r="AG173">
        <v>20897434.600000001</v>
      </c>
      <c r="AH173">
        <v>15012425.050000001</v>
      </c>
      <c r="AI173">
        <v>84274.8</v>
      </c>
      <c r="AJ173">
        <v>82991.899999999994</v>
      </c>
      <c r="AK173">
        <v>96.8</v>
      </c>
      <c r="AL173">
        <v>96.8</v>
      </c>
      <c r="AM173">
        <v>0</v>
      </c>
      <c r="AN173">
        <v>0</v>
      </c>
      <c r="AO173">
        <v>81578.009999999995</v>
      </c>
      <c r="AP173">
        <v>80336.2</v>
      </c>
    </row>
    <row r="174" spans="1:42" x14ac:dyDescent="0.25">
      <c r="A174" t="str">
        <f>VLOOKUP(B174,Data!$A$8:$C$316, 3, 0)</f>
        <v>SD</v>
      </c>
      <c r="B174" t="s">
        <v>527</v>
      </c>
      <c r="C174" t="s">
        <v>990</v>
      </c>
      <c r="D174">
        <v>31658.400000000001</v>
      </c>
      <c r="E174">
        <v>2004.27</v>
      </c>
      <c r="F174">
        <f t="shared" si="4"/>
        <v>63451981.368000001</v>
      </c>
      <c r="R174">
        <v>31658.400000000001</v>
      </c>
      <c r="T174">
        <v>80336.2</v>
      </c>
      <c r="U174" t="str">
        <f t="shared" si="5"/>
        <v>N</v>
      </c>
      <c r="V174" t="s">
        <v>338</v>
      </c>
      <c r="W174" t="s">
        <v>526</v>
      </c>
      <c r="X174" t="s">
        <v>988</v>
      </c>
      <c r="Y174">
        <v>8887232</v>
      </c>
      <c r="Z174">
        <v>9092994</v>
      </c>
      <c r="AA174" t="s">
        <v>1192</v>
      </c>
      <c r="AB174">
        <v>0</v>
      </c>
      <c r="AC174">
        <v>2376082</v>
      </c>
      <c r="AD174">
        <v>2442174</v>
      </c>
      <c r="AE174">
        <v>6511150</v>
      </c>
      <c r="AF174">
        <v>6650820</v>
      </c>
      <c r="AG174">
        <v>0</v>
      </c>
      <c r="AH174">
        <v>0</v>
      </c>
      <c r="AI174">
        <v>35455.85</v>
      </c>
      <c r="AJ174">
        <v>35461.72</v>
      </c>
      <c r="AK174">
        <v>97.5</v>
      </c>
      <c r="AL174">
        <v>97</v>
      </c>
      <c r="AM174">
        <v>0</v>
      </c>
      <c r="AN174">
        <v>0</v>
      </c>
      <c r="AO174">
        <v>34569.5</v>
      </c>
      <c r="AP174">
        <v>34397.9</v>
      </c>
    </row>
    <row r="175" spans="1:42" x14ac:dyDescent="0.25">
      <c r="A175" t="str">
        <f>VLOOKUP(B175,Data!$A$8:$C$316, 3, 0)</f>
        <v>UA</v>
      </c>
      <c r="B175" t="s">
        <v>337</v>
      </c>
      <c r="C175" t="s">
        <v>338</v>
      </c>
      <c r="D175">
        <v>44405.4</v>
      </c>
      <c r="E175">
        <v>2018.95</v>
      </c>
      <c r="F175">
        <f t="shared" si="4"/>
        <v>89652282.329999998</v>
      </c>
      <c r="R175">
        <v>44405.4</v>
      </c>
      <c r="T175">
        <v>34397.9</v>
      </c>
      <c r="U175" t="str">
        <f t="shared" si="5"/>
        <v>N</v>
      </c>
      <c r="V175" t="s">
        <v>994</v>
      </c>
      <c r="W175" t="s">
        <v>527</v>
      </c>
      <c r="X175" t="s">
        <v>990</v>
      </c>
      <c r="Y175">
        <v>9224137</v>
      </c>
      <c r="Z175">
        <v>9507868</v>
      </c>
      <c r="AA175" t="s">
        <v>1192</v>
      </c>
      <c r="AB175">
        <v>0</v>
      </c>
      <c r="AC175">
        <v>3295046</v>
      </c>
      <c r="AD175">
        <v>3386780</v>
      </c>
      <c r="AE175">
        <v>5929091</v>
      </c>
      <c r="AF175">
        <v>6121088</v>
      </c>
      <c r="AG175">
        <v>0</v>
      </c>
      <c r="AH175">
        <v>0</v>
      </c>
      <c r="AI175">
        <v>31901.33</v>
      </c>
      <c r="AJ175">
        <v>32304.46</v>
      </c>
      <c r="AK175">
        <v>98</v>
      </c>
      <c r="AL175">
        <v>98</v>
      </c>
      <c r="AM175">
        <v>0</v>
      </c>
      <c r="AN175">
        <v>0</v>
      </c>
      <c r="AO175">
        <v>31263.3</v>
      </c>
      <c r="AP175">
        <v>31658.400000000001</v>
      </c>
    </row>
    <row r="176" spans="1:42" x14ac:dyDescent="0.25">
      <c r="A176" t="str">
        <f>VLOOKUP(B176,Data!$A$8:$C$316, 3, 0)</f>
        <v>SD</v>
      </c>
      <c r="B176" t="s">
        <v>528</v>
      </c>
      <c r="C176" t="s">
        <v>994</v>
      </c>
      <c r="D176">
        <v>49396.9</v>
      </c>
      <c r="E176">
        <v>1948.68</v>
      </c>
      <c r="F176">
        <f t="shared" si="4"/>
        <v>96258751.092000008</v>
      </c>
      <c r="R176">
        <v>49396.9</v>
      </c>
      <c r="T176">
        <v>31658.400000000001</v>
      </c>
      <c r="U176" t="str">
        <f t="shared" si="5"/>
        <v>N</v>
      </c>
      <c r="V176" t="s">
        <v>996</v>
      </c>
      <c r="W176" t="s">
        <v>337</v>
      </c>
      <c r="X176" t="s">
        <v>338</v>
      </c>
      <c r="Y176">
        <v>71265511</v>
      </c>
      <c r="Z176">
        <v>74929440</v>
      </c>
      <c r="AA176" t="s">
        <v>1192</v>
      </c>
      <c r="AB176">
        <v>43456</v>
      </c>
      <c r="AC176">
        <v>747208</v>
      </c>
      <c r="AD176">
        <v>768454</v>
      </c>
      <c r="AE176">
        <v>70518303</v>
      </c>
      <c r="AF176">
        <v>74160986</v>
      </c>
      <c r="AG176">
        <v>689000</v>
      </c>
      <c r="AH176">
        <v>709000</v>
      </c>
      <c r="AI176">
        <v>45139.85</v>
      </c>
      <c r="AJ176">
        <v>45684.6</v>
      </c>
      <c r="AK176">
        <v>98.2</v>
      </c>
      <c r="AL176">
        <v>97.2</v>
      </c>
      <c r="AM176">
        <v>0</v>
      </c>
      <c r="AN176">
        <v>0</v>
      </c>
      <c r="AO176">
        <v>44327.3</v>
      </c>
      <c r="AP176">
        <v>44405.4</v>
      </c>
    </row>
    <row r="177" spans="1:42" x14ac:dyDescent="0.25">
      <c r="A177" t="str">
        <f>VLOOKUP(B177,Data!$A$8:$C$316, 3, 0)</f>
        <v>SD</v>
      </c>
      <c r="B177" t="s">
        <v>529</v>
      </c>
      <c r="C177" t="s">
        <v>996</v>
      </c>
      <c r="D177">
        <v>37700</v>
      </c>
      <c r="E177">
        <v>1903.42</v>
      </c>
      <c r="F177">
        <f t="shared" si="4"/>
        <v>71758934</v>
      </c>
      <c r="R177">
        <v>37700</v>
      </c>
      <c r="T177">
        <v>44405.4</v>
      </c>
      <c r="U177" t="str">
        <f t="shared" si="5"/>
        <v>N</v>
      </c>
      <c r="V177" t="s">
        <v>341</v>
      </c>
      <c r="W177" t="s">
        <v>528</v>
      </c>
      <c r="X177" t="s">
        <v>994</v>
      </c>
      <c r="Y177">
        <v>12952052</v>
      </c>
      <c r="Z177">
        <v>13092752</v>
      </c>
      <c r="AA177" t="s">
        <v>1192</v>
      </c>
      <c r="AB177" t="s">
        <v>1192</v>
      </c>
      <c r="AC177">
        <v>1200348</v>
      </c>
      <c r="AD177">
        <v>1231115</v>
      </c>
      <c r="AE177">
        <v>11751704</v>
      </c>
      <c r="AF177">
        <v>11861637</v>
      </c>
      <c r="AG177">
        <v>4938</v>
      </c>
      <c r="AH177">
        <v>5060</v>
      </c>
      <c r="AI177">
        <v>50484.4</v>
      </c>
      <c r="AJ177">
        <v>49895.9</v>
      </c>
      <c r="AK177">
        <v>99</v>
      </c>
      <c r="AL177">
        <v>99</v>
      </c>
      <c r="AM177">
        <v>0</v>
      </c>
      <c r="AN177">
        <v>0</v>
      </c>
      <c r="AO177">
        <v>49979.6</v>
      </c>
      <c r="AP177">
        <v>49396.9</v>
      </c>
    </row>
    <row r="178" spans="1:42" x14ac:dyDescent="0.25">
      <c r="A178" t="str">
        <f>VLOOKUP(B178,Data!$A$8:$C$316, 3, 0)</f>
        <v>UA</v>
      </c>
      <c r="B178" t="s">
        <v>340</v>
      </c>
      <c r="C178" t="s">
        <v>341</v>
      </c>
      <c r="D178">
        <v>49640.3</v>
      </c>
      <c r="E178">
        <v>1946.67</v>
      </c>
      <c r="F178">
        <f t="shared" si="4"/>
        <v>96633282.801000014</v>
      </c>
      <c r="R178">
        <v>49640.3</v>
      </c>
      <c r="T178">
        <v>49396.9</v>
      </c>
      <c r="U178" t="str">
        <f t="shared" si="5"/>
        <v>N</v>
      </c>
      <c r="V178" t="s">
        <v>1000</v>
      </c>
      <c r="W178" t="s">
        <v>529</v>
      </c>
      <c r="X178" t="s">
        <v>996</v>
      </c>
      <c r="Y178">
        <v>9966700</v>
      </c>
      <c r="Z178">
        <v>10290300</v>
      </c>
      <c r="AA178" t="s">
        <v>1192</v>
      </c>
      <c r="AB178" t="s">
        <v>1192</v>
      </c>
      <c r="AC178">
        <v>3570858</v>
      </c>
      <c r="AD178">
        <v>3707886</v>
      </c>
      <c r="AE178">
        <v>6395842</v>
      </c>
      <c r="AF178">
        <v>6582414</v>
      </c>
      <c r="AG178">
        <v>564400</v>
      </c>
      <c r="AH178">
        <v>582800</v>
      </c>
      <c r="AI178">
        <v>37219.699999999997</v>
      </c>
      <c r="AJ178">
        <v>37192.199999999997</v>
      </c>
      <c r="AK178">
        <v>99.25</v>
      </c>
      <c r="AL178">
        <v>99.25</v>
      </c>
      <c r="AM178">
        <v>759.4</v>
      </c>
      <c r="AN178">
        <v>786.7</v>
      </c>
      <c r="AO178">
        <v>37700</v>
      </c>
      <c r="AP178">
        <v>37700</v>
      </c>
    </row>
    <row r="179" spans="1:42" x14ac:dyDescent="0.25">
      <c r="A179" t="str">
        <f>VLOOKUP(B179,Data!$A$8:$C$316, 3, 0)</f>
        <v>SD</v>
      </c>
      <c r="B179" t="s">
        <v>530</v>
      </c>
      <c r="C179" t="s">
        <v>1000</v>
      </c>
      <c r="D179">
        <v>40959.199999999997</v>
      </c>
      <c r="E179">
        <v>1967.51</v>
      </c>
      <c r="F179">
        <f t="shared" si="4"/>
        <v>80587635.591999993</v>
      </c>
      <c r="R179">
        <v>40959.199999999997</v>
      </c>
      <c r="T179">
        <v>37700</v>
      </c>
      <c r="U179" t="str">
        <f t="shared" si="5"/>
        <v>N</v>
      </c>
      <c r="V179" t="s">
        <v>344</v>
      </c>
      <c r="W179" t="s">
        <v>340</v>
      </c>
      <c r="X179" t="s">
        <v>341</v>
      </c>
      <c r="Y179">
        <v>77854196.605000004</v>
      </c>
      <c r="Z179">
        <v>80173877.463</v>
      </c>
      <c r="AA179" t="s">
        <v>1192</v>
      </c>
      <c r="AB179">
        <v>579702.46</v>
      </c>
      <c r="AC179">
        <v>1614093</v>
      </c>
      <c r="AD179">
        <v>1686206</v>
      </c>
      <c r="AE179">
        <v>76240103.605000004</v>
      </c>
      <c r="AF179">
        <v>78487671.463</v>
      </c>
      <c r="AG179">
        <v>1540514.6</v>
      </c>
      <c r="AH179">
        <v>1581161</v>
      </c>
      <c r="AI179">
        <v>50846.400000000001</v>
      </c>
      <c r="AJ179">
        <v>50953.1</v>
      </c>
      <c r="AK179">
        <v>98.100359999999995</v>
      </c>
      <c r="AL179">
        <v>97.4</v>
      </c>
      <c r="AM179">
        <v>9</v>
      </c>
      <c r="AN179">
        <v>12</v>
      </c>
      <c r="AO179">
        <v>49889.5</v>
      </c>
      <c r="AP179">
        <v>49640.3</v>
      </c>
    </row>
    <row r="180" spans="1:42" x14ac:dyDescent="0.25">
      <c r="A180" t="str">
        <f>VLOOKUP(B180,Data!$A$8:$C$316, 3, 0)</f>
        <v>UA</v>
      </c>
      <c r="B180" t="s">
        <v>343</v>
      </c>
      <c r="C180" t="s">
        <v>344</v>
      </c>
      <c r="D180">
        <v>111892</v>
      </c>
      <c r="E180">
        <v>1919.48</v>
      </c>
      <c r="F180">
        <f t="shared" si="4"/>
        <v>214774456.16</v>
      </c>
      <c r="R180">
        <v>111892</v>
      </c>
      <c r="T180">
        <v>49640.3</v>
      </c>
      <c r="U180" t="str">
        <f t="shared" si="5"/>
        <v>N</v>
      </c>
      <c r="V180" t="s">
        <v>347</v>
      </c>
      <c r="W180" t="s">
        <v>530</v>
      </c>
      <c r="X180" t="s">
        <v>1000</v>
      </c>
      <c r="Y180">
        <v>8774548</v>
      </c>
      <c r="Z180">
        <v>8870005</v>
      </c>
      <c r="AA180" t="s">
        <v>1192</v>
      </c>
      <c r="AB180">
        <v>0</v>
      </c>
      <c r="AC180">
        <v>2520143</v>
      </c>
      <c r="AD180">
        <v>2573788</v>
      </c>
      <c r="AE180">
        <v>6254405</v>
      </c>
      <c r="AF180">
        <v>6296217</v>
      </c>
      <c r="AG180">
        <v>0</v>
      </c>
      <c r="AH180">
        <v>0</v>
      </c>
      <c r="AI180">
        <v>41348.6</v>
      </c>
      <c r="AJ180">
        <v>41372.910000000003</v>
      </c>
      <c r="AK180">
        <v>98.4</v>
      </c>
      <c r="AL180">
        <v>99</v>
      </c>
      <c r="AM180">
        <v>0</v>
      </c>
      <c r="AN180" t="s">
        <v>1192</v>
      </c>
      <c r="AO180">
        <v>40687</v>
      </c>
      <c r="AP180">
        <v>40959.199999999997</v>
      </c>
    </row>
    <row r="181" spans="1:42" x14ac:dyDescent="0.25">
      <c r="A181" t="str">
        <f>VLOOKUP(B181,Data!$A$8:$C$316, 3, 0)</f>
        <v>UA</v>
      </c>
      <c r="B181" t="s">
        <v>346</v>
      </c>
      <c r="C181" t="s">
        <v>347</v>
      </c>
      <c r="D181">
        <v>78738.899999999994</v>
      </c>
      <c r="E181">
        <v>1900.22</v>
      </c>
      <c r="F181">
        <f t="shared" si="4"/>
        <v>149621232.558</v>
      </c>
      <c r="R181">
        <v>78738.899999999994</v>
      </c>
      <c r="T181">
        <v>40959.199999999997</v>
      </c>
      <c r="U181" t="str">
        <f t="shared" si="5"/>
        <v>N</v>
      </c>
      <c r="V181" t="s">
        <v>350</v>
      </c>
      <c r="W181" t="s">
        <v>343</v>
      </c>
      <c r="X181" t="s">
        <v>344</v>
      </c>
      <c r="Y181">
        <v>167399684.086</v>
      </c>
      <c r="Z181">
        <v>177711459</v>
      </c>
      <c r="AA181" t="s">
        <v>1192</v>
      </c>
      <c r="AB181" t="s">
        <v>1192</v>
      </c>
      <c r="AC181">
        <v>5432412</v>
      </c>
      <c r="AD181">
        <v>6192634</v>
      </c>
      <c r="AE181">
        <v>161967272.086</v>
      </c>
      <c r="AF181">
        <v>171518825</v>
      </c>
      <c r="AG181">
        <v>0</v>
      </c>
      <c r="AH181">
        <v>0</v>
      </c>
      <c r="AI181">
        <v>112539.2</v>
      </c>
      <c r="AJ181">
        <v>113640.9</v>
      </c>
      <c r="AK181">
        <v>0</v>
      </c>
      <c r="AL181">
        <v>98.460999999999999</v>
      </c>
      <c r="AM181">
        <v>0</v>
      </c>
      <c r="AN181" t="s">
        <v>1192</v>
      </c>
      <c r="AO181">
        <v>110933.8</v>
      </c>
      <c r="AP181">
        <v>111892</v>
      </c>
    </row>
    <row r="182" spans="1:42" x14ac:dyDescent="0.25">
      <c r="A182" t="str">
        <f>VLOOKUP(B182,Data!$A$8:$C$316, 3, 0)</f>
        <v>MD</v>
      </c>
      <c r="B182" t="s">
        <v>349</v>
      </c>
      <c r="C182" t="s">
        <v>350</v>
      </c>
      <c r="D182">
        <v>60941</v>
      </c>
      <c r="E182">
        <v>1941.46</v>
      </c>
      <c r="F182">
        <f t="shared" si="4"/>
        <v>118314513.86</v>
      </c>
      <c r="R182">
        <v>60941</v>
      </c>
      <c r="T182">
        <v>111892</v>
      </c>
      <c r="U182" t="str">
        <f t="shared" si="5"/>
        <v>N</v>
      </c>
      <c r="V182" t="s">
        <v>1005</v>
      </c>
      <c r="W182" t="s">
        <v>346</v>
      </c>
      <c r="X182" t="s">
        <v>347</v>
      </c>
      <c r="Y182">
        <v>119551477</v>
      </c>
      <c r="Z182">
        <v>124611239</v>
      </c>
      <c r="AA182" t="s">
        <v>1192</v>
      </c>
      <c r="AB182">
        <v>79190</v>
      </c>
      <c r="AC182">
        <v>6039636</v>
      </c>
      <c r="AD182">
        <v>6106047</v>
      </c>
      <c r="AE182">
        <v>113511841</v>
      </c>
      <c r="AF182">
        <v>118505192</v>
      </c>
      <c r="AG182">
        <v>849055</v>
      </c>
      <c r="AH182">
        <v>868395</v>
      </c>
      <c r="AI182">
        <v>79779.7</v>
      </c>
      <c r="AJ182">
        <v>79893.7</v>
      </c>
      <c r="AK182">
        <v>99.2</v>
      </c>
      <c r="AL182">
        <v>98.5</v>
      </c>
      <c r="AM182">
        <v>43.6</v>
      </c>
      <c r="AN182">
        <v>43.6</v>
      </c>
      <c r="AO182">
        <v>79185.100000000006</v>
      </c>
      <c r="AP182">
        <v>78738.899999999994</v>
      </c>
    </row>
    <row r="183" spans="1:42" x14ac:dyDescent="0.25">
      <c r="A183" t="str">
        <f>VLOOKUP(B183,Data!$A$8:$C$316, 3, 0)</f>
        <v>SD</v>
      </c>
      <c r="B183" t="s">
        <v>531</v>
      </c>
      <c r="C183" t="s">
        <v>1005</v>
      </c>
      <c r="D183">
        <v>21071.1</v>
      </c>
      <c r="E183">
        <v>2055.63</v>
      </c>
      <c r="F183">
        <f t="shared" si="4"/>
        <v>43314385.292999998</v>
      </c>
      <c r="R183">
        <v>21071.1</v>
      </c>
      <c r="T183">
        <v>78738.899999999994</v>
      </c>
      <c r="U183" t="str">
        <f t="shared" si="5"/>
        <v>N</v>
      </c>
      <c r="V183" t="s">
        <v>1007</v>
      </c>
      <c r="W183" t="s">
        <v>349</v>
      </c>
      <c r="X183" t="s">
        <v>350</v>
      </c>
      <c r="Y183">
        <v>100885840</v>
      </c>
      <c r="Z183">
        <v>104329773</v>
      </c>
      <c r="AA183" t="s">
        <v>1192</v>
      </c>
      <c r="AB183" t="s">
        <v>1192</v>
      </c>
      <c r="AC183">
        <v>0</v>
      </c>
      <c r="AD183">
        <v>0</v>
      </c>
      <c r="AE183">
        <v>100885840</v>
      </c>
      <c r="AF183">
        <v>104329773</v>
      </c>
      <c r="AG183">
        <v>11275676</v>
      </c>
      <c r="AH183">
        <v>11329412</v>
      </c>
      <c r="AI183">
        <v>62761</v>
      </c>
      <c r="AJ183">
        <v>62134</v>
      </c>
      <c r="AK183">
        <v>98.5</v>
      </c>
      <c r="AL183">
        <v>98</v>
      </c>
      <c r="AM183">
        <v>50.4</v>
      </c>
      <c r="AN183">
        <v>49.7</v>
      </c>
      <c r="AO183">
        <v>61870</v>
      </c>
      <c r="AP183">
        <v>60941</v>
      </c>
    </row>
    <row r="184" spans="1:42" x14ac:dyDescent="0.25">
      <c r="A184" t="str">
        <f>VLOOKUP(B184,Data!$A$8:$C$316, 3, 0)</f>
        <v>SD</v>
      </c>
      <c r="B184" t="s">
        <v>532</v>
      </c>
      <c r="C184" t="s">
        <v>1007</v>
      </c>
      <c r="D184">
        <v>34841</v>
      </c>
      <c r="E184">
        <v>1970.89</v>
      </c>
      <c r="F184">
        <f t="shared" si="4"/>
        <v>68667778.49000001</v>
      </c>
      <c r="R184">
        <v>34841</v>
      </c>
      <c r="T184">
        <v>60941</v>
      </c>
      <c r="U184" t="str">
        <f t="shared" si="5"/>
        <v>N</v>
      </c>
      <c r="V184" t="s">
        <v>1823</v>
      </c>
      <c r="W184" t="s">
        <v>531</v>
      </c>
      <c r="X184" t="s">
        <v>1005</v>
      </c>
      <c r="Y184">
        <v>5539707</v>
      </c>
      <c r="Z184">
        <v>5671574</v>
      </c>
      <c r="AA184" t="s">
        <v>1192</v>
      </c>
      <c r="AB184" t="s">
        <v>1192</v>
      </c>
      <c r="AC184">
        <v>1073987</v>
      </c>
      <c r="AD184">
        <v>1092834</v>
      </c>
      <c r="AE184">
        <v>4465720</v>
      </c>
      <c r="AF184">
        <v>4578740</v>
      </c>
      <c r="AG184">
        <v>0</v>
      </c>
      <c r="AH184">
        <v>0</v>
      </c>
      <c r="AI184">
        <v>21464.2</v>
      </c>
      <c r="AJ184">
        <v>21501.1</v>
      </c>
      <c r="AK184">
        <v>98</v>
      </c>
      <c r="AL184">
        <v>98</v>
      </c>
      <c r="AM184">
        <v>0</v>
      </c>
      <c r="AN184">
        <v>0</v>
      </c>
      <c r="AO184">
        <v>21034.9</v>
      </c>
      <c r="AP184">
        <v>21071.1</v>
      </c>
    </row>
    <row r="185" spans="1:42" x14ac:dyDescent="0.25">
      <c r="A185" t="str">
        <f>VLOOKUP(B185,Data!$A$8:$C$316, 3, 0)</f>
        <v>UA</v>
      </c>
      <c r="B185" t="s">
        <v>355</v>
      </c>
      <c r="C185" t="s">
        <v>1823</v>
      </c>
      <c r="D185">
        <v>106934.9</v>
      </c>
      <c r="E185">
        <v>2055.44</v>
      </c>
      <c r="F185">
        <f t="shared" si="4"/>
        <v>219798270.85600001</v>
      </c>
      <c r="R185">
        <v>106934.9</v>
      </c>
      <c r="T185">
        <v>21071.1</v>
      </c>
      <c r="U185" t="str">
        <f t="shared" si="5"/>
        <v>N</v>
      </c>
      <c r="V185" t="s">
        <v>1010</v>
      </c>
      <c r="W185" t="s">
        <v>532</v>
      </c>
      <c r="X185" t="s">
        <v>1007</v>
      </c>
      <c r="Y185">
        <v>8244339</v>
      </c>
      <c r="Z185">
        <v>8452122.6999999993</v>
      </c>
      <c r="AA185" t="s">
        <v>1192</v>
      </c>
      <c r="AB185" t="s">
        <v>1192</v>
      </c>
      <c r="AC185">
        <v>2245084.61</v>
      </c>
      <c r="AD185">
        <v>2402447.7000000002</v>
      </c>
      <c r="AE185">
        <v>5999254.3899999997</v>
      </c>
      <c r="AF185">
        <v>6049675</v>
      </c>
      <c r="AG185">
        <v>514764</v>
      </c>
      <c r="AH185">
        <v>524589</v>
      </c>
      <c r="AI185">
        <v>35290.82</v>
      </c>
      <c r="AJ185">
        <v>35734.36</v>
      </c>
      <c r="AK185">
        <v>98</v>
      </c>
      <c r="AL185">
        <v>97.5</v>
      </c>
      <c r="AM185">
        <v>0</v>
      </c>
      <c r="AN185">
        <v>0</v>
      </c>
      <c r="AO185">
        <v>34585</v>
      </c>
      <c r="AP185">
        <v>34841</v>
      </c>
    </row>
    <row r="186" spans="1:42" x14ac:dyDescent="0.25">
      <c r="A186" t="str">
        <f>VLOOKUP(B186,Data!$A$8:$C$316, 3, 0)</f>
        <v>SD</v>
      </c>
      <c r="B186" t="s">
        <v>533</v>
      </c>
      <c r="C186" t="s">
        <v>1010</v>
      </c>
      <c r="D186">
        <v>37408</v>
      </c>
      <c r="E186">
        <v>2025.69</v>
      </c>
      <c r="F186">
        <f t="shared" si="4"/>
        <v>75777011.519999996</v>
      </c>
      <c r="R186">
        <v>37408</v>
      </c>
      <c r="T186">
        <v>34841</v>
      </c>
      <c r="U186" t="str">
        <f t="shared" si="5"/>
        <v>N</v>
      </c>
      <c r="V186" t="s">
        <v>358</v>
      </c>
      <c r="W186" t="s">
        <v>355</v>
      </c>
      <c r="X186" t="s">
        <v>1823</v>
      </c>
      <c r="Y186">
        <v>197535291</v>
      </c>
      <c r="Z186">
        <v>204416767</v>
      </c>
      <c r="AA186" t="s">
        <v>1192</v>
      </c>
      <c r="AB186">
        <v>3216</v>
      </c>
      <c r="AC186">
        <v>9340217</v>
      </c>
      <c r="AD186">
        <v>9391357</v>
      </c>
      <c r="AE186">
        <v>188195074</v>
      </c>
      <c r="AF186">
        <v>195025410</v>
      </c>
      <c r="AG186">
        <v>7291451</v>
      </c>
      <c r="AH186">
        <v>7409599</v>
      </c>
      <c r="AI186">
        <v>107617.22444000001</v>
      </c>
      <c r="AJ186">
        <v>108007.45</v>
      </c>
      <c r="AK186">
        <v>99.304670000000002</v>
      </c>
      <c r="AL186">
        <v>99.006990000000002</v>
      </c>
      <c r="AM186">
        <v>0</v>
      </c>
      <c r="AN186">
        <v>0</v>
      </c>
      <c r="AO186">
        <v>106868.9</v>
      </c>
      <c r="AP186">
        <v>106934.9</v>
      </c>
    </row>
    <row r="187" spans="1:42" x14ac:dyDescent="0.25">
      <c r="A187" t="str">
        <f>VLOOKUP(B187,Data!$A$8:$C$316, 3, 0)</f>
        <v>UA</v>
      </c>
      <c r="B187" t="s">
        <v>357</v>
      </c>
      <c r="C187" t="s">
        <v>358</v>
      </c>
      <c r="D187">
        <v>66396</v>
      </c>
      <c r="E187">
        <v>2225.7600000000002</v>
      </c>
      <c r="F187">
        <f t="shared" si="4"/>
        <v>147781560.96000001</v>
      </c>
      <c r="R187">
        <v>66396</v>
      </c>
      <c r="T187">
        <v>106934.9</v>
      </c>
      <c r="U187" t="str">
        <f t="shared" si="5"/>
        <v>N</v>
      </c>
      <c r="V187" t="s">
        <v>1013</v>
      </c>
      <c r="W187" t="s">
        <v>533</v>
      </c>
      <c r="X187" t="s">
        <v>1010</v>
      </c>
      <c r="Y187">
        <v>9967868</v>
      </c>
      <c r="Z187">
        <v>10277474</v>
      </c>
      <c r="AA187" t="s">
        <v>1192</v>
      </c>
      <c r="AB187">
        <v>0</v>
      </c>
      <c r="AC187">
        <v>0</v>
      </c>
      <c r="AD187">
        <v>0</v>
      </c>
      <c r="AE187">
        <v>9967868</v>
      </c>
      <c r="AF187">
        <v>10277474</v>
      </c>
      <c r="AG187">
        <v>0</v>
      </c>
      <c r="AH187">
        <v>0</v>
      </c>
      <c r="AI187">
        <v>37951.800000000003</v>
      </c>
      <c r="AJ187">
        <v>38367.18</v>
      </c>
      <c r="AK187">
        <v>97.5</v>
      </c>
      <c r="AL187">
        <v>97.5</v>
      </c>
      <c r="AM187">
        <v>0</v>
      </c>
      <c r="AN187">
        <v>0</v>
      </c>
      <c r="AO187">
        <v>37003</v>
      </c>
      <c r="AP187">
        <v>37408</v>
      </c>
    </row>
    <row r="188" spans="1:42" x14ac:dyDescent="0.25">
      <c r="A188" t="str">
        <f>VLOOKUP(B188,Data!$A$8:$C$316, 3, 0)</f>
        <v>SD</v>
      </c>
      <c r="B188" t="s">
        <v>534</v>
      </c>
      <c r="C188" t="s">
        <v>1013</v>
      </c>
      <c r="D188">
        <v>38408.1</v>
      </c>
      <c r="E188">
        <v>2030.13</v>
      </c>
      <c r="F188">
        <f t="shared" si="4"/>
        <v>77973436.053000003</v>
      </c>
      <c r="R188">
        <v>38408.1</v>
      </c>
      <c r="T188">
        <v>37408</v>
      </c>
      <c r="U188" t="str">
        <f t="shared" si="5"/>
        <v>N</v>
      </c>
      <c r="V188" t="s">
        <v>1015</v>
      </c>
      <c r="W188" t="s">
        <v>357</v>
      </c>
      <c r="X188" t="s">
        <v>358</v>
      </c>
      <c r="Y188">
        <v>121807454</v>
      </c>
      <c r="Z188">
        <v>126056126</v>
      </c>
      <c r="AA188" t="s">
        <v>1192</v>
      </c>
      <c r="AB188">
        <v>0</v>
      </c>
      <c r="AC188">
        <v>0</v>
      </c>
      <c r="AD188">
        <v>0</v>
      </c>
      <c r="AE188">
        <v>121807454</v>
      </c>
      <c r="AF188">
        <v>126056126</v>
      </c>
      <c r="AG188">
        <v>77894</v>
      </c>
      <c r="AH188">
        <v>78560</v>
      </c>
      <c r="AI188">
        <v>69087.199999999997</v>
      </c>
      <c r="AJ188">
        <v>68098.5</v>
      </c>
      <c r="AK188">
        <v>97.5</v>
      </c>
      <c r="AL188">
        <v>97.5</v>
      </c>
      <c r="AM188">
        <v>0</v>
      </c>
      <c r="AN188">
        <v>0</v>
      </c>
      <c r="AO188">
        <v>67360</v>
      </c>
      <c r="AP188">
        <v>66396</v>
      </c>
    </row>
    <row r="189" spans="1:42" x14ac:dyDescent="0.25">
      <c r="A189" t="str">
        <f>VLOOKUP(B189,Data!$A$8:$C$316, 3, 0)</f>
        <v>SD</v>
      </c>
      <c r="B189" t="s">
        <v>535</v>
      </c>
      <c r="C189" t="s">
        <v>1015</v>
      </c>
      <c r="D189">
        <v>17558.7</v>
      </c>
      <c r="E189">
        <v>1962.8</v>
      </c>
      <c r="F189">
        <f t="shared" si="4"/>
        <v>34464216.359999999</v>
      </c>
      <c r="R189">
        <v>17558.7</v>
      </c>
      <c r="T189">
        <v>66396</v>
      </c>
      <c r="U189" t="str">
        <f t="shared" si="5"/>
        <v>N</v>
      </c>
      <c r="V189" t="s">
        <v>364</v>
      </c>
      <c r="W189" t="s">
        <v>534</v>
      </c>
      <c r="X189" t="s">
        <v>1013</v>
      </c>
      <c r="Y189">
        <v>9168458.0199999996</v>
      </c>
      <c r="Z189">
        <v>9358518</v>
      </c>
      <c r="AA189" t="s">
        <v>1192</v>
      </c>
      <c r="AB189" t="s">
        <v>1192</v>
      </c>
      <c r="AC189">
        <v>0</v>
      </c>
      <c r="AD189">
        <v>0</v>
      </c>
      <c r="AE189">
        <v>9168458.0199999996</v>
      </c>
      <c r="AF189">
        <v>9358518</v>
      </c>
      <c r="AG189">
        <v>0</v>
      </c>
      <c r="AH189">
        <v>0</v>
      </c>
      <c r="AI189">
        <v>38959.5</v>
      </c>
      <c r="AJ189">
        <v>39149.800000000003</v>
      </c>
      <c r="AK189">
        <v>98.5</v>
      </c>
      <c r="AL189">
        <v>98</v>
      </c>
      <c r="AM189">
        <v>41.3</v>
      </c>
      <c r="AN189">
        <v>41.3</v>
      </c>
      <c r="AO189">
        <v>38416.400000000001</v>
      </c>
      <c r="AP189">
        <v>38408.1</v>
      </c>
    </row>
    <row r="190" spans="1:42" x14ac:dyDescent="0.25">
      <c r="A190" t="str">
        <f>VLOOKUP(B190,Data!$A$8:$C$316, 3, 0)</f>
        <v>MD</v>
      </c>
      <c r="B190" t="s">
        <v>363</v>
      </c>
      <c r="C190" t="s">
        <v>364</v>
      </c>
      <c r="D190">
        <v>57200</v>
      </c>
      <c r="E190">
        <v>2037.43</v>
      </c>
      <c r="F190">
        <f t="shared" si="4"/>
        <v>116540996</v>
      </c>
      <c r="R190">
        <v>57200</v>
      </c>
      <c r="T190">
        <v>38408.1</v>
      </c>
      <c r="U190" t="str">
        <f t="shared" si="5"/>
        <v>N</v>
      </c>
      <c r="V190" t="s">
        <v>1018</v>
      </c>
      <c r="W190" t="s">
        <v>535</v>
      </c>
      <c r="X190" t="s">
        <v>1015</v>
      </c>
      <c r="Y190">
        <v>4020955</v>
      </c>
      <c r="Z190">
        <v>4117515.15</v>
      </c>
      <c r="AA190" t="s">
        <v>1192</v>
      </c>
      <c r="AB190" t="s">
        <v>1192</v>
      </c>
      <c r="AC190">
        <v>0</v>
      </c>
      <c r="AD190">
        <v>0</v>
      </c>
      <c r="AE190">
        <v>4020955</v>
      </c>
      <c r="AF190">
        <v>4117515.15</v>
      </c>
      <c r="AG190">
        <v>0</v>
      </c>
      <c r="AH190">
        <v>0</v>
      </c>
      <c r="AI190">
        <v>17786.400000000001</v>
      </c>
      <c r="AJ190">
        <v>17826.099999999999</v>
      </c>
      <c r="AK190">
        <v>98.5</v>
      </c>
      <c r="AL190">
        <v>98.5</v>
      </c>
      <c r="AM190">
        <v>0.9</v>
      </c>
      <c r="AN190">
        <v>0</v>
      </c>
      <c r="AO190">
        <v>17520.5</v>
      </c>
      <c r="AP190">
        <v>17558.7</v>
      </c>
    </row>
    <row r="191" spans="1:42" x14ac:dyDescent="0.25">
      <c r="A191" t="str">
        <f>VLOOKUP(B191,Data!$A$8:$C$316, 3, 0)</f>
        <v>SD</v>
      </c>
      <c r="B191" t="s">
        <v>536</v>
      </c>
      <c r="C191" t="s">
        <v>1018</v>
      </c>
      <c r="D191">
        <v>45705.599999999999</v>
      </c>
      <c r="E191">
        <v>2130.64</v>
      </c>
      <c r="F191">
        <f t="shared" si="4"/>
        <v>97382179.583999991</v>
      </c>
      <c r="R191">
        <v>45705.599999999999</v>
      </c>
      <c r="T191">
        <v>17558.7</v>
      </c>
      <c r="U191" t="str">
        <f t="shared" si="5"/>
        <v>N</v>
      </c>
      <c r="V191" t="s">
        <v>1020</v>
      </c>
      <c r="W191" t="s">
        <v>363</v>
      </c>
      <c r="X191" t="s">
        <v>364</v>
      </c>
      <c r="Y191">
        <v>96756386</v>
      </c>
      <c r="Z191">
        <v>98851852</v>
      </c>
      <c r="AA191" t="s">
        <v>1192</v>
      </c>
      <c r="AB191" t="s">
        <v>1192</v>
      </c>
      <c r="AC191">
        <v>290800</v>
      </c>
      <c r="AD191">
        <v>299684</v>
      </c>
      <c r="AE191">
        <v>96465586</v>
      </c>
      <c r="AF191">
        <v>98552168</v>
      </c>
      <c r="AG191">
        <v>34510033</v>
      </c>
      <c r="AH191">
        <v>33882655</v>
      </c>
      <c r="AI191">
        <v>59446.400000000001</v>
      </c>
      <c r="AJ191">
        <v>59121.4</v>
      </c>
      <c r="AK191">
        <v>97</v>
      </c>
      <c r="AL191">
        <v>96.75</v>
      </c>
      <c r="AM191">
        <v>0</v>
      </c>
      <c r="AN191">
        <v>0</v>
      </c>
      <c r="AO191">
        <v>57663</v>
      </c>
      <c r="AP191">
        <v>57200</v>
      </c>
    </row>
    <row r="192" spans="1:42" x14ac:dyDescent="0.25">
      <c r="A192" t="str">
        <f>VLOOKUP(B192,Data!$A$8:$C$316, 3, 0)</f>
        <v>SD</v>
      </c>
      <c r="B192" t="s">
        <v>537</v>
      </c>
      <c r="C192" t="s">
        <v>1020</v>
      </c>
      <c r="D192">
        <v>23898</v>
      </c>
      <c r="E192">
        <v>2128.59</v>
      </c>
      <c r="F192">
        <f t="shared" si="4"/>
        <v>50869043.82</v>
      </c>
      <c r="R192">
        <v>23898</v>
      </c>
      <c r="T192">
        <v>57200</v>
      </c>
      <c r="U192" t="str">
        <f t="shared" si="5"/>
        <v>N</v>
      </c>
      <c r="V192" t="s">
        <v>370</v>
      </c>
      <c r="W192" t="s">
        <v>536</v>
      </c>
      <c r="X192" t="s">
        <v>1018</v>
      </c>
      <c r="Y192">
        <v>14679191</v>
      </c>
      <c r="Z192">
        <v>14911465</v>
      </c>
      <c r="AA192" t="s">
        <v>1192</v>
      </c>
      <c r="AB192">
        <v>632859</v>
      </c>
      <c r="AC192">
        <v>271465</v>
      </c>
      <c r="AD192">
        <v>277834</v>
      </c>
      <c r="AE192">
        <v>14407726</v>
      </c>
      <c r="AF192">
        <v>14633631</v>
      </c>
      <c r="AG192">
        <v>0</v>
      </c>
      <c r="AH192">
        <v>0</v>
      </c>
      <c r="AI192">
        <v>46832.1</v>
      </c>
      <c r="AJ192">
        <v>46638.400000000001</v>
      </c>
      <c r="AK192">
        <v>98</v>
      </c>
      <c r="AL192">
        <v>98</v>
      </c>
      <c r="AM192">
        <v>0</v>
      </c>
      <c r="AN192">
        <v>0</v>
      </c>
      <c r="AO192">
        <v>45895.5</v>
      </c>
      <c r="AP192">
        <v>45705.599999999999</v>
      </c>
    </row>
    <row r="193" spans="1:42" x14ac:dyDescent="0.25">
      <c r="A193" t="str">
        <f>VLOOKUP(B193,Data!$A$8:$C$316, 3, 0)</f>
        <v>UA</v>
      </c>
      <c r="B193" t="s">
        <v>369</v>
      </c>
      <c r="C193" t="s">
        <v>370</v>
      </c>
      <c r="D193">
        <v>59714.7</v>
      </c>
      <c r="E193">
        <v>1799.89</v>
      </c>
      <c r="F193">
        <f t="shared" si="4"/>
        <v>107479891.383</v>
      </c>
      <c r="R193">
        <v>59714.7</v>
      </c>
      <c r="T193">
        <v>45705.599999999999</v>
      </c>
      <c r="U193" t="str">
        <f t="shared" si="5"/>
        <v>N</v>
      </c>
      <c r="V193" t="s">
        <v>373</v>
      </c>
      <c r="W193" t="s">
        <v>537</v>
      </c>
      <c r="X193" t="s">
        <v>1020</v>
      </c>
      <c r="Y193">
        <v>8907777</v>
      </c>
      <c r="Z193">
        <v>8930170</v>
      </c>
      <c r="AA193" t="s">
        <v>1192</v>
      </c>
      <c r="AB193">
        <v>0</v>
      </c>
      <c r="AC193">
        <v>2343187.25</v>
      </c>
      <c r="AD193">
        <v>2334080</v>
      </c>
      <c r="AE193">
        <v>6564589.75</v>
      </c>
      <c r="AF193">
        <v>6596090</v>
      </c>
      <c r="AG193">
        <v>7150</v>
      </c>
      <c r="AH193">
        <v>7000</v>
      </c>
      <c r="AI193">
        <v>25268.3</v>
      </c>
      <c r="AJ193">
        <v>25155.79</v>
      </c>
      <c r="AK193">
        <v>96</v>
      </c>
      <c r="AL193">
        <v>95</v>
      </c>
      <c r="AM193">
        <v>0</v>
      </c>
      <c r="AN193" t="s">
        <v>1192</v>
      </c>
      <c r="AO193">
        <v>24257.599999999999</v>
      </c>
      <c r="AP193">
        <v>23898</v>
      </c>
    </row>
    <row r="194" spans="1:42" x14ac:dyDescent="0.25">
      <c r="A194" t="str">
        <f>VLOOKUP(B194,Data!$A$8:$C$316, 3, 0)</f>
        <v>UA</v>
      </c>
      <c r="B194" t="s">
        <v>372</v>
      </c>
      <c r="C194" t="s">
        <v>373</v>
      </c>
      <c r="D194">
        <v>73115</v>
      </c>
      <c r="E194">
        <v>1979.91</v>
      </c>
      <c r="F194">
        <f t="shared" si="4"/>
        <v>144761119.65000001</v>
      </c>
      <c r="R194">
        <v>73115</v>
      </c>
      <c r="T194">
        <v>23898</v>
      </c>
      <c r="U194" t="str">
        <f t="shared" si="5"/>
        <v>N</v>
      </c>
      <c r="V194" t="s">
        <v>376</v>
      </c>
      <c r="W194" t="s">
        <v>369</v>
      </c>
      <c r="X194" t="s">
        <v>370</v>
      </c>
      <c r="Y194">
        <v>83310478</v>
      </c>
      <c r="Z194">
        <v>88304176.599999994</v>
      </c>
      <c r="AA194" t="s">
        <v>1192</v>
      </c>
      <c r="AB194" t="s">
        <v>1192</v>
      </c>
      <c r="AC194">
        <v>697807</v>
      </c>
      <c r="AD194">
        <v>657300</v>
      </c>
      <c r="AE194">
        <v>82612671</v>
      </c>
      <c r="AF194">
        <v>87646876.599999994</v>
      </c>
      <c r="AG194">
        <v>680370</v>
      </c>
      <c r="AH194">
        <v>4496783</v>
      </c>
      <c r="AI194">
        <v>59557.9</v>
      </c>
      <c r="AJ194">
        <v>60346.8</v>
      </c>
      <c r="AK194">
        <v>98.5</v>
      </c>
      <c r="AL194">
        <v>98.5</v>
      </c>
      <c r="AM194">
        <v>429</v>
      </c>
      <c r="AN194">
        <v>273.10000000000002</v>
      </c>
      <c r="AO194">
        <v>59093.5</v>
      </c>
      <c r="AP194">
        <v>59714.7</v>
      </c>
    </row>
    <row r="195" spans="1:42" x14ac:dyDescent="0.25">
      <c r="A195" t="str">
        <f>VLOOKUP(B195,Data!$A$8:$C$316, 3, 0)</f>
        <v>UA</v>
      </c>
      <c r="B195" t="s">
        <v>375</v>
      </c>
      <c r="C195" t="s">
        <v>376</v>
      </c>
      <c r="D195">
        <v>56487.9</v>
      </c>
      <c r="E195">
        <v>1821.76</v>
      </c>
      <c r="F195">
        <f t="shared" si="4"/>
        <v>102907396.704</v>
      </c>
      <c r="R195">
        <v>56487.9</v>
      </c>
      <c r="T195">
        <v>59714.7</v>
      </c>
      <c r="U195" t="str">
        <f t="shared" si="5"/>
        <v>N</v>
      </c>
      <c r="V195" t="s">
        <v>1025</v>
      </c>
      <c r="W195" t="s">
        <v>372</v>
      </c>
      <c r="X195" t="s">
        <v>373</v>
      </c>
      <c r="Y195">
        <v>117482566</v>
      </c>
      <c r="Z195">
        <v>120884685</v>
      </c>
      <c r="AA195" t="s">
        <v>1192</v>
      </c>
      <c r="AB195" t="s">
        <v>1192</v>
      </c>
      <c r="AC195">
        <v>0</v>
      </c>
      <c r="AD195" t="s">
        <v>1192</v>
      </c>
      <c r="AE195">
        <v>117482566</v>
      </c>
      <c r="AF195">
        <v>120884685</v>
      </c>
      <c r="AG195">
        <v>156266</v>
      </c>
      <c r="AH195">
        <v>157830</v>
      </c>
      <c r="AI195">
        <v>75305</v>
      </c>
      <c r="AJ195">
        <v>74185</v>
      </c>
      <c r="AK195">
        <v>98</v>
      </c>
      <c r="AL195">
        <v>97.5</v>
      </c>
      <c r="AM195">
        <v>804</v>
      </c>
      <c r="AN195">
        <v>784.6</v>
      </c>
      <c r="AO195">
        <v>74602.899999999994</v>
      </c>
      <c r="AP195">
        <v>73115</v>
      </c>
    </row>
    <row r="196" spans="1:42" x14ac:dyDescent="0.25">
      <c r="A196" t="str">
        <f>VLOOKUP(B196,Data!$A$8:$C$316, 3, 0)</f>
        <v>SD</v>
      </c>
      <c r="B196" t="s">
        <v>538</v>
      </c>
      <c r="C196" t="s">
        <v>1025</v>
      </c>
      <c r="D196">
        <v>39222</v>
      </c>
      <c r="E196">
        <v>2091.4899999999998</v>
      </c>
      <c r="F196">
        <f t="shared" si="4"/>
        <v>82032420.779999986</v>
      </c>
      <c r="R196">
        <v>39222</v>
      </c>
      <c r="T196">
        <v>73115</v>
      </c>
      <c r="U196" t="str">
        <f t="shared" si="5"/>
        <v>N</v>
      </c>
      <c r="V196" t="s">
        <v>379</v>
      </c>
      <c r="W196" t="s">
        <v>375</v>
      </c>
      <c r="X196" t="s">
        <v>376</v>
      </c>
      <c r="Y196">
        <v>83854604</v>
      </c>
      <c r="Z196">
        <v>86136704</v>
      </c>
      <c r="AA196" t="s">
        <v>1192</v>
      </c>
      <c r="AB196" t="s">
        <v>1192</v>
      </c>
      <c r="AC196">
        <v>0</v>
      </c>
      <c r="AD196">
        <v>0</v>
      </c>
      <c r="AE196">
        <v>83854604</v>
      </c>
      <c r="AF196">
        <v>86136704</v>
      </c>
      <c r="AG196">
        <v>87600</v>
      </c>
      <c r="AH196">
        <v>88000</v>
      </c>
      <c r="AI196">
        <v>58258.3</v>
      </c>
      <c r="AJ196">
        <v>57681.3</v>
      </c>
      <c r="AK196">
        <v>98</v>
      </c>
      <c r="AL196">
        <v>96.8</v>
      </c>
      <c r="AM196">
        <v>642.1</v>
      </c>
      <c r="AN196">
        <v>652.4</v>
      </c>
      <c r="AO196">
        <v>57735.199999999997</v>
      </c>
      <c r="AP196">
        <v>56487.9</v>
      </c>
    </row>
    <row r="197" spans="1:42" x14ac:dyDescent="0.25">
      <c r="A197" t="str">
        <f>VLOOKUP(B197,Data!$A$8:$C$316, 3, 0)</f>
        <v>UA</v>
      </c>
      <c r="B197" t="s">
        <v>378</v>
      </c>
      <c r="C197" t="s">
        <v>379</v>
      </c>
      <c r="D197">
        <v>55847.7</v>
      </c>
      <c r="E197">
        <v>2076.83</v>
      </c>
      <c r="F197">
        <f t="shared" ref="F197:F260" si="6">D197*E197</f>
        <v>115986178.79099999</v>
      </c>
      <c r="R197">
        <v>55847.7</v>
      </c>
      <c r="T197">
        <v>56487.9</v>
      </c>
      <c r="U197" t="str">
        <f t="shared" ref="U197:U260" si="7">IF(R197&lt;&gt;T197,"N","Y")</f>
        <v>N</v>
      </c>
      <c r="V197" t="s">
        <v>382</v>
      </c>
      <c r="W197" t="s">
        <v>538</v>
      </c>
      <c r="X197" t="s">
        <v>1025</v>
      </c>
      <c r="Y197">
        <v>12899638</v>
      </c>
      <c r="Z197">
        <v>13201440</v>
      </c>
      <c r="AA197" t="s">
        <v>1192</v>
      </c>
      <c r="AB197" t="s">
        <v>1192</v>
      </c>
      <c r="AC197">
        <v>353822</v>
      </c>
      <c r="AD197">
        <v>370747</v>
      </c>
      <c r="AE197">
        <v>12545816</v>
      </c>
      <c r="AF197">
        <v>12830693</v>
      </c>
      <c r="AG197">
        <v>0</v>
      </c>
      <c r="AH197">
        <v>0</v>
      </c>
      <c r="AI197">
        <v>40486.699999999997</v>
      </c>
      <c r="AJ197">
        <v>40725.31</v>
      </c>
      <c r="AK197">
        <v>96.5</v>
      </c>
      <c r="AL197">
        <v>96.2</v>
      </c>
      <c r="AM197">
        <v>44.3</v>
      </c>
      <c r="AN197">
        <v>44.3</v>
      </c>
      <c r="AO197">
        <v>39114</v>
      </c>
      <c r="AP197">
        <v>39222</v>
      </c>
    </row>
    <row r="198" spans="1:42" x14ac:dyDescent="0.25">
      <c r="A198" t="str">
        <f>VLOOKUP(B198,Data!$A$8:$C$316, 3, 0)</f>
        <v>OLB</v>
      </c>
      <c r="B198" t="s">
        <v>381</v>
      </c>
      <c r="C198" t="s">
        <v>382</v>
      </c>
      <c r="D198">
        <v>90275</v>
      </c>
      <c r="E198">
        <v>1789.39</v>
      </c>
      <c r="F198">
        <f t="shared" si="6"/>
        <v>161537182.25</v>
      </c>
      <c r="R198">
        <v>90275</v>
      </c>
      <c r="T198">
        <v>39222</v>
      </c>
      <c r="U198" t="str">
        <f t="shared" si="7"/>
        <v>N</v>
      </c>
      <c r="V198" t="s">
        <v>385</v>
      </c>
      <c r="W198" t="s">
        <v>378</v>
      </c>
      <c r="X198" t="s">
        <v>379</v>
      </c>
      <c r="Y198">
        <v>96014851</v>
      </c>
      <c r="Z198">
        <v>99219077</v>
      </c>
      <c r="AA198" t="s">
        <v>1192</v>
      </c>
      <c r="AB198">
        <v>0</v>
      </c>
      <c r="AC198">
        <v>0</v>
      </c>
      <c r="AD198">
        <v>0</v>
      </c>
      <c r="AE198">
        <v>96014851</v>
      </c>
      <c r="AF198">
        <v>99219077</v>
      </c>
      <c r="AG198">
        <v>129767</v>
      </c>
      <c r="AH198">
        <v>131180</v>
      </c>
      <c r="AI198">
        <v>57314.1</v>
      </c>
      <c r="AJ198">
        <v>56698.2</v>
      </c>
      <c r="AK198">
        <v>99</v>
      </c>
      <c r="AL198">
        <v>98.5</v>
      </c>
      <c r="AM198">
        <v>0</v>
      </c>
      <c r="AN198">
        <v>0</v>
      </c>
      <c r="AO198">
        <v>56741</v>
      </c>
      <c r="AP198">
        <v>55847.7</v>
      </c>
    </row>
    <row r="199" spans="1:42" x14ac:dyDescent="0.25">
      <c r="A199" t="str">
        <f>VLOOKUP(B199,Data!$A$8:$C$316, 3, 0)</f>
        <v>UA</v>
      </c>
      <c r="B199" t="s">
        <v>384</v>
      </c>
      <c r="C199" t="s">
        <v>385</v>
      </c>
      <c r="D199">
        <v>40001.300000000003</v>
      </c>
      <c r="E199">
        <v>2066.71</v>
      </c>
      <c r="F199">
        <f t="shared" si="6"/>
        <v>82671086.723000005</v>
      </c>
      <c r="R199">
        <v>40001.300000000003</v>
      </c>
      <c r="T199">
        <v>55847.7</v>
      </c>
      <c r="U199" t="str">
        <f t="shared" si="7"/>
        <v>N</v>
      </c>
      <c r="V199" t="s">
        <v>1030</v>
      </c>
      <c r="W199" t="s">
        <v>381</v>
      </c>
      <c r="X199" t="s">
        <v>382</v>
      </c>
      <c r="Y199">
        <v>124427909</v>
      </c>
      <c r="Z199">
        <v>128707776</v>
      </c>
      <c r="AA199" t="s">
        <v>1192</v>
      </c>
      <c r="AB199" t="s">
        <v>1192</v>
      </c>
      <c r="AC199">
        <v>0</v>
      </c>
      <c r="AD199" t="s">
        <v>1192</v>
      </c>
      <c r="AE199">
        <v>124427909</v>
      </c>
      <c r="AF199">
        <v>128707776</v>
      </c>
      <c r="AG199">
        <v>19083000</v>
      </c>
      <c r="AH199">
        <v>13560000</v>
      </c>
      <c r="AI199">
        <v>92553</v>
      </c>
      <c r="AJ199">
        <v>92589.7</v>
      </c>
      <c r="AK199">
        <v>99.000600000000006</v>
      </c>
      <c r="AL199">
        <v>97.5</v>
      </c>
      <c r="AM199">
        <v>0</v>
      </c>
      <c r="AN199" t="s">
        <v>1192</v>
      </c>
      <c r="AO199">
        <v>91628</v>
      </c>
      <c r="AP199">
        <v>90275</v>
      </c>
    </row>
    <row r="200" spans="1:42" x14ac:dyDescent="0.25">
      <c r="A200" t="str">
        <f>VLOOKUP(B200,Data!$A$8:$C$316, 3, 0)</f>
        <v>SD</v>
      </c>
      <c r="B200" t="s">
        <v>539</v>
      </c>
      <c r="C200" t="s">
        <v>1030</v>
      </c>
      <c r="D200">
        <v>26158.2</v>
      </c>
      <c r="E200">
        <v>1921.23</v>
      </c>
      <c r="F200">
        <f t="shared" si="6"/>
        <v>50255918.586000003</v>
      </c>
      <c r="R200">
        <v>26158.2</v>
      </c>
      <c r="T200">
        <v>90275</v>
      </c>
      <c r="U200" t="str">
        <f t="shared" si="7"/>
        <v>N</v>
      </c>
      <c r="V200" t="s">
        <v>1032</v>
      </c>
      <c r="W200" t="s">
        <v>384</v>
      </c>
      <c r="X200" t="s">
        <v>385</v>
      </c>
      <c r="Y200">
        <v>65942785</v>
      </c>
      <c r="Z200">
        <v>68828327</v>
      </c>
      <c r="AA200" t="s">
        <v>1192</v>
      </c>
      <c r="AB200" t="s">
        <v>1192</v>
      </c>
      <c r="AC200">
        <v>591137</v>
      </c>
      <c r="AD200">
        <v>591715</v>
      </c>
      <c r="AE200">
        <v>65351648</v>
      </c>
      <c r="AF200">
        <v>68236612</v>
      </c>
      <c r="AG200">
        <v>226115</v>
      </c>
      <c r="AH200">
        <v>230019</v>
      </c>
      <c r="AI200">
        <v>40040.5</v>
      </c>
      <c r="AJ200">
        <v>40405.4</v>
      </c>
      <c r="AK200">
        <v>99.5</v>
      </c>
      <c r="AL200">
        <v>99</v>
      </c>
      <c r="AM200">
        <v>0</v>
      </c>
      <c r="AN200">
        <v>0</v>
      </c>
      <c r="AO200">
        <v>39840.300000000003</v>
      </c>
      <c r="AP200">
        <v>40001.300000000003</v>
      </c>
    </row>
    <row r="201" spans="1:42" x14ac:dyDescent="0.25">
      <c r="A201" t="str">
        <f>VLOOKUP(B201,Data!$A$8:$C$316, 3, 0)</f>
        <v>SD</v>
      </c>
      <c r="B201" t="s">
        <v>540</v>
      </c>
      <c r="C201" t="s">
        <v>1032</v>
      </c>
      <c r="D201">
        <v>60720</v>
      </c>
      <c r="E201">
        <v>2079.85</v>
      </c>
      <c r="F201">
        <f t="shared" si="6"/>
        <v>126288492</v>
      </c>
      <c r="R201">
        <v>60720</v>
      </c>
      <c r="T201">
        <v>40001.300000000003</v>
      </c>
      <c r="U201" t="str">
        <f t="shared" si="7"/>
        <v>N</v>
      </c>
      <c r="V201" t="s">
        <v>1034</v>
      </c>
      <c r="W201" t="s">
        <v>539</v>
      </c>
      <c r="X201" t="s">
        <v>1030</v>
      </c>
      <c r="Y201">
        <v>6425355</v>
      </c>
      <c r="Z201">
        <v>6527246</v>
      </c>
      <c r="AA201" t="s">
        <v>1192</v>
      </c>
      <c r="AB201">
        <v>0</v>
      </c>
      <c r="AC201">
        <v>10000</v>
      </c>
      <c r="AD201">
        <v>10000</v>
      </c>
      <c r="AE201">
        <v>6415355</v>
      </c>
      <c r="AF201">
        <v>6517246</v>
      </c>
      <c r="AG201">
        <v>0</v>
      </c>
      <c r="AH201">
        <v>0</v>
      </c>
      <c r="AI201">
        <v>26812.799999999999</v>
      </c>
      <c r="AJ201">
        <v>26692</v>
      </c>
      <c r="AK201">
        <v>97.999799999999993</v>
      </c>
      <c r="AL201">
        <v>98</v>
      </c>
      <c r="AM201">
        <v>0</v>
      </c>
      <c r="AN201" t="s">
        <v>1192</v>
      </c>
      <c r="AO201">
        <v>26276.5</v>
      </c>
      <c r="AP201">
        <v>26158.2</v>
      </c>
    </row>
    <row r="202" spans="1:42" x14ac:dyDescent="0.25">
      <c r="A202" t="str">
        <f>VLOOKUP(B202,Data!$A$8:$C$316, 3, 0)</f>
        <v>SD</v>
      </c>
      <c r="B202" t="s">
        <v>541</v>
      </c>
      <c r="C202" t="s">
        <v>1034</v>
      </c>
      <c r="D202">
        <v>24007</v>
      </c>
      <c r="E202">
        <v>1931.58</v>
      </c>
      <c r="F202">
        <f t="shared" si="6"/>
        <v>46371441.059999995</v>
      </c>
      <c r="R202">
        <v>24007</v>
      </c>
      <c r="T202">
        <v>26158.2</v>
      </c>
      <c r="U202" t="str">
        <f t="shared" si="7"/>
        <v>N</v>
      </c>
      <c r="V202" t="s">
        <v>387</v>
      </c>
      <c r="W202" t="s">
        <v>540</v>
      </c>
      <c r="X202" t="s">
        <v>1032</v>
      </c>
      <c r="Y202">
        <v>14653177</v>
      </c>
      <c r="Z202">
        <v>14888688</v>
      </c>
      <c r="AA202" t="s">
        <v>1192</v>
      </c>
      <c r="AB202" t="s">
        <v>1192</v>
      </c>
      <c r="AC202">
        <v>443176</v>
      </c>
      <c r="AD202">
        <v>470108</v>
      </c>
      <c r="AE202">
        <v>14210001</v>
      </c>
      <c r="AF202">
        <v>14418580</v>
      </c>
      <c r="AG202">
        <v>0</v>
      </c>
      <c r="AH202">
        <v>0</v>
      </c>
      <c r="AI202">
        <v>61312.7</v>
      </c>
      <c r="AJ202">
        <v>61333.3</v>
      </c>
      <c r="AK202">
        <v>99.7</v>
      </c>
      <c r="AL202">
        <v>99</v>
      </c>
      <c r="AM202">
        <v>0</v>
      </c>
      <c r="AN202">
        <v>0</v>
      </c>
      <c r="AO202">
        <v>61128.800000000003</v>
      </c>
      <c r="AP202">
        <v>60720</v>
      </c>
    </row>
    <row r="203" spans="1:42" x14ac:dyDescent="0.25">
      <c r="A203" t="str">
        <f>VLOOKUP(B203,Data!$A$8:$C$316, 3, 0)</f>
        <v>OLB</v>
      </c>
      <c r="B203" t="s">
        <v>386</v>
      </c>
      <c r="C203" t="s">
        <v>387</v>
      </c>
      <c r="D203">
        <v>88487</v>
      </c>
      <c r="E203">
        <v>1595</v>
      </c>
      <c r="F203">
        <f t="shared" si="6"/>
        <v>141136765</v>
      </c>
      <c r="R203">
        <v>88487</v>
      </c>
      <c r="T203">
        <v>60720</v>
      </c>
      <c r="U203" t="str">
        <f t="shared" si="7"/>
        <v>N</v>
      </c>
      <c r="V203" t="s">
        <v>1037</v>
      </c>
      <c r="W203" t="s">
        <v>541</v>
      </c>
      <c r="X203" t="s">
        <v>1034</v>
      </c>
      <c r="Y203">
        <v>4185446</v>
      </c>
      <c r="Z203">
        <v>4241259</v>
      </c>
      <c r="AA203" t="s">
        <v>1192</v>
      </c>
      <c r="AB203">
        <v>0</v>
      </c>
      <c r="AC203">
        <v>507581</v>
      </c>
      <c r="AD203">
        <v>503609</v>
      </c>
      <c r="AE203">
        <v>3677865</v>
      </c>
      <c r="AF203">
        <v>3737650</v>
      </c>
      <c r="AG203">
        <v>0</v>
      </c>
      <c r="AH203">
        <v>0</v>
      </c>
      <c r="AI203">
        <v>23801.5</v>
      </c>
      <c r="AJ203">
        <v>24188.400000000001</v>
      </c>
      <c r="AK203">
        <v>99.25</v>
      </c>
      <c r="AL203">
        <v>99.25</v>
      </c>
      <c r="AM203">
        <v>0</v>
      </c>
      <c r="AN203">
        <v>0</v>
      </c>
      <c r="AO203">
        <v>23623</v>
      </c>
      <c r="AP203">
        <v>24007</v>
      </c>
    </row>
    <row r="204" spans="1:42" x14ac:dyDescent="0.25">
      <c r="A204" t="str">
        <f>VLOOKUP(B204,Data!$A$8:$C$316, 3, 0)</f>
        <v>SD</v>
      </c>
      <c r="B204" t="s">
        <v>542</v>
      </c>
      <c r="C204" t="s">
        <v>1037</v>
      </c>
      <c r="D204">
        <v>19704.5</v>
      </c>
      <c r="E204">
        <v>2015.89</v>
      </c>
      <c r="F204">
        <f t="shared" si="6"/>
        <v>39722104.505000003</v>
      </c>
      <c r="R204">
        <v>19704.5</v>
      </c>
      <c r="T204">
        <v>24007</v>
      </c>
      <c r="U204" t="str">
        <f t="shared" si="7"/>
        <v>N</v>
      </c>
      <c r="V204" t="s">
        <v>390</v>
      </c>
      <c r="W204" t="s">
        <v>386</v>
      </c>
      <c r="X204" t="s">
        <v>387</v>
      </c>
      <c r="Y204">
        <v>136624687</v>
      </c>
      <c r="Z204">
        <v>141136452</v>
      </c>
      <c r="AA204" t="s">
        <v>1192</v>
      </c>
      <c r="AB204">
        <v>0</v>
      </c>
      <c r="AC204">
        <v>0</v>
      </c>
      <c r="AD204">
        <v>0</v>
      </c>
      <c r="AE204">
        <v>136624687</v>
      </c>
      <c r="AF204">
        <v>141136452</v>
      </c>
      <c r="AG204">
        <v>3008000</v>
      </c>
      <c r="AH204">
        <v>2678352</v>
      </c>
      <c r="AI204">
        <v>90045</v>
      </c>
      <c r="AJ204">
        <v>89787.1</v>
      </c>
      <c r="AK204">
        <v>98.5</v>
      </c>
      <c r="AL204">
        <v>98.5</v>
      </c>
      <c r="AM204">
        <v>47.7</v>
      </c>
      <c r="AN204">
        <v>46.7</v>
      </c>
      <c r="AO204">
        <v>88742</v>
      </c>
      <c r="AP204">
        <v>88487</v>
      </c>
    </row>
    <row r="205" spans="1:42" x14ac:dyDescent="0.25">
      <c r="A205" t="str">
        <f>VLOOKUP(B205,Data!$A$8:$C$316, 3, 0)</f>
        <v>MD</v>
      </c>
      <c r="B205" t="s">
        <v>389</v>
      </c>
      <c r="C205" t="s">
        <v>390</v>
      </c>
      <c r="D205">
        <v>54637</v>
      </c>
      <c r="E205">
        <v>2036.62</v>
      </c>
      <c r="F205">
        <f t="shared" si="6"/>
        <v>111274806.94</v>
      </c>
      <c r="R205">
        <v>54637</v>
      </c>
      <c r="T205">
        <v>88487</v>
      </c>
      <c r="U205" t="str">
        <f t="shared" si="7"/>
        <v>N</v>
      </c>
      <c r="V205" t="s">
        <v>1040</v>
      </c>
      <c r="W205" t="s">
        <v>542</v>
      </c>
      <c r="X205" t="s">
        <v>1037</v>
      </c>
      <c r="Y205">
        <v>5059353</v>
      </c>
      <c r="Z205">
        <v>5116096.2</v>
      </c>
      <c r="AA205" t="s">
        <v>1192</v>
      </c>
      <c r="AB205" t="s">
        <v>1192</v>
      </c>
      <c r="AC205">
        <v>663502</v>
      </c>
      <c r="AD205">
        <v>682593</v>
      </c>
      <c r="AE205">
        <v>4395851</v>
      </c>
      <c r="AF205">
        <v>4433503.2</v>
      </c>
      <c r="AG205">
        <v>19981.14</v>
      </c>
      <c r="AH205">
        <v>17626.490000000002</v>
      </c>
      <c r="AI205">
        <v>18511.2</v>
      </c>
      <c r="AJ205">
        <v>18397.900000000001</v>
      </c>
      <c r="AK205">
        <v>98.88</v>
      </c>
      <c r="AL205">
        <v>98</v>
      </c>
      <c r="AM205">
        <v>1677.2</v>
      </c>
      <c r="AN205">
        <v>1674.6</v>
      </c>
      <c r="AO205">
        <v>19981.099999999999</v>
      </c>
      <c r="AP205">
        <v>19704.5</v>
      </c>
    </row>
    <row r="206" spans="1:42" x14ac:dyDescent="0.25">
      <c r="A206" t="str">
        <f>VLOOKUP(B206,Data!$A$8:$C$316, 3, 0)</f>
        <v>SD</v>
      </c>
      <c r="B206" t="s">
        <v>543</v>
      </c>
      <c r="C206" t="s">
        <v>1040</v>
      </c>
      <c r="D206">
        <v>32051.9</v>
      </c>
      <c r="E206">
        <v>1915.79</v>
      </c>
      <c r="F206">
        <f t="shared" si="6"/>
        <v>61404709.501000002</v>
      </c>
      <c r="R206">
        <v>32051.9</v>
      </c>
      <c r="T206">
        <v>19704.5</v>
      </c>
      <c r="U206" t="str">
        <f t="shared" si="7"/>
        <v>N</v>
      </c>
      <c r="V206" t="s">
        <v>1042</v>
      </c>
      <c r="W206" t="s">
        <v>389</v>
      </c>
      <c r="X206" t="s">
        <v>390</v>
      </c>
      <c r="Y206">
        <v>91715347</v>
      </c>
      <c r="Z206">
        <v>94378291</v>
      </c>
      <c r="AA206" t="s">
        <v>1192</v>
      </c>
      <c r="AB206">
        <v>0</v>
      </c>
      <c r="AC206">
        <v>0</v>
      </c>
      <c r="AD206">
        <v>0</v>
      </c>
      <c r="AE206">
        <v>91715347</v>
      </c>
      <c r="AF206">
        <v>94378291</v>
      </c>
      <c r="AG206">
        <v>30441862</v>
      </c>
      <c r="AH206">
        <v>30193647</v>
      </c>
      <c r="AI206">
        <v>56882.65</v>
      </c>
      <c r="AJ206">
        <v>56326.81</v>
      </c>
      <c r="AK206">
        <v>98</v>
      </c>
      <c r="AL206">
        <v>97</v>
      </c>
      <c r="AM206">
        <v>0</v>
      </c>
      <c r="AN206">
        <v>0</v>
      </c>
      <c r="AO206">
        <v>55745</v>
      </c>
      <c r="AP206">
        <v>54637</v>
      </c>
    </row>
    <row r="207" spans="1:42" x14ac:dyDescent="0.25">
      <c r="A207" t="str">
        <f>VLOOKUP(B207,Data!$A$8:$C$316, 3, 0)</f>
        <v>SD</v>
      </c>
      <c r="B207" t="s">
        <v>544</v>
      </c>
      <c r="C207" t="s">
        <v>1042</v>
      </c>
      <c r="D207">
        <v>20380</v>
      </c>
      <c r="E207">
        <v>2042.78</v>
      </c>
      <c r="F207">
        <f t="shared" si="6"/>
        <v>41631856.399999999</v>
      </c>
      <c r="R207">
        <v>20380</v>
      </c>
      <c r="T207">
        <v>54637</v>
      </c>
      <c r="U207" t="str">
        <f t="shared" si="7"/>
        <v>N</v>
      </c>
      <c r="V207" t="s">
        <v>1824</v>
      </c>
      <c r="W207" t="s">
        <v>543</v>
      </c>
      <c r="X207" t="s">
        <v>1040</v>
      </c>
      <c r="Y207">
        <v>9163127</v>
      </c>
      <c r="Z207">
        <v>9373962</v>
      </c>
      <c r="AA207" t="s">
        <v>1192</v>
      </c>
      <c r="AB207" t="s">
        <v>1192</v>
      </c>
      <c r="AC207">
        <v>1651952</v>
      </c>
      <c r="AD207">
        <v>1674776</v>
      </c>
      <c r="AE207">
        <v>7511175</v>
      </c>
      <c r="AF207">
        <v>7699186</v>
      </c>
      <c r="AG207">
        <v>0</v>
      </c>
      <c r="AH207">
        <v>0</v>
      </c>
      <c r="AI207">
        <v>32381.1</v>
      </c>
      <c r="AJ207">
        <v>32540</v>
      </c>
      <c r="AK207">
        <v>98.6</v>
      </c>
      <c r="AL207">
        <v>98.5</v>
      </c>
      <c r="AM207">
        <v>0</v>
      </c>
      <c r="AN207">
        <v>0</v>
      </c>
      <c r="AO207">
        <v>31927.8</v>
      </c>
      <c r="AP207">
        <v>32051.9</v>
      </c>
    </row>
    <row r="208" spans="1:42" x14ac:dyDescent="0.25">
      <c r="A208" t="str">
        <f>VLOOKUP(B208,Data!$A$8:$C$316, 3, 0)</f>
        <v>SD</v>
      </c>
      <c r="B208" t="s">
        <v>545</v>
      </c>
      <c r="C208" t="s">
        <v>1824</v>
      </c>
      <c r="D208">
        <v>37606.6</v>
      </c>
      <c r="E208">
        <v>2120.6799999999998</v>
      </c>
      <c r="F208">
        <f t="shared" si="6"/>
        <v>79751564.487999991</v>
      </c>
      <c r="R208">
        <v>37606.6</v>
      </c>
      <c r="T208">
        <v>32051.9</v>
      </c>
      <c r="U208" t="str">
        <f t="shared" si="7"/>
        <v>N</v>
      </c>
      <c r="V208" t="s">
        <v>393</v>
      </c>
      <c r="W208" t="s">
        <v>544</v>
      </c>
      <c r="X208" t="s">
        <v>1042</v>
      </c>
      <c r="Y208">
        <v>5825553</v>
      </c>
      <c r="Z208">
        <v>5866699</v>
      </c>
      <c r="AA208" t="s">
        <v>1192</v>
      </c>
      <c r="AB208">
        <v>0</v>
      </c>
      <c r="AC208">
        <v>56626</v>
      </c>
      <c r="AD208">
        <v>55750</v>
      </c>
      <c r="AE208">
        <v>5768927</v>
      </c>
      <c r="AF208">
        <v>5810949</v>
      </c>
      <c r="AG208">
        <v>0</v>
      </c>
      <c r="AH208">
        <v>0</v>
      </c>
      <c r="AI208">
        <v>20947.5</v>
      </c>
      <c r="AJ208">
        <v>20706.3</v>
      </c>
      <c r="AK208">
        <v>98.507999999999996</v>
      </c>
      <c r="AL208">
        <v>98.423910000000006</v>
      </c>
      <c r="AM208">
        <v>0</v>
      </c>
      <c r="AN208">
        <v>0</v>
      </c>
      <c r="AO208">
        <v>20635</v>
      </c>
      <c r="AP208">
        <v>20380</v>
      </c>
    </row>
    <row r="209" spans="1:42" x14ac:dyDescent="0.25">
      <c r="A209" t="str">
        <f>VLOOKUP(B209,Data!$A$8:$C$316, 3, 0)</f>
        <v>MD</v>
      </c>
      <c r="B209" t="s">
        <v>392</v>
      </c>
      <c r="C209" t="s">
        <v>393</v>
      </c>
      <c r="D209">
        <v>70760.5</v>
      </c>
      <c r="E209">
        <v>1948.96</v>
      </c>
      <c r="F209">
        <f t="shared" si="6"/>
        <v>137909384.08000001</v>
      </c>
      <c r="R209">
        <v>70760.5</v>
      </c>
      <c r="T209">
        <v>20380</v>
      </c>
      <c r="U209" t="str">
        <f t="shared" si="7"/>
        <v>N</v>
      </c>
      <c r="V209" t="s">
        <v>1047</v>
      </c>
      <c r="W209" t="s">
        <v>545</v>
      </c>
      <c r="X209" t="s">
        <v>1824</v>
      </c>
      <c r="Y209">
        <v>9479422</v>
      </c>
      <c r="Z209">
        <v>9939465</v>
      </c>
      <c r="AA209" t="s">
        <v>1192</v>
      </c>
      <c r="AB209">
        <v>691610</v>
      </c>
      <c r="AC209">
        <v>1773943</v>
      </c>
      <c r="AD209">
        <v>2151203</v>
      </c>
      <c r="AE209">
        <v>7705479</v>
      </c>
      <c r="AF209">
        <v>7788262</v>
      </c>
      <c r="AG209">
        <v>0</v>
      </c>
      <c r="AH209">
        <v>0</v>
      </c>
      <c r="AI209">
        <v>38705.199999999997</v>
      </c>
      <c r="AJ209">
        <v>38257</v>
      </c>
      <c r="AK209">
        <v>98.5</v>
      </c>
      <c r="AL209">
        <v>98.3</v>
      </c>
      <c r="AM209">
        <v>0</v>
      </c>
      <c r="AN209">
        <v>0</v>
      </c>
      <c r="AO209">
        <v>38124.6</v>
      </c>
      <c r="AP209">
        <v>37606.6</v>
      </c>
    </row>
    <row r="210" spans="1:42" x14ac:dyDescent="0.25">
      <c r="A210" t="str">
        <f>VLOOKUP(B210,Data!$A$8:$C$316, 3, 0)</f>
        <v>SD</v>
      </c>
      <c r="B210" t="s">
        <v>546</v>
      </c>
      <c r="C210" t="s">
        <v>1047</v>
      </c>
      <c r="D210">
        <v>38735.5</v>
      </c>
      <c r="E210">
        <v>2009.33</v>
      </c>
      <c r="F210">
        <f t="shared" si="6"/>
        <v>77832402.215000004</v>
      </c>
      <c r="R210">
        <v>38735.5</v>
      </c>
      <c r="T210">
        <v>37606.6</v>
      </c>
      <c r="U210" t="str">
        <f t="shared" si="7"/>
        <v>N</v>
      </c>
      <c r="V210" t="s">
        <v>1049</v>
      </c>
      <c r="W210" t="s">
        <v>392</v>
      </c>
      <c r="X210" t="s">
        <v>393</v>
      </c>
      <c r="Y210">
        <v>114434873.13</v>
      </c>
      <c r="Z210">
        <v>117451817</v>
      </c>
      <c r="AA210" t="s">
        <v>1192</v>
      </c>
      <c r="AB210">
        <v>0</v>
      </c>
      <c r="AC210">
        <v>3135441</v>
      </c>
      <c r="AD210">
        <v>3202978</v>
      </c>
      <c r="AE210">
        <v>111299432.13</v>
      </c>
      <c r="AF210">
        <v>114248839</v>
      </c>
      <c r="AG210">
        <v>13411571</v>
      </c>
      <c r="AH210">
        <v>11316138</v>
      </c>
      <c r="AI210">
        <v>73190.460000000006</v>
      </c>
      <c r="AJ210">
        <v>73708.899999999994</v>
      </c>
      <c r="AK210">
        <v>97</v>
      </c>
      <c r="AL210">
        <v>96</v>
      </c>
      <c r="AM210">
        <v>0</v>
      </c>
      <c r="AN210">
        <v>0</v>
      </c>
      <c r="AO210">
        <v>70994.7</v>
      </c>
      <c r="AP210">
        <v>70760.5</v>
      </c>
    </row>
    <row r="211" spans="1:42" x14ac:dyDescent="0.25">
      <c r="A211" t="str">
        <f>VLOOKUP(B211,Data!$A$8:$C$316, 3, 0)</f>
        <v>SD</v>
      </c>
      <c r="B211" t="s">
        <v>547</v>
      </c>
      <c r="C211" t="s">
        <v>1049</v>
      </c>
      <c r="D211">
        <v>33404.199999999997</v>
      </c>
      <c r="E211">
        <v>2009.24</v>
      </c>
      <c r="F211">
        <f t="shared" si="6"/>
        <v>67117054.807999998</v>
      </c>
      <c r="R211">
        <v>33404.199999999997</v>
      </c>
      <c r="T211">
        <v>70760.5</v>
      </c>
      <c r="U211" t="str">
        <f t="shared" si="7"/>
        <v>N</v>
      </c>
      <c r="V211" t="s">
        <v>1051</v>
      </c>
      <c r="W211" t="s">
        <v>546</v>
      </c>
      <c r="X211" t="s">
        <v>1047</v>
      </c>
      <c r="Y211">
        <v>8398056</v>
      </c>
      <c r="Z211">
        <v>8632587</v>
      </c>
      <c r="AA211" t="s">
        <v>1192</v>
      </c>
      <c r="AB211">
        <v>1720677</v>
      </c>
      <c r="AC211">
        <v>855530</v>
      </c>
      <c r="AD211">
        <v>896337</v>
      </c>
      <c r="AE211">
        <v>7542526</v>
      </c>
      <c r="AF211">
        <v>7736250</v>
      </c>
      <c r="AG211">
        <v>0</v>
      </c>
      <c r="AH211">
        <v>0</v>
      </c>
      <c r="AI211">
        <v>39151.769999999997</v>
      </c>
      <c r="AJ211">
        <v>39392.33</v>
      </c>
      <c r="AK211">
        <v>98.6</v>
      </c>
      <c r="AL211">
        <v>98</v>
      </c>
      <c r="AM211">
        <v>131.6</v>
      </c>
      <c r="AN211">
        <v>131</v>
      </c>
      <c r="AO211">
        <v>38735.199999999997</v>
      </c>
      <c r="AP211">
        <v>38735.5</v>
      </c>
    </row>
    <row r="212" spans="1:42" x14ac:dyDescent="0.25">
      <c r="A212" t="str">
        <f>VLOOKUP(B212,Data!$A$8:$C$316, 3, 0)</f>
        <v>SD</v>
      </c>
      <c r="B212" t="s">
        <v>548</v>
      </c>
      <c r="C212" t="s">
        <v>1051</v>
      </c>
      <c r="D212">
        <v>44259.6</v>
      </c>
      <c r="E212">
        <v>2124.39</v>
      </c>
      <c r="F212">
        <f t="shared" si="6"/>
        <v>94024651.643999994</v>
      </c>
      <c r="R212">
        <v>44259.6</v>
      </c>
      <c r="T212">
        <v>38735.5</v>
      </c>
      <c r="U212" t="str">
        <f t="shared" si="7"/>
        <v>N</v>
      </c>
      <c r="V212" t="s">
        <v>1053</v>
      </c>
      <c r="W212" t="s">
        <v>547</v>
      </c>
      <c r="X212" t="s">
        <v>1049</v>
      </c>
      <c r="Y212">
        <v>5782833</v>
      </c>
      <c r="Z212">
        <v>5832004.3600000003</v>
      </c>
      <c r="AA212" t="s">
        <v>1192</v>
      </c>
      <c r="AB212">
        <v>0</v>
      </c>
      <c r="AC212">
        <v>0</v>
      </c>
      <c r="AD212">
        <v>0</v>
      </c>
      <c r="AE212">
        <v>5782833</v>
      </c>
      <c r="AF212">
        <v>5832004.3600000003</v>
      </c>
      <c r="AG212">
        <v>0</v>
      </c>
      <c r="AH212">
        <v>0</v>
      </c>
      <c r="AI212">
        <v>34748.1</v>
      </c>
      <c r="AJ212">
        <v>34750.1</v>
      </c>
      <c r="AK212">
        <v>98</v>
      </c>
      <c r="AL212">
        <v>96</v>
      </c>
      <c r="AM212">
        <v>46.1</v>
      </c>
      <c r="AN212">
        <v>44.1</v>
      </c>
      <c r="AO212">
        <v>34099.199999999997</v>
      </c>
      <c r="AP212">
        <v>33404.199999999997</v>
      </c>
    </row>
    <row r="213" spans="1:42" x14ac:dyDescent="0.25">
      <c r="A213" t="str">
        <f>VLOOKUP(B213,Data!$A$8:$C$316, 3, 0)</f>
        <v>SD</v>
      </c>
      <c r="B213" t="s">
        <v>549</v>
      </c>
      <c r="C213" t="s">
        <v>1053</v>
      </c>
      <c r="D213">
        <v>32309.1</v>
      </c>
      <c r="E213">
        <v>1861.76</v>
      </c>
      <c r="F213">
        <f t="shared" si="6"/>
        <v>60151790.015999995</v>
      </c>
      <c r="R213">
        <v>32309.1</v>
      </c>
      <c r="T213">
        <v>33404.199999999997</v>
      </c>
      <c r="U213" t="str">
        <f t="shared" si="7"/>
        <v>N</v>
      </c>
      <c r="V213" t="s">
        <v>396</v>
      </c>
      <c r="W213" t="s">
        <v>548</v>
      </c>
      <c r="X213" t="s">
        <v>1051</v>
      </c>
      <c r="Y213">
        <v>9260486</v>
      </c>
      <c r="Z213">
        <v>9574610</v>
      </c>
      <c r="AA213" t="s">
        <v>1192</v>
      </c>
      <c r="AB213" t="s">
        <v>1192</v>
      </c>
      <c r="AC213">
        <v>2269786</v>
      </c>
      <c r="AD213">
        <v>2319610</v>
      </c>
      <c r="AE213">
        <v>6990700</v>
      </c>
      <c r="AF213">
        <v>7255000</v>
      </c>
      <c r="AG213">
        <v>283000</v>
      </c>
      <c r="AH213">
        <v>301741</v>
      </c>
      <c r="AI213">
        <v>44432</v>
      </c>
      <c r="AJ213">
        <v>44706.7</v>
      </c>
      <c r="AK213">
        <v>99</v>
      </c>
      <c r="AL213">
        <v>99</v>
      </c>
      <c r="AM213">
        <v>0</v>
      </c>
      <c r="AN213">
        <v>0</v>
      </c>
      <c r="AO213">
        <v>43987.7</v>
      </c>
      <c r="AP213">
        <v>44259.6</v>
      </c>
    </row>
    <row r="214" spans="1:42" x14ac:dyDescent="0.25">
      <c r="A214" t="str">
        <f>VLOOKUP(B214,Data!$A$8:$C$316, 3, 0)</f>
        <v>UA</v>
      </c>
      <c r="B214" t="s">
        <v>395</v>
      </c>
      <c r="C214" t="s">
        <v>396</v>
      </c>
      <c r="D214">
        <v>15652.6</v>
      </c>
      <c r="E214">
        <v>2194.7600000000002</v>
      </c>
      <c r="F214">
        <f t="shared" si="6"/>
        <v>34353700.376000002</v>
      </c>
      <c r="R214">
        <v>15652.6</v>
      </c>
      <c r="T214">
        <v>44259.6</v>
      </c>
      <c r="U214" t="str">
        <f t="shared" si="7"/>
        <v>N</v>
      </c>
      <c r="V214" t="s">
        <v>1056</v>
      </c>
      <c r="W214" t="s">
        <v>549</v>
      </c>
      <c r="X214" t="s">
        <v>1053</v>
      </c>
      <c r="Y214">
        <v>6704629</v>
      </c>
      <c r="Z214">
        <v>6927715.0800000001</v>
      </c>
      <c r="AA214" t="s">
        <v>1192</v>
      </c>
      <c r="AB214">
        <v>0</v>
      </c>
      <c r="AC214">
        <v>0</v>
      </c>
      <c r="AD214">
        <v>0</v>
      </c>
      <c r="AE214">
        <v>6704629</v>
      </c>
      <c r="AF214">
        <v>6927715.0800000001</v>
      </c>
      <c r="AG214">
        <v>0</v>
      </c>
      <c r="AH214">
        <v>0</v>
      </c>
      <c r="AI214">
        <v>30857.3</v>
      </c>
      <c r="AJ214">
        <v>31092.240000000002</v>
      </c>
      <c r="AK214">
        <v>98</v>
      </c>
      <c r="AL214">
        <v>98</v>
      </c>
      <c r="AM214">
        <v>1775.1</v>
      </c>
      <c r="AN214">
        <v>1838.7</v>
      </c>
      <c r="AO214">
        <v>32015.200000000001</v>
      </c>
      <c r="AP214">
        <v>32309.1</v>
      </c>
    </row>
    <row r="215" spans="1:42" x14ac:dyDescent="0.25">
      <c r="A215" t="str">
        <f>VLOOKUP(B215,Data!$A$8:$C$316, 3, 0)</f>
        <v>SD</v>
      </c>
      <c r="B215" t="s">
        <v>550</v>
      </c>
      <c r="C215" t="s">
        <v>1056</v>
      </c>
      <c r="D215">
        <v>21801.1</v>
      </c>
      <c r="E215">
        <v>2013.63</v>
      </c>
      <c r="F215">
        <f t="shared" si="6"/>
        <v>43899348.993000001</v>
      </c>
      <c r="R215">
        <v>21801.1</v>
      </c>
      <c r="T215">
        <v>32309.1</v>
      </c>
      <c r="U215" t="str">
        <f t="shared" si="7"/>
        <v>N</v>
      </c>
      <c r="V215" t="s">
        <v>399</v>
      </c>
      <c r="W215" t="s">
        <v>395</v>
      </c>
      <c r="X215" t="s">
        <v>396</v>
      </c>
      <c r="Y215">
        <v>28550980</v>
      </c>
      <c r="Z215">
        <v>29383667</v>
      </c>
      <c r="AA215" t="s">
        <v>1192</v>
      </c>
      <c r="AB215">
        <v>0</v>
      </c>
      <c r="AC215">
        <v>795798</v>
      </c>
      <c r="AD215">
        <v>798441</v>
      </c>
      <c r="AE215">
        <v>27755182</v>
      </c>
      <c r="AF215">
        <v>28585226</v>
      </c>
      <c r="AG215">
        <v>0</v>
      </c>
      <c r="AH215">
        <v>0</v>
      </c>
      <c r="AI215">
        <v>15377.96</v>
      </c>
      <c r="AJ215">
        <v>15395.92</v>
      </c>
      <c r="AK215">
        <v>99</v>
      </c>
      <c r="AL215">
        <v>98.75</v>
      </c>
      <c r="AM215">
        <v>428.3</v>
      </c>
      <c r="AN215">
        <v>449.1</v>
      </c>
      <c r="AO215">
        <v>15652.5</v>
      </c>
      <c r="AP215">
        <v>15652.6</v>
      </c>
    </row>
    <row r="216" spans="1:42" x14ac:dyDescent="0.25">
      <c r="A216" t="str">
        <f>VLOOKUP(B216,Data!$A$8:$C$316, 3, 0)</f>
        <v>MD</v>
      </c>
      <c r="B216" t="s">
        <v>398</v>
      </c>
      <c r="C216" t="s">
        <v>399</v>
      </c>
      <c r="D216">
        <v>68109</v>
      </c>
      <c r="E216">
        <v>2014.96</v>
      </c>
      <c r="F216">
        <f t="shared" si="6"/>
        <v>137236910.64000002</v>
      </c>
      <c r="R216">
        <v>68109</v>
      </c>
      <c r="T216">
        <v>15652.6</v>
      </c>
      <c r="U216" t="str">
        <f t="shared" si="7"/>
        <v>N</v>
      </c>
      <c r="V216" t="s">
        <v>402</v>
      </c>
      <c r="W216" t="s">
        <v>550</v>
      </c>
      <c r="X216" t="s">
        <v>1056</v>
      </c>
      <c r="Y216">
        <v>5574146</v>
      </c>
      <c r="Z216">
        <v>5611067</v>
      </c>
      <c r="AA216" t="s">
        <v>1192</v>
      </c>
      <c r="AB216">
        <v>54090</v>
      </c>
      <c r="AC216">
        <v>1093146</v>
      </c>
      <c r="AD216">
        <v>1074011</v>
      </c>
      <c r="AE216">
        <v>4481000</v>
      </c>
      <c r="AF216">
        <v>4537056</v>
      </c>
      <c r="AG216">
        <v>0</v>
      </c>
      <c r="AH216">
        <v>0</v>
      </c>
      <c r="AI216">
        <v>22367.21</v>
      </c>
      <c r="AJ216">
        <v>22351.93</v>
      </c>
      <c r="AK216">
        <v>98.6</v>
      </c>
      <c r="AL216">
        <v>97.5</v>
      </c>
      <c r="AM216">
        <v>8</v>
      </c>
      <c r="AN216">
        <v>8</v>
      </c>
      <c r="AO216">
        <v>22062.1</v>
      </c>
      <c r="AP216">
        <v>21801.1</v>
      </c>
    </row>
    <row r="217" spans="1:42" x14ac:dyDescent="0.25">
      <c r="A217" t="str">
        <f>VLOOKUP(B217,Data!$A$8:$C$316, 3, 0)</f>
        <v>MD</v>
      </c>
      <c r="B217" t="s">
        <v>401</v>
      </c>
      <c r="C217" t="s">
        <v>402</v>
      </c>
      <c r="D217">
        <v>74387.8</v>
      </c>
      <c r="E217">
        <v>1741.57</v>
      </c>
      <c r="F217">
        <f t="shared" si="6"/>
        <v>129551560.846</v>
      </c>
      <c r="R217">
        <v>74387.8</v>
      </c>
      <c r="T217">
        <v>21801.1</v>
      </c>
      <c r="U217" t="str">
        <f t="shared" si="7"/>
        <v>N</v>
      </c>
      <c r="V217" t="s">
        <v>1060</v>
      </c>
      <c r="W217" t="s">
        <v>398</v>
      </c>
      <c r="X217" t="s">
        <v>399</v>
      </c>
      <c r="Y217">
        <v>114727986</v>
      </c>
      <c r="Z217">
        <v>116174202</v>
      </c>
      <c r="AA217" t="s">
        <v>1192</v>
      </c>
      <c r="AB217" t="s">
        <v>1192</v>
      </c>
      <c r="AC217">
        <v>0</v>
      </c>
      <c r="AD217" t="s">
        <v>1192</v>
      </c>
      <c r="AE217">
        <v>114727986</v>
      </c>
      <c r="AF217">
        <v>116174202</v>
      </c>
      <c r="AG217">
        <v>37113573</v>
      </c>
      <c r="AH217">
        <v>36814994</v>
      </c>
      <c r="AI217">
        <v>72481.899999999994</v>
      </c>
      <c r="AJ217">
        <v>71693.7</v>
      </c>
      <c r="AK217">
        <v>96.5</v>
      </c>
      <c r="AL217">
        <v>95</v>
      </c>
      <c r="AM217">
        <v>0</v>
      </c>
      <c r="AN217">
        <v>0</v>
      </c>
      <c r="AO217">
        <v>69945</v>
      </c>
      <c r="AP217">
        <v>68109</v>
      </c>
    </row>
    <row r="218" spans="1:42" x14ac:dyDescent="0.25">
      <c r="A218" t="str">
        <f>VLOOKUP(B218,Data!$A$8:$C$316, 3, 0)</f>
        <v>SD</v>
      </c>
      <c r="B218" t="s">
        <v>551</v>
      </c>
      <c r="C218" t="s">
        <v>1060</v>
      </c>
      <c r="D218">
        <v>38401.199999999997</v>
      </c>
      <c r="E218">
        <v>2021.43</v>
      </c>
      <c r="F218">
        <f t="shared" si="6"/>
        <v>77625337.715999991</v>
      </c>
      <c r="R218">
        <v>38401.199999999997</v>
      </c>
      <c r="T218">
        <v>68109</v>
      </c>
      <c r="U218" t="str">
        <f t="shared" si="7"/>
        <v>N</v>
      </c>
      <c r="V218" t="s">
        <v>1062</v>
      </c>
      <c r="W218" t="s">
        <v>401</v>
      </c>
      <c r="X218" t="s">
        <v>402</v>
      </c>
      <c r="Y218">
        <v>108257447</v>
      </c>
      <c r="Z218">
        <v>111654388</v>
      </c>
      <c r="AA218" t="s">
        <v>1192</v>
      </c>
      <c r="AB218" t="s">
        <v>1192</v>
      </c>
      <c r="AC218">
        <v>0</v>
      </c>
      <c r="AD218" t="s">
        <v>1192</v>
      </c>
      <c r="AE218">
        <v>108257447</v>
      </c>
      <c r="AF218">
        <v>111654388</v>
      </c>
      <c r="AG218">
        <v>12973000</v>
      </c>
      <c r="AH218">
        <v>12975000</v>
      </c>
      <c r="AI218">
        <v>75031.22</v>
      </c>
      <c r="AJ218">
        <v>75905.91</v>
      </c>
      <c r="AK218">
        <v>99</v>
      </c>
      <c r="AL218">
        <v>98</v>
      </c>
      <c r="AM218">
        <v>0</v>
      </c>
      <c r="AN218">
        <v>0</v>
      </c>
      <c r="AO218">
        <v>74280.899999999994</v>
      </c>
      <c r="AP218">
        <v>74387.8</v>
      </c>
    </row>
    <row r="219" spans="1:42" x14ac:dyDescent="0.25">
      <c r="A219" t="str">
        <f>VLOOKUP(B219,Data!$A$8:$C$316, 3, 0)</f>
        <v>SD</v>
      </c>
      <c r="B219" t="s">
        <v>552</v>
      </c>
      <c r="C219" t="s">
        <v>1062</v>
      </c>
      <c r="D219">
        <v>40991.300000000003</v>
      </c>
      <c r="E219">
        <v>1928.19</v>
      </c>
      <c r="F219">
        <f t="shared" si="6"/>
        <v>79039014.747000009</v>
      </c>
      <c r="R219">
        <v>40991.300000000003</v>
      </c>
      <c r="T219">
        <v>74387.8</v>
      </c>
      <c r="U219" t="str">
        <f t="shared" si="7"/>
        <v>N</v>
      </c>
      <c r="V219" t="s">
        <v>404</v>
      </c>
      <c r="W219" t="s">
        <v>551</v>
      </c>
      <c r="X219" t="s">
        <v>1060</v>
      </c>
      <c r="Y219">
        <v>10216364</v>
      </c>
      <c r="Z219">
        <v>10183193</v>
      </c>
      <c r="AA219" t="s">
        <v>1192</v>
      </c>
      <c r="AB219">
        <v>0</v>
      </c>
      <c r="AC219">
        <v>955272</v>
      </c>
      <c r="AD219">
        <v>976346</v>
      </c>
      <c r="AE219">
        <v>9261092</v>
      </c>
      <c r="AF219">
        <v>9206847</v>
      </c>
      <c r="AG219">
        <v>0</v>
      </c>
      <c r="AH219">
        <v>0</v>
      </c>
      <c r="AI219">
        <v>39407.61</v>
      </c>
      <c r="AJ219">
        <v>39175.050000000003</v>
      </c>
      <c r="AK219">
        <v>98.020030000000006</v>
      </c>
      <c r="AL219">
        <v>98.024699999999996</v>
      </c>
      <c r="AM219">
        <v>0</v>
      </c>
      <c r="AN219">
        <v>0</v>
      </c>
      <c r="AO219">
        <v>38627.4</v>
      </c>
      <c r="AP219">
        <v>38401.199999999997</v>
      </c>
    </row>
    <row r="220" spans="1:42" x14ac:dyDescent="0.25">
      <c r="A220" t="str">
        <f>VLOOKUP(B220,Data!$A$8:$C$316, 3, 0)</f>
        <v>MD</v>
      </c>
      <c r="B220" t="s">
        <v>403</v>
      </c>
      <c r="C220" t="s">
        <v>404</v>
      </c>
      <c r="D220">
        <v>82722.100000000006</v>
      </c>
      <c r="E220">
        <v>2057.1</v>
      </c>
      <c r="F220">
        <f t="shared" si="6"/>
        <v>170167631.91</v>
      </c>
      <c r="R220">
        <v>82722.100000000006</v>
      </c>
      <c r="T220">
        <v>38401.199999999997</v>
      </c>
      <c r="U220" t="str">
        <f t="shared" si="7"/>
        <v>N</v>
      </c>
      <c r="V220" t="s">
        <v>1065</v>
      </c>
      <c r="W220" t="s">
        <v>552</v>
      </c>
      <c r="X220" t="s">
        <v>1062</v>
      </c>
      <c r="Y220">
        <v>9567467</v>
      </c>
      <c r="Z220">
        <v>9979791</v>
      </c>
      <c r="AA220" t="s">
        <v>1192</v>
      </c>
      <c r="AB220">
        <v>0</v>
      </c>
      <c r="AC220">
        <v>2634432</v>
      </c>
      <c r="AD220">
        <v>2916162</v>
      </c>
      <c r="AE220">
        <v>6933035</v>
      </c>
      <c r="AF220">
        <v>7063629</v>
      </c>
      <c r="AG220">
        <v>1619317</v>
      </c>
      <c r="AH220">
        <v>1674409.41</v>
      </c>
      <c r="AI220">
        <v>42367.87</v>
      </c>
      <c r="AJ220">
        <v>42346.41</v>
      </c>
      <c r="AK220">
        <v>97.8</v>
      </c>
      <c r="AL220">
        <v>96.8</v>
      </c>
      <c r="AM220">
        <v>0</v>
      </c>
      <c r="AN220">
        <v>0</v>
      </c>
      <c r="AO220">
        <v>41435.800000000003</v>
      </c>
      <c r="AP220">
        <v>40991.300000000003</v>
      </c>
    </row>
    <row r="221" spans="1:42" x14ac:dyDescent="0.25">
      <c r="A221" t="str">
        <f>VLOOKUP(B221,Data!$A$8:$C$316, 3, 0)</f>
        <v>SD</v>
      </c>
      <c r="B221" t="s">
        <v>553</v>
      </c>
      <c r="C221" t="s">
        <v>1065</v>
      </c>
      <c r="D221">
        <v>32064.7</v>
      </c>
      <c r="E221">
        <v>2005.01</v>
      </c>
      <c r="F221">
        <f t="shared" si="6"/>
        <v>64290044.147</v>
      </c>
      <c r="R221">
        <v>32064.7</v>
      </c>
      <c r="T221">
        <v>40991.300000000003</v>
      </c>
      <c r="U221" t="str">
        <f t="shared" si="7"/>
        <v>N</v>
      </c>
      <c r="V221" t="s">
        <v>1067</v>
      </c>
      <c r="W221" t="s">
        <v>403</v>
      </c>
      <c r="X221" t="s">
        <v>404</v>
      </c>
      <c r="Y221">
        <v>139830369</v>
      </c>
      <c r="Z221">
        <v>143036896</v>
      </c>
      <c r="AA221" t="s">
        <v>1192</v>
      </c>
      <c r="AB221">
        <v>0</v>
      </c>
      <c r="AC221">
        <v>1178936</v>
      </c>
      <c r="AD221">
        <v>1208201</v>
      </c>
      <c r="AE221">
        <v>138651433</v>
      </c>
      <c r="AF221">
        <v>141828695</v>
      </c>
      <c r="AG221">
        <v>34701223</v>
      </c>
      <c r="AH221">
        <v>34568023</v>
      </c>
      <c r="AI221">
        <v>86408.5</v>
      </c>
      <c r="AJ221">
        <v>85272.3</v>
      </c>
      <c r="AK221">
        <v>98.25</v>
      </c>
      <c r="AL221">
        <v>97</v>
      </c>
      <c r="AM221">
        <v>8</v>
      </c>
      <c r="AN221">
        <v>8</v>
      </c>
      <c r="AO221">
        <v>84904.4</v>
      </c>
      <c r="AP221">
        <v>82722.100000000006</v>
      </c>
    </row>
    <row r="222" spans="1:42" x14ac:dyDescent="0.25">
      <c r="A222" t="str">
        <f>VLOOKUP(B222,Data!$A$8:$C$316, 3, 0)</f>
        <v>SD</v>
      </c>
      <c r="B222" t="s">
        <v>554</v>
      </c>
      <c r="C222" t="s">
        <v>1067</v>
      </c>
      <c r="D222">
        <v>50876.9</v>
      </c>
      <c r="E222">
        <v>2036.57</v>
      </c>
      <c r="F222">
        <f t="shared" si="6"/>
        <v>103614368.233</v>
      </c>
      <c r="R222">
        <v>50876.9</v>
      </c>
      <c r="T222">
        <v>82722.100000000006</v>
      </c>
      <c r="U222" t="str">
        <f t="shared" si="7"/>
        <v>N</v>
      </c>
      <c r="V222" t="s">
        <v>407</v>
      </c>
      <c r="W222" t="s">
        <v>553</v>
      </c>
      <c r="X222" t="s">
        <v>1065</v>
      </c>
      <c r="Y222">
        <v>7767081.9500000002</v>
      </c>
      <c r="Z222">
        <v>7976418.3899999997</v>
      </c>
      <c r="AA222" t="s">
        <v>1192</v>
      </c>
      <c r="AB222" t="s">
        <v>1192</v>
      </c>
      <c r="AC222">
        <v>1906056.95</v>
      </c>
      <c r="AD222">
        <v>2101533.39</v>
      </c>
      <c r="AE222">
        <v>5861025</v>
      </c>
      <c r="AF222">
        <v>5874885</v>
      </c>
      <c r="AG222">
        <v>1747060</v>
      </c>
      <c r="AH222">
        <v>1814450</v>
      </c>
      <c r="AI222">
        <v>32413.62</v>
      </c>
      <c r="AJ222">
        <v>32809.85</v>
      </c>
      <c r="AK222">
        <v>98.69</v>
      </c>
      <c r="AL222">
        <v>97.728999999999999</v>
      </c>
      <c r="AM222">
        <v>0</v>
      </c>
      <c r="AN222" t="s">
        <v>1192</v>
      </c>
      <c r="AO222">
        <v>31989</v>
      </c>
      <c r="AP222">
        <v>32064.7</v>
      </c>
    </row>
    <row r="223" spans="1:42" x14ac:dyDescent="0.25">
      <c r="A223" t="str">
        <f>VLOOKUP(B223,Data!$A$8:$C$316, 3, 0)</f>
        <v>MD</v>
      </c>
      <c r="B223" t="s">
        <v>406</v>
      </c>
      <c r="C223" t="s">
        <v>407</v>
      </c>
      <c r="D223">
        <v>138032.6</v>
      </c>
      <c r="E223">
        <v>1996.04</v>
      </c>
      <c r="F223">
        <f t="shared" si="6"/>
        <v>275518590.90399998</v>
      </c>
      <c r="R223">
        <v>138032.6</v>
      </c>
      <c r="T223">
        <v>32064.7</v>
      </c>
      <c r="U223" t="str">
        <f t="shared" si="7"/>
        <v>N</v>
      </c>
      <c r="V223" t="s">
        <v>1825</v>
      </c>
      <c r="W223" t="s">
        <v>554</v>
      </c>
      <c r="X223" t="s">
        <v>1067</v>
      </c>
      <c r="Y223">
        <v>15901245</v>
      </c>
      <c r="Z223">
        <v>16221807</v>
      </c>
      <c r="AA223" t="s">
        <v>1192</v>
      </c>
      <c r="AB223">
        <v>0</v>
      </c>
      <c r="AC223">
        <v>4637560</v>
      </c>
      <c r="AD223">
        <v>4779095</v>
      </c>
      <c r="AE223">
        <v>11263685</v>
      </c>
      <c r="AF223">
        <v>11442712</v>
      </c>
      <c r="AG223">
        <v>17107</v>
      </c>
      <c r="AH223">
        <v>17963</v>
      </c>
      <c r="AI223">
        <v>51515.6</v>
      </c>
      <c r="AJ223">
        <v>51704.2</v>
      </c>
      <c r="AK223">
        <v>99.4</v>
      </c>
      <c r="AL223">
        <v>98.4</v>
      </c>
      <c r="AM223">
        <v>1.4</v>
      </c>
      <c r="AN223">
        <v>0</v>
      </c>
      <c r="AO223">
        <v>51207.9</v>
      </c>
      <c r="AP223">
        <v>50876.9</v>
      </c>
    </row>
    <row r="224" spans="1:42" x14ac:dyDescent="0.25">
      <c r="A224" t="str">
        <f>VLOOKUP(B224,Data!$A$8:$C$316, 3, 0)</f>
        <v>UA</v>
      </c>
      <c r="B224" t="s">
        <v>408</v>
      </c>
      <c r="C224" t="s">
        <v>1825</v>
      </c>
      <c r="D224">
        <v>113689</v>
      </c>
      <c r="E224">
        <v>1925.74</v>
      </c>
      <c r="F224">
        <f t="shared" si="6"/>
        <v>218935454.86000001</v>
      </c>
      <c r="R224">
        <v>113689</v>
      </c>
      <c r="T224">
        <v>50876.9</v>
      </c>
      <c r="U224" t="str">
        <f t="shared" si="7"/>
        <v>N</v>
      </c>
      <c r="V224" t="s">
        <v>411</v>
      </c>
      <c r="W224" t="s">
        <v>406</v>
      </c>
      <c r="X224" t="s">
        <v>407</v>
      </c>
      <c r="Y224">
        <v>228033770</v>
      </c>
      <c r="Z224">
        <v>235611643</v>
      </c>
      <c r="AA224" t="s">
        <v>1192</v>
      </c>
      <c r="AB224">
        <v>0</v>
      </c>
      <c r="AC224">
        <v>642833</v>
      </c>
      <c r="AD224">
        <v>637944</v>
      </c>
      <c r="AE224">
        <v>227390937</v>
      </c>
      <c r="AF224">
        <v>234973699</v>
      </c>
      <c r="AG224">
        <v>22972752</v>
      </c>
      <c r="AH224">
        <v>22936684.43</v>
      </c>
      <c r="AI224">
        <v>146849.15239999999</v>
      </c>
      <c r="AJ224">
        <v>145295.40716</v>
      </c>
      <c r="AK224">
        <v>95.5</v>
      </c>
      <c r="AL224">
        <v>95</v>
      </c>
      <c r="AM224">
        <v>3</v>
      </c>
      <c r="AN224">
        <v>2</v>
      </c>
      <c r="AO224">
        <v>140243.9</v>
      </c>
      <c r="AP224">
        <v>138032.6</v>
      </c>
    </row>
    <row r="225" spans="1:42" x14ac:dyDescent="0.25">
      <c r="A225" t="str">
        <f>VLOOKUP(B225,Data!$A$8:$C$316, 3, 0)</f>
        <v>UA</v>
      </c>
      <c r="B225" t="s">
        <v>410</v>
      </c>
      <c r="C225" t="s">
        <v>411</v>
      </c>
      <c r="D225">
        <v>40828.699999999997</v>
      </c>
      <c r="E225">
        <v>1795.07</v>
      </c>
      <c r="F225">
        <f t="shared" si="6"/>
        <v>73290374.508999988</v>
      </c>
      <c r="R225">
        <v>40828.699999999997</v>
      </c>
      <c r="T225">
        <v>138032.6</v>
      </c>
      <c r="U225" t="str">
        <f t="shared" si="7"/>
        <v>N</v>
      </c>
      <c r="V225" t="s">
        <v>414</v>
      </c>
      <c r="W225" t="s">
        <v>408</v>
      </c>
      <c r="X225" t="s">
        <v>1825</v>
      </c>
      <c r="Y225">
        <v>172873885</v>
      </c>
      <c r="Z225">
        <v>179781739</v>
      </c>
      <c r="AA225" t="s">
        <v>1192</v>
      </c>
      <c r="AB225" t="s">
        <v>1192</v>
      </c>
      <c r="AC225">
        <v>8940108</v>
      </c>
      <c r="AD225">
        <v>9109553</v>
      </c>
      <c r="AE225">
        <v>163933777</v>
      </c>
      <c r="AF225">
        <v>170672186</v>
      </c>
      <c r="AG225">
        <v>0</v>
      </c>
      <c r="AH225">
        <v>0</v>
      </c>
      <c r="AI225">
        <v>114890.9</v>
      </c>
      <c r="AJ225">
        <v>115737.49</v>
      </c>
      <c r="AK225">
        <v>98.3</v>
      </c>
      <c r="AL225">
        <v>97.7</v>
      </c>
      <c r="AM225">
        <v>619.6</v>
      </c>
      <c r="AN225">
        <v>613.46</v>
      </c>
      <c r="AO225">
        <v>113557.4</v>
      </c>
      <c r="AP225">
        <v>113689</v>
      </c>
    </row>
    <row r="226" spans="1:42" x14ac:dyDescent="0.25">
      <c r="A226" t="str">
        <f>VLOOKUP(B226,Data!$A$8:$C$316, 3, 0)</f>
        <v>MD</v>
      </c>
      <c r="B226" t="s">
        <v>413</v>
      </c>
      <c r="C226" t="s">
        <v>414</v>
      </c>
      <c r="D226">
        <v>77190</v>
      </c>
      <c r="E226">
        <v>1720.09</v>
      </c>
      <c r="F226">
        <f t="shared" si="6"/>
        <v>132773747.09999999</v>
      </c>
      <c r="R226">
        <v>77190</v>
      </c>
      <c r="T226">
        <v>113689</v>
      </c>
      <c r="U226" t="str">
        <f t="shared" si="7"/>
        <v>N</v>
      </c>
      <c r="V226" t="s">
        <v>1826</v>
      </c>
      <c r="W226" t="s">
        <v>410</v>
      </c>
      <c r="X226" t="s">
        <v>411</v>
      </c>
      <c r="Y226">
        <v>61120683</v>
      </c>
      <c r="Z226">
        <v>61032256</v>
      </c>
      <c r="AA226" t="s">
        <v>1192</v>
      </c>
      <c r="AB226" t="s">
        <v>1192</v>
      </c>
      <c r="AC226">
        <v>199728</v>
      </c>
      <c r="AD226">
        <v>185244</v>
      </c>
      <c r="AE226">
        <v>60920955</v>
      </c>
      <c r="AF226">
        <v>60847012</v>
      </c>
      <c r="AG226">
        <v>0</v>
      </c>
      <c r="AH226" t="s">
        <v>1192</v>
      </c>
      <c r="AI226">
        <v>43615.91</v>
      </c>
      <c r="AJ226">
        <v>41577.1</v>
      </c>
      <c r="AK226">
        <v>98.4</v>
      </c>
      <c r="AL226">
        <v>98.2</v>
      </c>
      <c r="AM226">
        <v>0</v>
      </c>
      <c r="AN226">
        <v>0</v>
      </c>
      <c r="AO226">
        <v>42918.1</v>
      </c>
      <c r="AP226">
        <v>40828.699999999997</v>
      </c>
    </row>
    <row r="227" spans="1:42" x14ac:dyDescent="0.25">
      <c r="A227" t="str">
        <f>VLOOKUP(B227,Data!$A$8:$C$316, 3, 0)</f>
        <v>SD</v>
      </c>
      <c r="B227" t="s">
        <v>555</v>
      </c>
      <c r="C227" t="s">
        <v>1826</v>
      </c>
      <c r="D227">
        <v>55947.9</v>
      </c>
      <c r="E227">
        <v>1899.71</v>
      </c>
      <c r="F227">
        <f t="shared" si="6"/>
        <v>106284785.109</v>
      </c>
      <c r="R227">
        <v>55947.9</v>
      </c>
      <c r="T227">
        <v>40828.699999999997</v>
      </c>
      <c r="U227" t="str">
        <f t="shared" si="7"/>
        <v>N</v>
      </c>
      <c r="V227" t="s">
        <v>1075</v>
      </c>
      <c r="W227" t="s">
        <v>413</v>
      </c>
      <c r="X227" t="s">
        <v>414</v>
      </c>
      <c r="Y227">
        <v>110932743</v>
      </c>
      <c r="Z227">
        <v>114202980</v>
      </c>
      <c r="AA227" t="s">
        <v>1192</v>
      </c>
      <c r="AB227">
        <v>0</v>
      </c>
      <c r="AC227">
        <v>1487082.58</v>
      </c>
      <c r="AD227">
        <v>1486980</v>
      </c>
      <c r="AE227">
        <v>109445660.42</v>
      </c>
      <c r="AF227">
        <v>112716000</v>
      </c>
      <c r="AG227">
        <v>8543263</v>
      </c>
      <c r="AH227">
        <v>8567262</v>
      </c>
      <c r="AI227">
        <v>78500.2</v>
      </c>
      <c r="AJ227">
        <v>78119.600000000006</v>
      </c>
      <c r="AK227">
        <v>98.81</v>
      </c>
      <c r="AL227">
        <v>98.81</v>
      </c>
      <c r="AM227">
        <v>0</v>
      </c>
      <c r="AN227">
        <v>0</v>
      </c>
      <c r="AO227">
        <v>77566</v>
      </c>
      <c r="AP227">
        <v>77190</v>
      </c>
    </row>
    <row r="228" spans="1:42" x14ac:dyDescent="0.25">
      <c r="A228" t="str">
        <f>VLOOKUP(B228,Data!$A$8:$C$316, 3, 0)</f>
        <v>SD</v>
      </c>
      <c r="B228" t="s">
        <v>556</v>
      </c>
      <c r="C228" t="s">
        <v>1075</v>
      </c>
      <c r="D228">
        <v>64372.5</v>
      </c>
      <c r="E228">
        <v>1971.04</v>
      </c>
      <c r="F228">
        <f t="shared" si="6"/>
        <v>126880772.39999999</v>
      </c>
      <c r="R228">
        <v>64372.5</v>
      </c>
      <c r="T228">
        <v>77190</v>
      </c>
      <c r="U228" t="str">
        <f t="shared" si="7"/>
        <v>N</v>
      </c>
      <c r="V228" t="s">
        <v>1077</v>
      </c>
      <c r="W228" t="s">
        <v>555</v>
      </c>
      <c r="X228" t="s">
        <v>1826</v>
      </c>
      <c r="Y228">
        <v>11769010</v>
      </c>
      <c r="Z228">
        <v>12027890</v>
      </c>
      <c r="AA228" t="s">
        <v>1192</v>
      </c>
      <c r="AB228">
        <v>29093</v>
      </c>
      <c r="AC228">
        <v>2446428</v>
      </c>
      <c r="AD228">
        <v>2508359</v>
      </c>
      <c r="AE228">
        <v>9322582</v>
      </c>
      <c r="AF228">
        <v>9519531</v>
      </c>
      <c r="AG228">
        <v>29240</v>
      </c>
      <c r="AH228">
        <v>0</v>
      </c>
      <c r="AI228">
        <v>57206.26</v>
      </c>
      <c r="AJ228">
        <v>57722.2</v>
      </c>
      <c r="AK228">
        <v>98.5</v>
      </c>
      <c r="AL228">
        <v>96.75</v>
      </c>
      <c r="AM228">
        <v>101.7</v>
      </c>
      <c r="AN228">
        <v>101.7</v>
      </c>
      <c r="AO228">
        <v>56449.9</v>
      </c>
      <c r="AP228">
        <v>55947.9</v>
      </c>
    </row>
    <row r="229" spans="1:42" x14ac:dyDescent="0.25">
      <c r="A229" t="str">
        <f>VLOOKUP(B229,Data!$A$8:$C$316, 3, 0)</f>
        <v>SD</v>
      </c>
      <c r="B229" t="s">
        <v>557</v>
      </c>
      <c r="C229" t="s">
        <v>1077</v>
      </c>
      <c r="D229">
        <v>35218</v>
      </c>
      <c r="E229">
        <v>1898.29</v>
      </c>
      <c r="F229">
        <f t="shared" si="6"/>
        <v>66853977.219999999</v>
      </c>
      <c r="R229">
        <v>35218</v>
      </c>
      <c r="T229">
        <v>55947.9</v>
      </c>
      <c r="U229" t="str">
        <f t="shared" si="7"/>
        <v>N</v>
      </c>
      <c r="V229" t="s">
        <v>419</v>
      </c>
      <c r="W229" t="s">
        <v>556</v>
      </c>
      <c r="X229" t="s">
        <v>1075</v>
      </c>
      <c r="Y229">
        <v>15444767</v>
      </c>
      <c r="Z229">
        <v>16102768.27</v>
      </c>
      <c r="AA229" t="s">
        <v>1192</v>
      </c>
      <c r="AB229">
        <v>0</v>
      </c>
      <c r="AC229">
        <v>5882406</v>
      </c>
      <c r="AD229">
        <v>6105075.29</v>
      </c>
      <c r="AE229">
        <v>9562361</v>
      </c>
      <c r="AF229">
        <v>9997692.9800000004</v>
      </c>
      <c r="AG229">
        <v>205560</v>
      </c>
      <c r="AH229">
        <v>205020</v>
      </c>
      <c r="AI229">
        <v>63905.2</v>
      </c>
      <c r="AJ229">
        <v>64659.4</v>
      </c>
      <c r="AK229">
        <v>99.4</v>
      </c>
      <c r="AL229">
        <v>99.4</v>
      </c>
      <c r="AM229">
        <v>95.8</v>
      </c>
      <c r="AN229">
        <v>101.1</v>
      </c>
      <c r="AO229">
        <v>63617.599999999999</v>
      </c>
      <c r="AP229">
        <v>64372.5</v>
      </c>
    </row>
    <row r="230" spans="1:42" x14ac:dyDescent="0.25">
      <c r="A230" t="str">
        <f>VLOOKUP(B230,Data!$A$8:$C$316, 3, 0)</f>
        <v>UA</v>
      </c>
      <c r="B230" t="s">
        <v>418</v>
      </c>
      <c r="C230" t="s">
        <v>419</v>
      </c>
      <c r="D230">
        <v>98044</v>
      </c>
      <c r="E230">
        <v>2022.4</v>
      </c>
      <c r="F230">
        <f t="shared" si="6"/>
        <v>198284185.59999999</v>
      </c>
      <c r="R230">
        <v>98044</v>
      </c>
      <c r="T230">
        <v>64372.5</v>
      </c>
      <c r="U230" t="str">
        <f t="shared" si="7"/>
        <v>N</v>
      </c>
      <c r="V230" t="s">
        <v>1080</v>
      </c>
      <c r="W230" t="s">
        <v>557</v>
      </c>
      <c r="X230" t="s">
        <v>1077</v>
      </c>
      <c r="Y230">
        <v>6552783</v>
      </c>
      <c r="Z230">
        <v>6844742</v>
      </c>
      <c r="AA230" t="s">
        <v>1192</v>
      </c>
      <c r="AB230" t="s">
        <v>1192</v>
      </c>
      <c r="AC230">
        <v>848025</v>
      </c>
      <c r="AD230">
        <v>929527</v>
      </c>
      <c r="AE230">
        <v>5704758</v>
      </c>
      <c r="AF230">
        <v>5915215</v>
      </c>
      <c r="AG230">
        <v>0</v>
      </c>
      <c r="AH230">
        <v>0</v>
      </c>
      <c r="AI230">
        <v>34822.199999999997</v>
      </c>
      <c r="AJ230">
        <v>35573.699999999997</v>
      </c>
      <c r="AK230">
        <v>99</v>
      </c>
      <c r="AL230">
        <v>99</v>
      </c>
      <c r="AM230">
        <v>0</v>
      </c>
      <c r="AN230">
        <v>0</v>
      </c>
      <c r="AO230">
        <v>34474</v>
      </c>
      <c r="AP230">
        <v>35218</v>
      </c>
    </row>
    <row r="231" spans="1:42" x14ac:dyDescent="0.25">
      <c r="A231" t="str">
        <f>VLOOKUP(B231,Data!$A$8:$C$316, 3, 0)</f>
        <v>SD</v>
      </c>
      <c r="B231" t="s">
        <v>558</v>
      </c>
      <c r="C231" t="s">
        <v>1080</v>
      </c>
      <c r="D231">
        <v>38298.400000000001</v>
      </c>
      <c r="E231">
        <v>2090.5500000000002</v>
      </c>
      <c r="F231">
        <f t="shared" si="6"/>
        <v>80064720.120000005</v>
      </c>
      <c r="R231">
        <v>38298.400000000001</v>
      </c>
      <c r="T231">
        <v>35218</v>
      </c>
      <c r="U231" t="str">
        <f t="shared" si="7"/>
        <v>N</v>
      </c>
      <c r="V231" t="s">
        <v>1082</v>
      </c>
      <c r="W231" t="s">
        <v>418</v>
      </c>
      <c r="X231" t="s">
        <v>419</v>
      </c>
      <c r="Y231">
        <v>157352624</v>
      </c>
      <c r="Z231">
        <v>167142828</v>
      </c>
      <c r="AA231" t="s">
        <v>1192</v>
      </c>
      <c r="AB231" t="s">
        <v>1192</v>
      </c>
      <c r="AC231">
        <v>8039010</v>
      </c>
      <c r="AD231">
        <v>8273659</v>
      </c>
      <c r="AE231">
        <v>149313614</v>
      </c>
      <c r="AF231">
        <v>158869169</v>
      </c>
      <c r="AG231">
        <v>669524</v>
      </c>
      <c r="AH231">
        <v>695966</v>
      </c>
      <c r="AI231">
        <v>97915.527000000002</v>
      </c>
      <c r="AJ231">
        <v>99234.357000000004</v>
      </c>
      <c r="AK231">
        <v>98.5</v>
      </c>
      <c r="AL231">
        <v>98.5</v>
      </c>
      <c r="AM231">
        <v>298.2</v>
      </c>
      <c r="AN231">
        <v>298.2</v>
      </c>
      <c r="AO231">
        <v>96745</v>
      </c>
      <c r="AP231">
        <v>98044</v>
      </c>
    </row>
    <row r="232" spans="1:42" x14ac:dyDescent="0.25">
      <c r="A232" t="str">
        <f>VLOOKUP(B232,Data!$A$8:$C$316, 3, 0)</f>
        <v>SD</v>
      </c>
      <c r="B232" t="s">
        <v>559</v>
      </c>
      <c r="C232" t="s">
        <v>1082</v>
      </c>
      <c r="D232">
        <v>28794</v>
      </c>
      <c r="E232">
        <v>1855.51</v>
      </c>
      <c r="F232">
        <f t="shared" si="6"/>
        <v>53427554.939999998</v>
      </c>
      <c r="R232">
        <v>28794</v>
      </c>
      <c r="T232">
        <v>98044</v>
      </c>
      <c r="U232" t="str">
        <f t="shared" si="7"/>
        <v>N</v>
      </c>
      <c r="V232" t="s">
        <v>1827</v>
      </c>
      <c r="W232" t="s">
        <v>558</v>
      </c>
      <c r="X232" t="s">
        <v>1080</v>
      </c>
      <c r="Y232">
        <v>9298976</v>
      </c>
      <c r="Z232">
        <v>9678557</v>
      </c>
      <c r="AA232" t="s">
        <v>1192</v>
      </c>
      <c r="AB232" t="s">
        <v>1192</v>
      </c>
      <c r="AC232">
        <v>2736359</v>
      </c>
      <c r="AD232">
        <v>2960266</v>
      </c>
      <c r="AE232">
        <v>6562617</v>
      </c>
      <c r="AF232">
        <v>6718291</v>
      </c>
      <c r="AG232">
        <v>0</v>
      </c>
      <c r="AH232">
        <v>0</v>
      </c>
      <c r="AI232">
        <v>39226.32</v>
      </c>
      <c r="AJ232">
        <v>39413.629999999997</v>
      </c>
      <c r="AK232">
        <v>98</v>
      </c>
      <c r="AL232">
        <v>97</v>
      </c>
      <c r="AM232">
        <v>66.7</v>
      </c>
      <c r="AN232">
        <v>67.2</v>
      </c>
      <c r="AO232">
        <v>38508.5</v>
      </c>
      <c r="AP232">
        <v>38298.400000000001</v>
      </c>
    </row>
    <row r="233" spans="1:42" x14ac:dyDescent="0.25">
      <c r="A233" t="str">
        <f>VLOOKUP(B233,Data!$A$8:$C$316, 3, 0)</f>
        <v>SD</v>
      </c>
      <c r="B233" t="s">
        <v>560</v>
      </c>
      <c r="C233" t="s">
        <v>1827</v>
      </c>
      <c r="D233">
        <v>48122.400000000001</v>
      </c>
      <c r="E233">
        <v>1837.48</v>
      </c>
      <c r="F233">
        <f t="shared" si="6"/>
        <v>88423947.552000001</v>
      </c>
      <c r="R233">
        <v>48122.400000000001</v>
      </c>
      <c r="T233">
        <v>38298.400000000001</v>
      </c>
      <c r="U233" t="str">
        <f t="shared" si="7"/>
        <v>N</v>
      </c>
      <c r="V233" t="s">
        <v>1086</v>
      </c>
      <c r="W233" t="s">
        <v>559</v>
      </c>
      <c r="X233" t="s">
        <v>1082</v>
      </c>
      <c r="Y233">
        <v>6241315</v>
      </c>
      <c r="Z233">
        <v>6479727</v>
      </c>
      <c r="AA233" t="s">
        <v>1192</v>
      </c>
      <c r="AB233">
        <v>226900</v>
      </c>
      <c r="AC233">
        <v>897294</v>
      </c>
      <c r="AD233">
        <v>935194</v>
      </c>
      <c r="AE233">
        <v>5344021</v>
      </c>
      <c r="AF233">
        <v>5544533</v>
      </c>
      <c r="AG233">
        <v>2559400</v>
      </c>
      <c r="AH233">
        <v>2610700</v>
      </c>
      <c r="AI233">
        <v>28852.66</v>
      </c>
      <c r="AJ233">
        <v>29161.43</v>
      </c>
      <c r="AK233">
        <v>98.75</v>
      </c>
      <c r="AL233">
        <v>98.74</v>
      </c>
      <c r="AM233">
        <v>0</v>
      </c>
      <c r="AN233">
        <v>0</v>
      </c>
      <c r="AO233">
        <v>28492</v>
      </c>
      <c r="AP233">
        <v>28794</v>
      </c>
    </row>
    <row r="234" spans="1:42" x14ac:dyDescent="0.25">
      <c r="A234" t="str">
        <f>VLOOKUP(B234,Data!$A$8:$C$316, 3, 0)</f>
        <v>SD</v>
      </c>
      <c r="B234" t="s">
        <v>561</v>
      </c>
      <c r="C234" t="s">
        <v>1086</v>
      </c>
      <c r="D234">
        <v>45396.800000000003</v>
      </c>
      <c r="E234">
        <v>2014.68</v>
      </c>
      <c r="F234">
        <f t="shared" si="6"/>
        <v>91460025.024000004</v>
      </c>
      <c r="R234">
        <v>45396.800000000003</v>
      </c>
      <c r="T234">
        <v>28794</v>
      </c>
      <c r="U234" t="str">
        <f t="shared" si="7"/>
        <v>N</v>
      </c>
      <c r="V234" t="s">
        <v>1088</v>
      </c>
      <c r="W234" t="s">
        <v>560</v>
      </c>
      <c r="X234" t="s">
        <v>1827</v>
      </c>
      <c r="Y234">
        <v>9674976</v>
      </c>
      <c r="Z234">
        <v>9961732</v>
      </c>
      <c r="AA234" t="s">
        <v>1192</v>
      </c>
      <c r="AB234">
        <v>654838.84</v>
      </c>
      <c r="AC234">
        <v>1835020</v>
      </c>
      <c r="AD234">
        <v>1848883</v>
      </c>
      <c r="AE234">
        <v>7839956</v>
      </c>
      <c r="AF234">
        <v>8112849</v>
      </c>
      <c r="AG234">
        <v>712911</v>
      </c>
      <c r="AH234">
        <v>741181.53</v>
      </c>
      <c r="AI234">
        <v>47877.4</v>
      </c>
      <c r="AJ234">
        <v>48078.400000000001</v>
      </c>
      <c r="AK234">
        <v>99.999899999999997</v>
      </c>
      <c r="AL234">
        <v>100</v>
      </c>
      <c r="AM234">
        <v>40</v>
      </c>
      <c r="AN234">
        <v>44</v>
      </c>
      <c r="AO234">
        <v>47917.4</v>
      </c>
      <c r="AP234">
        <v>48122.400000000001</v>
      </c>
    </row>
    <row r="235" spans="1:42" x14ac:dyDescent="0.25">
      <c r="A235" t="str">
        <f>VLOOKUP(B235,Data!$A$8:$C$316, 3, 0)</f>
        <v>SD</v>
      </c>
      <c r="B235" t="s">
        <v>562</v>
      </c>
      <c r="C235" t="s">
        <v>1088</v>
      </c>
      <c r="D235">
        <v>50233</v>
      </c>
      <c r="E235">
        <v>1994.48</v>
      </c>
      <c r="F235">
        <f t="shared" si="6"/>
        <v>100188713.84</v>
      </c>
      <c r="R235">
        <v>50233</v>
      </c>
      <c r="T235">
        <v>48122.400000000001</v>
      </c>
      <c r="U235" t="str">
        <f t="shared" si="7"/>
        <v>N</v>
      </c>
      <c r="V235" t="s">
        <v>1090</v>
      </c>
      <c r="W235" t="s">
        <v>561</v>
      </c>
      <c r="X235" t="s">
        <v>1086</v>
      </c>
      <c r="Y235">
        <v>10906374</v>
      </c>
      <c r="Z235">
        <v>11098468</v>
      </c>
      <c r="AA235" t="s">
        <v>1192</v>
      </c>
      <c r="AB235">
        <v>0</v>
      </c>
      <c r="AC235">
        <v>1784976</v>
      </c>
      <c r="AD235">
        <v>1813004</v>
      </c>
      <c r="AE235">
        <v>9121398</v>
      </c>
      <c r="AF235">
        <v>9285464</v>
      </c>
      <c r="AG235">
        <v>0</v>
      </c>
      <c r="AH235">
        <v>0</v>
      </c>
      <c r="AI235">
        <v>46173.8</v>
      </c>
      <c r="AJ235">
        <v>45855.4</v>
      </c>
      <c r="AK235">
        <v>99</v>
      </c>
      <c r="AL235">
        <v>99</v>
      </c>
      <c r="AM235">
        <v>0</v>
      </c>
      <c r="AN235">
        <v>0</v>
      </c>
      <c r="AO235">
        <v>45712.1</v>
      </c>
      <c r="AP235">
        <v>45396.800000000003</v>
      </c>
    </row>
    <row r="236" spans="1:42" x14ac:dyDescent="0.25">
      <c r="A236" t="str">
        <f>VLOOKUP(B236,Data!$A$8:$C$316, 3, 0)</f>
        <v>SD</v>
      </c>
      <c r="B236" t="s">
        <v>563</v>
      </c>
      <c r="C236" t="s">
        <v>1090</v>
      </c>
      <c r="D236">
        <v>59171.199999999997</v>
      </c>
      <c r="E236">
        <v>2034.99</v>
      </c>
      <c r="F236">
        <f t="shared" si="6"/>
        <v>120412800.28799999</v>
      </c>
      <c r="R236">
        <v>59171.199999999997</v>
      </c>
      <c r="T236">
        <v>45396.800000000003</v>
      </c>
      <c r="U236" t="str">
        <f t="shared" si="7"/>
        <v>N</v>
      </c>
      <c r="V236" t="s">
        <v>1092</v>
      </c>
      <c r="W236" t="s">
        <v>562</v>
      </c>
      <c r="X236" t="s">
        <v>1088</v>
      </c>
      <c r="Y236">
        <v>11883160</v>
      </c>
      <c r="Z236">
        <v>12233447.24</v>
      </c>
      <c r="AA236" t="s">
        <v>1192</v>
      </c>
      <c r="AB236">
        <v>7192</v>
      </c>
      <c r="AC236">
        <v>4127327</v>
      </c>
      <c r="AD236">
        <v>4188975</v>
      </c>
      <c r="AE236">
        <v>7755833</v>
      </c>
      <c r="AF236">
        <v>8044472.2400000002</v>
      </c>
      <c r="AG236">
        <v>168174</v>
      </c>
      <c r="AH236">
        <v>192441.73</v>
      </c>
      <c r="AI236">
        <v>50470.7</v>
      </c>
      <c r="AJ236">
        <v>50740.4</v>
      </c>
      <c r="AK236">
        <v>99</v>
      </c>
      <c r="AL236">
        <v>99</v>
      </c>
      <c r="AM236">
        <v>0</v>
      </c>
      <c r="AN236" t="s">
        <v>1192</v>
      </c>
      <c r="AO236">
        <v>49966</v>
      </c>
      <c r="AP236">
        <v>50233</v>
      </c>
    </row>
    <row r="237" spans="1:42" x14ac:dyDescent="0.25">
      <c r="A237" t="str">
        <f>VLOOKUP(B237,Data!$A$8:$C$316, 3, 0)</f>
        <v>SD</v>
      </c>
      <c r="B237" t="s">
        <v>564</v>
      </c>
      <c r="C237" t="s">
        <v>1092</v>
      </c>
      <c r="D237">
        <v>36219.4</v>
      </c>
      <c r="E237">
        <v>1991.34</v>
      </c>
      <c r="F237">
        <f t="shared" si="6"/>
        <v>72125139.996000007</v>
      </c>
      <c r="R237">
        <v>36219.4</v>
      </c>
      <c r="T237">
        <v>50233</v>
      </c>
      <c r="U237" t="str">
        <f t="shared" si="7"/>
        <v>N</v>
      </c>
      <c r="V237" t="s">
        <v>1095</v>
      </c>
      <c r="W237" t="s">
        <v>563</v>
      </c>
      <c r="X237" t="s">
        <v>1090</v>
      </c>
      <c r="Y237">
        <v>12826946</v>
      </c>
      <c r="Z237">
        <v>13644929</v>
      </c>
      <c r="AA237" t="s">
        <v>1192</v>
      </c>
      <c r="AB237">
        <v>0</v>
      </c>
      <c r="AC237">
        <v>5524151</v>
      </c>
      <c r="AD237">
        <v>5879301</v>
      </c>
      <c r="AE237">
        <v>7302795</v>
      </c>
      <c r="AF237">
        <v>7765628</v>
      </c>
      <c r="AG237">
        <v>0</v>
      </c>
      <c r="AH237">
        <v>0</v>
      </c>
      <c r="AI237">
        <v>58362.5</v>
      </c>
      <c r="AJ237">
        <v>59704.4</v>
      </c>
      <c r="AK237">
        <v>98</v>
      </c>
      <c r="AL237">
        <v>98</v>
      </c>
      <c r="AM237">
        <v>653.20000000000005</v>
      </c>
      <c r="AN237">
        <v>660.88</v>
      </c>
      <c r="AO237">
        <v>57848.5</v>
      </c>
      <c r="AP237">
        <v>59171.199999999997</v>
      </c>
    </row>
    <row r="238" spans="1:42" x14ac:dyDescent="0.25">
      <c r="A238" t="str">
        <f>VLOOKUP(B238,Data!$A$8:$C$316, 3, 0)</f>
        <v>SD</v>
      </c>
      <c r="B238" t="s">
        <v>565</v>
      </c>
      <c r="C238" t="s">
        <v>1095</v>
      </c>
      <c r="D238">
        <v>61152.9</v>
      </c>
      <c r="E238">
        <v>1962</v>
      </c>
      <c r="F238">
        <f t="shared" si="6"/>
        <v>119981989.8</v>
      </c>
      <c r="R238">
        <v>61152.9</v>
      </c>
      <c r="T238">
        <v>59171.199999999997</v>
      </c>
      <c r="U238" t="str">
        <f t="shared" si="7"/>
        <v>N</v>
      </c>
      <c r="V238" t="s">
        <v>1097</v>
      </c>
      <c r="W238" t="s">
        <v>564</v>
      </c>
      <c r="X238" t="s">
        <v>1092</v>
      </c>
      <c r="Y238">
        <v>8485424</v>
      </c>
      <c r="Z238">
        <v>8563497</v>
      </c>
      <c r="AA238" t="s">
        <v>1192</v>
      </c>
      <c r="AB238">
        <v>0</v>
      </c>
      <c r="AC238">
        <v>432331</v>
      </c>
      <c r="AD238">
        <v>477787</v>
      </c>
      <c r="AE238">
        <v>8053093</v>
      </c>
      <c r="AF238">
        <v>8085710</v>
      </c>
      <c r="AG238">
        <v>0</v>
      </c>
      <c r="AH238">
        <v>0</v>
      </c>
      <c r="AI238">
        <v>36809.9</v>
      </c>
      <c r="AJ238">
        <v>36958.6</v>
      </c>
      <c r="AK238">
        <v>98</v>
      </c>
      <c r="AL238">
        <v>98</v>
      </c>
      <c r="AM238">
        <v>0</v>
      </c>
      <c r="AN238">
        <v>0</v>
      </c>
      <c r="AO238">
        <v>36073.699999999997</v>
      </c>
      <c r="AP238">
        <v>36219.4</v>
      </c>
    </row>
    <row r="239" spans="1:42" x14ac:dyDescent="0.25">
      <c r="A239" t="str">
        <f>VLOOKUP(B239,Data!$A$8:$C$316, 3, 0)</f>
        <v>SD</v>
      </c>
      <c r="B239" t="s">
        <v>566</v>
      </c>
      <c r="C239" t="s">
        <v>1097</v>
      </c>
      <c r="D239">
        <v>38664.300000000003</v>
      </c>
      <c r="E239">
        <v>1863.83</v>
      </c>
      <c r="F239">
        <f t="shared" si="6"/>
        <v>72063682.269000009</v>
      </c>
      <c r="R239">
        <v>38664.300000000003</v>
      </c>
      <c r="T239">
        <v>36219.4</v>
      </c>
      <c r="U239" t="str">
        <f t="shared" si="7"/>
        <v>N</v>
      </c>
      <c r="V239" t="s">
        <v>421</v>
      </c>
      <c r="W239" t="s">
        <v>565</v>
      </c>
      <c r="X239" t="s">
        <v>1095</v>
      </c>
      <c r="Y239">
        <v>16343435</v>
      </c>
      <c r="Z239">
        <v>16955590</v>
      </c>
      <c r="AA239" t="s">
        <v>1192</v>
      </c>
      <c r="AB239">
        <v>0</v>
      </c>
      <c r="AC239">
        <v>5894503</v>
      </c>
      <c r="AD239">
        <v>6124804</v>
      </c>
      <c r="AE239">
        <v>10448932</v>
      </c>
      <c r="AF239">
        <v>10830786</v>
      </c>
      <c r="AG239">
        <v>0</v>
      </c>
      <c r="AH239">
        <v>0</v>
      </c>
      <c r="AI239">
        <v>60783.5</v>
      </c>
      <c r="AJ239">
        <v>61297.2</v>
      </c>
      <c r="AK239">
        <v>99</v>
      </c>
      <c r="AL239">
        <v>99</v>
      </c>
      <c r="AM239">
        <v>535</v>
      </c>
      <c r="AN239">
        <v>468.7</v>
      </c>
      <c r="AO239">
        <v>60710.7</v>
      </c>
      <c r="AP239">
        <v>61152.9</v>
      </c>
    </row>
    <row r="240" spans="1:42" x14ac:dyDescent="0.25">
      <c r="A240" t="str">
        <f>VLOOKUP(B240,Data!$A$8:$C$316, 3, 0)</f>
        <v>MD</v>
      </c>
      <c r="B240" t="s">
        <v>420</v>
      </c>
      <c r="C240" t="s">
        <v>421</v>
      </c>
      <c r="D240">
        <v>38706.400000000001</v>
      </c>
      <c r="E240">
        <v>1922.86</v>
      </c>
      <c r="F240">
        <f t="shared" si="6"/>
        <v>74426988.304000005</v>
      </c>
      <c r="R240">
        <v>38706.400000000001</v>
      </c>
      <c r="T240">
        <v>61152.9</v>
      </c>
      <c r="U240" t="str">
        <f t="shared" si="7"/>
        <v>N</v>
      </c>
      <c r="V240" t="s">
        <v>424</v>
      </c>
      <c r="W240" t="s">
        <v>566</v>
      </c>
      <c r="X240" t="s">
        <v>1097</v>
      </c>
      <c r="Y240">
        <v>6935636.3200000003</v>
      </c>
      <c r="Z240">
        <v>7186000</v>
      </c>
      <c r="AA240" t="s">
        <v>1192</v>
      </c>
      <c r="AB240" t="s">
        <v>1192</v>
      </c>
      <c r="AC240">
        <v>2319875.3199999998</v>
      </c>
      <c r="AD240">
        <v>2339818</v>
      </c>
      <c r="AE240">
        <v>4615761</v>
      </c>
      <c r="AF240">
        <v>4846182</v>
      </c>
      <c r="AG240">
        <v>0</v>
      </c>
      <c r="AH240">
        <v>0</v>
      </c>
      <c r="AI240">
        <v>38743.339999999997</v>
      </c>
      <c r="AJ240">
        <v>39054.800000000003</v>
      </c>
      <c r="AK240">
        <v>99</v>
      </c>
      <c r="AL240">
        <v>99</v>
      </c>
      <c r="AM240">
        <v>0</v>
      </c>
      <c r="AN240">
        <v>0</v>
      </c>
      <c r="AO240">
        <v>38355.9</v>
      </c>
      <c r="AP240">
        <v>38664.300000000003</v>
      </c>
    </row>
    <row r="241" spans="1:42" x14ac:dyDescent="0.25">
      <c r="A241" t="str">
        <f>VLOOKUP(B241,Data!$A$8:$C$316, 3, 0)</f>
        <v>UA</v>
      </c>
      <c r="B241" t="s">
        <v>423</v>
      </c>
      <c r="C241" t="s">
        <v>424</v>
      </c>
      <c r="D241">
        <v>64389</v>
      </c>
      <c r="E241">
        <v>1941.28</v>
      </c>
      <c r="F241">
        <f t="shared" si="6"/>
        <v>124997077.92</v>
      </c>
      <c r="R241">
        <v>64389</v>
      </c>
      <c r="T241">
        <v>38664.300000000003</v>
      </c>
      <c r="U241" t="str">
        <f t="shared" si="7"/>
        <v>N</v>
      </c>
      <c r="V241" t="s">
        <v>427</v>
      </c>
      <c r="W241" t="s">
        <v>420</v>
      </c>
      <c r="X241" t="s">
        <v>421</v>
      </c>
      <c r="Y241">
        <v>63464240</v>
      </c>
      <c r="Z241">
        <v>65544644</v>
      </c>
      <c r="AA241" t="s">
        <v>1192</v>
      </c>
      <c r="AB241">
        <v>0</v>
      </c>
      <c r="AC241">
        <v>0</v>
      </c>
      <c r="AD241">
        <v>0</v>
      </c>
      <c r="AE241">
        <v>63464240</v>
      </c>
      <c r="AF241">
        <v>65544644</v>
      </c>
      <c r="AG241">
        <v>8205549</v>
      </c>
      <c r="AH241">
        <v>8209727</v>
      </c>
      <c r="AI241">
        <v>39957.199999999997</v>
      </c>
      <c r="AJ241">
        <v>39698.9</v>
      </c>
      <c r="AK241">
        <v>97.5</v>
      </c>
      <c r="AL241">
        <v>97.5</v>
      </c>
      <c r="AM241">
        <v>0</v>
      </c>
      <c r="AN241">
        <v>0</v>
      </c>
      <c r="AO241">
        <v>38958.300000000003</v>
      </c>
      <c r="AP241">
        <v>38706.400000000001</v>
      </c>
    </row>
    <row r="242" spans="1:42" x14ac:dyDescent="0.25">
      <c r="A242" t="str">
        <f>VLOOKUP(B242,Data!$A$8:$C$316, 3, 0)</f>
        <v>UA</v>
      </c>
      <c r="B242" t="s">
        <v>426</v>
      </c>
      <c r="C242" t="s">
        <v>427</v>
      </c>
      <c r="D242">
        <v>58630.5</v>
      </c>
      <c r="E242">
        <v>1784.7</v>
      </c>
      <c r="F242">
        <f t="shared" si="6"/>
        <v>104637853.35000001</v>
      </c>
      <c r="R242">
        <v>58630.5</v>
      </c>
      <c r="T242">
        <v>38706.400000000001</v>
      </c>
      <c r="U242" t="str">
        <f t="shared" si="7"/>
        <v>N</v>
      </c>
      <c r="V242" t="s">
        <v>429</v>
      </c>
      <c r="W242" t="s">
        <v>423</v>
      </c>
      <c r="X242" t="s">
        <v>424</v>
      </c>
      <c r="Y242">
        <v>102534672</v>
      </c>
      <c r="Z242">
        <v>105880628</v>
      </c>
      <c r="AA242" t="s">
        <v>1192</v>
      </c>
      <c r="AB242">
        <v>0</v>
      </c>
      <c r="AC242">
        <v>0</v>
      </c>
      <c r="AD242">
        <v>0</v>
      </c>
      <c r="AE242">
        <v>102534672</v>
      </c>
      <c r="AF242">
        <v>105880628</v>
      </c>
      <c r="AG242">
        <v>86125</v>
      </c>
      <c r="AH242">
        <v>86504</v>
      </c>
      <c r="AI242">
        <v>67215.600000000006</v>
      </c>
      <c r="AJ242">
        <v>66107.8</v>
      </c>
      <c r="AK242">
        <v>97.4</v>
      </c>
      <c r="AL242">
        <v>97.4</v>
      </c>
      <c r="AM242">
        <v>0</v>
      </c>
      <c r="AN242">
        <v>0</v>
      </c>
      <c r="AO242">
        <v>65468</v>
      </c>
      <c r="AP242">
        <v>64389</v>
      </c>
    </row>
    <row r="243" spans="1:42" x14ac:dyDescent="0.25">
      <c r="A243" t="str">
        <f>VLOOKUP(B243,Data!$A$8:$C$316, 3, 0)</f>
        <v>ILB</v>
      </c>
      <c r="B243" t="s">
        <v>428</v>
      </c>
      <c r="C243" t="s">
        <v>429</v>
      </c>
      <c r="D243">
        <v>105677.8</v>
      </c>
      <c r="E243">
        <v>1527.8</v>
      </c>
      <c r="F243">
        <f t="shared" si="6"/>
        <v>161454542.84</v>
      </c>
      <c r="R243">
        <v>105677.8</v>
      </c>
      <c r="T243">
        <v>64389</v>
      </c>
      <c r="U243" t="str">
        <f t="shared" si="7"/>
        <v>N</v>
      </c>
      <c r="V243" t="s">
        <v>1103</v>
      </c>
      <c r="W243" t="s">
        <v>426</v>
      </c>
      <c r="X243" t="s">
        <v>427</v>
      </c>
      <c r="Y243">
        <v>84794788</v>
      </c>
      <c r="Z243">
        <v>88079383</v>
      </c>
      <c r="AA243" t="s">
        <v>1192</v>
      </c>
      <c r="AB243">
        <v>0</v>
      </c>
      <c r="AC243">
        <v>447392</v>
      </c>
      <c r="AD243">
        <v>443217</v>
      </c>
      <c r="AE243">
        <v>84347396</v>
      </c>
      <c r="AF243">
        <v>87636166</v>
      </c>
      <c r="AG243">
        <v>0</v>
      </c>
      <c r="AH243">
        <v>0</v>
      </c>
      <c r="AI243">
        <v>60495.8</v>
      </c>
      <c r="AJ243">
        <v>60443.8</v>
      </c>
      <c r="AK243">
        <v>97</v>
      </c>
      <c r="AL243">
        <v>97</v>
      </c>
      <c r="AM243">
        <v>0</v>
      </c>
      <c r="AN243">
        <v>0</v>
      </c>
      <c r="AO243">
        <v>58680.9</v>
      </c>
      <c r="AP243">
        <v>58630.5</v>
      </c>
    </row>
    <row r="244" spans="1:42" x14ac:dyDescent="0.25">
      <c r="A244" t="str">
        <f>VLOOKUP(B244,Data!$A$8:$C$316, 3, 0)</f>
        <v>SD</v>
      </c>
      <c r="B244" t="s">
        <v>567</v>
      </c>
      <c r="C244" t="s">
        <v>1103</v>
      </c>
      <c r="D244">
        <v>39016.300000000003</v>
      </c>
      <c r="E244">
        <v>2039.7</v>
      </c>
      <c r="F244">
        <f t="shared" si="6"/>
        <v>79581547.110000014</v>
      </c>
      <c r="R244">
        <v>39016.300000000003</v>
      </c>
      <c r="T244">
        <v>58630.5</v>
      </c>
      <c r="U244" t="str">
        <f t="shared" si="7"/>
        <v>N</v>
      </c>
      <c r="V244" t="s">
        <v>1105</v>
      </c>
      <c r="W244" t="s">
        <v>428</v>
      </c>
      <c r="X244" t="s">
        <v>429</v>
      </c>
      <c r="Y244">
        <v>117848762</v>
      </c>
      <c r="Z244">
        <v>123023987</v>
      </c>
      <c r="AA244" t="s">
        <v>1192</v>
      </c>
      <c r="AB244">
        <v>0</v>
      </c>
      <c r="AC244">
        <v>0</v>
      </c>
      <c r="AD244">
        <v>0</v>
      </c>
      <c r="AE244">
        <v>117848762</v>
      </c>
      <c r="AF244">
        <v>123023987</v>
      </c>
      <c r="AG244">
        <v>2012077</v>
      </c>
      <c r="AH244">
        <v>2029156.2888</v>
      </c>
      <c r="AI244">
        <v>109346</v>
      </c>
      <c r="AJ244">
        <v>108722</v>
      </c>
      <c r="AK244">
        <v>97.2</v>
      </c>
      <c r="AL244">
        <v>97.2</v>
      </c>
      <c r="AM244">
        <v>0</v>
      </c>
      <c r="AN244">
        <v>0</v>
      </c>
      <c r="AO244">
        <v>106284.3</v>
      </c>
      <c r="AP244">
        <v>105677.8</v>
      </c>
    </row>
    <row r="245" spans="1:42" x14ac:dyDescent="0.25">
      <c r="A245" t="str">
        <f>VLOOKUP(B245,Data!$A$8:$C$316, 3, 0)</f>
        <v>SD</v>
      </c>
      <c r="B245" t="s">
        <v>568</v>
      </c>
      <c r="C245" t="s">
        <v>1105</v>
      </c>
      <c r="D245">
        <v>61607</v>
      </c>
      <c r="E245">
        <v>1918.32</v>
      </c>
      <c r="F245">
        <f t="shared" si="6"/>
        <v>118181940.23999999</v>
      </c>
      <c r="R245">
        <v>61607</v>
      </c>
      <c r="T245">
        <v>105677.8</v>
      </c>
      <c r="U245" t="str">
        <f t="shared" si="7"/>
        <v>N</v>
      </c>
      <c r="V245" t="s">
        <v>432</v>
      </c>
      <c r="W245" t="s">
        <v>567</v>
      </c>
      <c r="X245" t="s">
        <v>1103</v>
      </c>
      <c r="Y245">
        <v>8219500</v>
      </c>
      <c r="Z245">
        <v>8000300.0812600004</v>
      </c>
      <c r="AA245" t="s">
        <v>1192</v>
      </c>
      <c r="AB245" t="s">
        <v>1192</v>
      </c>
      <c r="AC245">
        <v>0</v>
      </c>
      <c r="AD245" t="s">
        <v>1192</v>
      </c>
      <c r="AE245">
        <v>8219500</v>
      </c>
      <c r="AF245">
        <v>8000300.0812600004</v>
      </c>
      <c r="AG245">
        <v>0</v>
      </c>
      <c r="AH245" t="s">
        <v>1192</v>
      </c>
      <c r="AI245">
        <v>40695.4</v>
      </c>
      <c r="AJ245">
        <v>40223</v>
      </c>
      <c r="AK245">
        <v>98.5</v>
      </c>
      <c r="AL245">
        <v>97</v>
      </c>
      <c r="AM245">
        <v>0</v>
      </c>
      <c r="AN245" t="s">
        <v>1192</v>
      </c>
      <c r="AO245">
        <v>40085</v>
      </c>
      <c r="AP245">
        <v>39016.300000000003</v>
      </c>
    </row>
    <row r="246" spans="1:42" x14ac:dyDescent="0.25">
      <c r="A246" t="str">
        <f>VLOOKUP(B246,Data!$A$8:$C$316, 3, 0)</f>
        <v>MD</v>
      </c>
      <c r="B246" t="s">
        <v>431</v>
      </c>
      <c r="C246" t="s">
        <v>432</v>
      </c>
      <c r="D246">
        <v>52080</v>
      </c>
      <c r="E246">
        <v>1913.06</v>
      </c>
      <c r="F246">
        <f t="shared" si="6"/>
        <v>99632164.799999997</v>
      </c>
      <c r="R246">
        <v>52080</v>
      </c>
      <c r="T246">
        <v>39016.300000000003</v>
      </c>
      <c r="U246" t="str">
        <f t="shared" si="7"/>
        <v>N</v>
      </c>
      <c r="V246" t="s">
        <v>1108</v>
      </c>
      <c r="W246" t="s">
        <v>568</v>
      </c>
      <c r="X246" t="s">
        <v>1105</v>
      </c>
      <c r="Y246">
        <v>14309027</v>
      </c>
      <c r="Z246">
        <v>14458705</v>
      </c>
      <c r="AA246" t="s">
        <v>1192</v>
      </c>
      <c r="AB246">
        <v>1229332.26263</v>
      </c>
      <c r="AC246">
        <v>2882202</v>
      </c>
      <c r="AD246">
        <v>3036151</v>
      </c>
      <c r="AE246">
        <v>11426825</v>
      </c>
      <c r="AF246">
        <v>11422554</v>
      </c>
      <c r="AG246">
        <v>0</v>
      </c>
      <c r="AH246">
        <v>0</v>
      </c>
      <c r="AI246">
        <v>63455.6</v>
      </c>
      <c r="AJ246">
        <v>63186.7</v>
      </c>
      <c r="AK246">
        <v>99</v>
      </c>
      <c r="AL246">
        <v>97.5</v>
      </c>
      <c r="AM246">
        <v>0</v>
      </c>
      <c r="AN246">
        <v>0</v>
      </c>
      <c r="AO246">
        <v>62821</v>
      </c>
      <c r="AP246">
        <v>61607</v>
      </c>
    </row>
    <row r="247" spans="1:42" x14ac:dyDescent="0.25">
      <c r="A247" t="str">
        <f>VLOOKUP(B247,Data!$A$8:$C$316, 3, 0)</f>
        <v>SD</v>
      </c>
      <c r="B247" t="s">
        <v>569</v>
      </c>
      <c r="C247" t="s">
        <v>1108</v>
      </c>
      <c r="D247">
        <v>47994.1</v>
      </c>
      <c r="E247">
        <v>1865.68</v>
      </c>
      <c r="F247">
        <f t="shared" si="6"/>
        <v>89541632.488000005</v>
      </c>
      <c r="R247">
        <v>47994.1</v>
      </c>
      <c r="T247">
        <v>61607</v>
      </c>
      <c r="U247" t="str">
        <f t="shared" si="7"/>
        <v>N</v>
      </c>
      <c r="V247" t="s">
        <v>1110</v>
      </c>
      <c r="W247" t="s">
        <v>431</v>
      </c>
      <c r="X247" t="s">
        <v>432</v>
      </c>
      <c r="Y247">
        <v>78935411</v>
      </c>
      <c r="Z247">
        <v>82551411</v>
      </c>
      <c r="AA247" t="s">
        <v>1192</v>
      </c>
      <c r="AB247" t="s">
        <v>1192</v>
      </c>
      <c r="AC247">
        <v>331391</v>
      </c>
      <c r="AD247">
        <v>328549</v>
      </c>
      <c r="AE247">
        <v>78604020</v>
      </c>
      <c r="AF247">
        <v>82222862</v>
      </c>
      <c r="AG247">
        <v>21471744</v>
      </c>
      <c r="AH247">
        <v>21151482</v>
      </c>
      <c r="AI247">
        <v>53447.9</v>
      </c>
      <c r="AJ247">
        <v>53801.65</v>
      </c>
      <c r="AK247">
        <v>97.8</v>
      </c>
      <c r="AL247">
        <v>96.8</v>
      </c>
      <c r="AM247">
        <v>0</v>
      </c>
      <c r="AN247">
        <v>0</v>
      </c>
      <c r="AO247">
        <v>52272</v>
      </c>
      <c r="AP247">
        <v>52080</v>
      </c>
    </row>
    <row r="248" spans="1:42" x14ac:dyDescent="0.25">
      <c r="A248" t="str">
        <f>VLOOKUP(B248,Data!$A$8:$C$316, 3, 0)</f>
        <v>SD</v>
      </c>
      <c r="B248" t="s">
        <v>570</v>
      </c>
      <c r="C248" t="s">
        <v>1110</v>
      </c>
      <c r="D248">
        <v>33260</v>
      </c>
      <c r="E248">
        <v>1890.39</v>
      </c>
      <c r="F248">
        <f t="shared" si="6"/>
        <v>62874371.400000006</v>
      </c>
      <c r="R248">
        <v>33260</v>
      </c>
      <c r="T248">
        <v>52080</v>
      </c>
      <c r="U248" t="str">
        <f t="shared" si="7"/>
        <v>N</v>
      </c>
      <c r="V248" t="s">
        <v>1112</v>
      </c>
      <c r="W248" t="s">
        <v>569</v>
      </c>
      <c r="X248" t="s">
        <v>1108</v>
      </c>
      <c r="Y248">
        <v>8855042.5600000005</v>
      </c>
      <c r="Z248">
        <v>9008858.7200000007</v>
      </c>
      <c r="AA248" t="s">
        <v>1192</v>
      </c>
      <c r="AB248">
        <v>0</v>
      </c>
      <c r="AC248">
        <v>1168562</v>
      </c>
      <c r="AD248">
        <v>1219423</v>
      </c>
      <c r="AE248">
        <v>7686480.5599999996</v>
      </c>
      <c r="AF248">
        <v>7789435.7199999997</v>
      </c>
      <c r="AG248">
        <v>0</v>
      </c>
      <c r="AH248">
        <v>0</v>
      </c>
      <c r="AI248">
        <v>48418.44</v>
      </c>
      <c r="AJ248">
        <v>48796.47</v>
      </c>
      <c r="AK248">
        <v>98.625</v>
      </c>
      <c r="AL248">
        <v>97.375</v>
      </c>
      <c r="AM248">
        <v>508</v>
      </c>
      <c r="AN248">
        <v>478.5</v>
      </c>
      <c r="AO248">
        <v>48260.7</v>
      </c>
      <c r="AP248">
        <v>47994.1</v>
      </c>
    </row>
    <row r="249" spans="1:42" x14ac:dyDescent="0.25">
      <c r="A249" t="str">
        <f>VLOOKUP(B249,Data!$A$8:$C$316, 3, 0)</f>
        <v>SD</v>
      </c>
      <c r="B249" t="s">
        <v>571</v>
      </c>
      <c r="C249" t="s">
        <v>1112</v>
      </c>
      <c r="D249">
        <v>27733.8</v>
      </c>
      <c r="E249">
        <v>1904.2</v>
      </c>
      <c r="F249">
        <f t="shared" si="6"/>
        <v>52810701.960000001</v>
      </c>
      <c r="R249">
        <v>27733.8</v>
      </c>
      <c r="T249">
        <v>47994.1</v>
      </c>
      <c r="U249" t="str">
        <f t="shared" si="7"/>
        <v>N</v>
      </c>
      <c r="V249" t="s">
        <v>437</v>
      </c>
      <c r="W249" t="s">
        <v>570</v>
      </c>
      <c r="X249" t="s">
        <v>1110</v>
      </c>
      <c r="Y249">
        <v>6880319</v>
      </c>
      <c r="Z249">
        <v>7065152</v>
      </c>
      <c r="AA249" t="s">
        <v>1192</v>
      </c>
      <c r="AB249" t="s">
        <v>1192</v>
      </c>
      <c r="AC249">
        <v>1372669</v>
      </c>
      <c r="AD249">
        <v>1386002</v>
      </c>
      <c r="AE249">
        <v>5507650</v>
      </c>
      <c r="AF249">
        <v>5679150</v>
      </c>
      <c r="AG249">
        <v>410930</v>
      </c>
      <c r="AH249">
        <v>410770</v>
      </c>
      <c r="AI249">
        <v>33662.6</v>
      </c>
      <c r="AJ249">
        <v>33698.1</v>
      </c>
      <c r="AK249">
        <v>98.7</v>
      </c>
      <c r="AL249">
        <v>98.7</v>
      </c>
      <c r="AM249">
        <v>0</v>
      </c>
      <c r="AN249">
        <v>0</v>
      </c>
      <c r="AO249">
        <v>33225</v>
      </c>
      <c r="AP249">
        <v>33260</v>
      </c>
    </row>
    <row r="250" spans="1:42" x14ac:dyDescent="0.25">
      <c r="A250" t="str">
        <f>VLOOKUP(B250,Data!$A$8:$C$316, 3, 0)</f>
        <v>MD</v>
      </c>
      <c r="B250" t="s">
        <v>436</v>
      </c>
      <c r="C250" t="s">
        <v>437</v>
      </c>
      <c r="D250">
        <v>95945.1</v>
      </c>
      <c r="E250">
        <v>2059.15</v>
      </c>
      <c r="F250">
        <f t="shared" si="6"/>
        <v>197565352.66500002</v>
      </c>
      <c r="R250">
        <v>95945.1</v>
      </c>
      <c r="T250">
        <v>33260</v>
      </c>
      <c r="U250" t="str">
        <f t="shared" si="7"/>
        <v>N</v>
      </c>
      <c r="V250" t="s">
        <v>440</v>
      </c>
      <c r="W250" t="s">
        <v>571</v>
      </c>
      <c r="X250" t="s">
        <v>1112</v>
      </c>
      <c r="Y250">
        <v>5988601</v>
      </c>
      <c r="Z250">
        <v>6117154</v>
      </c>
      <c r="AA250" t="s">
        <v>1192</v>
      </c>
      <c r="AB250">
        <v>0</v>
      </c>
      <c r="AC250">
        <v>0</v>
      </c>
      <c r="AD250">
        <v>0</v>
      </c>
      <c r="AE250">
        <v>5988601</v>
      </c>
      <c r="AF250">
        <v>6117154</v>
      </c>
      <c r="AG250">
        <v>0</v>
      </c>
      <c r="AH250">
        <v>0</v>
      </c>
      <c r="AI250">
        <v>28275.55</v>
      </c>
      <c r="AJ250">
        <v>28227.8</v>
      </c>
      <c r="AK250">
        <v>98.25</v>
      </c>
      <c r="AL250">
        <v>98.25</v>
      </c>
      <c r="AM250">
        <v>0</v>
      </c>
      <c r="AN250">
        <v>0</v>
      </c>
      <c r="AO250">
        <v>27780.7</v>
      </c>
      <c r="AP250">
        <v>27733.8</v>
      </c>
    </row>
    <row r="251" spans="1:42" x14ac:dyDescent="0.25">
      <c r="A251" t="str">
        <f>VLOOKUP(B251,Data!$A$8:$C$316, 3, 0)</f>
        <v>UA</v>
      </c>
      <c r="B251" t="s">
        <v>439</v>
      </c>
      <c r="C251" t="s">
        <v>440</v>
      </c>
      <c r="D251">
        <v>57240.7</v>
      </c>
      <c r="E251">
        <v>2076.29</v>
      </c>
      <c r="F251">
        <f t="shared" si="6"/>
        <v>118848293.00299999</v>
      </c>
      <c r="R251">
        <v>57240.7</v>
      </c>
      <c r="T251">
        <v>27733.8</v>
      </c>
      <c r="U251" t="str">
        <f t="shared" si="7"/>
        <v>N</v>
      </c>
      <c r="V251" t="s">
        <v>442</v>
      </c>
      <c r="W251" t="s">
        <v>436</v>
      </c>
      <c r="X251" t="s">
        <v>437</v>
      </c>
      <c r="Y251">
        <v>162717884</v>
      </c>
      <c r="Z251">
        <v>167894330</v>
      </c>
      <c r="AA251" t="s">
        <v>1192</v>
      </c>
      <c r="AB251">
        <v>0</v>
      </c>
      <c r="AC251">
        <v>0</v>
      </c>
      <c r="AD251">
        <v>0</v>
      </c>
      <c r="AE251">
        <v>162717884</v>
      </c>
      <c r="AF251">
        <v>167894330</v>
      </c>
      <c r="AG251">
        <v>40588039</v>
      </c>
      <c r="AH251">
        <v>39715501</v>
      </c>
      <c r="AI251">
        <v>97459.4</v>
      </c>
      <c r="AJ251">
        <v>97159.6</v>
      </c>
      <c r="AK251">
        <v>98.75</v>
      </c>
      <c r="AL251">
        <v>98.75</v>
      </c>
      <c r="AM251">
        <v>0</v>
      </c>
      <c r="AN251">
        <v>0</v>
      </c>
      <c r="AO251">
        <v>96241.2</v>
      </c>
      <c r="AP251">
        <v>95945.1</v>
      </c>
    </row>
    <row r="252" spans="1:42" x14ac:dyDescent="0.25">
      <c r="A252" t="str">
        <f>VLOOKUP(B252,Data!$A$8:$C$316, 3, 0)</f>
        <v>UA</v>
      </c>
      <c r="B252" t="s">
        <v>441</v>
      </c>
      <c r="C252" t="s">
        <v>442</v>
      </c>
      <c r="D252">
        <v>63458.7</v>
      </c>
      <c r="E252">
        <v>1742.81</v>
      </c>
      <c r="F252">
        <f t="shared" si="6"/>
        <v>110596456.947</v>
      </c>
      <c r="R252">
        <v>63458.7</v>
      </c>
      <c r="T252">
        <v>95945.1</v>
      </c>
      <c r="U252" t="str">
        <f t="shared" si="7"/>
        <v>N</v>
      </c>
      <c r="V252" t="s">
        <v>1117</v>
      </c>
      <c r="W252" t="s">
        <v>439</v>
      </c>
      <c r="X252" t="s">
        <v>440</v>
      </c>
      <c r="Y252">
        <v>95116454</v>
      </c>
      <c r="Z252">
        <v>99039292</v>
      </c>
      <c r="AA252" t="s">
        <v>1192</v>
      </c>
      <c r="AB252">
        <v>0</v>
      </c>
      <c r="AC252">
        <v>905908</v>
      </c>
      <c r="AD252">
        <v>872636</v>
      </c>
      <c r="AE252">
        <v>94210546</v>
      </c>
      <c r="AF252">
        <v>98166656</v>
      </c>
      <c r="AG252">
        <v>203000</v>
      </c>
      <c r="AH252">
        <v>212000</v>
      </c>
      <c r="AI252">
        <v>58092.800000000003</v>
      </c>
      <c r="AJ252">
        <v>58260.3</v>
      </c>
      <c r="AK252">
        <v>98.25</v>
      </c>
      <c r="AL252">
        <v>98.25</v>
      </c>
      <c r="AM252">
        <v>0</v>
      </c>
      <c r="AN252">
        <v>0</v>
      </c>
      <c r="AO252">
        <v>57076.2</v>
      </c>
      <c r="AP252">
        <v>57240.7</v>
      </c>
    </row>
    <row r="253" spans="1:42" x14ac:dyDescent="0.25">
      <c r="A253" t="str">
        <f>VLOOKUP(B253,Data!$A$8:$C$316, 3, 0)</f>
        <v>SD</v>
      </c>
      <c r="B253" t="s">
        <v>572</v>
      </c>
      <c r="C253" t="s">
        <v>1117</v>
      </c>
      <c r="D253">
        <v>56936.4</v>
      </c>
      <c r="E253">
        <v>2000.76</v>
      </c>
      <c r="F253">
        <f t="shared" si="6"/>
        <v>113916071.664</v>
      </c>
      <c r="R253">
        <v>56936.4</v>
      </c>
      <c r="T253">
        <v>57240.7</v>
      </c>
      <c r="U253" t="str">
        <f t="shared" si="7"/>
        <v>N</v>
      </c>
      <c r="V253" t="s">
        <v>1828</v>
      </c>
      <c r="W253" t="s">
        <v>441</v>
      </c>
      <c r="X253" t="s">
        <v>442</v>
      </c>
      <c r="Y253">
        <v>90344332</v>
      </c>
      <c r="Z253">
        <v>90457839</v>
      </c>
      <c r="AA253" t="s">
        <v>1192</v>
      </c>
      <c r="AB253">
        <v>0</v>
      </c>
      <c r="AC253">
        <v>0</v>
      </c>
      <c r="AD253">
        <v>0</v>
      </c>
      <c r="AE253">
        <v>90344332</v>
      </c>
      <c r="AF253">
        <v>90457839</v>
      </c>
      <c r="AG253">
        <v>76948</v>
      </c>
      <c r="AH253">
        <v>75084</v>
      </c>
      <c r="AI253">
        <v>67899.7</v>
      </c>
      <c r="AJ253">
        <v>67509.3</v>
      </c>
      <c r="AK253">
        <v>98</v>
      </c>
      <c r="AL253">
        <v>94</v>
      </c>
      <c r="AM253">
        <v>0</v>
      </c>
      <c r="AN253">
        <v>0</v>
      </c>
      <c r="AO253">
        <v>66541.7</v>
      </c>
      <c r="AP253">
        <v>63458.7</v>
      </c>
    </row>
    <row r="254" spans="1:42" x14ac:dyDescent="0.25">
      <c r="A254" t="str">
        <f>VLOOKUP(B254,Data!$A$8:$C$316, 3, 0)</f>
        <v>SD</v>
      </c>
      <c r="B254" t="s">
        <v>573</v>
      </c>
      <c r="C254" t="s">
        <v>1828</v>
      </c>
      <c r="D254">
        <v>45573.599999999999</v>
      </c>
      <c r="E254">
        <v>1992.93</v>
      </c>
      <c r="F254">
        <f t="shared" si="6"/>
        <v>90824994.648000002</v>
      </c>
      <c r="R254">
        <v>45573.599999999999</v>
      </c>
      <c r="T254">
        <v>63458.7</v>
      </c>
      <c r="U254" t="str">
        <f t="shared" si="7"/>
        <v>N</v>
      </c>
      <c r="V254" t="s">
        <v>447</v>
      </c>
      <c r="W254" t="s">
        <v>572</v>
      </c>
      <c r="X254" t="s">
        <v>1117</v>
      </c>
      <c r="Y254">
        <v>11692183</v>
      </c>
      <c r="Z254">
        <v>12200879</v>
      </c>
      <c r="AA254" t="s">
        <v>1192</v>
      </c>
      <c r="AB254" t="s">
        <v>1192</v>
      </c>
      <c r="AC254">
        <v>3534403</v>
      </c>
      <c r="AD254">
        <v>3710519</v>
      </c>
      <c r="AE254">
        <v>8157780</v>
      </c>
      <c r="AF254">
        <v>8490360</v>
      </c>
      <c r="AG254">
        <v>0</v>
      </c>
      <c r="AH254">
        <v>0</v>
      </c>
      <c r="AI254">
        <v>56764</v>
      </c>
      <c r="AJ254">
        <v>57091.8</v>
      </c>
      <c r="AK254">
        <v>99.6</v>
      </c>
      <c r="AL254">
        <v>99.6</v>
      </c>
      <c r="AM254">
        <v>67.13</v>
      </c>
      <c r="AN254">
        <v>73</v>
      </c>
      <c r="AO254">
        <v>56604.1</v>
      </c>
      <c r="AP254">
        <v>56936.4</v>
      </c>
    </row>
    <row r="255" spans="1:42" x14ac:dyDescent="0.25">
      <c r="A255" t="str">
        <f>VLOOKUP(B255,Data!$A$8:$C$316, 3, 0)</f>
        <v>MD</v>
      </c>
      <c r="B255" t="s">
        <v>446</v>
      </c>
      <c r="C255" t="s">
        <v>447</v>
      </c>
      <c r="D255">
        <v>70045</v>
      </c>
      <c r="E255">
        <v>1773.71</v>
      </c>
      <c r="F255">
        <f t="shared" si="6"/>
        <v>124239516.95</v>
      </c>
      <c r="R255">
        <v>70045</v>
      </c>
      <c r="T255">
        <v>56936.4</v>
      </c>
      <c r="U255" t="str">
        <f t="shared" si="7"/>
        <v>N</v>
      </c>
      <c r="V255" t="s">
        <v>1122</v>
      </c>
      <c r="W255" t="s">
        <v>573</v>
      </c>
      <c r="X255" t="s">
        <v>1828</v>
      </c>
      <c r="Y255">
        <v>13821362</v>
      </c>
      <c r="Z255">
        <v>14293283</v>
      </c>
      <c r="AA255" t="s">
        <v>1192</v>
      </c>
      <c r="AB255">
        <v>0</v>
      </c>
      <c r="AC255">
        <v>4248317</v>
      </c>
      <c r="AD255">
        <v>4380120</v>
      </c>
      <c r="AE255">
        <v>9573045</v>
      </c>
      <c r="AF255">
        <v>9913163</v>
      </c>
      <c r="AG255">
        <v>0</v>
      </c>
      <c r="AH255">
        <v>0</v>
      </c>
      <c r="AI255">
        <v>45500.39</v>
      </c>
      <c r="AJ255">
        <v>46033.91</v>
      </c>
      <c r="AK255">
        <v>99</v>
      </c>
      <c r="AL255">
        <v>99</v>
      </c>
      <c r="AM255">
        <v>0</v>
      </c>
      <c r="AN255">
        <v>0</v>
      </c>
      <c r="AO255">
        <v>45045.4</v>
      </c>
      <c r="AP255">
        <v>45573.599999999999</v>
      </c>
    </row>
    <row r="256" spans="1:42" x14ac:dyDescent="0.25">
      <c r="A256" t="str">
        <f>VLOOKUP(B256,Data!$A$8:$C$316, 3, 0)</f>
        <v>SD</v>
      </c>
      <c r="B256" t="s">
        <v>574</v>
      </c>
      <c r="C256" t="s">
        <v>1122</v>
      </c>
      <c r="D256">
        <v>38810.6</v>
      </c>
      <c r="E256">
        <v>2083.6999999999998</v>
      </c>
      <c r="F256">
        <f t="shared" si="6"/>
        <v>80869647.219999984</v>
      </c>
      <c r="R256">
        <v>38810.6</v>
      </c>
      <c r="T256">
        <v>45573.599999999999</v>
      </c>
      <c r="U256" t="str">
        <f t="shared" si="7"/>
        <v>N</v>
      </c>
      <c r="V256" t="s">
        <v>452</v>
      </c>
      <c r="W256" t="s">
        <v>446</v>
      </c>
      <c r="X256" t="s">
        <v>447</v>
      </c>
      <c r="Y256">
        <v>104926271</v>
      </c>
      <c r="Z256">
        <v>108165246</v>
      </c>
      <c r="AA256" t="s">
        <v>1192</v>
      </c>
      <c r="AB256">
        <v>0</v>
      </c>
      <c r="AC256">
        <v>55931</v>
      </c>
      <c r="AD256">
        <v>54991</v>
      </c>
      <c r="AE256">
        <v>104870340</v>
      </c>
      <c r="AF256">
        <v>108110255</v>
      </c>
      <c r="AG256">
        <v>15210416</v>
      </c>
      <c r="AH256">
        <v>15159214</v>
      </c>
      <c r="AI256">
        <v>72422.3</v>
      </c>
      <c r="AJ256">
        <v>71474.5</v>
      </c>
      <c r="AK256">
        <v>98.5</v>
      </c>
      <c r="AL256">
        <v>98</v>
      </c>
      <c r="AM256">
        <v>0</v>
      </c>
      <c r="AN256">
        <v>0</v>
      </c>
      <c r="AO256">
        <v>71336</v>
      </c>
      <c r="AP256">
        <v>70045</v>
      </c>
    </row>
    <row r="257" spans="1:42" x14ac:dyDescent="0.25">
      <c r="A257" t="str">
        <f>VLOOKUP(B257,Data!$A$8:$C$316, 3, 0)</f>
        <v>OLB</v>
      </c>
      <c r="B257" t="s">
        <v>451</v>
      </c>
      <c r="C257" t="s">
        <v>452</v>
      </c>
      <c r="D257">
        <v>72415.5</v>
      </c>
      <c r="E257">
        <v>1856.56</v>
      </c>
      <c r="F257">
        <f t="shared" si="6"/>
        <v>134443720.68000001</v>
      </c>
      <c r="R257">
        <v>72415.5</v>
      </c>
      <c r="T257">
        <v>70045</v>
      </c>
      <c r="U257" t="str">
        <f t="shared" si="7"/>
        <v>N</v>
      </c>
      <c r="V257" t="s">
        <v>1125</v>
      </c>
      <c r="W257" t="s">
        <v>574</v>
      </c>
      <c r="X257" t="s">
        <v>1122</v>
      </c>
      <c r="Y257">
        <v>9404524</v>
      </c>
      <c r="Z257">
        <v>9665947</v>
      </c>
      <c r="AA257" t="s">
        <v>1192</v>
      </c>
      <c r="AB257" t="s">
        <v>1192</v>
      </c>
      <c r="AC257">
        <v>602831</v>
      </c>
      <c r="AD257">
        <v>605301</v>
      </c>
      <c r="AE257">
        <v>8801693</v>
      </c>
      <c r="AF257">
        <v>9060646</v>
      </c>
      <c r="AG257">
        <v>185000</v>
      </c>
      <c r="AH257">
        <v>186223</v>
      </c>
      <c r="AI257">
        <v>38662.1</v>
      </c>
      <c r="AJ257">
        <v>38962.699999999997</v>
      </c>
      <c r="AK257">
        <v>98.5</v>
      </c>
      <c r="AL257">
        <v>98.5</v>
      </c>
      <c r="AM257">
        <v>443.8</v>
      </c>
      <c r="AN257">
        <v>432.3</v>
      </c>
      <c r="AO257">
        <v>38526</v>
      </c>
      <c r="AP257">
        <v>38810.6</v>
      </c>
    </row>
    <row r="258" spans="1:42" x14ac:dyDescent="0.25">
      <c r="A258" t="str">
        <f>VLOOKUP(B258,Data!$A$8:$C$316, 3, 0)</f>
        <v>SD</v>
      </c>
      <c r="B258" t="s">
        <v>575</v>
      </c>
      <c r="C258" t="s">
        <v>1125</v>
      </c>
      <c r="D258">
        <v>48040.1</v>
      </c>
      <c r="E258">
        <v>1934.83</v>
      </c>
      <c r="F258">
        <f t="shared" si="6"/>
        <v>92949426.682999998</v>
      </c>
      <c r="R258">
        <v>48040.1</v>
      </c>
      <c r="T258">
        <v>38810.6</v>
      </c>
      <c r="U258" t="str">
        <f t="shared" si="7"/>
        <v>N</v>
      </c>
      <c r="V258" t="s">
        <v>455</v>
      </c>
      <c r="W258" t="s">
        <v>451</v>
      </c>
      <c r="X258" t="s">
        <v>452</v>
      </c>
      <c r="Y258">
        <v>105010041.7</v>
      </c>
      <c r="Z258">
        <v>108109100</v>
      </c>
      <c r="AA258" t="s">
        <v>1192</v>
      </c>
      <c r="AB258" t="s">
        <v>1192</v>
      </c>
      <c r="AC258">
        <v>0</v>
      </c>
      <c r="AD258" t="s">
        <v>1192</v>
      </c>
      <c r="AE258">
        <v>105010041.7</v>
      </c>
      <c r="AF258">
        <v>108109100</v>
      </c>
      <c r="AG258">
        <v>588768.07999999996</v>
      </c>
      <c r="AH258">
        <v>591705.4</v>
      </c>
      <c r="AI258">
        <v>74247</v>
      </c>
      <c r="AJ258">
        <v>73518.3</v>
      </c>
      <c r="AK258">
        <v>99</v>
      </c>
      <c r="AL258">
        <v>98.5</v>
      </c>
      <c r="AM258">
        <v>0</v>
      </c>
      <c r="AN258">
        <v>0</v>
      </c>
      <c r="AO258">
        <v>73504.5</v>
      </c>
      <c r="AP258">
        <v>72415.5</v>
      </c>
    </row>
    <row r="259" spans="1:42" x14ac:dyDescent="0.25">
      <c r="A259" t="str">
        <f>VLOOKUP(B259,Data!$A$8:$C$316, 3, 0)</f>
        <v>UA</v>
      </c>
      <c r="B259" t="s">
        <v>454</v>
      </c>
      <c r="C259" t="s">
        <v>455</v>
      </c>
      <c r="D259">
        <v>76260.3</v>
      </c>
      <c r="E259">
        <v>1921.79</v>
      </c>
      <c r="F259">
        <f t="shared" si="6"/>
        <v>146556281.93700001</v>
      </c>
      <c r="R259">
        <v>76260.3</v>
      </c>
      <c r="T259">
        <v>72415.5</v>
      </c>
      <c r="U259" t="str">
        <f t="shared" si="7"/>
        <v>N</v>
      </c>
      <c r="V259" t="s">
        <v>458</v>
      </c>
      <c r="W259" t="s">
        <v>575</v>
      </c>
      <c r="X259" t="s">
        <v>1125</v>
      </c>
      <c r="Y259">
        <v>10196350</v>
      </c>
      <c r="Z259">
        <v>10429712</v>
      </c>
      <c r="AA259" t="s">
        <v>1192</v>
      </c>
      <c r="AB259" t="s">
        <v>1192</v>
      </c>
      <c r="AC259">
        <v>1573555</v>
      </c>
      <c r="AD259">
        <v>1574957</v>
      </c>
      <c r="AE259">
        <v>8622795</v>
      </c>
      <c r="AF259">
        <v>8854755</v>
      </c>
      <c r="AG259">
        <v>846639</v>
      </c>
      <c r="AH259">
        <v>876271</v>
      </c>
      <c r="AI259">
        <v>48460.4</v>
      </c>
      <c r="AJ259">
        <v>48554.8</v>
      </c>
      <c r="AK259">
        <v>99.2</v>
      </c>
      <c r="AL259">
        <v>98.94</v>
      </c>
      <c r="AM259">
        <v>0</v>
      </c>
      <c r="AN259">
        <v>0</v>
      </c>
      <c r="AO259">
        <v>48072.7</v>
      </c>
      <c r="AP259">
        <v>48040.1</v>
      </c>
    </row>
    <row r="260" spans="1:42" x14ac:dyDescent="0.25">
      <c r="A260" t="str">
        <f>VLOOKUP(B260,Data!$A$8:$C$316, 3, 0)</f>
        <v>MD</v>
      </c>
      <c r="B260" t="s">
        <v>457</v>
      </c>
      <c r="C260" t="s">
        <v>458</v>
      </c>
      <c r="D260">
        <v>61843.4</v>
      </c>
      <c r="E260">
        <v>1913.94</v>
      </c>
      <c r="F260">
        <f t="shared" si="6"/>
        <v>118364556.99600001</v>
      </c>
      <c r="R260">
        <v>61843.4</v>
      </c>
      <c r="T260">
        <v>48040.1</v>
      </c>
      <c r="U260" t="str">
        <f t="shared" si="7"/>
        <v>N</v>
      </c>
      <c r="V260" t="s">
        <v>1129</v>
      </c>
      <c r="W260" t="s">
        <v>454</v>
      </c>
      <c r="X260" t="s">
        <v>455</v>
      </c>
      <c r="Y260">
        <v>116501585</v>
      </c>
      <c r="Z260">
        <v>122980662</v>
      </c>
      <c r="AA260" t="s">
        <v>1192</v>
      </c>
      <c r="AB260">
        <v>0</v>
      </c>
      <c r="AC260">
        <v>8703467</v>
      </c>
      <c r="AD260">
        <v>9234612</v>
      </c>
      <c r="AE260">
        <v>107798118</v>
      </c>
      <c r="AF260">
        <v>113746050</v>
      </c>
      <c r="AG260">
        <v>173535</v>
      </c>
      <c r="AH260">
        <v>179127</v>
      </c>
      <c r="AI260">
        <v>76705.3</v>
      </c>
      <c r="AJ260">
        <v>77091.3</v>
      </c>
      <c r="AK260">
        <v>98.8</v>
      </c>
      <c r="AL260">
        <v>98.8</v>
      </c>
      <c r="AM260">
        <v>94.1</v>
      </c>
      <c r="AN260">
        <v>94.1</v>
      </c>
      <c r="AO260">
        <v>75878.899999999994</v>
      </c>
      <c r="AP260">
        <v>76260.3</v>
      </c>
    </row>
    <row r="261" spans="1:42" x14ac:dyDescent="0.25">
      <c r="A261" t="str">
        <f>VLOOKUP(B261,Data!$A$8:$C$316, 3, 0)</f>
        <v>SD</v>
      </c>
      <c r="B261" t="s">
        <v>576</v>
      </c>
      <c r="C261" t="s">
        <v>1129</v>
      </c>
      <c r="D261">
        <v>22366</v>
      </c>
      <c r="E261">
        <v>1864.86</v>
      </c>
      <c r="F261">
        <f t="shared" ref="F261:F309" si="8">D261*E261</f>
        <v>41709458.759999998</v>
      </c>
      <c r="R261">
        <v>22366</v>
      </c>
      <c r="T261">
        <v>76260.3</v>
      </c>
      <c r="U261" t="str">
        <f t="shared" ref="U261:U312" si="9">IF(R261&lt;&gt;T261,"N","Y")</f>
        <v>N</v>
      </c>
      <c r="V261" t="s">
        <v>1131</v>
      </c>
      <c r="W261" t="s">
        <v>457</v>
      </c>
      <c r="X261" t="s">
        <v>458</v>
      </c>
      <c r="Y261">
        <v>96762000</v>
      </c>
      <c r="Z261">
        <v>99239364</v>
      </c>
      <c r="AA261" t="s">
        <v>1192</v>
      </c>
      <c r="AB261">
        <v>0</v>
      </c>
      <c r="AC261">
        <v>32000</v>
      </c>
      <c r="AD261">
        <v>32000</v>
      </c>
      <c r="AE261">
        <v>96730000</v>
      </c>
      <c r="AF261">
        <v>99207364</v>
      </c>
      <c r="AG261">
        <v>30971150</v>
      </c>
      <c r="AH261">
        <v>30893470</v>
      </c>
      <c r="AI261">
        <v>64599.879489999999</v>
      </c>
      <c r="AJ261">
        <v>63756.1</v>
      </c>
      <c r="AK261">
        <v>98</v>
      </c>
      <c r="AL261">
        <v>97</v>
      </c>
      <c r="AM261">
        <v>0</v>
      </c>
      <c r="AN261">
        <v>0</v>
      </c>
      <c r="AO261">
        <v>63307.9</v>
      </c>
      <c r="AP261">
        <v>61843.4</v>
      </c>
    </row>
    <row r="262" spans="1:42" x14ac:dyDescent="0.25">
      <c r="A262" t="str">
        <f>VLOOKUP(B262,Data!$A$8:$C$316, 3, 0)</f>
        <v>SD</v>
      </c>
      <c r="B262" t="s">
        <v>577</v>
      </c>
      <c r="C262" t="s">
        <v>1131</v>
      </c>
      <c r="D262">
        <v>38454.5</v>
      </c>
      <c r="E262">
        <v>2087.5</v>
      </c>
      <c r="F262">
        <f t="shared" si="8"/>
        <v>80273768.75</v>
      </c>
      <c r="R262">
        <v>38454.5</v>
      </c>
      <c r="T262">
        <v>61843.4</v>
      </c>
      <c r="U262" t="str">
        <f t="shared" si="9"/>
        <v>N</v>
      </c>
      <c r="V262" t="s">
        <v>1133</v>
      </c>
      <c r="W262" t="s">
        <v>576</v>
      </c>
      <c r="X262" t="s">
        <v>1129</v>
      </c>
      <c r="Y262">
        <v>4068334</v>
      </c>
      <c r="Z262">
        <v>4179982</v>
      </c>
      <c r="AA262" t="s">
        <v>1192</v>
      </c>
      <c r="AB262">
        <v>0</v>
      </c>
      <c r="AC262">
        <v>0</v>
      </c>
      <c r="AD262">
        <v>0</v>
      </c>
      <c r="AE262">
        <v>4068334</v>
      </c>
      <c r="AF262">
        <v>4179982</v>
      </c>
      <c r="AG262">
        <v>0</v>
      </c>
      <c r="AH262">
        <v>0</v>
      </c>
      <c r="AI262">
        <v>22846.6</v>
      </c>
      <c r="AJ262">
        <v>22846.1</v>
      </c>
      <c r="AK262">
        <v>97.9</v>
      </c>
      <c r="AL262">
        <v>97.9</v>
      </c>
      <c r="AM262">
        <v>0</v>
      </c>
      <c r="AN262">
        <v>0</v>
      </c>
      <c r="AO262">
        <v>22367</v>
      </c>
      <c r="AP262">
        <v>22366</v>
      </c>
    </row>
    <row r="263" spans="1:42" x14ac:dyDescent="0.25">
      <c r="A263" t="str">
        <f>VLOOKUP(B263,Data!$A$8:$C$316, 3, 0)</f>
        <v>SD</v>
      </c>
      <c r="B263" t="s">
        <v>578</v>
      </c>
      <c r="C263" t="s">
        <v>1133</v>
      </c>
      <c r="D263">
        <v>48410</v>
      </c>
      <c r="E263">
        <v>2099.4699999999998</v>
      </c>
      <c r="F263">
        <f t="shared" si="8"/>
        <v>101635342.69999999</v>
      </c>
      <c r="R263">
        <v>48410</v>
      </c>
      <c r="T263">
        <v>22366</v>
      </c>
      <c r="U263" t="str">
        <f t="shared" si="9"/>
        <v>N</v>
      </c>
      <c r="V263" t="s">
        <v>460</v>
      </c>
      <c r="W263" t="s">
        <v>577</v>
      </c>
      <c r="X263" t="s">
        <v>1131</v>
      </c>
      <c r="Y263">
        <v>9504950</v>
      </c>
      <c r="Z263">
        <v>9723066</v>
      </c>
      <c r="AA263" t="s">
        <v>1192</v>
      </c>
      <c r="AB263" t="s">
        <v>1192</v>
      </c>
      <c r="AC263">
        <v>964935</v>
      </c>
      <c r="AD263">
        <v>1033066</v>
      </c>
      <c r="AE263">
        <v>8540015</v>
      </c>
      <c r="AF263">
        <v>8690000</v>
      </c>
      <c r="AG263">
        <v>0</v>
      </c>
      <c r="AH263">
        <v>0</v>
      </c>
      <c r="AI263">
        <v>38918.5</v>
      </c>
      <c r="AJ263">
        <v>38921.599999999999</v>
      </c>
      <c r="AK263">
        <v>99.3</v>
      </c>
      <c r="AL263">
        <v>98.8</v>
      </c>
      <c r="AM263">
        <v>0</v>
      </c>
      <c r="AN263">
        <v>0</v>
      </c>
      <c r="AO263">
        <v>38646.1</v>
      </c>
      <c r="AP263">
        <v>38454.5</v>
      </c>
    </row>
    <row r="264" spans="1:42" x14ac:dyDescent="0.25">
      <c r="A264" t="str">
        <f>VLOOKUP(B264,Data!$A$8:$C$316, 3, 0)</f>
        <v>UA</v>
      </c>
      <c r="B264" t="s">
        <v>459</v>
      </c>
      <c r="C264" t="s">
        <v>460</v>
      </c>
      <c r="D264">
        <v>52378</v>
      </c>
      <c r="E264">
        <v>1861.54</v>
      </c>
      <c r="F264">
        <f t="shared" si="8"/>
        <v>97503742.120000005</v>
      </c>
      <c r="R264">
        <v>52378</v>
      </c>
      <c r="T264">
        <v>38454.5</v>
      </c>
      <c r="U264" t="str">
        <f t="shared" si="9"/>
        <v>N</v>
      </c>
      <c r="V264" t="s">
        <v>1136</v>
      </c>
      <c r="W264" t="s">
        <v>578</v>
      </c>
      <c r="X264" t="s">
        <v>1133</v>
      </c>
      <c r="Y264">
        <v>12508739</v>
      </c>
      <c r="Z264">
        <v>12665500</v>
      </c>
      <c r="AA264" t="s">
        <v>1192</v>
      </c>
      <c r="AB264">
        <v>0</v>
      </c>
      <c r="AC264">
        <v>3800338</v>
      </c>
      <c r="AD264">
        <v>3943470</v>
      </c>
      <c r="AE264">
        <v>8708401</v>
      </c>
      <c r="AF264">
        <v>8722030</v>
      </c>
      <c r="AG264">
        <v>0</v>
      </c>
      <c r="AH264">
        <v>0</v>
      </c>
      <c r="AI264">
        <v>50214.5</v>
      </c>
      <c r="AJ264">
        <v>49649.599999999999</v>
      </c>
      <c r="AK264">
        <v>99</v>
      </c>
      <c r="AL264">
        <v>97.5</v>
      </c>
      <c r="AM264">
        <v>1.6</v>
      </c>
      <c r="AN264">
        <v>1.6</v>
      </c>
      <c r="AO264">
        <v>49714</v>
      </c>
      <c r="AP264">
        <v>48410</v>
      </c>
    </row>
    <row r="265" spans="1:42" x14ac:dyDescent="0.25">
      <c r="A265" t="str">
        <f>VLOOKUP(B265,Data!$A$8:$C$316, 3, 0)</f>
        <v>SD</v>
      </c>
      <c r="B265" t="s">
        <v>579</v>
      </c>
      <c r="C265" t="s">
        <v>1136</v>
      </c>
      <c r="D265">
        <v>48435.6</v>
      </c>
      <c r="E265">
        <v>1844.34</v>
      </c>
      <c r="F265">
        <f t="shared" si="8"/>
        <v>89331714.503999993</v>
      </c>
      <c r="R265">
        <v>48435.6</v>
      </c>
      <c r="T265">
        <v>48410</v>
      </c>
      <c r="U265" t="str">
        <f t="shared" si="9"/>
        <v>N</v>
      </c>
      <c r="V265" t="s">
        <v>1138</v>
      </c>
      <c r="W265" t="s">
        <v>459</v>
      </c>
      <c r="X265" t="s">
        <v>460</v>
      </c>
      <c r="Y265">
        <v>74995733</v>
      </c>
      <c r="Z265">
        <v>79465105</v>
      </c>
      <c r="AA265" t="s">
        <v>1192</v>
      </c>
      <c r="AB265" t="s">
        <v>1192</v>
      </c>
      <c r="AC265">
        <v>4784905</v>
      </c>
      <c r="AD265">
        <v>5035266</v>
      </c>
      <c r="AE265">
        <v>70210828</v>
      </c>
      <c r="AF265">
        <v>74429839</v>
      </c>
      <c r="AG265">
        <v>60600</v>
      </c>
      <c r="AH265">
        <v>63663</v>
      </c>
      <c r="AI265">
        <v>52102</v>
      </c>
      <c r="AJ265">
        <v>52612.6</v>
      </c>
      <c r="AK265">
        <v>99.25</v>
      </c>
      <c r="AL265">
        <v>99.25</v>
      </c>
      <c r="AM265">
        <v>163.1</v>
      </c>
      <c r="AN265">
        <v>160</v>
      </c>
      <c r="AO265">
        <v>51874.3</v>
      </c>
      <c r="AP265">
        <v>52378</v>
      </c>
    </row>
    <row r="266" spans="1:42" x14ac:dyDescent="0.25">
      <c r="A266" t="str">
        <f>VLOOKUP(B266,Data!$A$8:$C$316, 3, 0)</f>
        <v>SD</v>
      </c>
      <c r="B266" t="s">
        <v>580</v>
      </c>
      <c r="C266" t="s">
        <v>1138</v>
      </c>
      <c r="D266">
        <v>50316</v>
      </c>
      <c r="E266">
        <v>1837.92</v>
      </c>
      <c r="F266">
        <f t="shared" si="8"/>
        <v>92476782.719999999</v>
      </c>
      <c r="R266">
        <v>50316</v>
      </c>
      <c r="T266">
        <v>52378</v>
      </c>
      <c r="U266" t="str">
        <f t="shared" si="9"/>
        <v>N</v>
      </c>
      <c r="V266" t="s">
        <v>1140</v>
      </c>
      <c r="W266" t="s">
        <v>579</v>
      </c>
      <c r="X266" t="s">
        <v>1136</v>
      </c>
      <c r="Y266">
        <v>10400067</v>
      </c>
      <c r="Z266">
        <v>10704547</v>
      </c>
      <c r="AA266" t="s">
        <v>1192</v>
      </c>
      <c r="AB266">
        <v>561365</v>
      </c>
      <c r="AC266">
        <v>2045677</v>
      </c>
      <c r="AD266">
        <v>2100447</v>
      </c>
      <c r="AE266">
        <v>8354390</v>
      </c>
      <c r="AF266">
        <v>8604100</v>
      </c>
      <c r="AG266">
        <v>0</v>
      </c>
      <c r="AH266">
        <v>0</v>
      </c>
      <c r="AI266">
        <v>49888.7</v>
      </c>
      <c r="AJ266">
        <v>50453.8</v>
      </c>
      <c r="AK266">
        <v>97</v>
      </c>
      <c r="AL266">
        <v>96</v>
      </c>
      <c r="AM266">
        <v>0</v>
      </c>
      <c r="AN266">
        <v>0</v>
      </c>
      <c r="AO266">
        <v>48392</v>
      </c>
      <c r="AP266">
        <v>48435.6</v>
      </c>
    </row>
    <row r="267" spans="1:42" x14ac:dyDescent="0.25">
      <c r="A267" t="str">
        <f>VLOOKUP(B267,Data!$A$8:$C$316, 3, 0)</f>
        <v>SD</v>
      </c>
      <c r="B267" t="s">
        <v>581</v>
      </c>
      <c r="C267" t="s">
        <v>1140</v>
      </c>
      <c r="D267">
        <v>35403</v>
      </c>
      <c r="E267">
        <v>1871.99</v>
      </c>
      <c r="F267">
        <f t="shared" si="8"/>
        <v>66274061.969999999</v>
      </c>
      <c r="R267">
        <v>35403</v>
      </c>
      <c r="T267">
        <v>48435.6</v>
      </c>
      <c r="U267" t="str">
        <f t="shared" si="9"/>
        <v>N</v>
      </c>
      <c r="V267" t="s">
        <v>1142</v>
      </c>
      <c r="W267" t="s">
        <v>580</v>
      </c>
      <c r="X267" t="s">
        <v>1138</v>
      </c>
      <c r="Y267">
        <v>9360605</v>
      </c>
      <c r="Z267">
        <v>9589050</v>
      </c>
      <c r="AA267" t="s">
        <v>1192</v>
      </c>
      <c r="AB267">
        <v>333348</v>
      </c>
      <c r="AC267">
        <v>1716840</v>
      </c>
      <c r="AD267">
        <v>1763146</v>
      </c>
      <c r="AE267">
        <v>7643765</v>
      </c>
      <c r="AF267">
        <v>7825904</v>
      </c>
      <c r="AG267">
        <v>0</v>
      </c>
      <c r="AH267">
        <v>0</v>
      </c>
      <c r="AI267">
        <v>49947.199999999997</v>
      </c>
      <c r="AJ267">
        <v>50398.3</v>
      </c>
      <c r="AK267">
        <v>98.5</v>
      </c>
      <c r="AL267">
        <v>98.5</v>
      </c>
      <c r="AM267">
        <v>657</v>
      </c>
      <c r="AN267">
        <v>673.7</v>
      </c>
      <c r="AO267">
        <v>49855</v>
      </c>
      <c r="AP267">
        <v>50316</v>
      </c>
    </row>
    <row r="268" spans="1:42" x14ac:dyDescent="0.25">
      <c r="A268" t="str">
        <f>VLOOKUP(B268,Data!$A$8:$C$316, 3, 0)</f>
        <v>SD</v>
      </c>
      <c r="B268" t="s">
        <v>582</v>
      </c>
      <c r="C268" t="s">
        <v>1142</v>
      </c>
      <c r="D268">
        <v>44155.7</v>
      </c>
      <c r="E268">
        <v>2009.54</v>
      </c>
      <c r="F268">
        <f t="shared" si="8"/>
        <v>88732645.377999991</v>
      </c>
      <c r="R268">
        <v>44155.7</v>
      </c>
      <c r="T268">
        <v>50316</v>
      </c>
      <c r="U268" t="str">
        <f t="shared" si="9"/>
        <v>N</v>
      </c>
      <c r="V268" t="s">
        <v>1144</v>
      </c>
      <c r="W268" t="s">
        <v>581</v>
      </c>
      <c r="X268" t="s">
        <v>1140</v>
      </c>
      <c r="Y268">
        <v>6540230</v>
      </c>
      <c r="Z268">
        <v>6821637</v>
      </c>
      <c r="AA268" t="s">
        <v>1192</v>
      </c>
      <c r="AB268">
        <v>0</v>
      </c>
      <c r="AC268">
        <v>2145238</v>
      </c>
      <c r="AD268">
        <v>2241902</v>
      </c>
      <c r="AE268">
        <v>4394992</v>
      </c>
      <c r="AF268">
        <v>4579735</v>
      </c>
      <c r="AG268">
        <v>0</v>
      </c>
      <c r="AH268" t="s">
        <v>1192</v>
      </c>
      <c r="AI268">
        <v>35622.5</v>
      </c>
      <c r="AJ268">
        <v>35688.47</v>
      </c>
      <c r="AK268">
        <v>98</v>
      </c>
      <c r="AL268">
        <v>98</v>
      </c>
      <c r="AM268">
        <v>430.86</v>
      </c>
      <c r="AN268">
        <v>428.32</v>
      </c>
      <c r="AO268">
        <v>35340.9</v>
      </c>
      <c r="AP268">
        <v>35403</v>
      </c>
    </row>
    <row r="269" spans="1:42" x14ac:dyDescent="0.25">
      <c r="A269" t="str">
        <f>VLOOKUP(B269,Data!$A$8:$C$316, 3, 0)</f>
        <v>SD</v>
      </c>
      <c r="B269" t="s">
        <v>583</v>
      </c>
      <c r="C269" t="s">
        <v>1144</v>
      </c>
      <c r="D269">
        <v>38774.300000000003</v>
      </c>
      <c r="E269">
        <v>1922.07</v>
      </c>
      <c r="F269">
        <f t="shared" si="8"/>
        <v>74526918.800999999</v>
      </c>
      <c r="R269">
        <v>38774.300000000003</v>
      </c>
      <c r="T269">
        <v>35403</v>
      </c>
      <c r="U269" t="str">
        <f t="shared" si="9"/>
        <v>N</v>
      </c>
      <c r="V269" t="s">
        <v>463</v>
      </c>
      <c r="W269" t="s">
        <v>582</v>
      </c>
      <c r="X269" t="s">
        <v>1142</v>
      </c>
      <c r="Y269">
        <v>12775764</v>
      </c>
      <c r="Z269">
        <v>12885152</v>
      </c>
      <c r="AA269" t="s">
        <v>1192</v>
      </c>
      <c r="AB269">
        <v>0</v>
      </c>
      <c r="AC269">
        <v>2167484</v>
      </c>
      <c r="AD269">
        <v>2149577</v>
      </c>
      <c r="AE269">
        <v>10608280</v>
      </c>
      <c r="AF269">
        <v>10735575</v>
      </c>
      <c r="AG269">
        <v>88927</v>
      </c>
      <c r="AH269">
        <v>90707</v>
      </c>
      <c r="AI269">
        <v>45430.7</v>
      </c>
      <c r="AJ269">
        <v>45041.5</v>
      </c>
      <c r="AK269">
        <v>98</v>
      </c>
      <c r="AL269">
        <v>98</v>
      </c>
      <c r="AM269">
        <v>24.3</v>
      </c>
      <c r="AN269">
        <v>15</v>
      </c>
      <c r="AO269">
        <v>44546.400000000001</v>
      </c>
      <c r="AP269">
        <v>44155.7</v>
      </c>
    </row>
    <row r="270" spans="1:42" x14ac:dyDescent="0.25">
      <c r="A270" t="str">
        <f>VLOOKUP(B270,Data!$A$8:$C$316, 3, 0)</f>
        <v>UA</v>
      </c>
      <c r="B270" t="s">
        <v>462</v>
      </c>
      <c r="C270" t="s">
        <v>463</v>
      </c>
      <c r="D270">
        <v>50818</v>
      </c>
      <c r="E270">
        <v>1681.74</v>
      </c>
      <c r="F270">
        <f t="shared" si="8"/>
        <v>85462663.320000008</v>
      </c>
      <c r="R270">
        <v>50818</v>
      </c>
      <c r="T270">
        <v>44155.7</v>
      </c>
      <c r="U270" t="str">
        <f t="shared" si="9"/>
        <v>N</v>
      </c>
      <c r="V270" t="s">
        <v>1147</v>
      </c>
      <c r="W270" t="s">
        <v>583</v>
      </c>
      <c r="X270" t="s">
        <v>1144</v>
      </c>
      <c r="Y270">
        <v>9078946</v>
      </c>
      <c r="Z270">
        <v>9245204</v>
      </c>
      <c r="AA270" t="s">
        <v>1192</v>
      </c>
      <c r="AB270" t="s">
        <v>1192</v>
      </c>
      <c r="AC270">
        <v>2063812</v>
      </c>
      <c r="AD270">
        <v>2114610</v>
      </c>
      <c r="AE270">
        <v>7015134</v>
      </c>
      <c r="AF270">
        <v>7130594</v>
      </c>
      <c r="AG270">
        <v>0</v>
      </c>
      <c r="AH270">
        <v>0</v>
      </c>
      <c r="AI270">
        <v>39463.300000000003</v>
      </c>
      <c r="AJ270">
        <v>39020.5</v>
      </c>
      <c r="AK270">
        <v>99</v>
      </c>
      <c r="AL270">
        <v>99</v>
      </c>
      <c r="AM270">
        <v>144</v>
      </c>
      <c r="AN270">
        <v>144</v>
      </c>
      <c r="AO270">
        <v>39212.699999999997</v>
      </c>
      <c r="AP270">
        <v>38774.300000000003</v>
      </c>
    </row>
    <row r="271" spans="1:42" x14ac:dyDescent="0.25">
      <c r="A271" t="str">
        <f>VLOOKUP(B271,Data!$A$8:$C$316, 3, 0)</f>
        <v>SD</v>
      </c>
      <c r="B271" t="s">
        <v>584</v>
      </c>
      <c r="C271" t="s">
        <v>1147</v>
      </c>
      <c r="D271">
        <v>51374.9</v>
      </c>
      <c r="E271">
        <v>2001.99</v>
      </c>
      <c r="F271">
        <f t="shared" si="8"/>
        <v>102852036.051</v>
      </c>
      <c r="R271">
        <v>51374.9</v>
      </c>
      <c r="T271">
        <v>38774.300000000003</v>
      </c>
      <c r="U271" t="str">
        <f t="shared" si="9"/>
        <v>N</v>
      </c>
      <c r="V271" t="s">
        <v>466</v>
      </c>
      <c r="W271" t="s">
        <v>462</v>
      </c>
      <c r="X271" t="s">
        <v>463</v>
      </c>
      <c r="Y271">
        <v>69168853</v>
      </c>
      <c r="Z271">
        <v>71110644</v>
      </c>
      <c r="AA271" t="s">
        <v>1192</v>
      </c>
      <c r="AB271">
        <v>0</v>
      </c>
      <c r="AC271">
        <v>0</v>
      </c>
      <c r="AD271">
        <v>0</v>
      </c>
      <c r="AE271">
        <v>69168853</v>
      </c>
      <c r="AF271">
        <v>71110644</v>
      </c>
      <c r="AG271">
        <v>0</v>
      </c>
      <c r="AH271">
        <v>0</v>
      </c>
      <c r="AI271">
        <v>52421.41</v>
      </c>
      <c r="AJ271">
        <v>51331</v>
      </c>
      <c r="AK271">
        <v>99</v>
      </c>
      <c r="AL271">
        <v>99.000600000000006</v>
      </c>
      <c r="AM271">
        <v>0</v>
      </c>
      <c r="AN271">
        <v>0</v>
      </c>
      <c r="AO271">
        <v>51897.2</v>
      </c>
      <c r="AP271">
        <v>50818</v>
      </c>
    </row>
    <row r="272" spans="1:42" x14ac:dyDescent="0.25">
      <c r="A272" t="str">
        <f>VLOOKUP(B272,Data!$A$8:$C$316, 3, 0)</f>
        <v>UA</v>
      </c>
      <c r="B272" t="s">
        <v>465</v>
      </c>
      <c r="C272" t="s">
        <v>466</v>
      </c>
      <c r="D272">
        <v>45464.5</v>
      </c>
      <c r="E272">
        <v>1975.37</v>
      </c>
      <c r="F272">
        <f t="shared" si="8"/>
        <v>89809209.364999995</v>
      </c>
      <c r="R272">
        <v>45464.5</v>
      </c>
      <c r="T272">
        <v>50818</v>
      </c>
      <c r="U272" t="str">
        <f t="shared" si="9"/>
        <v>N</v>
      </c>
      <c r="V272" t="s">
        <v>1150</v>
      </c>
      <c r="W272" t="s">
        <v>584</v>
      </c>
      <c r="X272" t="s">
        <v>1147</v>
      </c>
      <c r="Y272">
        <v>14149793</v>
      </c>
      <c r="Z272">
        <v>14603594</v>
      </c>
      <c r="AA272" t="s">
        <v>1192</v>
      </c>
      <c r="AB272">
        <v>0</v>
      </c>
      <c r="AC272">
        <v>3130729</v>
      </c>
      <c r="AD272">
        <v>3326832</v>
      </c>
      <c r="AE272">
        <v>11019064</v>
      </c>
      <c r="AF272">
        <v>11276762</v>
      </c>
      <c r="AG272">
        <v>431550</v>
      </c>
      <c r="AH272">
        <v>450100</v>
      </c>
      <c r="AI272">
        <v>52153.36</v>
      </c>
      <c r="AJ272">
        <v>52263.35</v>
      </c>
      <c r="AK272">
        <v>98.5</v>
      </c>
      <c r="AL272">
        <v>98.3</v>
      </c>
      <c r="AM272">
        <v>0</v>
      </c>
      <c r="AN272" t="s">
        <v>1192</v>
      </c>
      <c r="AO272">
        <v>51371.1</v>
      </c>
      <c r="AP272">
        <v>51374.9</v>
      </c>
    </row>
    <row r="273" spans="1:42" x14ac:dyDescent="0.25">
      <c r="A273" t="str">
        <f>VLOOKUP(B273,Data!$A$8:$C$316, 3, 0)</f>
        <v>SD</v>
      </c>
      <c r="B273" t="s">
        <v>585</v>
      </c>
      <c r="C273" t="s">
        <v>1150</v>
      </c>
      <c r="D273">
        <v>24035.200000000001</v>
      </c>
      <c r="E273">
        <v>2079.36</v>
      </c>
      <c r="F273">
        <f t="shared" si="8"/>
        <v>49977833.472000003</v>
      </c>
      <c r="R273">
        <v>24035.200000000001</v>
      </c>
      <c r="T273">
        <v>51374.9</v>
      </c>
      <c r="U273" t="str">
        <f t="shared" si="9"/>
        <v>N</v>
      </c>
      <c r="V273" t="s">
        <v>471</v>
      </c>
      <c r="W273" t="s">
        <v>465</v>
      </c>
      <c r="X273" t="s">
        <v>466</v>
      </c>
      <c r="Y273">
        <v>72683006</v>
      </c>
      <c r="Z273">
        <v>74962518</v>
      </c>
      <c r="AA273" t="s">
        <v>1192</v>
      </c>
      <c r="AB273" t="s">
        <v>1192</v>
      </c>
      <c r="AC273">
        <v>355006</v>
      </c>
      <c r="AD273">
        <v>355218</v>
      </c>
      <c r="AE273">
        <v>72328000</v>
      </c>
      <c r="AF273">
        <v>74607300</v>
      </c>
      <c r="AG273">
        <v>122755</v>
      </c>
      <c r="AH273">
        <v>121026</v>
      </c>
      <c r="AI273">
        <v>48203</v>
      </c>
      <c r="AJ273">
        <v>47857.4</v>
      </c>
      <c r="AK273">
        <v>96</v>
      </c>
      <c r="AL273">
        <v>95</v>
      </c>
      <c r="AM273">
        <v>0</v>
      </c>
      <c r="AN273">
        <v>0</v>
      </c>
      <c r="AO273">
        <v>46274.9</v>
      </c>
      <c r="AP273">
        <v>45464.5</v>
      </c>
    </row>
    <row r="274" spans="1:42" x14ac:dyDescent="0.25">
      <c r="A274" t="str">
        <f>VLOOKUP(B274,Data!$A$8:$C$316, 3, 0)</f>
        <v>MD</v>
      </c>
      <c r="B274" t="s">
        <v>470</v>
      </c>
      <c r="C274" t="s">
        <v>471</v>
      </c>
      <c r="D274">
        <v>75816</v>
      </c>
      <c r="E274">
        <v>1721.32</v>
      </c>
      <c r="F274">
        <f t="shared" si="8"/>
        <v>130503597.11999999</v>
      </c>
      <c r="R274">
        <v>75816</v>
      </c>
      <c r="T274">
        <v>45464.5</v>
      </c>
      <c r="U274" t="str">
        <f t="shared" si="9"/>
        <v>N</v>
      </c>
      <c r="V274" t="s">
        <v>1154</v>
      </c>
      <c r="W274" t="s">
        <v>585</v>
      </c>
      <c r="X274" t="s">
        <v>1150</v>
      </c>
      <c r="Y274">
        <v>5715768</v>
      </c>
      <c r="Z274">
        <v>5805081.4100000001</v>
      </c>
      <c r="AA274" t="s">
        <v>1192</v>
      </c>
      <c r="AB274" t="s">
        <v>1192</v>
      </c>
      <c r="AC274">
        <v>1611720</v>
      </c>
      <c r="AD274">
        <v>1631129</v>
      </c>
      <c r="AE274">
        <v>4104048</v>
      </c>
      <c r="AF274">
        <v>4173952.41</v>
      </c>
      <c r="AG274">
        <v>0</v>
      </c>
      <c r="AH274">
        <v>0</v>
      </c>
      <c r="AI274">
        <v>24579.040000000001</v>
      </c>
      <c r="AJ274">
        <v>24664.15</v>
      </c>
      <c r="AK274">
        <v>99</v>
      </c>
      <c r="AL274">
        <v>97.45</v>
      </c>
      <c r="AM274">
        <v>0</v>
      </c>
      <c r="AN274">
        <v>0</v>
      </c>
      <c r="AO274">
        <v>24333.200000000001</v>
      </c>
      <c r="AP274">
        <v>24035.200000000001</v>
      </c>
    </row>
    <row r="275" spans="1:42" x14ac:dyDescent="0.25">
      <c r="A275" t="str">
        <f>VLOOKUP(B275,Data!$A$8:$C$316, 3, 0)</f>
        <v>SD</v>
      </c>
      <c r="B275" t="s">
        <v>586</v>
      </c>
      <c r="C275" t="s">
        <v>1154</v>
      </c>
      <c r="D275">
        <v>45371.3</v>
      </c>
      <c r="E275">
        <v>1967.73</v>
      </c>
      <c r="F275">
        <f t="shared" si="8"/>
        <v>89278468.149000004</v>
      </c>
      <c r="R275">
        <v>45371.3</v>
      </c>
      <c r="T275">
        <v>24035.200000000001</v>
      </c>
      <c r="U275" t="str">
        <f t="shared" si="9"/>
        <v>N</v>
      </c>
      <c r="V275" t="s">
        <v>1156</v>
      </c>
      <c r="W275" t="s">
        <v>468</v>
      </c>
      <c r="X275" t="s">
        <v>469</v>
      </c>
      <c r="Y275">
        <v>108437753</v>
      </c>
      <c r="Z275">
        <v>114189305</v>
      </c>
      <c r="AA275" t="s">
        <v>1192</v>
      </c>
      <c r="AB275" t="s">
        <v>1192</v>
      </c>
      <c r="AC275">
        <v>0</v>
      </c>
      <c r="AD275">
        <v>0</v>
      </c>
      <c r="AE275">
        <v>108437753</v>
      </c>
      <c r="AF275">
        <v>114189305</v>
      </c>
      <c r="AG275">
        <v>1936012</v>
      </c>
      <c r="AH275">
        <v>1969517.28</v>
      </c>
      <c r="AI275">
        <v>104888.2</v>
      </c>
      <c r="AJ275">
        <v>106846</v>
      </c>
      <c r="AK275">
        <v>97.5</v>
      </c>
      <c r="AL275">
        <v>96</v>
      </c>
      <c r="AM275">
        <v>0</v>
      </c>
      <c r="AN275">
        <v>0</v>
      </c>
      <c r="AO275">
        <v>102266</v>
      </c>
      <c r="AP275">
        <v>102572.2</v>
      </c>
    </row>
    <row r="276" spans="1:42" x14ac:dyDescent="0.25">
      <c r="A276" t="str">
        <f>VLOOKUP(B276,Data!$A$8:$C$316, 3, 0)</f>
        <v>SD</v>
      </c>
      <c r="B276" t="s">
        <v>587</v>
      </c>
      <c r="C276" t="s">
        <v>1156</v>
      </c>
      <c r="D276">
        <v>38108.300000000003</v>
      </c>
      <c r="E276">
        <v>1884.72</v>
      </c>
      <c r="F276">
        <f t="shared" si="8"/>
        <v>71823475.176000014</v>
      </c>
      <c r="R276">
        <v>38108.300000000003</v>
      </c>
      <c r="T276">
        <v>102572.2</v>
      </c>
      <c r="U276" t="str">
        <f t="shared" si="9"/>
        <v>N</v>
      </c>
      <c r="V276" t="s">
        <v>1158</v>
      </c>
      <c r="W276" t="s">
        <v>470</v>
      </c>
      <c r="X276" t="s">
        <v>471</v>
      </c>
      <c r="Y276">
        <v>104075368</v>
      </c>
      <c r="Z276">
        <v>107057636</v>
      </c>
      <c r="AA276" t="s">
        <v>1192</v>
      </c>
      <c r="AB276">
        <v>0</v>
      </c>
      <c r="AC276">
        <v>85609</v>
      </c>
      <c r="AD276">
        <v>94149</v>
      </c>
      <c r="AE276">
        <v>103989759</v>
      </c>
      <c r="AF276">
        <v>106963487</v>
      </c>
      <c r="AG276">
        <v>32406117</v>
      </c>
      <c r="AH276">
        <v>31881920</v>
      </c>
      <c r="AI276">
        <v>78128.2</v>
      </c>
      <c r="AJ276">
        <v>77323.8</v>
      </c>
      <c r="AK276">
        <v>99.05</v>
      </c>
      <c r="AL276">
        <v>98.05</v>
      </c>
      <c r="AM276">
        <v>0</v>
      </c>
      <c r="AN276">
        <v>0</v>
      </c>
      <c r="AO276">
        <v>77386</v>
      </c>
      <c r="AP276">
        <v>75816</v>
      </c>
    </row>
    <row r="277" spans="1:42" x14ac:dyDescent="0.25">
      <c r="A277" t="str">
        <f>VLOOKUP(B277,Data!$A$8:$C$316, 3, 0)</f>
        <v>SD</v>
      </c>
      <c r="B277" t="s">
        <v>588</v>
      </c>
      <c r="C277" t="s">
        <v>1158</v>
      </c>
      <c r="D277">
        <v>53919.1</v>
      </c>
      <c r="E277">
        <v>2028.73</v>
      </c>
      <c r="F277">
        <f t="shared" si="8"/>
        <v>109387295.743</v>
      </c>
      <c r="R277">
        <v>53919.1</v>
      </c>
      <c r="T277">
        <v>75816</v>
      </c>
      <c r="U277" t="str">
        <f t="shared" si="9"/>
        <v>N</v>
      </c>
      <c r="V277" t="s">
        <v>473</v>
      </c>
      <c r="W277" t="s">
        <v>586</v>
      </c>
      <c r="X277" t="s">
        <v>1154</v>
      </c>
      <c r="Y277">
        <v>11198902</v>
      </c>
      <c r="Z277">
        <v>11342907</v>
      </c>
      <c r="AA277" t="s">
        <v>1192</v>
      </c>
      <c r="AB277">
        <v>2473910</v>
      </c>
      <c r="AC277">
        <v>2695022</v>
      </c>
      <c r="AD277">
        <v>2778997</v>
      </c>
      <c r="AE277">
        <v>8503880</v>
      </c>
      <c r="AF277">
        <v>8563910</v>
      </c>
      <c r="AG277">
        <v>258122</v>
      </c>
      <c r="AH277">
        <v>264519</v>
      </c>
      <c r="AI277">
        <v>46839.199999999997</v>
      </c>
      <c r="AJ277">
        <v>46534.7</v>
      </c>
      <c r="AK277">
        <v>98.8</v>
      </c>
      <c r="AL277">
        <v>97.5</v>
      </c>
      <c r="AM277">
        <v>0</v>
      </c>
      <c r="AN277">
        <v>0</v>
      </c>
      <c r="AO277">
        <v>46277.1</v>
      </c>
      <c r="AP277">
        <v>45371.3</v>
      </c>
    </row>
    <row r="278" spans="1:42" x14ac:dyDescent="0.25">
      <c r="A278" t="str">
        <f>VLOOKUP(B278,Data!$A$8:$C$316, 3, 0)</f>
        <v>MD</v>
      </c>
      <c r="B278" t="s">
        <v>472</v>
      </c>
      <c r="C278" t="s">
        <v>473</v>
      </c>
      <c r="D278">
        <v>102088</v>
      </c>
      <c r="E278">
        <v>1808.42</v>
      </c>
      <c r="F278">
        <f t="shared" si="8"/>
        <v>184617980.96000001</v>
      </c>
      <c r="R278">
        <v>102088</v>
      </c>
      <c r="T278">
        <v>45371.3</v>
      </c>
      <c r="U278" t="str">
        <f t="shared" si="9"/>
        <v>N</v>
      </c>
      <c r="V278" t="s">
        <v>475</v>
      </c>
      <c r="W278" t="s">
        <v>587</v>
      </c>
      <c r="X278" t="s">
        <v>1156</v>
      </c>
      <c r="Y278">
        <v>9662580</v>
      </c>
      <c r="Z278">
        <v>9961308</v>
      </c>
      <c r="AA278" t="s">
        <v>1192</v>
      </c>
      <c r="AB278">
        <v>0</v>
      </c>
      <c r="AC278">
        <v>3705740</v>
      </c>
      <c r="AD278">
        <v>3802624</v>
      </c>
      <c r="AE278">
        <v>5956840</v>
      </c>
      <c r="AF278">
        <v>6158684</v>
      </c>
      <c r="AG278">
        <v>0</v>
      </c>
      <c r="AH278">
        <v>0</v>
      </c>
      <c r="AI278">
        <v>38258.57</v>
      </c>
      <c r="AJ278">
        <v>38644.5</v>
      </c>
      <c r="AK278">
        <v>98.8</v>
      </c>
      <c r="AL278">
        <v>98</v>
      </c>
      <c r="AM278">
        <v>236.67</v>
      </c>
      <c r="AN278">
        <v>236.7</v>
      </c>
      <c r="AO278">
        <v>38036.1</v>
      </c>
      <c r="AP278">
        <v>38108.300000000003</v>
      </c>
    </row>
    <row r="279" spans="1:42" x14ac:dyDescent="0.25">
      <c r="A279" t="str">
        <f>VLOOKUP(B279,Data!$A$8:$C$316, 3, 0)</f>
        <v>MD</v>
      </c>
      <c r="B279" t="s">
        <v>474</v>
      </c>
      <c r="C279" t="s">
        <v>475</v>
      </c>
      <c r="D279">
        <v>70809.399999999994</v>
      </c>
      <c r="E279">
        <v>2112.46</v>
      </c>
      <c r="F279">
        <f t="shared" si="8"/>
        <v>149582025.12399998</v>
      </c>
      <c r="R279">
        <v>70809.399999999994</v>
      </c>
      <c r="T279">
        <v>38108.300000000003</v>
      </c>
      <c r="U279" t="str">
        <f t="shared" si="9"/>
        <v>N</v>
      </c>
      <c r="V279" t="s">
        <v>477</v>
      </c>
      <c r="W279" t="s">
        <v>588</v>
      </c>
      <c r="X279" t="s">
        <v>1158</v>
      </c>
      <c r="Y279">
        <v>11443421</v>
      </c>
      <c r="Z279">
        <v>12096282</v>
      </c>
      <c r="AA279" t="s">
        <v>1192</v>
      </c>
      <c r="AB279">
        <v>0</v>
      </c>
      <c r="AC279">
        <v>4241717</v>
      </c>
      <c r="AD279">
        <v>4456485</v>
      </c>
      <c r="AE279">
        <v>7201704</v>
      </c>
      <c r="AF279">
        <v>7639797</v>
      </c>
      <c r="AG279">
        <v>0</v>
      </c>
      <c r="AH279">
        <v>0</v>
      </c>
      <c r="AI279">
        <v>52611.5</v>
      </c>
      <c r="AJ279">
        <v>53902.8</v>
      </c>
      <c r="AK279">
        <v>98</v>
      </c>
      <c r="AL279">
        <v>98</v>
      </c>
      <c r="AM279">
        <v>1127.0999999999999</v>
      </c>
      <c r="AN279">
        <v>1094.4000000000001</v>
      </c>
      <c r="AO279">
        <v>52686.400000000001</v>
      </c>
      <c r="AP279">
        <v>53919.1</v>
      </c>
    </row>
    <row r="280" spans="1:42" x14ac:dyDescent="0.25">
      <c r="A280" t="str">
        <f>VLOOKUP(B280,Data!$A$8:$C$316, 3, 0)</f>
        <v>OLB</v>
      </c>
      <c r="B280" t="s">
        <v>476</v>
      </c>
      <c r="C280" t="s">
        <v>477</v>
      </c>
      <c r="D280">
        <v>76701</v>
      </c>
      <c r="E280">
        <v>1863.17</v>
      </c>
      <c r="F280">
        <f t="shared" si="8"/>
        <v>142907002.17000002</v>
      </c>
      <c r="R280">
        <v>76701</v>
      </c>
      <c r="T280">
        <v>53919.1</v>
      </c>
      <c r="U280" t="str">
        <f t="shared" si="9"/>
        <v>N</v>
      </c>
      <c r="V280" t="s">
        <v>480</v>
      </c>
      <c r="W280" t="s">
        <v>472</v>
      </c>
      <c r="X280" t="s">
        <v>473</v>
      </c>
      <c r="Y280">
        <v>151932941</v>
      </c>
      <c r="Z280">
        <v>156190558</v>
      </c>
      <c r="AA280" t="s">
        <v>1192</v>
      </c>
      <c r="AB280">
        <v>0</v>
      </c>
      <c r="AC280">
        <v>3394886</v>
      </c>
      <c r="AD280">
        <v>3353303</v>
      </c>
      <c r="AE280">
        <v>148538055</v>
      </c>
      <c r="AF280">
        <v>152837255</v>
      </c>
      <c r="AG280">
        <v>14987008</v>
      </c>
      <c r="AH280">
        <v>15502855</v>
      </c>
      <c r="AI280">
        <v>104746.2</v>
      </c>
      <c r="AJ280">
        <v>104171.4</v>
      </c>
      <c r="AK280">
        <v>98.5</v>
      </c>
      <c r="AL280">
        <v>98</v>
      </c>
      <c r="AM280">
        <v>0</v>
      </c>
      <c r="AN280">
        <v>0</v>
      </c>
      <c r="AO280">
        <v>103175</v>
      </c>
      <c r="AP280">
        <v>102088</v>
      </c>
    </row>
    <row r="281" spans="1:42" x14ac:dyDescent="0.25">
      <c r="A281" t="str">
        <f>VLOOKUP(B281,Data!$A$8:$C$316, 3, 0)</f>
        <v>ILB</v>
      </c>
      <c r="B281" t="s">
        <v>479</v>
      </c>
      <c r="C281" t="s">
        <v>480</v>
      </c>
      <c r="D281">
        <v>136064</v>
      </c>
      <c r="E281">
        <v>481.78</v>
      </c>
      <c r="F281">
        <f t="shared" si="8"/>
        <v>65552913.919999994</v>
      </c>
      <c r="R281">
        <v>136064</v>
      </c>
      <c r="T281">
        <v>102088</v>
      </c>
      <c r="U281" t="str">
        <f t="shared" si="9"/>
        <v>N</v>
      </c>
      <c r="V281" t="s">
        <v>482</v>
      </c>
      <c r="W281" t="s">
        <v>474</v>
      </c>
      <c r="X281" t="s">
        <v>475</v>
      </c>
      <c r="Y281">
        <v>127566138</v>
      </c>
      <c r="Z281">
        <v>132545781</v>
      </c>
      <c r="AA281" t="s">
        <v>1192</v>
      </c>
      <c r="AB281">
        <v>0</v>
      </c>
      <c r="AC281">
        <v>0</v>
      </c>
      <c r="AD281">
        <v>0</v>
      </c>
      <c r="AE281">
        <v>127566138</v>
      </c>
      <c r="AF281">
        <v>132545781</v>
      </c>
      <c r="AG281">
        <v>11229551</v>
      </c>
      <c r="AH281">
        <v>11266670</v>
      </c>
      <c r="AI281">
        <v>73159.3</v>
      </c>
      <c r="AJ281">
        <v>72402.259999999995</v>
      </c>
      <c r="AK281">
        <v>97.8</v>
      </c>
      <c r="AL281">
        <v>97.8</v>
      </c>
      <c r="AM281">
        <v>0</v>
      </c>
      <c r="AN281">
        <v>0</v>
      </c>
      <c r="AO281">
        <v>71549.8</v>
      </c>
      <c r="AP281">
        <v>70809.399999999994</v>
      </c>
    </row>
    <row r="282" spans="1:42" x14ac:dyDescent="0.25">
      <c r="A282" t="str">
        <f>VLOOKUP(B282,Data!$A$8:$C$316, 3, 0)</f>
        <v>UA</v>
      </c>
      <c r="B282" t="s">
        <v>481</v>
      </c>
      <c r="C282" t="s">
        <v>482</v>
      </c>
      <c r="D282">
        <v>69027</v>
      </c>
      <c r="E282">
        <v>1909.13</v>
      </c>
      <c r="F282">
        <f t="shared" si="8"/>
        <v>131781516.51000001</v>
      </c>
      <c r="R282">
        <v>69027</v>
      </c>
      <c r="T282">
        <v>70809.399999999994</v>
      </c>
      <c r="U282" t="str">
        <f t="shared" si="9"/>
        <v>N</v>
      </c>
      <c r="V282" t="s">
        <v>1165</v>
      </c>
      <c r="W282" t="s">
        <v>476</v>
      </c>
      <c r="X282" t="s">
        <v>477</v>
      </c>
      <c r="Y282">
        <v>110290000</v>
      </c>
      <c r="Z282">
        <v>115014000</v>
      </c>
      <c r="AA282" t="s">
        <v>1192</v>
      </c>
      <c r="AB282">
        <v>0</v>
      </c>
      <c r="AC282">
        <v>0</v>
      </c>
      <c r="AD282">
        <v>0</v>
      </c>
      <c r="AE282">
        <v>110290000</v>
      </c>
      <c r="AF282">
        <v>115014000</v>
      </c>
      <c r="AG282">
        <v>9348600</v>
      </c>
      <c r="AH282">
        <v>10191700</v>
      </c>
      <c r="AI282">
        <v>78796.899999999994</v>
      </c>
      <c r="AJ282">
        <v>78266.3</v>
      </c>
      <c r="AK282">
        <v>98</v>
      </c>
      <c r="AL282">
        <v>98</v>
      </c>
      <c r="AM282">
        <v>0</v>
      </c>
      <c r="AN282">
        <v>0</v>
      </c>
      <c r="AO282">
        <v>77221</v>
      </c>
      <c r="AP282">
        <v>76701</v>
      </c>
    </row>
    <row r="283" spans="1:42" x14ac:dyDescent="0.25">
      <c r="A283" t="str">
        <f>VLOOKUP(B283,Data!$A$8:$C$316, 3, 0)</f>
        <v>SD</v>
      </c>
      <c r="B283" t="s">
        <v>589</v>
      </c>
      <c r="C283" t="s">
        <v>1165</v>
      </c>
      <c r="D283">
        <v>55916.800000000003</v>
      </c>
      <c r="E283">
        <v>1996.18</v>
      </c>
      <c r="F283">
        <f t="shared" si="8"/>
        <v>111619997.82400002</v>
      </c>
      <c r="R283">
        <v>55916.800000000003</v>
      </c>
      <c r="T283">
        <v>76701</v>
      </c>
      <c r="U283" t="str">
        <f t="shared" si="9"/>
        <v>N</v>
      </c>
      <c r="V283" t="s">
        <v>1167</v>
      </c>
      <c r="W283" t="s">
        <v>479</v>
      </c>
      <c r="X283" t="s">
        <v>480</v>
      </c>
      <c r="Y283">
        <v>63298805</v>
      </c>
      <c r="Z283">
        <v>65552841</v>
      </c>
      <c r="AA283" t="s">
        <v>1192</v>
      </c>
      <c r="AB283">
        <v>0</v>
      </c>
      <c r="AC283">
        <v>0</v>
      </c>
      <c r="AD283">
        <v>0</v>
      </c>
      <c r="AE283">
        <v>63298805</v>
      </c>
      <c r="AF283">
        <v>65552841</v>
      </c>
      <c r="AG283">
        <v>4834170</v>
      </c>
      <c r="AH283">
        <v>4884689</v>
      </c>
      <c r="AI283">
        <v>139362.6</v>
      </c>
      <c r="AJ283">
        <v>140122.4</v>
      </c>
      <c r="AK283">
        <v>97</v>
      </c>
      <c r="AL283">
        <v>97</v>
      </c>
      <c r="AM283">
        <v>145.30000000000001</v>
      </c>
      <c r="AN283">
        <v>145.30000000000001</v>
      </c>
      <c r="AO283">
        <v>135327</v>
      </c>
      <c r="AP283">
        <v>136064</v>
      </c>
    </row>
    <row r="284" spans="1:42" x14ac:dyDescent="0.25">
      <c r="A284" t="str">
        <f>VLOOKUP(B284,Data!$A$8:$C$316, 3, 0)</f>
        <v>SD</v>
      </c>
      <c r="B284" t="s">
        <v>590</v>
      </c>
      <c r="C284" t="s">
        <v>1167</v>
      </c>
      <c r="D284">
        <v>32786.1</v>
      </c>
      <c r="E284">
        <v>1961.87</v>
      </c>
      <c r="F284">
        <f t="shared" si="8"/>
        <v>64322066.006999992</v>
      </c>
      <c r="R284">
        <v>32786.1</v>
      </c>
      <c r="T284">
        <v>136064</v>
      </c>
      <c r="U284" t="str">
        <f t="shared" si="9"/>
        <v>N</v>
      </c>
      <c r="V284" t="s">
        <v>1169</v>
      </c>
      <c r="W284" t="s">
        <v>481</v>
      </c>
      <c r="X284" t="s">
        <v>482</v>
      </c>
      <c r="Y284">
        <v>104570479</v>
      </c>
      <c r="Z284">
        <v>110638087</v>
      </c>
      <c r="AA284" t="s">
        <v>1192</v>
      </c>
      <c r="AB284">
        <v>0</v>
      </c>
      <c r="AC284">
        <v>2332674</v>
      </c>
      <c r="AD284">
        <v>2426239</v>
      </c>
      <c r="AE284">
        <v>102237805</v>
      </c>
      <c r="AF284">
        <v>108211848</v>
      </c>
      <c r="AG284">
        <v>0</v>
      </c>
      <c r="AH284">
        <v>0</v>
      </c>
      <c r="AI284">
        <v>69155.600000000006</v>
      </c>
      <c r="AJ284">
        <v>69724.2</v>
      </c>
      <c r="AK284">
        <v>99</v>
      </c>
      <c r="AL284">
        <v>99</v>
      </c>
      <c r="AM284">
        <v>0</v>
      </c>
      <c r="AN284">
        <v>0</v>
      </c>
      <c r="AO284">
        <v>68464</v>
      </c>
      <c r="AP284">
        <v>69027</v>
      </c>
    </row>
    <row r="285" spans="1:42" x14ac:dyDescent="0.25">
      <c r="A285" t="str">
        <f>VLOOKUP(B285,Data!$A$8:$C$316, 3, 0)</f>
        <v>SD</v>
      </c>
      <c r="B285" t="s">
        <v>591</v>
      </c>
      <c r="C285" t="s">
        <v>1169</v>
      </c>
      <c r="D285">
        <v>55612.800000000003</v>
      </c>
      <c r="E285">
        <v>2091.4499999999998</v>
      </c>
      <c r="F285">
        <f t="shared" si="8"/>
        <v>116311390.56</v>
      </c>
      <c r="R285">
        <v>55612.800000000003</v>
      </c>
      <c r="T285">
        <v>69027</v>
      </c>
      <c r="U285" t="str">
        <f t="shared" si="9"/>
        <v>N</v>
      </c>
      <c r="V285" t="s">
        <v>1171</v>
      </c>
      <c r="W285" t="s">
        <v>589</v>
      </c>
      <c r="X285" t="s">
        <v>1165</v>
      </c>
      <c r="Y285">
        <v>11322519.720000001</v>
      </c>
      <c r="Z285">
        <v>11726255.130000001</v>
      </c>
      <c r="AA285" t="s">
        <v>1192</v>
      </c>
      <c r="AB285" t="s">
        <v>1192</v>
      </c>
      <c r="AC285">
        <v>1723903.72</v>
      </c>
      <c r="AD285">
        <v>1836818.72</v>
      </c>
      <c r="AE285">
        <v>9598616</v>
      </c>
      <c r="AF285">
        <v>9889436.4100000001</v>
      </c>
      <c r="AG285">
        <v>0</v>
      </c>
      <c r="AH285" t="s">
        <v>1192</v>
      </c>
      <c r="AI285">
        <v>56132.03</v>
      </c>
      <c r="AJ285">
        <v>56197.74</v>
      </c>
      <c r="AK285">
        <v>99.5</v>
      </c>
      <c r="AL285">
        <v>99.5</v>
      </c>
      <c r="AM285">
        <v>0</v>
      </c>
      <c r="AN285">
        <v>0</v>
      </c>
      <c r="AO285">
        <v>55851.4</v>
      </c>
      <c r="AP285">
        <v>55916.800000000003</v>
      </c>
    </row>
    <row r="286" spans="1:42" x14ac:dyDescent="0.25">
      <c r="A286" t="str">
        <f>VLOOKUP(B286,Data!$A$8:$C$316, 3, 0)</f>
        <v>SD</v>
      </c>
      <c r="B286" t="s">
        <v>592</v>
      </c>
      <c r="C286" t="s">
        <v>1171</v>
      </c>
      <c r="D286">
        <v>66429.600000000006</v>
      </c>
      <c r="E286">
        <v>2162.69</v>
      </c>
      <c r="F286">
        <f t="shared" si="8"/>
        <v>143666631.62400001</v>
      </c>
      <c r="R286">
        <v>66429.600000000006</v>
      </c>
      <c r="T286">
        <v>55916.800000000003</v>
      </c>
      <c r="U286" t="str">
        <f t="shared" si="9"/>
        <v>N</v>
      </c>
      <c r="V286" t="s">
        <v>1173</v>
      </c>
      <c r="W286" t="s">
        <v>590</v>
      </c>
      <c r="X286" t="s">
        <v>1167</v>
      </c>
      <c r="Y286">
        <v>9159985</v>
      </c>
      <c r="Z286">
        <v>9122404</v>
      </c>
      <c r="AA286" t="s">
        <v>1192</v>
      </c>
      <c r="AB286" t="s">
        <v>1192</v>
      </c>
      <c r="AC286">
        <v>0</v>
      </c>
      <c r="AD286">
        <v>0</v>
      </c>
      <c r="AE286">
        <v>9159985</v>
      </c>
      <c r="AF286">
        <v>9122404</v>
      </c>
      <c r="AG286">
        <v>0</v>
      </c>
      <c r="AH286">
        <v>0</v>
      </c>
      <c r="AI286">
        <v>34516.199999999997</v>
      </c>
      <c r="AJ286">
        <v>33800.1</v>
      </c>
      <c r="AK286">
        <v>97</v>
      </c>
      <c r="AL286">
        <v>97</v>
      </c>
      <c r="AM286">
        <v>0</v>
      </c>
      <c r="AN286">
        <v>0</v>
      </c>
      <c r="AO286">
        <v>33480.699999999997</v>
      </c>
      <c r="AP286">
        <v>32786.1</v>
      </c>
    </row>
    <row r="287" spans="1:42" x14ac:dyDescent="0.25">
      <c r="A287" t="str">
        <f>VLOOKUP(B287,Data!$A$8:$C$316, 3, 0)</f>
        <v>SD</v>
      </c>
      <c r="B287" t="s">
        <v>593</v>
      </c>
      <c r="C287" t="s">
        <v>1173</v>
      </c>
      <c r="D287">
        <v>43462.400000000001</v>
      </c>
      <c r="E287">
        <v>1943.9</v>
      </c>
      <c r="F287">
        <f t="shared" si="8"/>
        <v>84486559.359999999</v>
      </c>
      <c r="R287">
        <v>43462.400000000001</v>
      </c>
      <c r="T287">
        <v>32786.1</v>
      </c>
      <c r="U287" t="str">
        <f t="shared" si="9"/>
        <v>N</v>
      </c>
      <c r="V287" t="s">
        <v>486</v>
      </c>
      <c r="W287" t="s">
        <v>591</v>
      </c>
      <c r="X287" t="s">
        <v>1169</v>
      </c>
      <c r="Y287">
        <v>13834918.66</v>
      </c>
      <c r="Z287">
        <v>14281206.550000001</v>
      </c>
      <c r="AA287" t="s">
        <v>1192</v>
      </c>
      <c r="AB287" t="s">
        <v>1192</v>
      </c>
      <c r="AC287">
        <v>3529686</v>
      </c>
      <c r="AD287">
        <v>3670847</v>
      </c>
      <c r="AE287">
        <v>10305232.66</v>
      </c>
      <c r="AF287">
        <v>10610359.550000001</v>
      </c>
      <c r="AG287">
        <v>0</v>
      </c>
      <c r="AH287">
        <v>0</v>
      </c>
      <c r="AI287">
        <v>56027.4</v>
      </c>
      <c r="AJ287">
        <v>56747.8</v>
      </c>
      <c r="AK287">
        <v>99</v>
      </c>
      <c r="AL287">
        <v>98</v>
      </c>
      <c r="AM287">
        <v>0</v>
      </c>
      <c r="AN287">
        <v>0</v>
      </c>
      <c r="AO287">
        <v>55467.1</v>
      </c>
      <c r="AP287">
        <v>55612.800000000003</v>
      </c>
    </row>
    <row r="288" spans="1:42" x14ac:dyDescent="0.25">
      <c r="A288" t="str">
        <f>VLOOKUP(B288,Data!$A$8:$C$316, 3, 0)</f>
        <v>UA</v>
      </c>
      <c r="B288" t="s">
        <v>485</v>
      </c>
      <c r="C288" t="s">
        <v>486</v>
      </c>
      <c r="D288">
        <v>65343.7</v>
      </c>
      <c r="E288">
        <v>1965.61</v>
      </c>
      <c r="F288">
        <f t="shared" si="8"/>
        <v>128440230.15699999</v>
      </c>
      <c r="R288">
        <v>65343.7</v>
      </c>
      <c r="T288">
        <v>55612.800000000003</v>
      </c>
      <c r="U288" t="str">
        <f t="shared" si="9"/>
        <v>N</v>
      </c>
      <c r="V288" t="s">
        <v>1829</v>
      </c>
      <c r="W288" t="s">
        <v>592</v>
      </c>
      <c r="X288" t="s">
        <v>1171</v>
      </c>
      <c r="Y288">
        <v>19957076</v>
      </c>
      <c r="Z288">
        <v>20347893</v>
      </c>
      <c r="AA288" t="s">
        <v>1192</v>
      </c>
      <c r="AB288" t="s">
        <v>1192</v>
      </c>
      <c r="AC288">
        <v>6990676</v>
      </c>
      <c r="AD288">
        <v>7232112</v>
      </c>
      <c r="AE288">
        <v>12966400</v>
      </c>
      <c r="AF288">
        <v>13115781</v>
      </c>
      <c r="AG288">
        <v>81144</v>
      </c>
      <c r="AH288">
        <v>82867</v>
      </c>
      <c r="AI288">
        <v>66674.3</v>
      </c>
      <c r="AJ288">
        <v>67441.2</v>
      </c>
      <c r="AK288">
        <v>98.5</v>
      </c>
      <c r="AL288">
        <v>98.5</v>
      </c>
      <c r="AM288">
        <v>0</v>
      </c>
      <c r="AN288" t="s">
        <v>1192</v>
      </c>
      <c r="AO288">
        <v>65674.2</v>
      </c>
      <c r="AP288">
        <v>66429.600000000006</v>
      </c>
    </row>
    <row r="289" spans="1:42" x14ac:dyDescent="0.25">
      <c r="A289" t="str">
        <f>VLOOKUP(B289,Data!$A$8:$C$316, 3, 0)</f>
        <v>SD</v>
      </c>
      <c r="B289" t="s">
        <v>594</v>
      </c>
      <c r="C289" t="s">
        <v>1829</v>
      </c>
      <c r="D289">
        <v>20239.5</v>
      </c>
      <c r="E289">
        <v>2166.58</v>
      </c>
      <c r="F289">
        <f t="shared" si="8"/>
        <v>43850495.909999996</v>
      </c>
      <c r="R289">
        <v>20239.5</v>
      </c>
      <c r="T289">
        <v>66429.600000000006</v>
      </c>
      <c r="U289" t="str">
        <f t="shared" si="9"/>
        <v>N</v>
      </c>
      <c r="V289" t="s">
        <v>1179</v>
      </c>
      <c r="W289" t="s">
        <v>593</v>
      </c>
      <c r="X289" t="s">
        <v>1173</v>
      </c>
      <c r="Y289">
        <v>10854698</v>
      </c>
      <c r="Z289">
        <v>11311884</v>
      </c>
      <c r="AA289" t="s">
        <v>1192</v>
      </c>
      <c r="AB289" t="s">
        <v>1192</v>
      </c>
      <c r="AC289">
        <v>1701255</v>
      </c>
      <c r="AD289">
        <v>1787099</v>
      </c>
      <c r="AE289">
        <v>9153443</v>
      </c>
      <c r="AF289">
        <v>9524785</v>
      </c>
      <c r="AG289">
        <v>0</v>
      </c>
      <c r="AH289">
        <v>0</v>
      </c>
      <c r="AI289">
        <v>42847.1</v>
      </c>
      <c r="AJ289">
        <v>43724.7</v>
      </c>
      <c r="AK289">
        <v>99.4</v>
      </c>
      <c r="AL289">
        <v>99.4</v>
      </c>
      <c r="AM289">
        <v>0</v>
      </c>
      <c r="AN289" t="s">
        <v>1192</v>
      </c>
      <c r="AO289">
        <v>42590</v>
      </c>
      <c r="AP289">
        <v>43462.400000000001</v>
      </c>
    </row>
    <row r="290" spans="1:42" x14ac:dyDescent="0.25">
      <c r="A290" t="str">
        <f>VLOOKUP(B290,Data!$A$8:$C$316, 3, 0)</f>
        <v>SD</v>
      </c>
      <c r="B290" t="s">
        <v>595</v>
      </c>
      <c r="C290" t="s">
        <v>1179</v>
      </c>
      <c r="D290">
        <v>36774.1</v>
      </c>
      <c r="E290">
        <v>1985.64</v>
      </c>
      <c r="F290">
        <f t="shared" si="8"/>
        <v>73020123.923999995</v>
      </c>
      <c r="R290">
        <v>36774.1</v>
      </c>
      <c r="T290">
        <v>43462.400000000001</v>
      </c>
      <c r="U290" t="str">
        <f t="shared" si="9"/>
        <v>N</v>
      </c>
      <c r="V290" t="s">
        <v>1181</v>
      </c>
      <c r="W290" t="s">
        <v>485</v>
      </c>
      <c r="X290" t="s">
        <v>486</v>
      </c>
      <c r="Y290">
        <v>106488500</v>
      </c>
      <c r="Z290">
        <v>108822061</v>
      </c>
      <c r="AA290" t="s">
        <v>1192</v>
      </c>
      <c r="AB290">
        <v>6410</v>
      </c>
      <c r="AC290">
        <v>4424314</v>
      </c>
      <c r="AD290">
        <v>4500396</v>
      </c>
      <c r="AE290">
        <v>102064186</v>
      </c>
      <c r="AF290">
        <v>104321665</v>
      </c>
      <c r="AG290">
        <v>0</v>
      </c>
      <c r="AH290">
        <v>153485</v>
      </c>
      <c r="AI290">
        <v>65160.6</v>
      </c>
      <c r="AJ290">
        <v>65300</v>
      </c>
      <c r="AK290">
        <v>99.6</v>
      </c>
      <c r="AL290">
        <v>99.6</v>
      </c>
      <c r="AM290">
        <v>305.89999999999998</v>
      </c>
      <c r="AN290">
        <v>304.89999999999998</v>
      </c>
      <c r="AO290">
        <v>65205.9</v>
      </c>
      <c r="AP290">
        <v>65343.7</v>
      </c>
    </row>
    <row r="291" spans="1:42" x14ac:dyDescent="0.25">
      <c r="A291" t="str">
        <f>VLOOKUP(B291,Data!$A$8:$C$316, 3, 0)</f>
        <v>SD</v>
      </c>
      <c r="B291" t="s">
        <v>596</v>
      </c>
      <c r="C291" t="s">
        <v>1181</v>
      </c>
      <c r="D291">
        <v>30128.400000000001</v>
      </c>
      <c r="E291">
        <v>1925.78</v>
      </c>
      <c r="F291">
        <f t="shared" si="8"/>
        <v>58020670.152000003</v>
      </c>
      <c r="R291">
        <v>30128.400000000001</v>
      </c>
      <c r="T291">
        <v>65343.7</v>
      </c>
      <c r="U291" t="str">
        <f t="shared" si="9"/>
        <v>N</v>
      </c>
      <c r="V291" t="s">
        <v>488</v>
      </c>
      <c r="W291" t="s">
        <v>594</v>
      </c>
      <c r="X291" t="s">
        <v>1829</v>
      </c>
      <c r="Y291">
        <v>6436954</v>
      </c>
      <c r="Z291">
        <v>6653446</v>
      </c>
      <c r="AA291" t="s">
        <v>1192</v>
      </c>
      <c r="AB291" t="s">
        <v>1192</v>
      </c>
      <c r="AC291">
        <v>1640059</v>
      </c>
      <c r="AD291">
        <v>1762973</v>
      </c>
      <c r="AE291">
        <v>4796895</v>
      </c>
      <c r="AF291">
        <v>4890473</v>
      </c>
      <c r="AG291">
        <v>0</v>
      </c>
      <c r="AH291">
        <v>0</v>
      </c>
      <c r="AI291">
        <v>20880.830000000002</v>
      </c>
      <c r="AJ291">
        <v>20953.689999999999</v>
      </c>
      <c r="AK291">
        <v>97</v>
      </c>
      <c r="AL291">
        <v>96.5</v>
      </c>
      <c r="AM291">
        <v>17.3</v>
      </c>
      <c r="AN291">
        <v>19.2</v>
      </c>
      <c r="AO291">
        <v>20271.7</v>
      </c>
      <c r="AP291">
        <v>20239.5</v>
      </c>
    </row>
    <row r="292" spans="1:42" x14ac:dyDescent="0.25">
      <c r="A292" t="str">
        <f>VLOOKUP(B292,Data!$A$8:$C$316, 3, 0)</f>
        <v>UA</v>
      </c>
      <c r="B292" t="s">
        <v>487</v>
      </c>
      <c r="C292" t="s">
        <v>488</v>
      </c>
      <c r="D292">
        <v>137520.20000000001</v>
      </c>
      <c r="E292">
        <v>1975.01</v>
      </c>
      <c r="F292">
        <f t="shared" si="8"/>
        <v>271603770.20200002</v>
      </c>
      <c r="R292">
        <v>137520.20000000001</v>
      </c>
      <c r="T292">
        <v>20239.5</v>
      </c>
      <c r="U292" t="str">
        <f t="shared" si="9"/>
        <v>N</v>
      </c>
      <c r="V292" t="s">
        <v>1188</v>
      </c>
      <c r="W292" t="s">
        <v>595</v>
      </c>
      <c r="X292" t="s">
        <v>1179</v>
      </c>
      <c r="Y292">
        <v>8121726</v>
      </c>
      <c r="Z292">
        <v>8484814</v>
      </c>
      <c r="AA292" t="s">
        <v>1192</v>
      </c>
      <c r="AB292" t="s">
        <v>1192</v>
      </c>
      <c r="AC292">
        <v>624077</v>
      </c>
      <c r="AD292">
        <v>637597</v>
      </c>
      <c r="AE292">
        <v>7497649</v>
      </c>
      <c r="AF292">
        <v>7847217</v>
      </c>
      <c r="AG292">
        <v>0</v>
      </c>
      <c r="AH292" t="s">
        <v>1192</v>
      </c>
      <c r="AI292">
        <v>36713.199999999997</v>
      </c>
      <c r="AJ292">
        <v>37524.550000000003</v>
      </c>
      <c r="AK292">
        <v>98</v>
      </c>
      <c r="AL292">
        <v>98</v>
      </c>
      <c r="AM292">
        <v>0</v>
      </c>
      <c r="AN292" t="s">
        <v>1192</v>
      </c>
      <c r="AO292">
        <v>35978.9</v>
      </c>
      <c r="AP292">
        <v>36774.1</v>
      </c>
    </row>
    <row r="293" spans="1:42" x14ac:dyDescent="0.25">
      <c r="A293" t="str">
        <f>VLOOKUP(B293,Data!$A$8:$C$316, 3, 0)</f>
        <v>SD</v>
      </c>
      <c r="B293" t="s">
        <v>597</v>
      </c>
      <c r="C293" t="s">
        <v>1188</v>
      </c>
      <c r="D293">
        <v>44917.9</v>
      </c>
      <c r="E293">
        <v>2004.89</v>
      </c>
      <c r="F293">
        <f t="shared" si="8"/>
        <v>90055448.531000003</v>
      </c>
      <c r="R293">
        <v>44917.9</v>
      </c>
      <c r="T293">
        <v>36774.1</v>
      </c>
      <c r="U293" t="str">
        <f t="shared" si="9"/>
        <v>N</v>
      </c>
      <c r="V293" t="s">
        <v>1190</v>
      </c>
      <c r="W293" t="s">
        <v>596</v>
      </c>
      <c r="X293" t="s">
        <v>1181</v>
      </c>
      <c r="Y293">
        <v>8663397</v>
      </c>
      <c r="Z293">
        <v>8897331</v>
      </c>
      <c r="AA293" t="s">
        <v>1192</v>
      </c>
      <c r="AB293" t="s">
        <v>1192</v>
      </c>
      <c r="AC293">
        <v>2134050</v>
      </c>
      <c r="AD293">
        <v>2186556</v>
      </c>
      <c r="AE293">
        <v>6529347</v>
      </c>
      <c r="AF293">
        <v>6710775</v>
      </c>
      <c r="AG293">
        <v>374339</v>
      </c>
      <c r="AH293">
        <v>385686</v>
      </c>
      <c r="AI293">
        <v>30387.1</v>
      </c>
      <c r="AJ293">
        <v>30751.3</v>
      </c>
      <c r="AK293">
        <v>98.3</v>
      </c>
      <c r="AL293">
        <v>97.54</v>
      </c>
      <c r="AM293">
        <v>116.5</v>
      </c>
      <c r="AN293">
        <v>133.6</v>
      </c>
      <c r="AO293">
        <v>29987</v>
      </c>
      <c r="AP293">
        <v>30128.400000000001</v>
      </c>
    </row>
    <row r="294" spans="1:42" x14ac:dyDescent="0.25">
      <c r="A294" t="str">
        <f>VLOOKUP(B294,Data!$A$8:$C$316, 3, 0)</f>
        <v>SD</v>
      </c>
      <c r="B294" t="s">
        <v>598</v>
      </c>
      <c r="C294" t="s">
        <v>1190</v>
      </c>
      <c r="D294">
        <v>55340</v>
      </c>
      <c r="E294">
        <v>1895.72</v>
      </c>
      <c r="F294">
        <f t="shared" si="8"/>
        <v>104909144.8</v>
      </c>
      <c r="R294">
        <v>55340</v>
      </c>
      <c r="T294">
        <v>30128.400000000001</v>
      </c>
      <c r="U294" t="str">
        <f t="shared" si="9"/>
        <v>N</v>
      </c>
      <c r="V294" t="s">
        <v>493</v>
      </c>
      <c r="W294" t="s">
        <v>487</v>
      </c>
      <c r="X294" t="s">
        <v>488</v>
      </c>
      <c r="Y294">
        <v>214621883.10499999</v>
      </c>
      <c r="Z294">
        <v>226051920</v>
      </c>
      <c r="AA294" t="s">
        <v>1192</v>
      </c>
      <c r="AB294">
        <v>593149</v>
      </c>
      <c r="AC294">
        <v>7489815</v>
      </c>
      <c r="AD294">
        <v>10641623</v>
      </c>
      <c r="AE294">
        <v>207132068.10499999</v>
      </c>
      <c r="AF294">
        <v>215410297</v>
      </c>
      <c r="AG294">
        <v>0</v>
      </c>
      <c r="AH294">
        <v>0</v>
      </c>
      <c r="AI294">
        <v>141164.5</v>
      </c>
      <c r="AJ294">
        <v>140326.73469000001</v>
      </c>
      <c r="AK294">
        <v>0</v>
      </c>
      <c r="AL294">
        <v>98</v>
      </c>
      <c r="AM294">
        <v>0</v>
      </c>
      <c r="AN294">
        <v>0</v>
      </c>
      <c r="AO294">
        <v>138834.1</v>
      </c>
      <c r="AP294">
        <v>137520.20000000001</v>
      </c>
    </row>
    <row r="295" spans="1:42" x14ac:dyDescent="0.25">
      <c r="A295" t="str">
        <f>VLOOKUP(B295,Data!$A$8:$C$316, 3, 0)</f>
        <v>ILB</v>
      </c>
      <c r="B295" t="s">
        <v>492</v>
      </c>
      <c r="C295" t="s">
        <v>493</v>
      </c>
      <c r="D295">
        <v>133817.9</v>
      </c>
      <c r="E295">
        <v>829.27</v>
      </c>
      <c r="F295">
        <f t="shared" si="8"/>
        <v>110971169.933</v>
      </c>
      <c r="R295">
        <v>133817.9</v>
      </c>
      <c r="T295">
        <v>137520.20000000001</v>
      </c>
      <c r="U295" t="str">
        <f t="shared" si="9"/>
        <v>N</v>
      </c>
      <c r="V295" t="s">
        <v>495</v>
      </c>
      <c r="W295" t="s">
        <v>597</v>
      </c>
      <c r="X295" t="s">
        <v>1188</v>
      </c>
      <c r="Y295">
        <v>8552271</v>
      </c>
      <c r="Z295">
        <v>9005916</v>
      </c>
      <c r="AA295" t="s">
        <v>1192</v>
      </c>
      <c r="AB295">
        <v>0</v>
      </c>
      <c r="AC295">
        <v>3929780</v>
      </c>
      <c r="AD295">
        <v>4092790</v>
      </c>
      <c r="AE295">
        <v>4622491</v>
      </c>
      <c r="AF295">
        <v>4913126</v>
      </c>
      <c r="AG295">
        <v>0</v>
      </c>
      <c r="AH295">
        <v>0</v>
      </c>
      <c r="AI295">
        <v>44009.64</v>
      </c>
      <c r="AJ295">
        <v>44655.24</v>
      </c>
      <c r="AK295">
        <v>98.5</v>
      </c>
      <c r="AL295">
        <v>98.5</v>
      </c>
      <c r="AM295">
        <v>935.72</v>
      </c>
      <c r="AN295">
        <v>932.5</v>
      </c>
      <c r="AO295">
        <v>44285.2</v>
      </c>
      <c r="AP295">
        <v>44917.9</v>
      </c>
    </row>
    <row r="296" spans="1:42" x14ac:dyDescent="0.25">
      <c r="A296" t="str">
        <f>VLOOKUP(B296,Data!$A$8:$C$316, 3, 0)</f>
        <v>MD</v>
      </c>
      <c r="B296" t="s">
        <v>494</v>
      </c>
      <c r="C296" t="s">
        <v>495</v>
      </c>
      <c r="D296">
        <v>92600</v>
      </c>
      <c r="E296">
        <v>1678.45</v>
      </c>
      <c r="F296">
        <f t="shared" si="8"/>
        <v>155424470</v>
      </c>
      <c r="R296">
        <v>92600</v>
      </c>
      <c r="T296">
        <v>44917.9</v>
      </c>
      <c r="U296" t="str">
        <f t="shared" si="9"/>
        <v>N</v>
      </c>
      <c r="V296" t="s">
        <v>1830</v>
      </c>
      <c r="W296" t="s">
        <v>598</v>
      </c>
      <c r="X296" t="s">
        <v>1190</v>
      </c>
      <c r="Y296">
        <v>14289083</v>
      </c>
      <c r="Z296">
        <v>14436477</v>
      </c>
      <c r="AA296" t="s">
        <v>1192</v>
      </c>
      <c r="AB296" t="s">
        <v>1192</v>
      </c>
      <c r="AC296">
        <v>4345832</v>
      </c>
      <c r="AD296">
        <v>4358643</v>
      </c>
      <c r="AE296">
        <v>9943251</v>
      </c>
      <c r="AF296">
        <v>10077834</v>
      </c>
      <c r="AG296">
        <v>0</v>
      </c>
      <c r="AH296" t="s">
        <v>1192</v>
      </c>
      <c r="AI296">
        <v>56686</v>
      </c>
      <c r="AJ296">
        <v>56152</v>
      </c>
      <c r="AK296">
        <v>98.501300000000001</v>
      </c>
      <c r="AL296">
        <v>98</v>
      </c>
      <c r="AM296">
        <v>301.7</v>
      </c>
      <c r="AN296">
        <v>311</v>
      </c>
      <c r="AO296">
        <v>56138.1</v>
      </c>
      <c r="AP296">
        <v>55340</v>
      </c>
    </row>
    <row r="297" spans="1:42" x14ac:dyDescent="0.25">
      <c r="A297" t="str">
        <f>VLOOKUP(B297,Data!$A$8:$C$316, 3, 0)</f>
        <v>UA</v>
      </c>
      <c r="B297" t="s">
        <v>496</v>
      </c>
      <c r="C297" t="s">
        <v>1830</v>
      </c>
      <c r="D297">
        <v>187517.4</v>
      </c>
      <c r="E297">
        <v>2031.06</v>
      </c>
      <c r="F297">
        <f t="shared" si="8"/>
        <v>380859090.44400001</v>
      </c>
      <c r="R297">
        <v>187517.4</v>
      </c>
      <c r="T297">
        <v>55340</v>
      </c>
      <c r="U297" t="str">
        <f t="shared" si="9"/>
        <v>N</v>
      </c>
      <c r="V297" t="s">
        <v>1199</v>
      </c>
      <c r="W297" t="s">
        <v>492</v>
      </c>
      <c r="X297" t="s">
        <v>493</v>
      </c>
      <c r="Y297">
        <v>59703951.5383</v>
      </c>
      <c r="Z297">
        <v>62306839</v>
      </c>
      <c r="AA297" t="s">
        <v>1192</v>
      </c>
      <c r="AB297">
        <v>62401</v>
      </c>
      <c r="AC297">
        <v>164840</v>
      </c>
      <c r="AD297">
        <v>166277</v>
      </c>
      <c r="AE297">
        <v>59539111.5383</v>
      </c>
      <c r="AF297">
        <v>62140562</v>
      </c>
      <c r="AG297">
        <v>2512124.92</v>
      </c>
      <c r="AH297">
        <v>2569479.73</v>
      </c>
      <c r="AI297">
        <v>136335.16</v>
      </c>
      <c r="AJ297">
        <v>138916.29999999999</v>
      </c>
      <c r="AK297">
        <v>97</v>
      </c>
      <c r="AL297">
        <v>96</v>
      </c>
      <c r="AM297">
        <v>453.2</v>
      </c>
      <c r="AN297">
        <v>458.3</v>
      </c>
      <c r="AO297">
        <v>132698.29999999999</v>
      </c>
      <c r="AP297">
        <v>133817.9</v>
      </c>
    </row>
    <row r="298" spans="1:42" x14ac:dyDescent="0.25">
      <c r="A298" t="str">
        <f>VLOOKUP(B298,Data!$A$8:$C$316, 3, 0)</f>
        <v>SD</v>
      </c>
      <c r="B298" t="s">
        <v>599</v>
      </c>
      <c r="C298" t="s">
        <v>1199</v>
      </c>
      <c r="D298">
        <v>50810.5</v>
      </c>
      <c r="E298">
        <v>1884.43</v>
      </c>
      <c r="F298">
        <f t="shared" si="8"/>
        <v>95748830.515000001</v>
      </c>
      <c r="R298">
        <v>50810.5</v>
      </c>
      <c r="T298">
        <v>133817.9</v>
      </c>
      <c r="U298" t="str">
        <f t="shared" si="9"/>
        <v>N</v>
      </c>
      <c r="V298" t="s">
        <v>500</v>
      </c>
      <c r="W298" t="s">
        <v>494</v>
      </c>
      <c r="X298" t="s">
        <v>495</v>
      </c>
      <c r="Y298">
        <v>121399024</v>
      </c>
      <c r="Z298">
        <v>126788098</v>
      </c>
      <c r="AA298" t="s">
        <v>1192</v>
      </c>
      <c r="AB298">
        <v>0</v>
      </c>
      <c r="AC298">
        <v>79498</v>
      </c>
      <c r="AD298">
        <v>80740</v>
      </c>
      <c r="AE298">
        <v>121319526</v>
      </c>
      <c r="AF298">
        <v>126707358</v>
      </c>
      <c r="AG298">
        <v>22315234</v>
      </c>
      <c r="AH298">
        <v>22308027</v>
      </c>
      <c r="AI298">
        <v>93131.3</v>
      </c>
      <c r="AJ298">
        <v>93535.35</v>
      </c>
      <c r="AK298">
        <v>99</v>
      </c>
      <c r="AL298">
        <v>99</v>
      </c>
      <c r="AM298">
        <v>0</v>
      </c>
      <c r="AN298" t="s">
        <v>1192</v>
      </c>
      <c r="AO298">
        <v>92200</v>
      </c>
      <c r="AP298">
        <v>92600</v>
      </c>
    </row>
    <row r="299" spans="1:42" x14ac:dyDescent="0.25">
      <c r="A299" t="str">
        <f>VLOOKUP(B299,Data!$A$8:$C$316, 3, 0)</f>
        <v>UA</v>
      </c>
      <c r="B299" t="s">
        <v>499</v>
      </c>
      <c r="C299" t="s">
        <v>500</v>
      </c>
      <c r="D299">
        <v>69179.5</v>
      </c>
      <c r="E299">
        <v>1472.91</v>
      </c>
      <c r="F299">
        <f t="shared" si="8"/>
        <v>101895177.345</v>
      </c>
      <c r="R299">
        <v>69179.5</v>
      </c>
      <c r="T299">
        <v>92600</v>
      </c>
      <c r="U299" t="str">
        <f t="shared" si="9"/>
        <v>N</v>
      </c>
      <c r="V299" t="s">
        <v>502</v>
      </c>
      <c r="W299" t="s">
        <v>496</v>
      </c>
      <c r="X299" t="s">
        <v>1830</v>
      </c>
      <c r="Y299">
        <v>308622465</v>
      </c>
      <c r="Z299">
        <v>322888868.47000003</v>
      </c>
      <c r="AA299" t="s">
        <v>1192</v>
      </c>
      <c r="AB299">
        <v>0</v>
      </c>
      <c r="AC299">
        <v>23899895</v>
      </c>
      <c r="AD299">
        <v>24623771.57</v>
      </c>
      <c r="AE299">
        <v>284722570</v>
      </c>
      <c r="AF299">
        <v>298265096.89999998</v>
      </c>
      <c r="AG299">
        <v>0</v>
      </c>
      <c r="AH299">
        <v>0</v>
      </c>
      <c r="AI299">
        <v>183239.2</v>
      </c>
      <c r="AJ299">
        <v>178980.8</v>
      </c>
      <c r="AK299">
        <v>99.75</v>
      </c>
      <c r="AL299">
        <v>99.75</v>
      </c>
      <c r="AM299">
        <v>5154.6000000000004</v>
      </c>
      <c r="AN299">
        <v>8984.1</v>
      </c>
      <c r="AO299">
        <v>187935.7</v>
      </c>
      <c r="AP299">
        <v>187517.4</v>
      </c>
    </row>
    <row r="300" spans="1:42" x14ac:dyDescent="0.25">
      <c r="A300" t="str">
        <f>VLOOKUP(B300,Data!$A$8:$C$316, 3, 0)</f>
        <v>MD</v>
      </c>
      <c r="B300" t="s">
        <v>501</v>
      </c>
      <c r="C300" t="s">
        <v>502</v>
      </c>
      <c r="D300">
        <v>94198.6</v>
      </c>
      <c r="E300">
        <v>1991.24</v>
      </c>
      <c r="F300">
        <f t="shared" si="8"/>
        <v>187572020.264</v>
      </c>
      <c r="R300">
        <v>94198.6</v>
      </c>
      <c r="T300">
        <v>187517.4</v>
      </c>
      <c r="U300" t="str">
        <f t="shared" si="9"/>
        <v>N</v>
      </c>
      <c r="V300" t="s">
        <v>1203</v>
      </c>
      <c r="W300" t="s">
        <v>599</v>
      </c>
      <c r="X300" t="s">
        <v>1199</v>
      </c>
      <c r="Y300">
        <v>11538981</v>
      </c>
      <c r="Z300">
        <v>12046797</v>
      </c>
      <c r="AA300" t="s">
        <v>1192</v>
      </c>
      <c r="AB300">
        <v>0</v>
      </c>
      <c r="AC300">
        <v>3383389</v>
      </c>
      <c r="AD300">
        <v>3498792</v>
      </c>
      <c r="AE300">
        <v>8155592</v>
      </c>
      <c r="AF300">
        <v>8548005</v>
      </c>
      <c r="AG300">
        <v>0</v>
      </c>
      <c r="AH300">
        <v>0</v>
      </c>
      <c r="AI300">
        <v>50083</v>
      </c>
      <c r="AJ300">
        <v>51096.7</v>
      </c>
      <c r="AK300">
        <v>99</v>
      </c>
      <c r="AL300">
        <v>98.7</v>
      </c>
      <c r="AM300">
        <v>378</v>
      </c>
      <c r="AN300">
        <v>378.04</v>
      </c>
      <c r="AO300">
        <v>49960.2</v>
      </c>
      <c r="AP300">
        <v>50810.5</v>
      </c>
    </row>
    <row r="301" spans="1:42" x14ac:dyDescent="0.25">
      <c r="A301" t="str">
        <f>VLOOKUP(B301,Data!$A$8:$C$316, 3, 0)</f>
        <v>SD</v>
      </c>
      <c r="B301" t="s">
        <v>600</v>
      </c>
      <c r="C301" t="s">
        <v>1203</v>
      </c>
      <c r="D301">
        <v>40343</v>
      </c>
      <c r="E301">
        <v>2085.11</v>
      </c>
      <c r="F301">
        <f t="shared" si="8"/>
        <v>84119592.730000004</v>
      </c>
      <c r="R301">
        <v>40343</v>
      </c>
      <c r="T301">
        <v>50810.5</v>
      </c>
      <c r="U301" t="str">
        <f t="shared" si="9"/>
        <v>N</v>
      </c>
      <c r="V301" t="s">
        <v>505</v>
      </c>
      <c r="W301" t="s">
        <v>499</v>
      </c>
      <c r="X301" t="s">
        <v>500</v>
      </c>
      <c r="Y301">
        <v>76801840</v>
      </c>
      <c r="Z301">
        <v>81125306</v>
      </c>
      <c r="AA301" t="s">
        <v>1192</v>
      </c>
      <c r="AB301">
        <v>1215694</v>
      </c>
      <c r="AC301">
        <v>1576840</v>
      </c>
      <c r="AD301">
        <v>1655306</v>
      </c>
      <c r="AE301">
        <v>75225000</v>
      </c>
      <c r="AF301">
        <v>79470000</v>
      </c>
      <c r="AG301">
        <v>0</v>
      </c>
      <c r="AH301" t="s">
        <v>1192</v>
      </c>
      <c r="AI301">
        <v>69036.100000000006</v>
      </c>
      <c r="AJ301">
        <v>69527.100000000006</v>
      </c>
      <c r="AK301">
        <v>99.5</v>
      </c>
      <c r="AL301">
        <v>99.5</v>
      </c>
      <c r="AM301">
        <v>0</v>
      </c>
      <c r="AN301" t="s">
        <v>1192</v>
      </c>
      <c r="AO301">
        <v>68690.899999999994</v>
      </c>
      <c r="AP301">
        <v>69179.5</v>
      </c>
    </row>
    <row r="302" spans="1:42" x14ac:dyDescent="0.25">
      <c r="A302" t="str">
        <f>VLOOKUP(B302,Data!$A$8:$C$316, 3, 0)</f>
        <v>UA</v>
      </c>
      <c r="B302" t="s">
        <v>504</v>
      </c>
      <c r="C302" t="s">
        <v>505</v>
      </c>
      <c r="D302">
        <v>73297.100000000006</v>
      </c>
      <c r="E302">
        <v>1988.82</v>
      </c>
      <c r="F302">
        <f t="shared" si="8"/>
        <v>145774738.42200002</v>
      </c>
      <c r="R302">
        <v>73297.100000000006</v>
      </c>
      <c r="T302">
        <v>69179.5</v>
      </c>
      <c r="U302" t="str">
        <f t="shared" si="9"/>
        <v>N</v>
      </c>
      <c r="V302" t="s">
        <v>508</v>
      </c>
      <c r="W302" t="s">
        <v>501</v>
      </c>
      <c r="X302" t="s">
        <v>502</v>
      </c>
      <c r="Y302">
        <v>148861700</v>
      </c>
      <c r="Z302">
        <v>156677700</v>
      </c>
      <c r="AA302" t="s">
        <v>1192</v>
      </c>
      <c r="AB302">
        <v>0</v>
      </c>
      <c r="AC302">
        <v>0</v>
      </c>
      <c r="AD302">
        <v>0</v>
      </c>
      <c r="AE302">
        <v>148861700</v>
      </c>
      <c r="AF302">
        <v>156677700</v>
      </c>
      <c r="AG302">
        <v>39875858</v>
      </c>
      <c r="AH302">
        <v>40112115</v>
      </c>
      <c r="AI302">
        <v>96623</v>
      </c>
      <c r="AJ302">
        <v>96613.9</v>
      </c>
      <c r="AK302">
        <v>97.25</v>
      </c>
      <c r="AL302">
        <v>97.5</v>
      </c>
      <c r="AM302">
        <v>0</v>
      </c>
      <c r="AN302">
        <v>0</v>
      </c>
      <c r="AO302">
        <v>93965.9</v>
      </c>
      <c r="AP302">
        <v>94198.6</v>
      </c>
    </row>
    <row r="303" spans="1:42" x14ac:dyDescent="0.25">
      <c r="A303" t="str">
        <f>VLOOKUP(B303,Data!$A$8:$C$316, 3, 0)</f>
        <v>MD</v>
      </c>
      <c r="B303" t="s">
        <v>507</v>
      </c>
      <c r="C303" t="s">
        <v>508</v>
      </c>
      <c r="D303">
        <v>63580.5</v>
      </c>
      <c r="E303">
        <v>2006.08</v>
      </c>
      <c r="F303">
        <f t="shared" si="8"/>
        <v>127547569.44</v>
      </c>
      <c r="R303">
        <v>63580.5</v>
      </c>
      <c r="T303">
        <v>94198.6</v>
      </c>
      <c r="U303" t="str">
        <f t="shared" si="9"/>
        <v>N</v>
      </c>
      <c r="V303" t="s">
        <v>1207</v>
      </c>
      <c r="W303" t="s">
        <v>600</v>
      </c>
      <c r="X303" t="s">
        <v>1203</v>
      </c>
      <c r="Y303">
        <v>10206334</v>
      </c>
      <c r="Z303">
        <v>10104461</v>
      </c>
      <c r="AA303" t="s">
        <v>1192</v>
      </c>
      <c r="AB303">
        <v>0</v>
      </c>
      <c r="AC303">
        <v>0</v>
      </c>
      <c r="AD303">
        <v>0</v>
      </c>
      <c r="AE303">
        <v>10206334</v>
      </c>
      <c r="AF303">
        <v>10104461</v>
      </c>
      <c r="AG303">
        <v>0</v>
      </c>
      <c r="AH303">
        <v>0</v>
      </c>
      <c r="AI303">
        <v>42031.199999999997</v>
      </c>
      <c r="AJ303">
        <v>41617.1</v>
      </c>
      <c r="AK303">
        <v>98.7</v>
      </c>
      <c r="AL303">
        <v>96.7</v>
      </c>
      <c r="AM303">
        <v>95</v>
      </c>
      <c r="AN303">
        <v>99.3</v>
      </c>
      <c r="AO303">
        <v>41579.800000000003</v>
      </c>
      <c r="AP303">
        <v>40343</v>
      </c>
    </row>
    <row r="304" spans="1:42" x14ac:dyDescent="0.25">
      <c r="A304" t="str">
        <f>VLOOKUP(B304,Data!$A$8:$C$316, 3, 0)</f>
        <v>SD</v>
      </c>
      <c r="B304" t="s">
        <v>601</v>
      </c>
      <c r="C304" t="s">
        <v>1207</v>
      </c>
      <c r="D304">
        <v>32121.9</v>
      </c>
      <c r="E304">
        <v>1872.22</v>
      </c>
      <c r="F304">
        <f t="shared" si="8"/>
        <v>60139263.618000001</v>
      </c>
      <c r="R304">
        <v>32121.9</v>
      </c>
      <c r="T304">
        <v>40343</v>
      </c>
      <c r="U304" t="str">
        <f t="shared" si="9"/>
        <v>N</v>
      </c>
      <c r="V304" t="s">
        <v>1209</v>
      </c>
      <c r="W304" t="s">
        <v>504</v>
      </c>
      <c r="X304" t="s">
        <v>505</v>
      </c>
      <c r="Y304">
        <v>115908901</v>
      </c>
      <c r="Z304">
        <v>123768693</v>
      </c>
      <c r="AA304" t="s">
        <v>1192</v>
      </c>
      <c r="AB304">
        <v>0</v>
      </c>
      <c r="AC304">
        <v>4746496.2699999996</v>
      </c>
      <c r="AD304">
        <v>5016933</v>
      </c>
      <c r="AE304">
        <v>111162404.73</v>
      </c>
      <c r="AF304">
        <v>118751760</v>
      </c>
      <c r="AG304">
        <v>0</v>
      </c>
      <c r="AH304">
        <v>0</v>
      </c>
      <c r="AI304">
        <v>72764.100000000006</v>
      </c>
      <c r="AJ304">
        <v>74037.5</v>
      </c>
      <c r="AK304">
        <v>99</v>
      </c>
      <c r="AL304">
        <v>99</v>
      </c>
      <c r="AM304">
        <v>0</v>
      </c>
      <c r="AN304">
        <v>0</v>
      </c>
      <c r="AO304">
        <v>72036.5</v>
      </c>
      <c r="AP304">
        <v>73297.100000000006</v>
      </c>
    </row>
    <row r="305" spans="1:42" x14ac:dyDescent="0.25">
      <c r="A305" t="str">
        <f>VLOOKUP(B305,Data!$A$8:$C$316, 3, 0)</f>
        <v>SD</v>
      </c>
      <c r="B305" t="s">
        <v>602</v>
      </c>
      <c r="C305" t="s">
        <v>1209</v>
      </c>
      <c r="D305">
        <v>39131</v>
      </c>
      <c r="E305">
        <v>1972.88</v>
      </c>
      <c r="F305">
        <f t="shared" si="8"/>
        <v>77200767.280000001</v>
      </c>
      <c r="R305">
        <v>39131</v>
      </c>
      <c r="T305">
        <v>73297.100000000006</v>
      </c>
      <c r="U305" t="str">
        <f t="shared" si="9"/>
        <v>N</v>
      </c>
      <c r="V305" t="s">
        <v>1211</v>
      </c>
      <c r="W305" t="s">
        <v>507</v>
      </c>
      <c r="X305" t="s">
        <v>508</v>
      </c>
      <c r="Y305">
        <v>108843292</v>
      </c>
      <c r="Z305">
        <v>112250825</v>
      </c>
      <c r="AA305" t="s">
        <v>1192</v>
      </c>
      <c r="AB305">
        <v>0</v>
      </c>
      <c r="AC305">
        <v>0</v>
      </c>
      <c r="AD305">
        <v>0</v>
      </c>
      <c r="AE305">
        <v>108843292</v>
      </c>
      <c r="AF305">
        <v>112250825</v>
      </c>
      <c r="AG305">
        <v>10381929</v>
      </c>
      <c r="AH305">
        <v>10392465</v>
      </c>
      <c r="AI305">
        <v>66595.69</v>
      </c>
      <c r="AJ305">
        <v>66188.850000000006</v>
      </c>
      <c r="AK305">
        <v>97.193669999999997</v>
      </c>
      <c r="AL305">
        <v>96.059299999999993</v>
      </c>
      <c r="AM305">
        <v>0</v>
      </c>
      <c r="AN305" t="s">
        <v>1192</v>
      </c>
      <c r="AO305">
        <v>64726.8</v>
      </c>
      <c r="AP305">
        <v>63580.5</v>
      </c>
    </row>
    <row r="306" spans="1:42" x14ac:dyDescent="0.25">
      <c r="A306" t="str">
        <f>VLOOKUP(B306,Data!$A$8:$C$316, 3, 0)</f>
        <v>SD</v>
      </c>
      <c r="B306" t="s">
        <v>603</v>
      </c>
      <c r="C306" t="s">
        <v>1211</v>
      </c>
      <c r="D306">
        <v>51708.2</v>
      </c>
      <c r="E306">
        <v>1843.91</v>
      </c>
      <c r="F306">
        <f t="shared" si="8"/>
        <v>95345267.061999992</v>
      </c>
      <c r="R306">
        <v>51708.2</v>
      </c>
      <c r="T306">
        <v>63580.5</v>
      </c>
      <c r="U306" t="str">
        <f t="shared" si="9"/>
        <v>N</v>
      </c>
      <c r="V306" t="s">
        <v>1213</v>
      </c>
      <c r="W306" t="s">
        <v>601</v>
      </c>
      <c r="X306" t="s">
        <v>1207</v>
      </c>
      <c r="Y306">
        <v>6304037.9939999999</v>
      </c>
      <c r="Z306">
        <v>6441170</v>
      </c>
      <c r="AA306" t="s">
        <v>1192</v>
      </c>
      <c r="AB306" t="s">
        <v>1192</v>
      </c>
      <c r="AC306">
        <v>149532</v>
      </c>
      <c r="AD306">
        <v>149132</v>
      </c>
      <c r="AE306">
        <v>6154505.9939999999</v>
      </c>
      <c r="AF306">
        <v>6292038</v>
      </c>
      <c r="AG306">
        <v>0</v>
      </c>
      <c r="AH306" t="s">
        <v>1192</v>
      </c>
      <c r="AI306">
        <v>32486.400000000001</v>
      </c>
      <c r="AJ306">
        <v>32364.6</v>
      </c>
      <c r="AK306">
        <v>99.25</v>
      </c>
      <c r="AL306">
        <v>99.25</v>
      </c>
      <c r="AM306">
        <v>0</v>
      </c>
      <c r="AN306" t="s">
        <v>1192</v>
      </c>
      <c r="AO306">
        <v>32242.799999999999</v>
      </c>
      <c r="AP306">
        <v>32121.9</v>
      </c>
    </row>
    <row r="307" spans="1:42" x14ac:dyDescent="0.25">
      <c r="A307" t="str">
        <f>VLOOKUP(B307,Data!$A$8:$C$316, 3, 0)</f>
        <v>SD</v>
      </c>
      <c r="B307" t="s">
        <v>604</v>
      </c>
      <c r="C307" t="s">
        <v>1213</v>
      </c>
      <c r="D307">
        <v>36980.699999999997</v>
      </c>
      <c r="E307">
        <v>1985.85</v>
      </c>
      <c r="F307">
        <f t="shared" si="8"/>
        <v>73438123.094999984</v>
      </c>
      <c r="R307">
        <v>36980.699999999997</v>
      </c>
      <c r="T307">
        <v>32121.9</v>
      </c>
      <c r="U307" t="str">
        <f t="shared" si="9"/>
        <v>N</v>
      </c>
      <c r="V307" t="s">
        <v>1215</v>
      </c>
      <c r="W307" t="s">
        <v>602</v>
      </c>
      <c r="X307" t="s">
        <v>1209</v>
      </c>
      <c r="Y307">
        <v>9524820</v>
      </c>
      <c r="Z307">
        <v>9681400</v>
      </c>
      <c r="AA307" t="s">
        <v>1192</v>
      </c>
      <c r="AB307" t="s">
        <v>1192</v>
      </c>
      <c r="AC307">
        <v>0</v>
      </c>
      <c r="AD307">
        <v>0</v>
      </c>
      <c r="AE307">
        <v>9524820</v>
      </c>
      <c r="AF307">
        <v>9681400</v>
      </c>
      <c r="AG307">
        <v>0</v>
      </c>
      <c r="AH307">
        <v>0</v>
      </c>
      <c r="AI307">
        <v>40173.4</v>
      </c>
      <c r="AJ307">
        <v>40031.699999999997</v>
      </c>
      <c r="AK307">
        <v>97.75</v>
      </c>
      <c r="AL307">
        <v>97.75</v>
      </c>
      <c r="AM307">
        <v>0</v>
      </c>
      <c r="AN307">
        <v>0</v>
      </c>
      <c r="AO307">
        <v>39269.5</v>
      </c>
      <c r="AP307">
        <v>39131</v>
      </c>
    </row>
    <row r="308" spans="1:42" x14ac:dyDescent="0.25">
      <c r="A308" t="str">
        <f>VLOOKUP(B308,Data!$A$8:$C$316, 3, 0)</f>
        <v>SD</v>
      </c>
      <c r="B308" t="s">
        <v>605</v>
      </c>
      <c r="C308" t="s">
        <v>1215</v>
      </c>
      <c r="D308">
        <v>33780</v>
      </c>
      <c r="E308">
        <v>1939.2</v>
      </c>
      <c r="F308">
        <f t="shared" si="8"/>
        <v>65506176</v>
      </c>
      <c r="R308">
        <v>33780</v>
      </c>
      <c r="T308">
        <v>39131</v>
      </c>
      <c r="U308" t="str">
        <f t="shared" si="9"/>
        <v>N</v>
      </c>
      <c r="V308" t="s">
        <v>512</v>
      </c>
      <c r="W308" t="s">
        <v>603</v>
      </c>
      <c r="X308" t="s">
        <v>1211</v>
      </c>
      <c r="Y308">
        <v>8863115</v>
      </c>
      <c r="Z308">
        <v>8904668</v>
      </c>
      <c r="AA308" t="s">
        <v>1192</v>
      </c>
      <c r="AB308">
        <v>68320</v>
      </c>
      <c r="AC308">
        <v>2571326</v>
      </c>
      <c r="AD308">
        <v>2627232</v>
      </c>
      <c r="AE308">
        <v>6291789</v>
      </c>
      <c r="AF308">
        <v>6277436</v>
      </c>
      <c r="AG308">
        <v>0</v>
      </c>
      <c r="AH308">
        <v>0</v>
      </c>
      <c r="AI308">
        <v>52095</v>
      </c>
      <c r="AJ308">
        <v>51968</v>
      </c>
      <c r="AK308">
        <v>99.5</v>
      </c>
      <c r="AL308">
        <v>99.5</v>
      </c>
      <c r="AM308">
        <v>0</v>
      </c>
      <c r="AN308">
        <v>0</v>
      </c>
      <c r="AO308">
        <v>51834.5</v>
      </c>
      <c r="AP308">
        <v>51708.2</v>
      </c>
    </row>
    <row r="309" spans="1:42" x14ac:dyDescent="0.25">
      <c r="A309" t="str">
        <f>VLOOKUP(B309,Data!$A$8:$C$316, 3, 0)</f>
        <v>UA</v>
      </c>
      <c r="B309" t="s">
        <v>511</v>
      </c>
      <c r="C309" t="s">
        <v>512</v>
      </c>
      <c r="D309">
        <v>67511.600000000006</v>
      </c>
      <c r="E309">
        <v>1809.51</v>
      </c>
      <c r="F309">
        <f t="shared" si="8"/>
        <v>122162915.31600001</v>
      </c>
      <c r="R309">
        <v>67511.600000000006</v>
      </c>
      <c r="T309">
        <v>51708.2</v>
      </c>
      <c r="U309" t="str">
        <f t="shared" si="9"/>
        <v>N</v>
      </c>
      <c r="W309" t="s">
        <v>604</v>
      </c>
      <c r="X309" t="s">
        <v>1213</v>
      </c>
      <c r="Y309">
        <v>8401109</v>
      </c>
      <c r="Z309">
        <v>8540295</v>
      </c>
      <c r="AA309" t="s">
        <v>1192</v>
      </c>
      <c r="AB309">
        <v>0</v>
      </c>
      <c r="AC309">
        <v>764213</v>
      </c>
      <c r="AD309">
        <v>783971</v>
      </c>
      <c r="AE309">
        <v>7636896</v>
      </c>
      <c r="AF309">
        <v>7756324</v>
      </c>
      <c r="AG309">
        <v>0</v>
      </c>
      <c r="AH309">
        <v>0</v>
      </c>
      <c r="AI309">
        <v>38061.699999999997</v>
      </c>
      <c r="AJ309">
        <v>38124.39</v>
      </c>
      <c r="AK309">
        <v>98</v>
      </c>
      <c r="AL309">
        <v>97</v>
      </c>
      <c r="AM309">
        <v>0</v>
      </c>
      <c r="AN309">
        <v>0</v>
      </c>
      <c r="AO309">
        <v>37300.5</v>
      </c>
      <c r="AP309">
        <v>36980.699999999997</v>
      </c>
    </row>
    <row r="310" spans="1:42" x14ac:dyDescent="0.25">
      <c r="T310">
        <v>36980.699999999997</v>
      </c>
      <c r="U310" t="str">
        <f t="shared" si="9"/>
        <v>N</v>
      </c>
      <c r="W310" t="s">
        <v>605</v>
      </c>
      <c r="X310" t="s">
        <v>1215</v>
      </c>
      <c r="Y310">
        <v>8762977.6999999993</v>
      </c>
      <c r="Z310">
        <v>9036229.3800000008</v>
      </c>
      <c r="AA310" t="s">
        <v>1192</v>
      </c>
      <c r="AB310">
        <v>0</v>
      </c>
      <c r="AC310">
        <v>1317478</v>
      </c>
      <c r="AD310">
        <v>1458019</v>
      </c>
      <c r="AE310">
        <v>7445499.7000000002</v>
      </c>
      <c r="AF310">
        <v>7578210.3799999999</v>
      </c>
      <c r="AG310">
        <v>0</v>
      </c>
      <c r="AH310">
        <v>0</v>
      </c>
      <c r="AI310">
        <v>34287.9</v>
      </c>
      <c r="AJ310">
        <v>34294.370000000003</v>
      </c>
      <c r="AK310">
        <v>99</v>
      </c>
      <c r="AL310">
        <v>98.5</v>
      </c>
      <c r="AM310">
        <v>0</v>
      </c>
      <c r="AN310">
        <v>0</v>
      </c>
      <c r="AO310">
        <v>33945</v>
      </c>
      <c r="AP310">
        <v>33780</v>
      </c>
    </row>
    <row r="311" spans="1:42" x14ac:dyDescent="0.25">
      <c r="T311">
        <v>33780</v>
      </c>
      <c r="U311" t="str">
        <f t="shared" si="9"/>
        <v>N</v>
      </c>
      <c r="W311" t="s">
        <v>511</v>
      </c>
      <c r="X311" t="s">
        <v>512</v>
      </c>
      <c r="Y311">
        <v>94607058</v>
      </c>
      <c r="Z311">
        <v>98857839</v>
      </c>
      <c r="AA311" t="s">
        <v>1192</v>
      </c>
      <c r="AB311">
        <v>0</v>
      </c>
      <c r="AC311">
        <v>799162</v>
      </c>
      <c r="AD311">
        <v>806692</v>
      </c>
      <c r="AE311">
        <v>93807896</v>
      </c>
      <c r="AF311">
        <v>98051147</v>
      </c>
      <c r="AG311">
        <v>904690</v>
      </c>
      <c r="AH311">
        <v>918327</v>
      </c>
      <c r="AI311">
        <v>68141.600000000006</v>
      </c>
      <c r="AJ311">
        <v>67851.600000000006</v>
      </c>
      <c r="AK311">
        <v>99</v>
      </c>
      <c r="AL311">
        <v>99</v>
      </c>
      <c r="AM311">
        <v>352.9</v>
      </c>
      <c r="AN311">
        <v>338.5</v>
      </c>
      <c r="AO311">
        <v>67813.100000000006</v>
      </c>
      <c r="AP311">
        <v>67511.600000000006</v>
      </c>
    </row>
    <row r="312" spans="1:42" x14ac:dyDescent="0.25">
      <c r="T312">
        <v>67511.600000000006</v>
      </c>
      <c r="U312" t="str">
        <f t="shared" si="9"/>
        <v>N</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00F6-8AA3-423E-8846-E3A2672EB05C}">
  <sheetPr codeName="Sheet13"/>
  <dimension ref="A1:N96"/>
  <sheetViews>
    <sheetView topLeftCell="A58" workbookViewId="0">
      <selection activeCell="K81" sqref="K81"/>
    </sheetView>
  </sheetViews>
  <sheetFormatPr defaultRowHeight="12.5" x14ac:dyDescent="0.25"/>
  <cols>
    <col min="3" max="4" width="10" bestFit="1" customWidth="1"/>
  </cols>
  <sheetData>
    <row r="1" spans="1:14" x14ac:dyDescent="0.25">
      <c r="A1">
        <v>1</v>
      </c>
      <c r="B1">
        <v>2</v>
      </c>
      <c r="C1">
        <v>3</v>
      </c>
      <c r="D1">
        <v>4</v>
      </c>
      <c r="E1">
        <v>5</v>
      </c>
      <c r="F1">
        <v>6</v>
      </c>
      <c r="G1">
        <v>7</v>
      </c>
      <c r="H1">
        <v>8</v>
      </c>
      <c r="I1">
        <v>9</v>
      </c>
      <c r="J1">
        <v>10</v>
      </c>
      <c r="K1">
        <v>11</v>
      </c>
      <c r="L1">
        <v>12</v>
      </c>
      <c r="M1">
        <v>13</v>
      </c>
      <c r="N1">
        <v>14</v>
      </c>
    </row>
    <row r="2" spans="1:14" x14ac:dyDescent="0.25">
      <c r="A2" t="s">
        <v>1424</v>
      </c>
      <c r="B2" t="s">
        <v>678</v>
      </c>
      <c r="C2" t="s">
        <v>1831</v>
      </c>
      <c r="D2" t="s">
        <v>1832</v>
      </c>
      <c r="E2" t="s">
        <v>1833</v>
      </c>
      <c r="F2" t="s">
        <v>1834</v>
      </c>
      <c r="G2" t="s">
        <v>1835</v>
      </c>
      <c r="H2" t="s">
        <v>1836</v>
      </c>
      <c r="I2" t="s">
        <v>1837</v>
      </c>
      <c r="J2" t="s">
        <v>1838</v>
      </c>
      <c r="K2" t="s">
        <v>1447</v>
      </c>
      <c r="L2" t="s">
        <v>1839</v>
      </c>
      <c r="M2" t="s">
        <v>1449</v>
      </c>
      <c r="N2" t="s">
        <v>1450</v>
      </c>
    </row>
    <row r="3" spans="1:14" x14ac:dyDescent="0.25">
      <c r="A3" t="s">
        <v>1226</v>
      </c>
      <c r="B3" t="s">
        <v>1840</v>
      </c>
      <c r="C3">
        <v>137694973</v>
      </c>
      <c r="D3">
        <v>144838830</v>
      </c>
      <c r="E3">
        <v>0</v>
      </c>
      <c r="F3">
        <v>0</v>
      </c>
      <c r="G3">
        <v>570874.69999999995</v>
      </c>
      <c r="H3">
        <v>576588</v>
      </c>
      <c r="I3">
        <v>241.2</v>
      </c>
      <c r="J3">
        <v>251.2</v>
      </c>
      <c r="K3">
        <v>0</v>
      </c>
      <c r="L3">
        <v>0</v>
      </c>
      <c r="M3">
        <v>0</v>
      </c>
      <c r="N3">
        <v>4</v>
      </c>
    </row>
    <row r="4" spans="1:14" x14ac:dyDescent="0.25">
      <c r="A4" t="s">
        <v>1229</v>
      </c>
      <c r="B4" t="s">
        <v>1841</v>
      </c>
      <c r="C4">
        <v>28389534</v>
      </c>
      <c r="D4">
        <v>29296770</v>
      </c>
      <c r="E4">
        <v>0</v>
      </c>
      <c r="F4">
        <v>0</v>
      </c>
      <c r="G4">
        <v>371445</v>
      </c>
      <c r="H4">
        <v>375841</v>
      </c>
      <c r="I4">
        <v>76.430000000000007</v>
      </c>
      <c r="J4">
        <v>77.95</v>
      </c>
      <c r="K4">
        <v>0</v>
      </c>
      <c r="L4">
        <v>0</v>
      </c>
      <c r="M4">
        <v>0</v>
      </c>
      <c r="N4">
        <v>4</v>
      </c>
    </row>
    <row r="5" spans="1:14" x14ac:dyDescent="0.25">
      <c r="A5" t="s">
        <v>1231</v>
      </c>
      <c r="B5" t="s">
        <v>1842</v>
      </c>
      <c r="C5">
        <v>22192605</v>
      </c>
      <c r="D5">
        <v>23400978</v>
      </c>
      <c r="E5">
        <v>0</v>
      </c>
      <c r="F5">
        <v>0</v>
      </c>
      <c r="G5">
        <v>216704</v>
      </c>
      <c r="H5">
        <v>224040</v>
      </c>
      <c r="I5">
        <v>102.41</v>
      </c>
      <c r="J5">
        <v>104.45</v>
      </c>
      <c r="K5">
        <v>0</v>
      </c>
      <c r="L5">
        <v>0</v>
      </c>
      <c r="M5">
        <v>0</v>
      </c>
      <c r="N5">
        <v>4</v>
      </c>
    </row>
    <row r="6" spans="1:14" x14ac:dyDescent="0.25">
      <c r="A6" t="s">
        <v>1233</v>
      </c>
      <c r="B6" t="s">
        <v>1843</v>
      </c>
      <c r="C6">
        <v>49211198</v>
      </c>
      <c r="D6">
        <v>53117643</v>
      </c>
      <c r="E6">
        <v>0</v>
      </c>
      <c r="F6">
        <v>0</v>
      </c>
      <c r="G6">
        <v>216703.5</v>
      </c>
      <c r="H6">
        <v>224040</v>
      </c>
      <c r="I6">
        <v>227.09</v>
      </c>
      <c r="J6">
        <v>237.09</v>
      </c>
      <c r="K6">
        <v>0</v>
      </c>
      <c r="L6">
        <v>0</v>
      </c>
      <c r="M6">
        <v>0</v>
      </c>
      <c r="N6">
        <v>4</v>
      </c>
    </row>
    <row r="7" spans="1:14" x14ac:dyDescent="0.25">
      <c r="A7" t="s">
        <v>1237</v>
      </c>
      <c r="B7" t="s">
        <v>1844</v>
      </c>
      <c r="C7">
        <v>20728718</v>
      </c>
      <c r="D7">
        <v>22758921</v>
      </c>
      <c r="E7">
        <v>0</v>
      </c>
      <c r="F7">
        <v>0</v>
      </c>
      <c r="G7">
        <v>308646.8</v>
      </c>
      <c r="H7">
        <v>315395.25</v>
      </c>
      <c r="I7">
        <v>67.16</v>
      </c>
      <c r="J7">
        <v>72.16</v>
      </c>
      <c r="K7">
        <v>0</v>
      </c>
      <c r="L7">
        <v>0</v>
      </c>
      <c r="M7">
        <v>0</v>
      </c>
      <c r="N7">
        <v>4</v>
      </c>
    </row>
    <row r="8" spans="1:14" x14ac:dyDescent="0.25">
      <c r="A8" t="s">
        <v>1245</v>
      </c>
      <c r="B8" t="s">
        <v>1845</v>
      </c>
      <c r="C8">
        <v>0</v>
      </c>
      <c r="D8">
        <v>0</v>
      </c>
      <c r="E8">
        <v>0</v>
      </c>
      <c r="F8">
        <v>0</v>
      </c>
      <c r="G8">
        <v>0</v>
      </c>
      <c r="H8">
        <v>0</v>
      </c>
      <c r="I8">
        <v>0</v>
      </c>
      <c r="J8" t="s">
        <v>1192</v>
      </c>
      <c r="K8">
        <v>0</v>
      </c>
      <c r="L8" t="s">
        <v>1192</v>
      </c>
      <c r="M8" t="s">
        <v>1192</v>
      </c>
      <c r="N8">
        <v>4</v>
      </c>
    </row>
    <row r="9" spans="1:14" x14ac:dyDescent="0.25">
      <c r="A9" t="s">
        <v>1238</v>
      </c>
      <c r="B9" t="s">
        <v>1846</v>
      </c>
      <c r="C9">
        <v>323810194</v>
      </c>
      <c r="D9">
        <v>346551526</v>
      </c>
      <c r="E9">
        <v>9669473</v>
      </c>
      <c r="F9">
        <v>9684976</v>
      </c>
      <c r="G9">
        <v>231331</v>
      </c>
      <c r="H9">
        <v>235811.9</v>
      </c>
      <c r="I9">
        <v>1399.77</v>
      </c>
      <c r="J9">
        <v>1469.61</v>
      </c>
      <c r="K9">
        <v>9901742</v>
      </c>
      <c r="L9">
        <v>41.99</v>
      </c>
      <c r="M9">
        <v>3</v>
      </c>
      <c r="N9">
        <v>4</v>
      </c>
    </row>
    <row r="10" spans="1:14" x14ac:dyDescent="0.25">
      <c r="A10" t="s">
        <v>1240</v>
      </c>
      <c r="B10" t="s">
        <v>1847</v>
      </c>
      <c r="C10">
        <v>21400592</v>
      </c>
      <c r="D10">
        <v>22214115</v>
      </c>
      <c r="E10">
        <v>0</v>
      </c>
      <c r="F10">
        <v>0</v>
      </c>
      <c r="G10">
        <v>291045.7</v>
      </c>
      <c r="H10">
        <v>296306.7</v>
      </c>
      <c r="I10">
        <v>73.53</v>
      </c>
      <c r="J10">
        <v>74.97</v>
      </c>
      <c r="K10">
        <v>0</v>
      </c>
      <c r="L10">
        <v>0</v>
      </c>
      <c r="M10">
        <v>0</v>
      </c>
      <c r="N10">
        <v>4</v>
      </c>
    </row>
    <row r="11" spans="1:14" x14ac:dyDescent="0.25">
      <c r="A11" t="s">
        <v>1242</v>
      </c>
      <c r="B11" t="s">
        <v>1848</v>
      </c>
      <c r="C11">
        <v>72060010</v>
      </c>
      <c r="D11">
        <v>76322685</v>
      </c>
      <c r="E11">
        <v>0</v>
      </c>
      <c r="F11">
        <v>0</v>
      </c>
      <c r="G11">
        <v>291045.7</v>
      </c>
      <c r="H11">
        <v>296306.7</v>
      </c>
      <c r="I11">
        <v>247.59</v>
      </c>
      <c r="J11">
        <v>257.58</v>
      </c>
      <c r="K11">
        <v>0</v>
      </c>
      <c r="L11">
        <v>0</v>
      </c>
      <c r="M11">
        <v>0</v>
      </c>
      <c r="N11">
        <v>4</v>
      </c>
    </row>
    <row r="12" spans="1:14" x14ac:dyDescent="0.25">
      <c r="A12" t="s">
        <v>1247</v>
      </c>
      <c r="B12" t="s">
        <v>1849</v>
      </c>
      <c r="C12">
        <v>30789586</v>
      </c>
      <c r="D12">
        <v>31956140</v>
      </c>
      <c r="E12">
        <v>0</v>
      </c>
      <c r="F12">
        <v>0</v>
      </c>
      <c r="G12">
        <v>380729.4</v>
      </c>
      <c r="H12">
        <v>387441.08</v>
      </c>
      <c r="I12">
        <v>80.87</v>
      </c>
      <c r="J12">
        <v>82.48</v>
      </c>
      <c r="K12">
        <v>0</v>
      </c>
      <c r="L12">
        <v>0</v>
      </c>
      <c r="M12">
        <v>0</v>
      </c>
      <c r="N12">
        <v>4</v>
      </c>
    </row>
    <row r="13" spans="1:14" x14ac:dyDescent="0.25">
      <c r="A13" t="s">
        <v>1251</v>
      </c>
      <c r="B13" t="s">
        <v>1850</v>
      </c>
      <c r="C13">
        <v>12540316</v>
      </c>
      <c r="D13">
        <v>12943761</v>
      </c>
      <c r="E13">
        <v>0</v>
      </c>
      <c r="F13">
        <v>0</v>
      </c>
      <c r="G13">
        <v>156110</v>
      </c>
      <c r="H13">
        <v>158120.70000000001</v>
      </c>
      <c r="I13">
        <v>80.33</v>
      </c>
      <c r="J13">
        <v>81.86</v>
      </c>
      <c r="K13">
        <v>0</v>
      </c>
      <c r="L13">
        <v>0</v>
      </c>
      <c r="M13">
        <v>0</v>
      </c>
      <c r="N13">
        <v>4</v>
      </c>
    </row>
    <row r="14" spans="1:14" x14ac:dyDescent="0.25">
      <c r="A14" t="s">
        <v>1254</v>
      </c>
      <c r="B14" t="s">
        <v>1851</v>
      </c>
      <c r="C14">
        <v>257905548</v>
      </c>
      <c r="D14">
        <v>265817358.69999999</v>
      </c>
      <c r="E14">
        <v>891361</v>
      </c>
      <c r="F14">
        <v>891896</v>
      </c>
      <c r="G14">
        <v>172162</v>
      </c>
      <c r="H14">
        <v>173964.24</v>
      </c>
      <c r="I14">
        <v>1498.04</v>
      </c>
      <c r="J14">
        <v>1528</v>
      </c>
      <c r="K14">
        <v>5211968.63</v>
      </c>
      <c r="L14">
        <v>29.96</v>
      </c>
      <c r="M14">
        <v>2</v>
      </c>
      <c r="N14">
        <v>4</v>
      </c>
    </row>
    <row r="15" spans="1:14" x14ac:dyDescent="0.25">
      <c r="A15" t="s">
        <v>1257</v>
      </c>
      <c r="B15" t="s">
        <v>1852</v>
      </c>
      <c r="C15">
        <v>349096659</v>
      </c>
      <c r="D15">
        <v>366251000</v>
      </c>
      <c r="E15">
        <v>349722</v>
      </c>
      <c r="F15">
        <v>358733</v>
      </c>
      <c r="G15">
        <v>252407.1</v>
      </c>
      <c r="H15">
        <v>257097.9</v>
      </c>
      <c r="I15">
        <v>1383.07</v>
      </c>
      <c r="J15">
        <v>1424.56</v>
      </c>
      <c r="K15">
        <v>3555844</v>
      </c>
      <c r="L15">
        <v>13.83</v>
      </c>
      <c r="M15">
        <v>1</v>
      </c>
      <c r="N15">
        <v>4</v>
      </c>
    </row>
    <row r="16" spans="1:14" x14ac:dyDescent="0.25">
      <c r="A16" t="s">
        <v>1259</v>
      </c>
      <c r="B16" t="s">
        <v>1853</v>
      </c>
      <c r="C16">
        <v>25521201</v>
      </c>
      <c r="D16">
        <v>26445067</v>
      </c>
      <c r="E16">
        <v>0</v>
      </c>
      <c r="F16">
        <v>0</v>
      </c>
      <c r="G16">
        <v>321952.90000000002</v>
      </c>
      <c r="H16">
        <v>327128.5</v>
      </c>
      <c r="I16">
        <v>79.27</v>
      </c>
      <c r="J16">
        <v>80.84</v>
      </c>
      <c r="K16">
        <v>0</v>
      </c>
      <c r="L16">
        <v>0</v>
      </c>
      <c r="M16">
        <v>0</v>
      </c>
      <c r="N16">
        <v>4</v>
      </c>
    </row>
    <row r="17" spans="1:14" x14ac:dyDescent="0.25">
      <c r="A17" t="s">
        <v>1263</v>
      </c>
      <c r="B17" t="s">
        <v>1854</v>
      </c>
      <c r="C17">
        <v>143618275</v>
      </c>
      <c r="D17">
        <v>153186325.09999999</v>
      </c>
      <c r="E17">
        <v>0</v>
      </c>
      <c r="F17">
        <v>0</v>
      </c>
      <c r="G17">
        <v>607111.4</v>
      </c>
      <c r="H17">
        <v>621294.31000000006</v>
      </c>
      <c r="I17">
        <v>236.56</v>
      </c>
      <c r="J17">
        <v>246.56</v>
      </c>
      <c r="K17" t="s">
        <v>1192</v>
      </c>
      <c r="L17" t="s">
        <v>1192</v>
      </c>
      <c r="M17" t="s">
        <v>1192</v>
      </c>
      <c r="N17">
        <v>4</v>
      </c>
    </row>
    <row r="18" spans="1:14" x14ac:dyDescent="0.25">
      <c r="A18" t="s">
        <v>1266</v>
      </c>
      <c r="B18" t="s">
        <v>1855</v>
      </c>
      <c r="C18">
        <v>54850116</v>
      </c>
      <c r="D18">
        <v>56708736</v>
      </c>
      <c r="E18">
        <v>0</v>
      </c>
      <c r="F18">
        <v>0</v>
      </c>
      <c r="G18">
        <v>609445.69999999995</v>
      </c>
      <c r="H18">
        <v>617809.5</v>
      </c>
      <c r="I18">
        <v>90</v>
      </c>
      <c r="J18">
        <v>91.79</v>
      </c>
      <c r="K18">
        <v>0</v>
      </c>
      <c r="L18">
        <v>0</v>
      </c>
      <c r="M18">
        <v>0</v>
      </c>
      <c r="N18">
        <v>4</v>
      </c>
    </row>
    <row r="19" spans="1:14" x14ac:dyDescent="0.25">
      <c r="A19" t="s">
        <v>1264</v>
      </c>
      <c r="B19" t="s">
        <v>1856</v>
      </c>
      <c r="C19">
        <v>440441821</v>
      </c>
      <c r="D19">
        <v>462193801</v>
      </c>
      <c r="E19">
        <v>630000</v>
      </c>
      <c r="F19">
        <v>639061</v>
      </c>
      <c r="G19">
        <v>291436.3</v>
      </c>
      <c r="H19">
        <v>296951.90000000002</v>
      </c>
      <c r="I19">
        <v>1511.28</v>
      </c>
      <c r="J19">
        <v>1556.46</v>
      </c>
      <c r="K19">
        <v>4463187.51</v>
      </c>
      <c r="L19">
        <v>15.03</v>
      </c>
      <c r="M19">
        <v>0.99</v>
      </c>
      <c r="N19">
        <v>4</v>
      </c>
    </row>
    <row r="20" spans="1:14" x14ac:dyDescent="0.25">
      <c r="A20" t="s">
        <v>1268</v>
      </c>
      <c r="B20" t="s">
        <v>1857</v>
      </c>
      <c r="C20">
        <v>42932740</v>
      </c>
      <c r="D20">
        <v>44495119</v>
      </c>
      <c r="E20">
        <v>0</v>
      </c>
      <c r="F20">
        <v>0</v>
      </c>
      <c r="G20">
        <v>551267.9</v>
      </c>
      <c r="H20">
        <v>560180.30000000005</v>
      </c>
      <c r="I20">
        <v>77.88</v>
      </c>
      <c r="J20">
        <v>79.430000000000007</v>
      </c>
      <c r="K20">
        <v>0</v>
      </c>
      <c r="L20">
        <v>0</v>
      </c>
      <c r="M20">
        <v>0</v>
      </c>
      <c r="N20">
        <v>4</v>
      </c>
    </row>
    <row r="21" spans="1:14" x14ac:dyDescent="0.25">
      <c r="A21" t="s">
        <v>1272</v>
      </c>
      <c r="B21" t="s">
        <v>1858</v>
      </c>
      <c r="C21">
        <v>18832306</v>
      </c>
      <c r="D21">
        <v>19542403</v>
      </c>
      <c r="E21">
        <v>0</v>
      </c>
      <c r="F21">
        <v>0</v>
      </c>
      <c r="G21">
        <v>175102.8</v>
      </c>
      <c r="H21">
        <v>178160.3</v>
      </c>
      <c r="I21">
        <v>107.55</v>
      </c>
      <c r="J21">
        <v>109.69</v>
      </c>
      <c r="K21">
        <v>0</v>
      </c>
      <c r="L21">
        <v>0</v>
      </c>
      <c r="M21">
        <v>0</v>
      </c>
      <c r="N21">
        <v>4</v>
      </c>
    </row>
    <row r="22" spans="1:14" x14ac:dyDescent="0.25">
      <c r="A22" t="s">
        <v>1274</v>
      </c>
      <c r="B22" t="s">
        <v>1859</v>
      </c>
      <c r="C22">
        <v>40315669</v>
      </c>
      <c r="D22">
        <v>42801230</v>
      </c>
      <c r="E22">
        <v>0</v>
      </c>
      <c r="F22">
        <v>0</v>
      </c>
      <c r="G22">
        <v>175102.8</v>
      </c>
      <c r="H22">
        <v>178160.3</v>
      </c>
      <c r="I22">
        <v>230.24</v>
      </c>
      <c r="J22">
        <v>240.24</v>
      </c>
      <c r="K22">
        <v>0</v>
      </c>
      <c r="L22">
        <v>0</v>
      </c>
      <c r="M22">
        <v>0</v>
      </c>
      <c r="N22">
        <v>4</v>
      </c>
    </row>
    <row r="23" spans="1:14" x14ac:dyDescent="0.25">
      <c r="A23" t="s">
        <v>1275</v>
      </c>
      <c r="B23" t="s">
        <v>1860</v>
      </c>
      <c r="C23">
        <v>310354974</v>
      </c>
      <c r="D23">
        <v>328366802</v>
      </c>
      <c r="E23">
        <v>595273</v>
      </c>
      <c r="F23">
        <v>606422</v>
      </c>
      <c r="G23">
        <v>201001.9</v>
      </c>
      <c r="H23">
        <v>203532.3</v>
      </c>
      <c r="I23">
        <v>1544.04</v>
      </c>
      <c r="J23">
        <v>1613.34</v>
      </c>
      <c r="K23">
        <v>7840064</v>
      </c>
      <c r="L23">
        <v>38.520000000000003</v>
      </c>
      <c r="M23">
        <v>2.4900000000000002</v>
      </c>
      <c r="N23">
        <v>4</v>
      </c>
    </row>
    <row r="24" spans="1:14" x14ac:dyDescent="0.25">
      <c r="A24" t="s">
        <v>1277</v>
      </c>
      <c r="B24" t="s">
        <v>1861</v>
      </c>
      <c r="C24">
        <v>28302908</v>
      </c>
      <c r="D24">
        <v>29287950</v>
      </c>
      <c r="E24">
        <v>0</v>
      </c>
      <c r="F24">
        <v>0</v>
      </c>
      <c r="G24">
        <v>290494.8</v>
      </c>
      <c r="H24">
        <v>294736.3</v>
      </c>
      <c r="I24">
        <v>97.43</v>
      </c>
      <c r="J24">
        <v>99.37</v>
      </c>
      <c r="K24">
        <v>0</v>
      </c>
      <c r="L24">
        <v>0</v>
      </c>
      <c r="M24">
        <v>0</v>
      </c>
      <c r="N24">
        <v>4</v>
      </c>
    </row>
    <row r="25" spans="1:14" x14ac:dyDescent="0.25">
      <c r="A25" t="s">
        <v>1278</v>
      </c>
      <c r="B25" t="s">
        <v>1862</v>
      </c>
      <c r="C25">
        <v>717510401</v>
      </c>
      <c r="D25">
        <v>763504574</v>
      </c>
      <c r="E25">
        <v>3400695</v>
      </c>
      <c r="F25">
        <v>3511692</v>
      </c>
      <c r="G25">
        <v>535092.1</v>
      </c>
      <c r="H25">
        <v>544924.5</v>
      </c>
      <c r="I25">
        <v>1340.91</v>
      </c>
      <c r="J25">
        <v>1401.12</v>
      </c>
      <c r="K25">
        <v>18244071</v>
      </c>
      <c r="L25">
        <v>33.479999999999997</v>
      </c>
      <c r="M25">
        <v>2.5</v>
      </c>
      <c r="N25">
        <v>4</v>
      </c>
    </row>
    <row r="26" spans="1:14" x14ac:dyDescent="0.25">
      <c r="A26" t="s">
        <v>1280</v>
      </c>
      <c r="B26" t="s">
        <v>1863</v>
      </c>
      <c r="C26">
        <v>47625109</v>
      </c>
      <c r="D26">
        <v>49391411</v>
      </c>
      <c r="E26">
        <v>0</v>
      </c>
      <c r="F26">
        <v>0</v>
      </c>
      <c r="G26">
        <v>644540.6</v>
      </c>
      <c r="H26">
        <v>655667.19999999995</v>
      </c>
      <c r="I26">
        <v>73.89</v>
      </c>
      <c r="J26">
        <v>75.33</v>
      </c>
      <c r="K26">
        <v>0</v>
      </c>
      <c r="L26">
        <v>0</v>
      </c>
      <c r="M26">
        <v>0</v>
      </c>
      <c r="N26">
        <v>4</v>
      </c>
    </row>
    <row r="27" spans="1:14" x14ac:dyDescent="0.25">
      <c r="A27" t="s">
        <v>1282</v>
      </c>
      <c r="B27" t="s">
        <v>1864</v>
      </c>
      <c r="C27">
        <v>134406059</v>
      </c>
      <c r="D27">
        <v>143276399</v>
      </c>
      <c r="E27">
        <v>0</v>
      </c>
      <c r="F27">
        <v>0</v>
      </c>
      <c r="G27">
        <v>644540.6</v>
      </c>
      <c r="H27">
        <v>655667.19999999995</v>
      </c>
      <c r="I27">
        <v>208.53</v>
      </c>
      <c r="J27">
        <v>218.52</v>
      </c>
      <c r="K27">
        <v>0</v>
      </c>
      <c r="L27">
        <v>0</v>
      </c>
      <c r="M27">
        <v>0</v>
      </c>
      <c r="N27">
        <v>4</v>
      </c>
    </row>
    <row r="28" spans="1:14" x14ac:dyDescent="0.25">
      <c r="A28" t="s">
        <v>1283</v>
      </c>
      <c r="B28" t="s">
        <v>1865</v>
      </c>
      <c r="C28">
        <v>329268593</v>
      </c>
      <c r="D28">
        <v>343250962</v>
      </c>
      <c r="E28">
        <v>0</v>
      </c>
      <c r="F28">
        <v>0</v>
      </c>
      <c r="G28">
        <v>233652.9</v>
      </c>
      <c r="H28">
        <v>236503.47</v>
      </c>
      <c r="I28">
        <v>1409.22</v>
      </c>
      <c r="J28">
        <v>1451.36</v>
      </c>
      <c r="K28">
        <v>3292686</v>
      </c>
      <c r="L28">
        <v>13.92</v>
      </c>
      <c r="M28">
        <v>0.99</v>
      </c>
      <c r="N28">
        <v>4</v>
      </c>
    </row>
    <row r="29" spans="1:14" x14ac:dyDescent="0.25">
      <c r="A29" t="s">
        <v>1288</v>
      </c>
      <c r="B29" t="s">
        <v>1866</v>
      </c>
      <c r="C29">
        <v>49158022</v>
      </c>
      <c r="D29">
        <v>53396488.159999996</v>
      </c>
      <c r="E29">
        <v>0</v>
      </c>
      <c r="F29">
        <v>0</v>
      </c>
      <c r="G29">
        <v>697969.9</v>
      </c>
      <c r="H29">
        <v>707894.6</v>
      </c>
      <c r="I29">
        <v>70.430000000000007</v>
      </c>
      <c r="J29">
        <v>75.430000000000007</v>
      </c>
      <c r="K29">
        <v>0</v>
      </c>
      <c r="L29">
        <v>0</v>
      </c>
      <c r="M29">
        <v>0</v>
      </c>
      <c r="N29">
        <v>4</v>
      </c>
    </row>
    <row r="30" spans="1:14" x14ac:dyDescent="0.25">
      <c r="A30" t="s">
        <v>1286</v>
      </c>
      <c r="B30" t="s">
        <v>1867</v>
      </c>
      <c r="C30">
        <v>707383847</v>
      </c>
      <c r="D30">
        <v>738072348.89999998</v>
      </c>
      <c r="E30">
        <v>1234932</v>
      </c>
      <c r="F30">
        <v>1263123</v>
      </c>
      <c r="G30">
        <v>523813.4</v>
      </c>
      <c r="H30">
        <v>530659</v>
      </c>
      <c r="I30">
        <v>1350.45</v>
      </c>
      <c r="J30">
        <v>1390.86</v>
      </c>
      <c r="K30">
        <v>7163896.2300000004</v>
      </c>
      <c r="L30">
        <v>13.5</v>
      </c>
      <c r="M30">
        <v>1</v>
      </c>
      <c r="N30">
        <v>4</v>
      </c>
    </row>
    <row r="31" spans="1:14" x14ac:dyDescent="0.25">
      <c r="A31" t="s">
        <v>1290</v>
      </c>
      <c r="B31" t="s">
        <v>1868</v>
      </c>
      <c r="C31">
        <v>158062270</v>
      </c>
      <c r="D31">
        <v>167388752.40000001</v>
      </c>
      <c r="E31">
        <v>0</v>
      </c>
      <c r="F31">
        <v>0</v>
      </c>
      <c r="G31">
        <v>697969.9</v>
      </c>
      <c r="H31">
        <v>707894.6</v>
      </c>
      <c r="I31">
        <v>226.46</v>
      </c>
      <c r="J31">
        <v>236.46</v>
      </c>
      <c r="K31">
        <v>0</v>
      </c>
      <c r="L31">
        <v>0</v>
      </c>
      <c r="M31">
        <v>0</v>
      </c>
      <c r="N31">
        <v>4</v>
      </c>
    </row>
    <row r="32" spans="1:14" x14ac:dyDescent="0.25">
      <c r="A32" t="s">
        <v>1292</v>
      </c>
      <c r="B32" t="s">
        <v>1869</v>
      </c>
      <c r="C32">
        <v>24600149</v>
      </c>
      <c r="D32">
        <v>25568078</v>
      </c>
      <c r="E32">
        <v>0</v>
      </c>
      <c r="F32">
        <v>0</v>
      </c>
      <c r="G32">
        <v>280582.09999999998</v>
      </c>
      <c r="H32">
        <v>285996.09999999998</v>
      </c>
      <c r="I32">
        <v>87.68</v>
      </c>
      <c r="J32">
        <v>89.4</v>
      </c>
      <c r="K32">
        <v>0</v>
      </c>
      <c r="L32">
        <v>0</v>
      </c>
      <c r="M32">
        <v>0</v>
      </c>
      <c r="N32">
        <v>4</v>
      </c>
    </row>
    <row r="33" spans="1:14" x14ac:dyDescent="0.25">
      <c r="A33" t="s">
        <v>1293</v>
      </c>
      <c r="B33" t="s">
        <v>1870</v>
      </c>
      <c r="C33">
        <v>662384694</v>
      </c>
      <c r="D33">
        <v>701105288</v>
      </c>
      <c r="E33">
        <v>2113390</v>
      </c>
      <c r="F33">
        <v>2115390</v>
      </c>
      <c r="G33">
        <v>450408.8</v>
      </c>
      <c r="H33">
        <v>458445.5</v>
      </c>
      <c r="I33">
        <v>1470.63</v>
      </c>
      <c r="J33">
        <v>1529.31</v>
      </c>
      <c r="K33">
        <v>13482882</v>
      </c>
      <c r="L33">
        <v>29.41</v>
      </c>
      <c r="M33">
        <v>2</v>
      </c>
      <c r="N33">
        <v>4</v>
      </c>
    </row>
    <row r="34" spans="1:14" x14ac:dyDescent="0.25">
      <c r="A34" t="s">
        <v>1295</v>
      </c>
      <c r="B34" t="s">
        <v>1871</v>
      </c>
      <c r="C34">
        <v>95937072</v>
      </c>
      <c r="D34">
        <v>102233346.5</v>
      </c>
      <c r="E34">
        <v>0</v>
      </c>
      <c r="F34">
        <v>0</v>
      </c>
      <c r="G34">
        <v>450408.8</v>
      </c>
      <c r="H34">
        <v>458445.5</v>
      </c>
      <c r="I34">
        <v>213</v>
      </c>
      <c r="J34">
        <v>223</v>
      </c>
      <c r="K34">
        <v>0</v>
      </c>
      <c r="L34">
        <v>0</v>
      </c>
      <c r="M34">
        <v>0</v>
      </c>
      <c r="N34">
        <v>4</v>
      </c>
    </row>
    <row r="35" spans="1:14" x14ac:dyDescent="0.25">
      <c r="A35" t="s">
        <v>1297</v>
      </c>
      <c r="B35" t="s">
        <v>1872</v>
      </c>
      <c r="C35">
        <v>24147919</v>
      </c>
      <c r="D35">
        <v>25311556</v>
      </c>
      <c r="E35">
        <v>0</v>
      </c>
      <c r="F35">
        <v>0</v>
      </c>
      <c r="G35">
        <v>273321.09999999998</v>
      </c>
      <c r="H35">
        <v>280896.2</v>
      </c>
      <c r="I35">
        <v>88.35</v>
      </c>
      <c r="J35">
        <v>90.11</v>
      </c>
      <c r="K35">
        <v>0</v>
      </c>
      <c r="L35">
        <v>0</v>
      </c>
      <c r="M35">
        <v>0</v>
      </c>
      <c r="N35">
        <v>4</v>
      </c>
    </row>
    <row r="36" spans="1:14" x14ac:dyDescent="0.25">
      <c r="A36" t="s">
        <v>1299</v>
      </c>
      <c r="B36" t="s">
        <v>1873</v>
      </c>
      <c r="C36">
        <v>66474425</v>
      </c>
      <c r="D36">
        <v>71122915</v>
      </c>
      <c r="E36">
        <v>0</v>
      </c>
      <c r="F36">
        <v>0</v>
      </c>
      <c r="G36">
        <v>273321.09999999998</v>
      </c>
      <c r="H36">
        <v>280896.2</v>
      </c>
      <c r="I36">
        <v>243.21</v>
      </c>
      <c r="J36">
        <v>253.2</v>
      </c>
      <c r="K36">
        <v>0</v>
      </c>
      <c r="L36">
        <v>0</v>
      </c>
      <c r="M36">
        <v>0</v>
      </c>
      <c r="N36">
        <v>4</v>
      </c>
    </row>
    <row r="37" spans="1:14" x14ac:dyDescent="0.25">
      <c r="A37" t="s">
        <v>1300</v>
      </c>
      <c r="B37" t="s">
        <v>1874</v>
      </c>
      <c r="C37">
        <v>778704132</v>
      </c>
      <c r="D37">
        <v>823094413</v>
      </c>
      <c r="E37">
        <v>859000</v>
      </c>
      <c r="F37">
        <v>873034</v>
      </c>
      <c r="G37">
        <v>548862.5</v>
      </c>
      <c r="H37">
        <v>563284.9</v>
      </c>
      <c r="I37">
        <v>1418.76</v>
      </c>
      <c r="J37">
        <v>1461.24</v>
      </c>
      <c r="K37">
        <v>7959215</v>
      </c>
      <c r="L37">
        <v>14.13</v>
      </c>
      <c r="M37">
        <v>1</v>
      </c>
      <c r="N37">
        <v>4</v>
      </c>
    </row>
    <row r="38" spans="1:14" x14ac:dyDescent="0.25">
      <c r="A38" t="s">
        <v>1302</v>
      </c>
      <c r="B38" t="s">
        <v>1875</v>
      </c>
      <c r="C38">
        <v>51396768</v>
      </c>
      <c r="D38">
        <v>53636730</v>
      </c>
      <c r="E38">
        <v>0</v>
      </c>
      <c r="F38">
        <v>0</v>
      </c>
      <c r="G38">
        <v>635941.19999999995</v>
      </c>
      <c r="H38">
        <v>651326.4</v>
      </c>
      <c r="I38">
        <v>80.819999999999993</v>
      </c>
      <c r="J38">
        <v>82.35</v>
      </c>
      <c r="K38">
        <v>0</v>
      </c>
      <c r="L38">
        <v>0</v>
      </c>
      <c r="M38">
        <v>0</v>
      </c>
      <c r="N38">
        <v>4</v>
      </c>
    </row>
    <row r="39" spans="1:14" x14ac:dyDescent="0.25">
      <c r="A39" t="s">
        <v>1305</v>
      </c>
      <c r="B39" t="s">
        <v>1876</v>
      </c>
      <c r="C39">
        <v>540158127</v>
      </c>
      <c r="D39">
        <v>571188173</v>
      </c>
      <c r="E39">
        <v>962678</v>
      </c>
      <c r="F39">
        <v>977152</v>
      </c>
      <c r="G39">
        <v>370939.3</v>
      </c>
      <c r="H39">
        <v>377198.7</v>
      </c>
      <c r="I39">
        <v>1456.19</v>
      </c>
      <c r="J39">
        <v>1514.29</v>
      </c>
      <c r="K39">
        <v>10984025</v>
      </c>
      <c r="L39">
        <v>29.12</v>
      </c>
      <c r="M39">
        <v>2</v>
      </c>
      <c r="N39">
        <v>4</v>
      </c>
    </row>
    <row r="40" spans="1:14" x14ac:dyDescent="0.25">
      <c r="A40" t="s">
        <v>1307</v>
      </c>
      <c r="B40" t="s">
        <v>1877</v>
      </c>
      <c r="C40">
        <v>31996138</v>
      </c>
      <c r="D40">
        <v>34754351</v>
      </c>
      <c r="E40">
        <v>0</v>
      </c>
      <c r="F40">
        <v>0</v>
      </c>
      <c r="G40">
        <v>442730.5</v>
      </c>
      <c r="H40">
        <v>449778</v>
      </c>
      <c r="I40">
        <v>72.27</v>
      </c>
      <c r="J40">
        <v>77.27</v>
      </c>
      <c r="K40">
        <v>0</v>
      </c>
      <c r="L40">
        <v>0</v>
      </c>
      <c r="M40">
        <v>0</v>
      </c>
      <c r="N40">
        <v>4</v>
      </c>
    </row>
    <row r="41" spans="1:14" x14ac:dyDescent="0.25">
      <c r="A41" t="s">
        <v>1309</v>
      </c>
      <c r="B41" t="s">
        <v>1878</v>
      </c>
      <c r="C41">
        <v>100256317</v>
      </c>
      <c r="D41">
        <v>106350001</v>
      </c>
      <c r="E41">
        <v>0</v>
      </c>
      <c r="F41">
        <v>0</v>
      </c>
      <c r="G41">
        <v>442730.5</v>
      </c>
      <c r="H41">
        <v>449777.97</v>
      </c>
      <c r="I41">
        <v>226.45</v>
      </c>
      <c r="J41">
        <v>236.45</v>
      </c>
      <c r="K41">
        <v>0</v>
      </c>
      <c r="L41">
        <v>0</v>
      </c>
      <c r="M41">
        <v>0</v>
      </c>
      <c r="N41">
        <v>4</v>
      </c>
    </row>
    <row r="42" spans="1:14" x14ac:dyDescent="0.25">
      <c r="A42" t="s">
        <v>1310</v>
      </c>
      <c r="B42" t="s">
        <v>1879</v>
      </c>
      <c r="C42">
        <v>336934000</v>
      </c>
      <c r="D42">
        <v>351626000</v>
      </c>
      <c r="E42">
        <v>311057</v>
      </c>
      <c r="F42">
        <v>315965</v>
      </c>
      <c r="G42">
        <v>238827.8</v>
      </c>
      <c r="H42">
        <v>242006.6</v>
      </c>
      <c r="I42">
        <v>1410.78</v>
      </c>
      <c r="J42">
        <v>1452.96</v>
      </c>
      <c r="K42">
        <v>3414186</v>
      </c>
      <c r="L42">
        <v>14.11</v>
      </c>
      <c r="M42">
        <v>1</v>
      </c>
      <c r="N42">
        <v>4</v>
      </c>
    </row>
    <row r="43" spans="1:14" x14ac:dyDescent="0.25">
      <c r="A43" t="s">
        <v>1312</v>
      </c>
      <c r="B43" t="s">
        <v>1880</v>
      </c>
      <c r="C43">
        <v>22816252</v>
      </c>
      <c r="D43">
        <v>24872773</v>
      </c>
      <c r="E43">
        <v>0</v>
      </c>
      <c r="F43">
        <v>0</v>
      </c>
      <c r="G43">
        <v>329286.40000000002</v>
      </c>
      <c r="H43">
        <v>334806.5</v>
      </c>
      <c r="I43">
        <v>69.290000000000006</v>
      </c>
      <c r="J43">
        <v>74.290000000000006</v>
      </c>
      <c r="K43">
        <v>0</v>
      </c>
      <c r="L43">
        <v>0</v>
      </c>
      <c r="M43">
        <v>0</v>
      </c>
      <c r="N43">
        <v>4</v>
      </c>
    </row>
    <row r="44" spans="1:14" x14ac:dyDescent="0.25">
      <c r="A44" t="s">
        <v>1314</v>
      </c>
      <c r="B44" t="s">
        <v>1881</v>
      </c>
      <c r="C44">
        <v>81738819</v>
      </c>
      <c r="D44">
        <v>86457152</v>
      </c>
      <c r="E44">
        <v>0</v>
      </c>
      <c r="F44">
        <v>0</v>
      </c>
      <c r="G44">
        <v>329286.40000000002</v>
      </c>
      <c r="H44">
        <v>334806.5</v>
      </c>
      <c r="I44">
        <v>248.23</v>
      </c>
      <c r="J44">
        <v>258.23</v>
      </c>
      <c r="K44">
        <v>0</v>
      </c>
      <c r="L44">
        <v>0</v>
      </c>
      <c r="M44">
        <v>0</v>
      </c>
      <c r="N44">
        <v>4</v>
      </c>
    </row>
    <row r="45" spans="1:14" x14ac:dyDescent="0.25">
      <c r="A45" t="s">
        <v>1315</v>
      </c>
      <c r="B45" t="s">
        <v>1882</v>
      </c>
      <c r="C45">
        <v>318948588</v>
      </c>
      <c r="D45">
        <v>341704549</v>
      </c>
      <c r="E45">
        <v>1178281</v>
      </c>
      <c r="F45">
        <v>1197073</v>
      </c>
      <c r="G45">
        <v>233805.9</v>
      </c>
      <c r="H45">
        <v>238592.2</v>
      </c>
      <c r="I45">
        <v>1364.16</v>
      </c>
      <c r="J45">
        <v>1432.17</v>
      </c>
      <c r="K45">
        <v>9763192</v>
      </c>
      <c r="L45">
        <v>40.92</v>
      </c>
      <c r="M45">
        <v>3</v>
      </c>
      <c r="N45">
        <v>4</v>
      </c>
    </row>
    <row r="46" spans="1:14" x14ac:dyDescent="0.25">
      <c r="A46" t="s">
        <v>1319</v>
      </c>
      <c r="B46" t="s">
        <v>1318</v>
      </c>
      <c r="C46">
        <v>7757345</v>
      </c>
      <c r="D46">
        <v>7881803</v>
      </c>
      <c r="E46">
        <v>0</v>
      </c>
      <c r="F46">
        <v>0</v>
      </c>
      <c r="G46">
        <v>408281.3</v>
      </c>
      <c r="H46">
        <v>414831.8</v>
      </c>
      <c r="I46">
        <v>19</v>
      </c>
      <c r="J46">
        <v>19</v>
      </c>
      <c r="K46">
        <v>0</v>
      </c>
      <c r="L46">
        <v>0</v>
      </c>
      <c r="M46">
        <v>0</v>
      </c>
      <c r="N46">
        <v>4</v>
      </c>
    </row>
    <row r="47" spans="1:14" x14ac:dyDescent="0.25">
      <c r="A47" t="s">
        <v>1322</v>
      </c>
      <c r="B47" t="s">
        <v>1883</v>
      </c>
      <c r="C47">
        <v>30594145</v>
      </c>
      <c r="D47">
        <v>31688253</v>
      </c>
      <c r="E47">
        <v>0</v>
      </c>
      <c r="F47">
        <v>0</v>
      </c>
      <c r="G47">
        <v>373099.3</v>
      </c>
      <c r="H47">
        <v>379000.76</v>
      </c>
      <c r="I47">
        <v>82</v>
      </c>
      <c r="J47">
        <v>83.61</v>
      </c>
      <c r="K47">
        <v>0</v>
      </c>
      <c r="L47">
        <v>0</v>
      </c>
      <c r="M47">
        <v>0</v>
      </c>
      <c r="N47">
        <v>4</v>
      </c>
    </row>
    <row r="48" spans="1:14" x14ac:dyDescent="0.25">
      <c r="A48" t="s">
        <v>1324</v>
      </c>
      <c r="B48" t="s">
        <v>1884</v>
      </c>
      <c r="C48">
        <v>84682370</v>
      </c>
      <c r="D48">
        <v>89811810</v>
      </c>
      <c r="E48">
        <v>0</v>
      </c>
      <c r="F48">
        <v>0</v>
      </c>
      <c r="G48">
        <v>373099.3</v>
      </c>
      <c r="H48">
        <v>379000.8</v>
      </c>
      <c r="I48">
        <v>226.97</v>
      </c>
      <c r="J48">
        <v>236.97</v>
      </c>
      <c r="K48">
        <v>0</v>
      </c>
      <c r="L48">
        <v>0</v>
      </c>
      <c r="M48">
        <v>0</v>
      </c>
      <c r="N48">
        <v>4</v>
      </c>
    </row>
    <row r="49" spans="1:14" x14ac:dyDescent="0.25">
      <c r="A49" t="s">
        <v>1325</v>
      </c>
      <c r="B49" t="s">
        <v>1885</v>
      </c>
      <c r="C49">
        <v>442860739</v>
      </c>
      <c r="D49">
        <v>462202940</v>
      </c>
      <c r="E49">
        <v>1555161</v>
      </c>
      <c r="F49">
        <v>1588665</v>
      </c>
      <c r="G49">
        <v>300664.5</v>
      </c>
      <c r="H49">
        <v>304692.27</v>
      </c>
      <c r="I49">
        <v>1472.94</v>
      </c>
      <c r="J49">
        <v>1516.95</v>
      </c>
      <c r="K49">
        <v>4469836</v>
      </c>
      <c r="L49">
        <v>14.67</v>
      </c>
      <c r="M49">
        <v>1</v>
      </c>
      <c r="N49">
        <v>4</v>
      </c>
    </row>
    <row r="50" spans="1:14" x14ac:dyDescent="0.25">
      <c r="A50" t="s">
        <v>1329</v>
      </c>
      <c r="B50" t="s">
        <v>1886</v>
      </c>
      <c r="C50">
        <v>0</v>
      </c>
      <c r="D50">
        <v>0</v>
      </c>
      <c r="E50">
        <v>0</v>
      </c>
      <c r="F50">
        <v>0</v>
      </c>
      <c r="G50">
        <v>0</v>
      </c>
      <c r="H50">
        <v>0</v>
      </c>
      <c r="I50">
        <v>0</v>
      </c>
      <c r="J50" t="s">
        <v>1192</v>
      </c>
      <c r="K50">
        <v>0</v>
      </c>
      <c r="L50" t="s">
        <v>1192</v>
      </c>
      <c r="M50" t="s">
        <v>1192</v>
      </c>
      <c r="N50">
        <v>4</v>
      </c>
    </row>
    <row r="51" spans="1:14" x14ac:dyDescent="0.25">
      <c r="A51" t="s">
        <v>1330</v>
      </c>
      <c r="B51" t="s">
        <v>1887</v>
      </c>
      <c r="C51">
        <v>332531133</v>
      </c>
      <c r="D51">
        <v>351786069</v>
      </c>
      <c r="E51">
        <v>666162</v>
      </c>
      <c r="F51">
        <v>689990</v>
      </c>
      <c r="G51">
        <v>235662.2</v>
      </c>
      <c r="H51">
        <v>239742.4</v>
      </c>
      <c r="I51">
        <v>1411.05</v>
      </c>
      <c r="J51">
        <v>1467.35</v>
      </c>
      <c r="K51">
        <v>6765532</v>
      </c>
      <c r="L51">
        <v>28.22</v>
      </c>
      <c r="M51">
        <v>2</v>
      </c>
      <c r="N51">
        <v>4</v>
      </c>
    </row>
    <row r="52" spans="1:14" x14ac:dyDescent="0.25">
      <c r="A52" t="s">
        <v>1332</v>
      </c>
      <c r="B52" t="s">
        <v>1888</v>
      </c>
      <c r="C52">
        <v>22477305</v>
      </c>
      <c r="D52">
        <v>23285070.329999998</v>
      </c>
      <c r="E52">
        <v>0</v>
      </c>
      <c r="F52">
        <v>0</v>
      </c>
      <c r="G52">
        <v>303173.8</v>
      </c>
      <c r="H52">
        <v>307962.8</v>
      </c>
      <c r="I52">
        <v>74.14</v>
      </c>
      <c r="J52">
        <v>75.61</v>
      </c>
      <c r="K52">
        <v>0</v>
      </c>
      <c r="L52">
        <v>0</v>
      </c>
      <c r="M52">
        <v>0</v>
      </c>
      <c r="N52">
        <v>4</v>
      </c>
    </row>
    <row r="53" spans="1:14" x14ac:dyDescent="0.25">
      <c r="A53" t="s">
        <v>1334</v>
      </c>
      <c r="B53" t="s">
        <v>1889</v>
      </c>
      <c r="C53">
        <v>82178288</v>
      </c>
      <c r="D53">
        <v>86556036</v>
      </c>
      <c r="E53">
        <v>0</v>
      </c>
      <c r="F53">
        <v>0</v>
      </c>
      <c r="G53">
        <v>303173.8</v>
      </c>
      <c r="H53">
        <v>307962.8</v>
      </c>
      <c r="I53">
        <v>271.06</v>
      </c>
      <c r="J53">
        <v>281.06</v>
      </c>
      <c r="K53">
        <v>0</v>
      </c>
      <c r="L53">
        <v>0</v>
      </c>
      <c r="M53">
        <v>0</v>
      </c>
      <c r="N53">
        <v>4</v>
      </c>
    </row>
    <row r="54" spans="1:14" x14ac:dyDescent="0.25">
      <c r="A54" t="s">
        <v>1336</v>
      </c>
      <c r="B54" t="s">
        <v>1890</v>
      </c>
      <c r="C54">
        <v>15762852</v>
      </c>
      <c r="D54">
        <v>17230801</v>
      </c>
      <c r="E54">
        <v>0</v>
      </c>
      <c r="F54">
        <v>0</v>
      </c>
      <c r="G54">
        <v>249412.2</v>
      </c>
      <c r="H54">
        <v>252651.04</v>
      </c>
      <c r="I54">
        <v>63.2</v>
      </c>
      <c r="J54">
        <v>68.2</v>
      </c>
      <c r="K54">
        <v>0</v>
      </c>
      <c r="L54">
        <v>0</v>
      </c>
      <c r="M54">
        <v>0</v>
      </c>
      <c r="N54">
        <v>4</v>
      </c>
    </row>
    <row r="55" spans="1:14" x14ac:dyDescent="0.25">
      <c r="A55" t="s">
        <v>1338</v>
      </c>
      <c r="B55" t="s">
        <v>1891</v>
      </c>
      <c r="C55">
        <v>66852451</v>
      </c>
      <c r="D55">
        <v>70247095</v>
      </c>
      <c r="E55">
        <v>0</v>
      </c>
      <c r="F55">
        <v>0</v>
      </c>
      <c r="G55">
        <v>249412.2</v>
      </c>
      <c r="H55">
        <v>252651.04</v>
      </c>
      <c r="I55">
        <v>268.04000000000002</v>
      </c>
      <c r="J55">
        <v>278.04000000000002</v>
      </c>
      <c r="K55">
        <v>0</v>
      </c>
      <c r="L55">
        <v>0</v>
      </c>
      <c r="M55">
        <v>0</v>
      </c>
      <c r="N55">
        <v>4</v>
      </c>
    </row>
    <row r="56" spans="1:14" x14ac:dyDescent="0.25">
      <c r="A56" t="s">
        <v>1341</v>
      </c>
      <c r="B56" t="s">
        <v>1892</v>
      </c>
      <c r="C56">
        <v>402934099</v>
      </c>
      <c r="D56">
        <v>427308575</v>
      </c>
      <c r="E56">
        <v>302032</v>
      </c>
      <c r="F56">
        <v>308767</v>
      </c>
      <c r="G56">
        <v>254884.5</v>
      </c>
      <c r="H56">
        <v>259905.8</v>
      </c>
      <c r="I56">
        <v>1580.85</v>
      </c>
      <c r="J56">
        <v>1644.09</v>
      </c>
      <c r="K56">
        <v>12327334</v>
      </c>
      <c r="L56">
        <v>47.43</v>
      </c>
      <c r="M56">
        <v>3</v>
      </c>
      <c r="N56">
        <v>4</v>
      </c>
    </row>
    <row r="57" spans="1:14" x14ac:dyDescent="0.25">
      <c r="A57" t="s">
        <v>1343</v>
      </c>
      <c r="B57" t="s">
        <v>1893</v>
      </c>
      <c r="C57">
        <v>26650214</v>
      </c>
      <c r="D57">
        <v>27692094.010000002</v>
      </c>
      <c r="E57">
        <v>0</v>
      </c>
      <c r="F57">
        <v>0</v>
      </c>
      <c r="G57">
        <v>321280.5</v>
      </c>
      <c r="H57">
        <v>327445.83</v>
      </c>
      <c r="I57">
        <v>82.95</v>
      </c>
      <c r="J57">
        <v>84.57</v>
      </c>
      <c r="K57">
        <v>0</v>
      </c>
      <c r="L57">
        <v>0</v>
      </c>
      <c r="M57">
        <v>0</v>
      </c>
      <c r="N57">
        <v>4</v>
      </c>
    </row>
    <row r="58" spans="1:14" x14ac:dyDescent="0.25">
      <c r="A58" t="s">
        <v>1346</v>
      </c>
      <c r="B58" t="s">
        <v>1894</v>
      </c>
      <c r="C58">
        <v>407954239</v>
      </c>
      <c r="D58">
        <v>435816475</v>
      </c>
      <c r="E58">
        <v>607497</v>
      </c>
      <c r="F58">
        <v>620064</v>
      </c>
      <c r="G58">
        <v>259329.8</v>
      </c>
      <c r="H58">
        <v>263873.7</v>
      </c>
      <c r="I58">
        <v>1573.11</v>
      </c>
      <c r="J58">
        <v>1651.61</v>
      </c>
      <c r="K58">
        <v>12452200</v>
      </c>
      <c r="L58">
        <v>47.19</v>
      </c>
      <c r="M58">
        <v>3</v>
      </c>
      <c r="N58">
        <v>4</v>
      </c>
    </row>
    <row r="59" spans="1:14" x14ac:dyDescent="0.25">
      <c r="A59" t="s">
        <v>1249</v>
      </c>
      <c r="B59" t="s">
        <v>1895</v>
      </c>
      <c r="C59">
        <v>85831636</v>
      </c>
      <c r="D59">
        <v>91219128</v>
      </c>
      <c r="E59">
        <v>0</v>
      </c>
      <c r="F59">
        <v>0</v>
      </c>
      <c r="G59">
        <v>380729.4</v>
      </c>
      <c r="H59">
        <v>387441.08</v>
      </c>
      <c r="I59">
        <v>225.44</v>
      </c>
      <c r="J59">
        <v>235.44</v>
      </c>
      <c r="K59">
        <v>0</v>
      </c>
      <c r="L59">
        <v>0</v>
      </c>
      <c r="M59">
        <v>0</v>
      </c>
      <c r="N59">
        <v>4</v>
      </c>
    </row>
    <row r="60" spans="1:14" x14ac:dyDescent="0.25">
      <c r="A60" t="s">
        <v>1253</v>
      </c>
      <c r="B60" t="s">
        <v>1896</v>
      </c>
      <c r="C60">
        <v>41483110</v>
      </c>
      <c r="D60">
        <v>43598620</v>
      </c>
      <c r="E60">
        <v>0</v>
      </c>
      <c r="F60">
        <v>0</v>
      </c>
      <c r="G60">
        <v>156110</v>
      </c>
      <c r="H60">
        <v>158120.70000000001</v>
      </c>
      <c r="I60">
        <v>265.73</v>
      </c>
      <c r="J60">
        <v>275.73</v>
      </c>
      <c r="K60">
        <v>0</v>
      </c>
      <c r="L60">
        <v>0</v>
      </c>
      <c r="M60">
        <v>0</v>
      </c>
      <c r="N60">
        <v>4</v>
      </c>
    </row>
    <row r="61" spans="1:14" x14ac:dyDescent="0.25">
      <c r="A61" t="s">
        <v>1256</v>
      </c>
      <c r="B61" t="s">
        <v>1897</v>
      </c>
      <c r="C61">
        <v>46855607</v>
      </c>
      <c r="D61">
        <v>49084010</v>
      </c>
      <c r="E61">
        <v>0</v>
      </c>
      <c r="F61">
        <v>0</v>
      </c>
      <c r="G61">
        <v>172162</v>
      </c>
      <c r="H61">
        <v>173964.2</v>
      </c>
      <c r="I61">
        <v>272.16000000000003</v>
      </c>
      <c r="J61">
        <v>282.14999999999998</v>
      </c>
      <c r="K61">
        <v>0</v>
      </c>
      <c r="L61">
        <v>0</v>
      </c>
      <c r="M61">
        <v>0</v>
      </c>
      <c r="N61">
        <v>4</v>
      </c>
    </row>
    <row r="62" spans="1:14" x14ac:dyDescent="0.25">
      <c r="A62" t="s">
        <v>1261</v>
      </c>
      <c r="B62" t="s">
        <v>1898</v>
      </c>
      <c r="C62">
        <v>77783809</v>
      </c>
      <c r="D62">
        <v>82305531</v>
      </c>
      <c r="E62">
        <v>0</v>
      </c>
      <c r="F62">
        <v>0</v>
      </c>
      <c r="G62">
        <v>321952.90000000002</v>
      </c>
      <c r="H62">
        <v>327128.5</v>
      </c>
      <c r="I62">
        <v>241.6</v>
      </c>
      <c r="J62">
        <v>251.6</v>
      </c>
      <c r="K62">
        <v>0</v>
      </c>
      <c r="L62">
        <v>0</v>
      </c>
      <c r="M62">
        <v>0</v>
      </c>
      <c r="N62">
        <v>4</v>
      </c>
    </row>
    <row r="63" spans="1:14" x14ac:dyDescent="0.25">
      <c r="A63" t="s">
        <v>1270</v>
      </c>
      <c r="B63" t="s">
        <v>1899</v>
      </c>
      <c r="C63">
        <v>73476745</v>
      </c>
      <c r="D63">
        <v>77929644</v>
      </c>
      <c r="E63">
        <v>0</v>
      </c>
      <c r="F63">
        <v>0</v>
      </c>
      <c r="G63">
        <v>287490.2</v>
      </c>
      <c r="H63">
        <v>293431.90000000002</v>
      </c>
      <c r="I63">
        <v>255.58</v>
      </c>
      <c r="J63">
        <v>265.58</v>
      </c>
      <c r="K63" t="s">
        <v>1192</v>
      </c>
      <c r="L63" t="s">
        <v>1192</v>
      </c>
      <c r="M63" t="s">
        <v>1192</v>
      </c>
      <c r="N63">
        <v>4</v>
      </c>
    </row>
    <row r="64" spans="1:14" x14ac:dyDescent="0.25">
      <c r="A64" t="s">
        <v>1285</v>
      </c>
      <c r="B64" t="s">
        <v>1900</v>
      </c>
      <c r="C64">
        <v>63104959</v>
      </c>
      <c r="D64">
        <v>66239892</v>
      </c>
      <c r="E64">
        <v>0</v>
      </c>
      <c r="F64">
        <v>0</v>
      </c>
      <c r="G64">
        <v>233652.8</v>
      </c>
      <c r="H64">
        <v>236503.5</v>
      </c>
      <c r="I64">
        <v>270.08</v>
      </c>
      <c r="J64">
        <v>280.08</v>
      </c>
      <c r="K64">
        <v>0</v>
      </c>
      <c r="L64">
        <v>0</v>
      </c>
      <c r="M64">
        <v>0</v>
      </c>
      <c r="N64">
        <v>4</v>
      </c>
    </row>
    <row r="65" spans="1:14" x14ac:dyDescent="0.25">
      <c r="A65" t="s">
        <v>1304</v>
      </c>
      <c r="B65" t="s">
        <v>1901</v>
      </c>
      <c r="C65">
        <v>138730575</v>
      </c>
      <c r="D65">
        <v>148600115.90000001</v>
      </c>
      <c r="E65">
        <v>0</v>
      </c>
      <c r="F65" t="s">
        <v>1192</v>
      </c>
      <c r="G65">
        <v>635941.19999999995</v>
      </c>
      <c r="H65">
        <v>651326.39</v>
      </c>
      <c r="I65">
        <v>218.15</v>
      </c>
      <c r="J65">
        <v>228.15</v>
      </c>
      <c r="K65" t="s">
        <v>1192</v>
      </c>
      <c r="L65" t="s">
        <v>1192</v>
      </c>
      <c r="M65" t="s">
        <v>1192</v>
      </c>
      <c r="N65">
        <v>4</v>
      </c>
    </row>
    <row r="66" spans="1:14" x14ac:dyDescent="0.25">
      <c r="A66" t="s">
        <v>1317</v>
      </c>
      <c r="B66" t="s">
        <v>1902</v>
      </c>
      <c r="C66">
        <v>62264837</v>
      </c>
      <c r="D66">
        <v>65923016.57</v>
      </c>
      <c r="E66">
        <v>0</v>
      </c>
      <c r="F66">
        <v>0</v>
      </c>
      <c r="G66">
        <v>233805.9</v>
      </c>
      <c r="H66">
        <v>238592.2</v>
      </c>
      <c r="I66">
        <v>266.31</v>
      </c>
      <c r="J66">
        <v>276.3</v>
      </c>
      <c r="K66">
        <v>0</v>
      </c>
      <c r="L66">
        <v>0</v>
      </c>
      <c r="M66">
        <v>0</v>
      </c>
      <c r="N66">
        <v>4</v>
      </c>
    </row>
    <row r="67" spans="1:14" x14ac:dyDescent="0.25">
      <c r="A67" t="s">
        <v>1327</v>
      </c>
      <c r="B67" t="s">
        <v>1903</v>
      </c>
      <c r="C67">
        <v>83587732</v>
      </c>
      <c r="D67">
        <v>87751374</v>
      </c>
      <c r="E67">
        <v>0</v>
      </c>
      <c r="F67">
        <v>0</v>
      </c>
      <c r="G67">
        <v>300664.5</v>
      </c>
      <c r="H67">
        <v>304692.27</v>
      </c>
      <c r="I67">
        <v>278.01</v>
      </c>
      <c r="J67">
        <v>288</v>
      </c>
      <c r="K67">
        <v>0</v>
      </c>
      <c r="L67">
        <v>0</v>
      </c>
      <c r="M67">
        <v>0</v>
      </c>
      <c r="N67">
        <v>4</v>
      </c>
    </row>
    <row r="68" spans="1:14" x14ac:dyDescent="0.25">
      <c r="A68" t="s">
        <v>1340</v>
      </c>
      <c r="B68" t="s">
        <v>1904</v>
      </c>
      <c r="C68">
        <v>56953423</v>
      </c>
      <c r="D68">
        <v>61819740.960000001</v>
      </c>
      <c r="E68">
        <v>0</v>
      </c>
      <c r="F68">
        <v>0</v>
      </c>
      <c r="G68">
        <v>395950</v>
      </c>
      <c r="H68">
        <v>401844.4</v>
      </c>
      <c r="I68">
        <v>143.84</v>
      </c>
      <c r="J68">
        <v>153.84</v>
      </c>
      <c r="K68">
        <v>0</v>
      </c>
      <c r="L68">
        <v>0</v>
      </c>
      <c r="M68">
        <v>0</v>
      </c>
      <c r="N68">
        <v>4</v>
      </c>
    </row>
    <row r="69" spans="1:14" x14ac:dyDescent="0.25">
      <c r="A69" t="s">
        <v>1345</v>
      </c>
      <c r="B69" t="s">
        <v>1905</v>
      </c>
      <c r="C69">
        <v>78475965</v>
      </c>
      <c r="D69">
        <v>83253102</v>
      </c>
      <c r="E69">
        <v>0</v>
      </c>
      <c r="F69">
        <v>0</v>
      </c>
      <c r="G69">
        <v>321280.5</v>
      </c>
      <c r="H69">
        <v>327445.8</v>
      </c>
      <c r="I69">
        <v>244.26</v>
      </c>
      <c r="J69">
        <v>254.25</v>
      </c>
      <c r="K69">
        <v>0</v>
      </c>
      <c r="L69">
        <v>0</v>
      </c>
      <c r="M69">
        <v>0</v>
      </c>
      <c r="N69">
        <v>4</v>
      </c>
    </row>
    <row r="70" spans="1:14" x14ac:dyDescent="0.25">
      <c r="A70" t="s">
        <v>1363</v>
      </c>
      <c r="B70" t="s">
        <v>1906</v>
      </c>
      <c r="C70">
        <v>59829247</v>
      </c>
      <c r="D70">
        <v>64169484.25</v>
      </c>
      <c r="E70">
        <v>0</v>
      </c>
      <c r="F70">
        <v>0</v>
      </c>
      <c r="G70">
        <v>251711.3</v>
      </c>
      <c r="H70">
        <v>259082.22</v>
      </c>
      <c r="I70">
        <v>237.69</v>
      </c>
      <c r="J70">
        <v>247.68</v>
      </c>
      <c r="K70">
        <v>0</v>
      </c>
      <c r="L70">
        <v>0</v>
      </c>
      <c r="M70">
        <v>0</v>
      </c>
      <c r="N70">
        <v>4</v>
      </c>
    </row>
    <row r="71" spans="1:14" x14ac:dyDescent="0.25">
      <c r="A71" t="s">
        <v>1368</v>
      </c>
      <c r="B71" t="s">
        <v>1907</v>
      </c>
      <c r="C71">
        <v>134914309</v>
      </c>
      <c r="D71">
        <v>143202783.5</v>
      </c>
      <c r="E71">
        <v>0</v>
      </c>
      <c r="F71">
        <v>0</v>
      </c>
      <c r="G71">
        <v>627771.19999999995</v>
      </c>
      <c r="H71">
        <v>636711.5</v>
      </c>
      <c r="I71">
        <v>214.91</v>
      </c>
      <c r="J71">
        <v>224.91</v>
      </c>
      <c r="K71">
        <v>0</v>
      </c>
      <c r="L71">
        <v>0</v>
      </c>
      <c r="M71">
        <v>0</v>
      </c>
      <c r="N71">
        <v>4</v>
      </c>
    </row>
    <row r="72" spans="1:14" x14ac:dyDescent="0.25">
      <c r="A72" t="s">
        <v>1372</v>
      </c>
      <c r="B72" t="s">
        <v>1908</v>
      </c>
      <c r="C72">
        <v>212800075</v>
      </c>
      <c r="D72">
        <v>226286014</v>
      </c>
      <c r="E72">
        <v>0</v>
      </c>
      <c r="F72">
        <v>0</v>
      </c>
      <c r="G72">
        <v>920097.2</v>
      </c>
      <c r="H72">
        <v>937856.5</v>
      </c>
      <c r="I72">
        <v>231.28</v>
      </c>
      <c r="J72">
        <v>241.28</v>
      </c>
      <c r="K72">
        <v>0</v>
      </c>
      <c r="L72">
        <v>0</v>
      </c>
      <c r="M72">
        <v>0</v>
      </c>
      <c r="N72">
        <v>4</v>
      </c>
    </row>
    <row r="73" spans="1:14" x14ac:dyDescent="0.25">
      <c r="A73" t="s">
        <v>1390</v>
      </c>
      <c r="B73" t="s">
        <v>1909</v>
      </c>
      <c r="C73">
        <v>61003857</v>
      </c>
      <c r="D73">
        <v>64358380</v>
      </c>
      <c r="E73">
        <v>0</v>
      </c>
      <c r="F73">
        <v>0</v>
      </c>
      <c r="G73">
        <v>263777.7</v>
      </c>
      <c r="H73">
        <v>266748.40000000002</v>
      </c>
      <c r="I73">
        <v>231.27</v>
      </c>
      <c r="J73">
        <v>241.27</v>
      </c>
      <c r="K73">
        <v>0</v>
      </c>
      <c r="L73">
        <v>0</v>
      </c>
      <c r="M73">
        <v>0</v>
      </c>
      <c r="N73">
        <v>4</v>
      </c>
    </row>
    <row r="74" spans="1:14" x14ac:dyDescent="0.25">
      <c r="A74" t="s">
        <v>1235</v>
      </c>
      <c r="B74" t="s">
        <v>1910</v>
      </c>
      <c r="C74">
        <v>24278717</v>
      </c>
      <c r="D74">
        <v>26517547</v>
      </c>
      <c r="E74">
        <v>0</v>
      </c>
      <c r="F74">
        <v>0</v>
      </c>
      <c r="G74">
        <v>352120.6</v>
      </c>
      <c r="H74">
        <v>358587.52</v>
      </c>
      <c r="I74">
        <v>68.95</v>
      </c>
      <c r="J74">
        <v>73.95</v>
      </c>
      <c r="K74">
        <v>0</v>
      </c>
      <c r="L74">
        <v>0</v>
      </c>
      <c r="M74">
        <v>0</v>
      </c>
      <c r="N74">
        <v>4</v>
      </c>
    </row>
    <row r="75" spans="1:14" x14ac:dyDescent="0.25">
      <c r="A75" t="s">
        <v>1350</v>
      </c>
      <c r="B75" t="s">
        <v>1911</v>
      </c>
      <c r="C75">
        <v>17304185</v>
      </c>
      <c r="D75">
        <v>18012202</v>
      </c>
      <c r="E75">
        <v>0</v>
      </c>
      <c r="F75">
        <v>0</v>
      </c>
      <c r="G75">
        <v>166067</v>
      </c>
      <c r="H75">
        <v>169494.6</v>
      </c>
      <c r="I75">
        <v>104.2</v>
      </c>
      <c r="J75">
        <v>106.27</v>
      </c>
      <c r="K75">
        <v>0</v>
      </c>
      <c r="L75">
        <v>0</v>
      </c>
      <c r="M75">
        <v>0</v>
      </c>
      <c r="N75">
        <v>4</v>
      </c>
    </row>
    <row r="76" spans="1:14" x14ac:dyDescent="0.25">
      <c r="A76" t="s">
        <v>1351</v>
      </c>
      <c r="B76" t="s">
        <v>1912</v>
      </c>
      <c r="C76">
        <v>269934393</v>
      </c>
      <c r="D76">
        <v>279841541</v>
      </c>
      <c r="E76">
        <v>0</v>
      </c>
      <c r="F76">
        <v>0</v>
      </c>
      <c r="G76">
        <v>199429.9</v>
      </c>
      <c r="H76">
        <v>200747.2</v>
      </c>
      <c r="I76">
        <v>1353.53</v>
      </c>
      <c r="J76">
        <v>1394</v>
      </c>
      <c r="K76">
        <v>2718116.55</v>
      </c>
      <c r="L76">
        <v>13.54</v>
      </c>
      <c r="M76">
        <v>1</v>
      </c>
      <c r="N76">
        <v>4</v>
      </c>
    </row>
    <row r="77" spans="1:14" x14ac:dyDescent="0.25">
      <c r="A77" t="s">
        <v>1353</v>
      </c>
      <c r="B77" t="s">
        <v>1913</v>
      </c>
      <c r="C77">
        <v>27144049</v>
      </c>
      <c r="D77">
        <v>28390658</v>
      </c>
      <c r="E77">
        <v>0</v>
      </c>
      <c r="F77">
        <v>0</v>
      </c>
      <c r="G77">
        <v>356830</v>
      </c>
      <c r="H77">
        <v>365953.3</v>
      </c>
      <c r="I77">
        <v>76.069999999999993</v>
      </c>
      <c r="J77">
        <v>77.58</v>
      </c>
      <c r="K77">
        <v>0</v>
      </c>
      <c r="L77">
        <v>0</v>
      </c>
      <c r="M77">
        <v>0</v>
      </c>
      <c r="N77">
        <v>4</v>
      </c>
    </row>
    <row r="78" spans="1:14" x14ac:dyDescent="0.25">
      <c r="A78" t="s">
        <v>1348</v>
      </c>
      <c r="B78" t="s">
        <v>1914</v>
      </c>
      <c r="C78">
        <v>0</v>
      </c>
      <c r="D78">
        <v>0</v>
      </c>
      <c r="E78">
        <v>0</v>
      </c>
      <c r="F78">
        <v>0</v>
      </c>
      <c r="G78">
        <v>0</v>
      </c>
      <c r="H78">
        <v>0</v>
      </c>
      <c r="I78">
        <v>0</v>
      </c>
      <c r="J78" t="s">
        <v>1192</v>
      </c>
      <c r="K78">
        <v>0</v>
      </c>
      <c r="L78" t="s">
        <v>1192</v>
      </c>
      <c r="M78" t="s">
        <v>1192</v>
      </c>
      <c r="N78">
        <v>4</v>
      </c>
    </row>
    <row r="79" spans="1:14" x14ac:dyDescent="0.25">
      <c r="A79" t="s">
        <v>1355</v>
      </c>
      <c r="B79" t="s">
        <v>1915</v>
      </c>
      <c r="C79">
        <v>76018935</v>
      </c>
      <c r="D79">
        <v>81622228</v>
      </c>
      <c r="E79">
        <v>0</v>
      </c>
      <c r="F79">
        <v>0</v>
      </c>
      <c r="G79">
        <v>356829.4</v>
      </c>
      <c r="H79">
        <v>365953.3</v>
      </c>
      <c r="I79">
        <v>213.04</v>
      </c>
      <c r="J79">
        <v>223.04</v>
      </c>
      <c r="K79">
        <v>0</v>
      </c>
      <c r="L79">
        <v>0</v>
      </c>
      <c r="M79">
        <v>0</v>
      </c>
      <c r="N79">
        <v>4</v>
      </c>
    </row>
    <row r="80" spans="1:14" x14ac:dyDescent="0.25">
      <c r="A80" t="s">
        <v>1356</v>
      </c>
      <c r="B80" t="s">
        <v>1916</v>
      </c>
      <c r="C80">
        <v>388150286</v>
      </c>
      <c r="D80">
        <v>406257917.5</v>
      </c>
      <c r="E80">
        <v>0</v>
      </c>
      <c r="F80">
        <v>0</v>
      </c>
      <c r="G80">
        <v>285274.59999999998</v>
      </c>
      <c r="H80">
        <v>289915</v>
      </c>
      <c r="I80">
        <v>1360.62</v>
      </c>
      <c r="J80">
        <v>1401.3</v>
      </c>
      <c r="K80">
        <v>3944641.75</v>
      </c>
      <c r="L80">
        <v>13.61</v>
      </c>
      <c r="M80">
        <v>1</v>
      </c>
      <c r="N80">
        <v>4</v>
      </c>
    </row>
    <row r="81" spans="1:14" x14ac:dyDescent="0.25">
      <c r="A81" t="s">
        <v>1358</v>
      </c>
      <c r="B81" t="s">
        <v>1917</v>
      </c>
      <c r="C81">
        <v>27473179</v>
      </c>
      <c r="D81">
        <v>28532303</v>
      </c>
      <c r="E81">
        <v>0</v>
      </c>
      <c r="F81">
        <v>0</v>
      </c>
      <c r="G81">
        <v>348732.9</v>
      </c>
      <c r="H81">
        <v>355100.2</v>
      </c>
      <c r="I81">
        <v>78.78</v>
      </c>
      <c r="J81">
        <v>80.349999999999994</v>
      </c>
      <c r="K81">
        <v>0</v>
      </c>
      <c r="L81">
        <v>0</v>
      </c>
      <c r="M81">
        <v>0</v>
      </c>
      <c r="N81">
        <v>4</v>
      </c>
    </row>
    <row r="82" spans="1:14" x14ac:dyDescent="0.25">
      <c r="A82" t="s">
        <v>1360</v>
      </c>
      <c r="B82" t="s">
        <v>1918</v>
      </c>
      <c r="C82">
        <v>83197213</v>
      </c>
      <c r="D82">
        <v>88267261.689999998</v>
      </c>
      <c r="E82">
        <v>0</v>
      </c>
      <c r="F82">
        <v>0</v>
      </c>
      <c r="G82">
        <v>348732.9</v>
      </c>
      <c r="H82">
        <v>355100.22</v>
      </c>
      <c r="I82">
        <v>238.57</v>
      </c>
      <c r="J82">
        <v>248.57</v>
      </c>
      <c r="K82">
        <v>0</v>
      </c>
      <c r="L82">
        <v>0</v>
      </c>
      <c r="M82">
        <v>0</v>
      </c>
      <c r="N82">
        <v>4</v>
      </c>
    </row>
    <row r="83" spans="1:14" x14ac:dyDescent="0.25">
      <c r="A83" t="s">
        <v>1361</v>
      </c>
      <c r="B83" t="s">
        <v>1919</v>
      </c>
      <c r="C83">
        <v>351680890</v>
      </c>
      <c r="D83">
        <v>372798588</v>
      </c>
      <c r="E83">
        <v>1137021</v>
      </c>
      <c r="F83">
        <v>1149531</v>
      </c>
      <c r="G83">
        <v>251711.3</v>
      </c>
      <c r="H83">
        <v>259082.2</v>
      </c>
      <c r="I83">
        <v>1397.16</v>
      </c>
      <c r="J83">
        <v>1438.92</v>
      </c>
      <c r="K83">
        <v>3619379</v>
      </c>
      <c r="L83">
        <v>13.97</v>
      </c>
      <c r="M83">
        <v>1</v>
      </c>
      <c r="N83">
        <v>4</v>
      </c>
    </row>
    <row r="84" spans="1:14" x14ac:dyDescent="0.25">
      <c r="A84" t="s">
        <v>1364</v>
      </c>
      <c r="B84" t="s">
        <v>1920</v>
      </c>
      <c r="C84">
        <v>777556369</v>
      </c>
      <c r="D84">
        <v>829721399.39999998</v>
      </c>
      <c r="E84">
        <v>1148251</v>
      </c>
      <c r="F84">
        <v>1170717.2</v>
      </c>
      <c r="G84">
        <v>501947.2</v>
      </c>
      <c r="H84">
        <v>510161.4</v>
      </c>
      <c r="I84">
        <v>1549.08</v>
      </c>
      <c r="J84">
        <v>1626.39</v>
      </c>
      <c r="K84">
        <v>23707200.25</v>
      </c>
      <c r="L84">
        <v>46.47</v>
      </c>
      <c r="M84">
        <v>3</v>
      </c>
      <c r="N84">
        <v>4</v>
      </c>
    </row>
    <row r="85" spans="1:14" x14ac:dyDescent="0.25">
      <c r="A85" t="s">
        <v>1366</v>
      </c>
      <c r="B85" t="s">
        <v>1921</v>
      </c>
      <c r="C85">
        <v>143341059</v>
      </c>
      <c r="D85">
        <v>150788408</v>
      </c>
      <c r="E85">
        <v>0</v>
      </c>
      <c r="F85">
        <v>0</v>
      </c>
      <c r="G85">
        <v>501946.7</v>
      </c>
      <c r="H85">
        <v>510161.41</v>
      </c>
      <c r="I85">
        <v>285.57</v>
      </c>
      <c r="J85">
        <v>295.57</v>
      </c>
      <c r="K85">
        <v>0</v>
      </c>
      <c r="L85">
        <v>0</v>
      </c>
      <c r="M85">
        <v>0</v>
      </c>
      <c r="N85">
        <v>4</v>
      </c>
    </row>
    <row r="86" spans="1:14" x14ac:dyDescent="0.25">
      <c r="A86" t="s">
        <v>1370</v>
      </c>
      <c r="B86" t="s">
        <v>1369</v>
      </c>
      <c r="C86">
        <v>0</v>
      </c>
      <c r="D86">
        <v>0</v>
      </c>
      <c r="E86">
        <v>0</v>
      </c>
      <c r="F86">
        <v>0</v>
      </c>
      <c r="G86">
        <v>0</v>
      </c>
      <c r="H86">
        <v>0</v>
      </c>
      <c r="I86">
        <v>0</v>
      </c>
      <c r="J86" t="s">
        <v>1192</v>
      </c>
      <c r="K86">
        <v>0</v>
      </c>
      <c r="L86" t="s">
        <v>1192</v>
      </c>
      <c r="M86" t="s">
        <v>1192</v>
      </c>
      <c r="N86">
        <v>4</v>
      </c>
    </row>
    <row r="87" spans="1:14" x14ac:dyDescent="0.25">
      <c r="A87" t="s">
        <v>1374</v>
      </c>
      <c r="B87" t="s">
        <v>1922</v>
      </c>
      <c r="C87">
        <v>24751159</v>
      </c>
      <c r="D87">
        <v>25614426</v>
      </c>
      <c r="E87">
        <v>0</v>
      </c>
      <c r="F87">
        <v>0</v>
      </c>
      <c r="G87">
        <v>289014</v>
      </c>
      <c r="H87">
        <v>293239</v>
      </c>
      <c r="I87">
        <v>85.64</v>
      </c>
      <c r="J87">
        <v>87.35</v>
      </c>
      <c r="K87">
        <v>0</v>
      </c>
      <c r="L87">
        <v>0</v>
      </c>
      <c r="M87">
        <v>0</v>
      </c>
      <c r="N87">
        <v>4</v>
      </c>
    </row>
    <row r="88" spans="1:14" x14ac:dyDescent="0.25">
      <c r="A88" t="s">
        <v>1375</v>
      </c>
      <c r="B88" t="s">
        <v>1923</v>
      </c>
      <c r="C88">
        <v>323674612</v>
      </c>
      <c r="D88">
        <v>343146896.19999999</v>
      </c>
      <c r="E88">
        <v>0</v>
      </c>
      <c r="F88">
        <v>0</v>
      </c>
      <c r="G88">
        <v>211067.8</v>
      </c>
      <c r="H88">
        <v>215689.5</v>
      </c>
      <c r="I88">
        <v>1533.51</v>
      </c>
      <c r="J88">
        <v>1590.93</v>
      </c>
      <c r="K88">
        <v>6600024</v>
      </c>
      <c r="L88">
        <v>30.6</v>
      </c>
      <c r="M88">
        <v>2</v>
      </c>
      <c r="N88">
        <v>4</v>
      </c>
    </row>
    <row r="89" spans="1:14" x14ac:dyDescent="0.25">
      <c r="A89" t="s">
        <v>1377</v>
      </c>
      <c r="B89" t="s">
        <v>1924</v>
      </c>
      <c r="C89">
        <v>53391667</v>
      </c>
      <c r="D89">
        <v>56663738.939999998</v>
      </c>
      <c r="E89">
        <v>0</v>
      </c>
      <c r="F89">
        <v>0</v>
      </c>
      <c r="G89">
        <v>211067.8</v>
      </c>
      <c r="H89">
        <v>215689.5</v>
      </c>
      <c r="I89">
        <v>252.96</v>
      </c>
      <c r="J89">
        <v>262.70999999999998</v>
      </c>
      <c r="K89">
        <v>0</v>
      </c>
      <c r="L89">
        <v>0</v>
      </c>
      <c r="M89">
        <v>0</v>
      </c>
      <c r="N89">
        <v>4</v>
      </c>
    </row>
    <row r="90" spans="1:14" x14ac:dyDescent="0.25">
      <c r="A90" t="s">
        <v>1379</v>
      </c>
      <c r="B90" t="s">
        <v>1925</v>
      </c>
      <c r="C90">
        <v>107280460</v>
      </c>
      <c r="D90">
        <v>113717813</v>
      </c>
      <c r="E90">
        <v>0</v>
      </c>
      <c r="F90">
        <v>0</v>
      </c>
      <c r="G90">
        <v>446649.1</v>
      </c>
      <c r="H90">
        <v>455490.7</v>
      </c>
      <c r="I90">
        <v>240.19</v>
      </c>
      <c r="J90">
        <v>249.66</v>
      </c>
      <c r="K90">
        <v>0</v>
      </c>
      <c r="L90">
        <v>0</v>
      </c>
      <c r="M90">
        <v>0</v>
      </c>
      <c r="N90">
        <v>4</v>
      </c>
    </row>
    <row r="91" spans="1:14" x14ac:dyDescent="0.25">
      <c r="A91" t="s">
        <v>1385</v>
      </c>
      <c r="B91" t="s">
        <v>1384</v>
      </c>
      <c r="C91">
        <v>0</v>
      </c>
      <c r="D91">
        <v>0</v>
      </c>
      <c r="E91">
        <v>0</v>
      </c>
      <c r="F91">
        <v>0</v>
      </c>
      <c r="G91">
        <v>0</v>
      </c>
      <c r="H91">
        <v>0</v>
      </c>
      <c r="I91">
        <v>0</v>
      </c>
      <c r="J91" t="s">
        <v>1192</v>
      </c>
      <c r="K91">
        <v>0</v>
      </c>
      <c r="L91" t="s">
        <v>1192</v>
      </c>
      <c r="M91" t="s">
        <v>1192</v>
      </c>
      <c r="N91">
        <v>4</v>
      </c>
    </row>
    <row r="92" spans="1:14" x14ac:dyDescent="0.25">
      <c r="A92" t="s">
        <v>1381</v>
      </c>
      <c r="B92" t="s">
        <v>1926</v>
      </c>
      <c r="C92">
        <v>45037737</v>
      </c>
      <c r="D92">
        <v>49404872</v>
      </c>
      <c r="E92">
        <v>0</v>
      </c>
      <c r="F92">
        <v>0</v>
      </c>
      <c r="G92">
        <v>714480.4</v>
      </c>
      <c r="H92">
        <v>726272</v>
      </c>
      <c r="I92">
        <v>63.04</v>
      </c>
      <c r="J92">
        <v>68.03</v>
      </c>
      <c r="K92">
        <v>0</v>
      </c>
      <c r="L92">
        <v>0</v>
      </c>
      <c r="M92">
        <v>0</v>
      </c>
      <c r="N92">
        <v>4</v>
      </c>
    </row>
    <row r="93" spans="1:14" x14ac:dyDescent="0.25">
      <c r="A93" t="s">
        <v>1383</v>
      </c>
      <c r="B93" t="s">
        <v>1927</v>
      </c>
      <c r="C93">
        <v>126855991</v>
      </c>
      <c r="D93">
        <v>136212309</v>
      </c>
      <c r="E93">
        <v>0</v>
      </c>
      <c r="F93">
        <v>0</v>
      </c>
      <c r="G93">
        <v>714480.4</v>
      </c>
      <c r="H93">
        <v>726271.98</v>
      </c>
      <c r="I93">
        <v>177.55</v>
      </c>
      <c r="J93">
        <v>187.55</v>
      </c>
      <c r="K93">
        <v>0</v>
      </c>
      <c r="L93">
        <v>0</v>
      </c>
      <c r="M93">
        <v>0</v>
      </c>
      <c r="N93">
        <v>4</v>
      </c>
    </row>
    <row r="94" spans="1:14" x14ac:dyDescent="0.25">
      <c r="A94" t="s">
        <v>1386</v>
      </c>
      <c r="B94" t="s">
        <v>1928</v>
      </c>
      <c r="C94">
        <v>509476238</v>
      </c>
      <c r="D94">
        <v>532646000</v>
      </c>
      <c r="E94">
        <v>1021000</v>
      </c>
      <c r="F94">
        <v>1087000</v>
      </c>
      <c r="G94">
        <v>337276.4</v>
      </c>
      <c r="H94">
        <v>342375</v>
      </c>
      <c r="I94">
        <v>1510.56</v>
      </c>
      <c r="J94">
        <v>1555.74</v>
      </c>
      <c r="K94">
        <v>5173286</v>
      </c>
      <c r="L94">
        <v>15.11</v>
      </c>
      <c r="M94">
        <v>1</v>
      </c>
      <c r="N94">
        <v>4</v>
      </c>
    </row>
    <row r="95" spans="1:14" x14ac:dyDescent="0.25">
      <c r="A95" t="s">
        <v>1388</v>
      </c>
      <c r="B95" t="s">
        <v>1929</v>
      </c>
      <c r="C95">
        <v>43952025</v>
      </c>
      <c r="D95">
        <v>48232410</v>
      </c>
      <c r="E95">
        <v>0</v>
      </c>
      <c r="F95">
        <v>0</v>
      </c>
      <c r="G95">
        <v>654242.69999999995</v>
      </c>
      <c r="H95">
        <v>668224.1</v>
      </c>
      <c r="I95">
        <v>67.180000000000007</v>
      </c>
      <c r="J95">
        <v>72.180000000000007</v>
      </c>
      <c r="K95">
        <v>0</v>
      </c>
      <c r="L95">
        <v>0</v>
      </c>
      <c r="M95">
        <v>0</v>
      </c>
      <c r="N95">
        <v>4</v>
      </c>
    </row>
    <row r="96" spans="1:14" x14ac:dyDescent="0.25">
      <c r="A96" t="s">
        <v>1391</v>
      </c>
      <c r="B96" t="s">
        <v>1930</v>
      </c>
      <c r="C96">
        <v>285196821</v>
      </c>
      <c r="D96">
        <v>301346304</v>
      </c>
      <c r="E96">
        <v>257733</v>
      </c>
      <c r="F96">
        <v>262413</v>
      </c>
      <c r="G96">
        <v>212226.9</v>
      </c>
      <c r="H96">
        <v>215743.6</v>
      </c>
      <c r="I96">
        <v>1343.83</v>
      </c>
      <c r="J96">
        <v>1396.78</v>
      </c>
      <c r="K96">
        <v>8696623</v>
      </c>
      <c r="L96">
        <v>40.31</v>
      </c>
      <c r="M96">
        <v>3</v>
      </c>
      <c r="N96">
        <v>4</v>
      </c>
    </row>
  </sheetData>
  <autoFilter ref="A1:N96" xr:uid="{4A4560C3-06A9-4026-8198-BADB5C332943}"/>
  <phoneticPr fontId="10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11" ma:contentTypeDescription="Create a new document." ma:contentTypeScope="" ma:versionID="56944908efdba5418c57186046811768">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d08e852e257ebda342037e02f6043766"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isl xmlns:xsi="http://www.w3.org/2001/XMLSchema-instance" xmlns:xsd="http://www.w3.org/2001/XMLSchema" xmlns="http://www.boldonjames.com/2008/01/sie/internal/label" sislVersion="0" policy="8270c081-d9f3-48ae-83c7-c2320a8ca25c">
  <element uid="id_protective_marking_protect" value=""/>
</sisl>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09977-66F6-412E-99F5-8D490AE79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0E5FE5-21F7-49F3-A47A-8FCC320955C9}">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FFC2C85F-C805-4353-B35F-F70DD217A06F}">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63fd57c9-5291-4ee5-b3d3-37b4b570c278"/>
    <ds:schemaRef ds:uri="3fa4860e-4e84-4984-b511-cb934d7752ca"/>
    <ds:schemaRef ds:uri="http://www.w3.org/XML/1998/namespace"/>
    <ds:schemaRef ds:uri="http://purl.org/dc/dcmitype/"/>
  </ds:schemaRefs>
</ds:datastoreItem>
</file>

<file path=customXml/itemProps4.xml><?xml version="1.0" encoding="utf-8"?>
<ds:datastoreItem xmlns:ds="http://schemas.openxmlformats.org/officeDocument/2006/customXml" ds:itemID="{76D49234-6C0F-4175-8352-38DF1E7B73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Billing Authorities</vt:lpstr>
      <vt:lpstr>Precepting Authorities</vt:lpstr>
      <vt:lpstr>GLA</vt:lpstr>
      <vt:lpstr>GMCA and WYCA</vt:lpstr>
      <vt:lpstr>Data</vt:lpstr>
      <vt:lpstr>_CTR11415</vt:lpstr>
      <vt:lpstr>AllCTR1Data</vt:lpstr>
      <vt:lpstr>AllCTR2Data</vt:lpstr>
      <vt:lpstr>ALLCTRDATA</vt:lpstr>
      <vt:lpstr>CONTACT</vt:lpstr>
      <vt:lpstr>CTRprint1</vt:lpstr>
      <vt:lpstr>CTRprint2</vt:lpstr>
      <vt:lpstr>'Precepting Bodies'!datar</vt:lpstr>
      <vt:lpstr>datar</vt:lpstr>
      <vt:lpstr>'Billing Authorities'!detruse</vt:lpstr>
      <vt:lpstr>'Precepting Bodies'!LAcodes</vt:lpstr>
      <vt:lpstr>'Precepting Bodies'!LAlist</vt:lpstr>
      <vt:lpstr>'Billing Authorities'!Print_Area</vt:lpstr>
      <vt:lpstr>'Precepting Authorities'!Print_Area</vt:lpstr>
      <vt:lpstr>'Billing Authorities'!Print_Titles</vt:lpstr>
      <vt:lpstr>'Precepting Authorities'!Print_Titles</vt:lpstr>
      <vt:lpstr>'Precepting Bodies'!Table</vt:lpstr>
      <vt:lpst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of CTR scheme</dc:title>
  <dc:subject/>
  <dc:creator>LGF</dc:creator>
  <cp:keywords/>
  <dc:description/>
  <cp:lastModifiedBy>Benjamin Rees</cp:lastModifiedBy>
  <cp:revision/>
  <dcterms:created xsi:type="dcterms:W3CDTF">2000-02-14T13:52:12Z</dcterms:created>
  <dcterms:modified xsi:type="dcterms:W3CDTF">2022-09-09T08:50:35Z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bfa7878a-c4ca-43e1-8657-b317ff4c9457</vt:lpwstr>
  </property>
  <property fmtid="{D5CDD505-2E9C-101B-9397-08002B2CF9AE}" pid="3" name="bjSaver">
    <vt:lpwstr>x83X+1/811XqcBvxUzZI2s9tCYeE/WZu</vt:lpwstr>
  </property>
  <property fmtid="{D5CDD505-2E9C-101B-9397-08002B2CF9AE}" pid="4" name="bjDocumentLabelXML">
    <vt:lpwstr>&lt;?xml version="1.0"?&gt;&lt;sisl xmlns:xsi="http://www.w3.org/2001/XMLSchema-instance" xmlns:xsd="http://www.w3.org/2001/XMLSchema" sislVersion="0" policy="8270c081-d9f3-48ae-83c7-c2320a8ca25c" xmlns="http://www.boldonjames.com/2008/01/sie/internal/label"&gt;  &lt;el</vt:lpwstr>
  </property>
  <property fmtid="{D5CDD505-2E9C-101B-9397-08002B2CF9AE}" pid="5" name="bjDocumentLabelXML-0">
    <vt:lpwstr>ement uid="id_protective_marking_protect" value="" /&gt;&lt;/sisl&gt;</vt:lpwstr>
  </property>
  <property fmtid="{D5CDD505-2E9C-101B-9397-08002B2CF9AE}" pid="6" name="bjDocumentSecurityLabel">
    <vt:lpwstr>OFFICIAL-SENSITIVE </vt:lpwstr>
  </property>
  <property fmtid="{D5CDD505-2E9C-101B-9397-08002B2CF9AE}" pid="7" name="eGMS.ProtectiveMarking">
    <vt:lpwstr>OFFICIAL-SENSITIVE</vt:lpwstr>
  </property>
  <property fmtid="{D5CDD505-2E9C-101B-9397-08002B2CF9AE}" pid="8" name="ContentTypeId">
    <vt:lpwstr>0x010100ECCB7E1F660E4D499F35AD51896216AD</vt:lpwstr>
  </property>
</Properties>
</file>