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7460" tabRatio="500" activeTab="1"/>
  </bookViews>
  <sheets>
    <sheet name="Sheet1" sheetId="2" r:id="rId1"/>
    <sheet name="Sheet2" sheetId="3" r:id="rId2"/>
    <sheet name="Sheet4" sheetId="5" r:id="rId3"/>
  </sheets>
  <definedNames>
    <definedName name="solver_adj" localSheetId="1" hidden="1">Sheet2!$H$2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Sheet2!$H$2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1</definedName>
    <definedName name="solver_opt" localSheetId="1" hidden="1">Sheet2!$I$2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Sheet2!$J$2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318900000</definedName>
    <definedName name="solver_ver" localSheetId="1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2" i="3"/>
  <c r="G4" i="3"/>
  <c r="L3" i="3"/>
  <c r="M3" i="3"/>
  <c r="G5" i="3"/>
  <c r="L4" i="3"/>
  <c r="M4" i="3"/>
  <c r="G6" i="3"/>
  <c r="L5" i="3"/>
  <c r="M5" i="3"/>
  <c r="G7" i="3"/>
  <c r="L6" i="3"/>
  <c r="M6" i="3"/>
  <c r="G2" i="3"/>
  <c r="D2" i="3"/>
  <c r="L2" i="3"/>
  <c r="M2" i="3"/>
  <c r="K3" i="3"/>
  <c r="K4" i="3"/>
  <c r="K5" i="3"/>
  <c r="K6" i="3"/>
  <c r="K2" i="3"/>
  <c r="D13" i="5"/>
  <c r="C13" i="5"/>
  <c r="D9" i="5"/>
  <c r="C9" i="5"/>
  <c r="B37" i="3"/>
  <c r="B64" i="3"/>
  <c r="D53" i="3"/>
  <c r="B38" i="3"/>
  <c r="D54" i="3"/>
  <c r="B39" i="3"/>
  <c r="D55" i="3"/>
  <c r="B40" i="3"/>
  <c r="D56" i="3"/>
  <c r="C37" i="3"/>
  <c r="F2" i="3"/>
  <c r="C10" i="3"/>
  <c r="D3" i="3"/>
  <c r="F3" i="3"/>
  <c r="G3" i="3"/>
  <c r="I3" i="3"/>
  <c r="D4" i="3"/>
  <c r="F4" i="3"/>
  <c r="B4" i="3"/>
  <c r="I4" i="3"/>
  <c r="D5" i="3"/>
  <c r="F5" i="3"/>
  <c r="B5" i="3"/>
  <c r="I5" i="3"/>
  <c r="D6" i="3"/>
  <c r="F6" i="3"/>
  <c r="B6" i="3"/>
  <c r="I6" i="3"/>
  <c r="D7" i="3"/>
  <c r="F7" i="3"/>
  <c r="B7" i="3"/>
  <c r="I7" i="3"/>
  <c r="I2" i="3"/>
  <c r="B31" i="3"/>
  <c r="B27" i="3"/>
  <c r="B26" i="3"/>
  <c r="B23" i="3"/>
  <c r="B30" i="3"/>
  <c r="D46" i="3"/>
  <c r="D47" i="3"/>
  <c r="D48" i="3"/>
  <c r="D45" i="3"/>
  <c r="B16" i="3"/>
  <c r="B13" i="3"/>
  <c r="M5" i="5"/>
  <c r="M4" i="5"/>
  <c r="P3" i="2"/>
</calcChain>
</file>

<file path=xl/sharedStrings.xml><?xml version="1.0" encoding="utf-8"?>
<sst xmlns="http://schemas.openxmlformats.org/spreadsheetml/2006/main" count="229" uniqueCount="204">
  <si>
    <t>India</t>
  </si>
  <si>
    <t>Food Balance Sheets</t>
  </si>
  <si>
    <t>Population</t>
  </si>
  <si>
    <t>Wheat and products</t>
  </si>
  <si>
    <t>Rice (Milled Equivalent)</t>
  </si>
  <si>
    <t>Barley and products</t>
  </si>
  <si>
    <t>Maize and products</t>
  </si>
  <si>
    <t>Rye and products</t>
  </si>
  <si>
    <t>Oats</t>
  </si>
  <si>
    <t>Millet and products</t>
  </si>
  <si>
    <t>Sorghum and products</t>
  </si>
  <si>
    <t>Cereals, Other</t>
  </si>
  <si>
    <t>Cassava and products</t>
  </si>
  <si>
    <t>Potatoes and products</t>
  </si>
  <si>
    <t>Sweet potatoes</t>
  </si>
  <si>
    <t>Yams</t>
  </si>
  <si>
    <t>Roots, Other</t>
  </si>
  <si>
    <t>Sugar cane</t>
  </si>
  <si>
    <t>Sugar beet</t>
  </si>
  <si>
    <t>Sugar non-centrifugal</t>
  </si>
  <si>
    <t>Sugar (Raw Equivalent)</t>
  </si>
  <si>
    <t>Sweeteners, Other</t>
  </si>
  <si>
    <t>Honey</t>
  </si>
  <si>
    <t>Beans</t>
  </si>
  <si>
    <t>Peas</t>
  </si>
  <si>
    <t>Pulses, Other and products</t>
  </si>
  <si>
    <t>Nuts and products</t>
  </si>
  <si>
    <t>Soyabeans</t>
  </si>
  <si>
    <t>Groundnuts (Shelled Eq)</t>
  </si>
  <si>
    <t>Sunflower seed</t>
  </si>
  <si>
    <t>Rape and Mustardseed</t>
  </si>
  <si>
    <t>Cottonseed</t>
  </si>
  <si>
    <t>Coconuts - Incl Copra</t>
  </si>
  <si>
    <t>Sesame seed</t>
  </si>
  <si>
    <t>Palm kernels</t>
  </si>
  <si>
    <t>Olives (including preserved)</t>
  </si>
  <si>
    <t>Oilcrops, Other</t>
  </si>
  <si>
    <t>Soyabean Oil</t>
  </si>
  <si>
    <t>Groundnut Oil</t>
  </si>
  <si>
    <t>Sunflowerseed Oil</t>
  </si>
  <si>
    <t>Rape and Mustard Oil</t>
  </si>
  <si>
    <t>Cottonseed Oil</t>
  </si>
  <si>
    <t>Palmkernel Oil</t>
  </si>
  <si>
    <t>Palm Oil</t>
  </si>
  <si>
    <t>Coconut Oil</t>
  </si>
  <si>
    <t>Sesameseed Oil</t>
  </si>
  <si>
    <t>Olive Oil</t>
  </si>
  <si>
    <t>Ricebran Oil</t>
  </si>
  <si>
    <t>Maize Germ Oil</t>
  </si>
  <si>
    <t>Oilcrops Oil, Other</t>
  </si>
  <si>
    <t>Tomatoes and products</t>
  </si>
  <si>
    <t>Onions</t>
  </si>
  <si>
    <t>Vegetables, Other</t>
  </si>
  <si>
    <t>Oranges, Mandarines</t>
  </si>
  <si>
    <t>Lemons, Limes and products</t>
  </si>
  <si>
    <t>Grapefruit and products</t>
  </si>
  <si>
    <t>Citrus, Other</t>
  </si>
  <si>
    <t>Bananas</t>
  </si>
  <si>
    <t>Plantains</t>
  </si>
  <si>
    <t>Apples and products</t>
  </si>
  <si>
    <t>Pineapples and products</t>
  </si>
  <si>
    <t>Dates</t>
  </si>
  <si>
    <t>Grapes and products (excl wine)</t>
  </si>
  <si>
    <t>Fruits, Other</t>
  </si>
  <si>
    <t>Coffee and products</t>
  </si>
  <si>
    <t>Cocoa Beans and products</t>
  </si>
  <si>
    <t>Tea (including mate)</t>
  </si>
  <si>
    <t>Pepper</t>
  </si>
  <si>
    <t>Pimento</t>
  </si>
  <si>
    <t>Cloves</t>
  </si>
  <si>
    <t>Spices, Other</t>
  </si>
  <si>
    <t>Wine</t>
  </si>
  <si>
    <t>Beer</t>
  </si>
  <si>
    <t>Beverages, Fermented</t>
  </si>
  <si>
    <t>Beverages, Alcoholic</t>
  </si>
  <si>
    <t>Alcohol, Non-Food</t>
  </si>
  <si>
    <t>Bovine Meat</t>
  </si>
  <si>
    <t>Mutton &amp; Goat Meat</t>
  </si>
  <si>
    <t>Pigmeat</t>
  </si>
  <si>
    <t>Poultry Meat</t>
  </si>
  <si>
    <t>Meat, Other</t>
  </si>
  <si>
    <t>Offals, Edible</t>
  </si>
  <si>
    <t>Butter, Ghee</t>
  </si>
  <si>
    <t>Cream</t>
  </si>
  <si>
    <t>Fats, Animals, Raw</t>
  </si>
  <si>
    <t>Fish, Body Oil</t>
  </si>
  <si>
    <t>Fish, Liver Oil</t>
  </si>
  <si>
    <t>Eggs</t>
  </si>
  <si>
    <t>Milk - Excluding Butter</t>
  </si>
  <si>
    <t>Freshwater Fish</t>
  </si>
  <si>
    <t>Demersal Fish</t>
  </si>
  <si>
    <t>Pelagic Fish</t>
  </si>
  <si>
    <t>Marine Fish, Other</t>
  </si>
  <si>
    <t>Crustaceans</t>
  </si>
  <si>
    <t>Cephalopods</t>
  </si>
  <si>
    <t>Molluscs, Other</t>
  </si>
  <si>
    <t>Aquatic Animals, Others</t>
  </si>
  <si>
    <t>Aquatic Plants</t>
  </si>
  <si>
    <t>Infant food</t>
  </si>
  <si>
    <t>Miscellaneous</t>
  </si>
  <si>
    <t>Grand Total</t>
  </si>
  <si>
    <t>Vegetal Products</t>
  </si>
  <si>
    <t>Animal Products</t>
  </si>
  <si>
    <t>Cereals - Excluding Beer</t>
  </si>
  <si>
    <t>Starchy Roots</t>
  </si>
  <si>
    <t>Sugar Crops</t>
  </si>
  <si>
    <t>Sugar &amp; Sweeteners</t>
  </si>
  <si>
    <t>Pulses</t>
  </si>
  <si>
    <t>Treenuts</t>
  </si>
  <si>
    <t>Oilcrops</t>
  </si>
  <si>
    <t>Vegetable Oils</t>
  </si>
  <si>
    <t>Vegetables</t>
  </si>
  <si>
    <t>Fruits - Excluding Wine</t>
  </si>
  <si>
    <t>Stimulants</t>
  </si>
  <si>
    <t>Spices</t>
  </si>
  <si>
    <t>Alcoholic Beverages</t>
  </si>
  <si>
    <t>Meat</t>
  </si>
  <si>
    <t>Offals</t>
  </si>
  <si>
    <t>Animal fats</t>
  </si>
  <si>
    <t>Fish, Seafood</t>
  </si>
  <si>
    <t>Aquatic Products, Other</t>
  </si>
  <si>
    <t>Single Items</t>
  </si>
  <si>
    <t>Domestic Supply</t>
  </si>
  <si>
    <t>Domestic Utilization</t>
  </si>
  <si>
    <t>Per Capita Supply</t>
  </si>
  <si>
    <t>1000 Metric tons</t>
  </si>
  <si>
    <t>Total</t>
  </si>
  <si>
    <t>Fat</t>
  </si>
  <si>
    <t>Food</t>
  </si>
  <si>
    <t>Food Manu</t>
  </si>
  <si>
    <t>Feed</t>
  </si>
  <si>
    <t>Seed</t>
  </si>
  <si>
    <t>Waste</t>
  </si>
  <si>
    <t>Kg / Yr</t>
  </si>
  <si>
    <t>KCal / Day</t>
  </si>
  <si>
    <t>Gr / Day</t>
  </si>
  <si>
    <t>Prot,</t>
  </si>
  <si>
    <t>Prod,</t>
  </si>
  <si>
    <t>Impo,</t>
  </si>
  <si>
    <t>Stock Var,</t>
  </si>
  <si>
    <t>Exp,</t>
  </si>
  <si>
    <t>Oth, Uses</t>
  </si>
  <si>
    <t>Time</t>
  </si>
  <si>
    <t>AreaName</t>
  </si>
  <si>
    <t>ItemName</t>
  </si>
  <si>
    <t>ElementName</t>
  </si>
  <si>
    <t>Pigs</t>
  </si>
  <si>
    <t>Livestock total per ha of agricultural area (No/Ha)</t>
  </si>
  <si>
    <t>Beef</t>
  </si>
  <si>
    <t>Pork</t>
  </si>
  <si>
    <t>Chicken</t>
  </si>
  <si>
    <t>Kcal/per/ha</t>
  </si>
  <si>
    <t>% of Total Livestock (%)</t>
  </si>
  <si>
    <t>Livestock per/ha after livestock type</t>
  </si>
  <si>
    <t>Sheep and goat</t>
  </si>
  <si>
    <t>People fed per ha cropland</t>
  </si>
  <si>
    <t>People fed/ha/livestock</t>
  </si>
  <si>
    <t>Average caloric intake in study</t>
  </si>
  <si>
    <t>USA</t>
  </si>
  <si>
    <t>Percentage of agricultural land</t>
  </si>
  <si>
    <t>Land area</t>
  </si>
  <si>
    <t>USA in hectares</t>
  </si>
  <si>
    <t>USA agricultural land</t>
  </si>
  <si>
    <t>USA cropsland ha</t>
  </si>
  <si>
    <t>Hectare agricultural land USA %</t>
  </si>
  <si>
    <t>USA Kcal/pers,/day</t>
  </si>
  <si>
    <t>USA Kcal/pers,/day/veg</t>
  </si>
  <si>
    <t>USA Kcal/pers,/day/meat</t>
  </si>
  <si>
    <t>From: http://www,waldeneffect,org/blog/Calories_per_acre_for_various_foods/</t>
  </si>
  <si>
    <t>Cattle</t>
  </si>
  <si>
    <t>Sheep</t>
  </si>
  <si>
    <t>2014 Baseline</t>
  </si>
  <si>
    <t>Population increase assumed to be 0,55%</t>
  </si>
  <si>
    <t>USA people fed by cropland</t>
  </si>
  <si>
    <t>USA livestock ha</t>
  </si>
  <si>
    <t>Cropland hectares</t>
  </si>
  <si>
    <t>Livestock hectares</t>
  </si>
  <si>
    <t>USA Kcal/pers,/day produced (2011)</t>
  </si>
  <si>
    <t>Spoilage and waste</t>
  </si>
  <si>
    <t>From: http://data.worldbank.org/indicator/AG.LND.TOTL.K2 - retrieved 8/1 2016</t>
  </si>
  <si>
    <t>From: http://www.ers.usda.gov/data-products/major-land-uses/.aspx#25962 - retrieved 8/1 2016</t>
  </si>
  <si>
    <t>From: http://www.ers.usda.gov/data-products/food-availability-(per-capita)-data-system/.aspx#26675 - retrieved 8/1 2016</t>
  </si>
  <si>
    <t>USA people fed by livestock</t>
  </si>
  <si>
    <t>From: Cassidy, E. S., West, P. C., Gerber, J. S., &amp; Foley, J. A. (2013). Redefining agricultural yields: from tonnes to people nourished per hectare. Environmental Research Letters, 8(3), 034015. http://doi.org/10.1088/1748-9326/8/3/034015</t>
  </si>
  <si>
    <t>From: Ortman, J. M., &amp; Guarneri, C. E. (2009). United States population projections: 2000 to 2050. United States Census Bureau, 1–19. Retrieved from http://www.census.gov/population</t>
  </si>
  <si>
    <t>USAn people fed/ha cropland (calculated)</t>
  </si>
  <si>
    <t>USAn people fed pr/ha cropland (study)</t>
  </si>
  <si>
    <t>USAn people fed pr/ha livestock (calculated)</t>
  </si>
  <si>
    <t>United States Department of Agriculture, 1(May 2014), 204–205. Retrieved from: http://www.agcensus.usda.gov/Publications/2012/</t>
  </si>
  <si>
    <t>From: Vilsack, T., &amp; Clark, C. (2012). 2012 Census of Agriculture: United States. United States Department of Agriculture, 1(May 2014), 204–205.</t>
  </si>
  <si>
    <t>Food for additional people from the US</t>
  </si>
  <si>
    <t>Kcal/ha average USA production</t>
  </si>
  <si>
    <t>Cattle total heads</t>
  </si>
  <si>
    <t>Pigs total heads</t>
  </si>
  <si>
    <t>Sheep total heads</t>
  </si>
  <si>
    <t>Chicken total heads</t>
  </si>
  <si>
    <t>Total heads</t>
  </si>
  <si>
    <t>Converted from acres to hectares by factoring with 0,4</t>
  </si>
  <si>
    <t>Livestock inventory USA 2012</t>
  </si>
  <si>
    <t>Percentage of livestock type 2012</t>
  </si>
  <si>
    <t>Food Security USA</t>
  </si>
  <si>
    <t>Land/capita</t>
  </si>
  <si>
    <t>Food surplus for additional</t>
  </si>
  <si>
    <t>Food production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</si>
</sst>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D_K_K_-;\-* #,##0.00\ _D_K_K_-;_-* &quot;-&quot;??\ _D_K_K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b/>
      <i/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43" fontId="0" fillId="0" borderId="1" xfId="1" applyFont="1" applyBorder="1" applyAlignment="1">
      <alignment wrapText="1"/>
    </xf>
    <xf numFmtId="43" fontId="0" fillId="0" borderId="1" xfId="1" applyFont="1" applyBorder="1"/>
    <xf numFmtId="43" fontId="2" fillId="0" borderId="1" xfId="1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wrapText="1"/>
    </xf>
    <xf numFmtId="43" fontId="0" fillId="2" borderId="1" xfId="1" applyFont="1" applyFill="1" applyBorder="1" applyAlignment="1">
      <alignment wrapText="1"/>
    </xf>
    <xf numFmtId="43" fontId="0" fillId="2" borderId="1" xfId="1" applyFont="1" applyFill="1" applyBorder="1"/>
    <xf numFmtId="10" fontId="0" fillId="0" borderId="0" xfId="2" applyNumberFormat="1" applyFont="1"/>
    <xf numFmtId="43" fontId="0" fillId="0" borderId="0" xfId="1" applyFont="1"/>
    <xf numFmtId="43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3" fontId="0" fillId="0" borderId="4" xfId="1" applyFont="1" applyBorder="1"/>
    <xf numFmtId="43" fontId="0" fillId="0" borderId="6" xfId="1" applyFont="1" applyBorder="1"/>
    <xf numFmtId="43" fontId="0" fillId="0" borderId="9" xfId="1" applyFont="1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Alignment="1"/>
    <xf numFmtId="43" fontId="0" fillId="0" borderId="0" xfId="1" applyFont="1" applyAlignment="1"/>
    <xf numFmtId="43" fontId="0" fillId="0" borderId="0" xfId="0" applyNumberFormat="1" applyAlignment="1"/>
    <xf numFmtId="43" fontId="0" fillId="0" borderId="0" xfId="1" applyFont="1" applyBorder="1"/>
    <xf numFmtId="43" fontId="0" fillId="0" borderId="0" xfId="0" applyNumberFormat="1" applyBorder="1"/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43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/>
    <xf numFmtId="43" fontId="0" fillId="0" borderId="11" xfId="1" applyFont="1" applyBorder="1"/>
    <xf numFmtId="43" fontId="0" fillId="0" borderId="11" xfId="0" applyNumberFormat="1" applyBorder="1"/>
    <xf numFmtId="0" fontId="0" fillId="0" borderId="12" xfId="0" applyBorder="1"/>
    <xf numFmtId="43" fontId="0" fillId="0" borderId="3" xfId="1" applyFont="1" applyBorder="1"/>
    <xf numFmtId="37" fontId="7" fillId="0" borderId="3" xfId="0" applyNumberFormat="1" applyFont="1" applyBorder="1" applyProtection="1"/>
    <xf numFmtId="43" fontId="0" fillId="0" borderId="8" xfId="1" applyFont="1" applyBorder="1"/>
    <xf numFmtId="43" fontId="0" fillId="0" borderId="0" xfId="0" applyNumberFormat="1" applyBorder="1" applyAlignment="1"/>
    <xf numFmtId="2" fontId="0" fillId="0" borderId="0" xfId="0" applyNumberFormat="1" applyBorder="1"/>
    <xf numFmtId="43" fontId="0" fillId="0" borderId="8" xfId="1" applyFont="1" applyBorder="1" applyAlignment="1"/>
    <xf numFmtId="43" fontId="0" fillId="0" borderId="3" xfId="1" applyFont="1" applyBorder="1" applyAlignment="1"/>
    <xf numFmtId="43" fontId="0" fillId="0" borderId="0" xfId="1" applyFont="1" applyBorder="1" applyAlignment="1"/>
    <xf numFmtId="43" fontId="0" fillId="0" borderId="8" xfId="0" applyNumberFormat="1" applyBorder="1" applyAlignment="1"/>
    <xf numFmtId="43" fontId="0" fillId="0" borderId="4" xfId="0" applyNumberFormat="1" applyBorder="1" applyAlignment="1"/>
    <xf numFmtId="43" fontId="0" fillId="0" borderId="6" xfId="0" applyNumberFormat="1" applyBorder="1" applyAlignment="1"/>
    <xf numFmtId="43" fontId="0" fillId="0" borderId="9" xfId="1" applyFont="1" applyBorder="1" applyAlignment="1"/>
    <xf numFmtId="0" fontId="0" fillId="0" borderId="9" xfId="0" applyBorder="1" applyAlignment="1">
      <alignment wrapText="1"/>
    </xf>
    <xf numFmtId="0" fontId="0" fillId="3" borderId="13" xfId="0" applyFill="1" applyBorder="1" applyAlignment="1">
      <alignment horizont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43" fontId="0" fillId="0" borderId="6" xfId="0" applyNumberFormat="1" applyBorder="1"/>
    <xf numFmtId="0" fontId="0" fillId="3" borderId="15" xfId="0" applyFill="1" applyBorder="1" applyAlignment="1">
      <alignment horizontal="center" vertical="center" wrapText="1"/>
    </xf>
    <xf numFmtId="43" fontId="0" fillId="0" borderId="8" xfId="0" applyNumberFormat="1" applyBorder="1"/>
    <xf numFmtId="43" fontId="0" fillId="0" borderId="9" xfId="0" applyNumberFormat="1" applyBorder="1"/>
    <xf numFmtId="0" fontId="0" fillId="0" borderId="16" xfId="0" applyBorder="1" applyAlignment="1">
      <alignment wrapText="1"/>
    </xf>
    <xf numFmtId="43" fontId="0" fillId="0" borderId="15" xfId="0" applyNumberFormat="1" applyBorder="1"/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5" fillId="0" borderId="7" xfId="7" applyBorder="1" applyAlignment="1">
      <alignment wrapText="1"/>
    </xf>
    <xf numFmtId="10" fontId="0" fillId="0" borderId="6" xfId="2" applyNumberFormat="1" applyFont="1" applyBorder="1"/>
    <xf numFmtId="10" fontId="0" fillId="0" borderId="8" xfId="2" applyNumberFormat="1" applyFont="1" applyBorder="1" applyAlignment="1">
      <alignment horizontal="center"/>
    </xf>
    <xf numFmtId="0" fontId="0" fillId="0" borderId="10" xfId="0" applyBorder="1"/>
    <xf numFmtId="43" fontId="0" fillId="0" borderId="12" xfId="0" applyNumberFormat="1" applyBorder="1"/>
    <xf numFmtId="0" fontId="9" fillId="0" borderId="1" xfId="0" applyFont="1" applyBorder="1"/>
    <xf numFmtId="43" fontId="0" fillId="0" borderId="1" xfId="0" applyNumberFormat="1" applyBorder="1"/>
    <xf numFmtId="0" fontId="9" fillId="3" borderId="1" xfId="0" applyFont="1" applyFill="1" applyBorder="1" applyAlignment="1">
      <alignment horizontal="center" vertical="center" wrapText="1"/>
    </xf>
    <xf numFmtId="0" fontId="9" fillId="3" borderId="1" xfId="1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32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3" builtinId="8" hidden="1"/>
    <cellStyle name="Hyperlink" xfId="5" builtinId="8" hidden="1"/>
    <cellStyle name="Hyperlink" xfId="7" builtinId="8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aldeneffect.org/blog/Calories_per_acre_for_various_foo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showGridLines="0" workbookViewId="0">
      <selection activeCell="N33" sqref="N33"/>
    </sheetView>
  </sheetViews>
  <sheetFormatPr baseColWidth="10" defaultRowHeight="15" x14ac:dyDescent="0"/>
  <cols>
    <col min="1" max="1" width="23.6640625" bestFit="1" customWidth="1"/>
    <col min="2" max="2" width="11.1640625" bestFit="1" customWidth="1"/>
    <col min="3" max="3" width="9.5" bestFit="1" customWidth="1"/>
    <col min="4" max="4" width="9.6640625" bestFit="1" customWidth="1"/>
    <col min="5" max="5" width="9.5" bestFit="1" customWidth="1"/>
    <col min="6" max="6" width="11.33203125" bestFit="1" customWidth="1"/>
    <col min="7" max="8" width="11.1640625" bestFit="1" customWidth="1"/>
    <col min="9" max="11" width="10.33203125" bestFit="1" customWidth="1"/>
    <col min="12" max="12" width="9.5" bestFit="1" customWidth="1"/>
    <col min="13" max="13" width="8.1640625" bestFit="1" customWidth="1"/>
    <col min="14" max="14" width="11" bestFit="1" customWidth="1"/>
    <col min="15" max="16" width="7.33203125" bestFit="1" customWidth="1"/>
  </cols>
  <sheetData>
    <row r="1" spans="1:17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 t="s">
        <v>1</v>
      </c>
      <c r="N1" s="77"/>
      <c r="O1" s="77"/>
      <c r="P1" s="77"/>
      <c r="Q1" s="1"/>
    </row>
    <row r="2" spans="1:17">
      <c r="A2" s="78">
        <v>2010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7"/>
      <c r="N2" s="77"/>
      <c r="O2" s="77"/>
      <c r="P2" s="77"/>
      <c r="Q2" s="1"/>
    </row>
    <row r="3" spans="1:17" ht="16" customHeigh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 t="s">
        <v>2</v>
      </c>
      <c r="N3" s="77"/>
      <c r="O3" s="77"/>
      <c r="P3" s="79">
        <f>1205625*1000</f>
        <v>1205625000</v>
      </c>
      <c r="Q3" s="79"/>
    </row>
    <row r="4" spans="1:17">
      <c r="A4" s="77" t="s">
        <v>121</v>
      </c>
      <c r="B4" s="77" t="s">
        <v>122</v>
      </c>
      <c r="C4" s="77"/>
      <c r="D4" s="77"/>
      <c r="E4" s="77"/>
      <c r="F4" s="77"/>
      <c r="G4" s="77" t="s">
        <v>123</v>
      </c>
      <c r="H4" s="77"/>
      <c r="I4" s="77"/>
      <c r="J4" s="77"/>
      <c r="K4" s="77"/>
      <c r="L4" s="77"/>
      <c r="M4" s="77" t="s">
        <v>124</v>
      </c>
      <c r="N4" s="77"/>
      <c r="O4" s="77"/>
      <c r="P4" s="77"/>
      <c r="Q4" s="1"/>
    </row>
    <row r="5" spans="1:17">
      <c r="A5" s="77"/>
      <c r="B5" s="77" t="s">
        <v>125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 t="s">
        <v>126</v>
      </c>
      <c r="N5" s="77"/>
      <c r="O5" s="2" t="s">
        <v>136</v>
      </c>
      <c r="P5" s="2" t="s">
        <v>127</v>
      </c>
      <c r="Q5" s="1"/>
    </row>
    <row r="6" spans="1:17">
      <c r="A6" s="77"/>
      <c r="B6" s="2" t="s">
        <v>137</v>
      </c>
      <c r="C6" s="2" t="s">
        <v>138</v>
      </c>
      <c r="D6" s="2" t="s">
        <v>139</v>
      </c>
      <c r="E6" s="2" t="s">
        <v>140</v>
      </c>
      <c r="F6" s="2" t="s">
        <v>126</v>
      </c>
      <c r="G6" s="2" t="s">
        <v>128</v>
      </c>
      <c r="H6" s="2" t="s">
        <v>129</v>
      </c>
      <c r="I6" s="2" t="s">
        <v>130</v>
      </c>
      <c r="J6" s="2" t="s">
        <v>131</v>
      </c>
      <c r="K6" s="2" t="s">
        <v>132</v>
      </c>
      <c r="L6" s="2" t="s">
        <v>141</v>
      </c>
      <c r="M6" s="2" t="s">
        <v>133</v>
      </c>
      <c r="N6" s="2" t="s">
        <v>134</v>
      </c>
      <c r="O6" s="2" t="s">
        <v>135</v>
      </c>
      <c r="P6" s="2" t="s">
        <v>135</v>
      </c>
      <c r="Q6" s="1"/>
    </row>
    <row r="7" spans="1:17">
      <c r="A7" s="2" t="s">
        <v>100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5">
        <v>2442</v>
      </c>
      <c r="O7" s="5">
        <v>59.59</v>
      </c>
      <c r="P7" s="5">
        <v>51.39</v>
      </c>
      <c r="Q7" s="4"/>
    </row>
    <row r="8" spans="1:17">
      <c r="A8" s="2" t="s">
        <v>101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5">
        <v>2216</v>
      </c>
      <c r="O8" s="5">
        <v>47.66</v>
      </c>
      <c r="P8" s="5">
        <v>36.47</v>
      </c>
      <c r="Q8" s="4"/>
    </row>
    <row r="9" spans="1:17">
      <c r="A9" s="2" t="s">
        <v>102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5">
        <v>225</v>
      </c>
      <c r="O9" s="5">
        <v>11.93</v>
      </c>
      <c r="P9" s="5">
        <v>14.91</v>
      </c>
      <c r="Q9" s="4"/>
    </row>
    <row r="10" spans="1:17">
      <c r="A10" s="2" t="s">
        <v>103</v>
      </c>
      <c r="B10" s="5">
        <v>219899</v>
      </c>
      <c r="C10" s="5">
        <v>251</v>
      </c>
      <c r="D10" s="5">
        <v>-1450</v>
      </c>
      <c r="E10" s="5">
        <v>5156</v>
      </c>
      <c r="F10" s="5">
        <v>213544</v>
      </c>
      <c r="G10" s="5">
        <v>184552</v>
      </c>
      <c r="H10" s="5">
        <v>444</v>
      </c>
      <c r="I10" s="5">
        <v>10731</v>
      </c>
      <c r="J10" s="5">
        <v>6699</v>
      </c>
      <c r="K10" s="5">
        <v>11131</v>
      </c>
      <c r="L10" s="5">
        <v>18</v>
      </c>
      <c r="M10" s="5">
        <v>153.08000000000001</v>
      </c>
      <c r="N10" s="5">
        <v>1404</v>
      </c>
      <c r="O10" s="5">
        <v>33.299999999999997</v>
      </c>
      <c r="P10" s="5">
        <v>5.94</v>
      </c>
      <c r="Q10" s="4"/>
    </row>
    <row r="11" spans="1:17">
      <c r="A11" s="2" t="s">
        <v>3</v>
      </c>
      <c r="B11" s="5">
        <v>80804</v>
      </c>
      <c r="C11" s="5">
        <v>199</v>
      </c>
      <c r="D11" s="5">
        <v>1550</v>
      </c>
      <c r="E11" s="5">
        <v>158</v>
      </c>
      <c r="F11" s="5">
        <v>82394</v>
      </c>
      <c r="G11" s="5">
        <v>72719</v>
      </c>
      <c r="H11" s="5">
        <v>0</v>
      </c>
      <c r="I11" s="5">
        <v>1816</v>
      </c>
      <c r="J11" s="5">
        <v>2907</v>
      </c>
      <c r="K11" s="5">
        <v>4952</v>
      </c>
      <c r="L11" s="3"/>
      <c r="M11" s="5">
        <v>60.32</v>
      </c>
      <c r="N11" s="5">
        <v>515</v>
      </c>
      <c r="O11" s="5">
        <v>15.03</v>
      </c>
      <c r="P11" s="5">
        <v>2.39</v>
      </c>
      <c r="Q11" s="4"/>
    </row>
    <row r="12" spans="1:17">
      <c r="A12" s="2" t="s">
        <v>4</v>
      </c>
      <c r="B12" s="5">
        <v>96023</v>
      </c>
      <c r="C12" s="5">
        <v>11</v>
      </c>
      <c r="D12" s="5">
        <v>500</v>
      </c>
      <c r="E12" s="5">
        <v>2264</v>
      </c>
      <c r="F12" s="5">
        <v>94270</v>
      </c>
      <c r="G12" s="5">
        <v>86928</v>
      </c>
      <c r="H12" s="5">
        <v>341</v>
      </c>
      <c r="I12" s="5">
        <v>1920</v>
      </c>
      <c r="J12" s="5">
        <v>2200</v>
      </c>
      <c r="K12" s="5">
        <v>2881</v>
      </c>
      <c r="L12" s="3"/>
      <c r="M12" s="5">
        <v>72.099999999999994</v>
      </c>
      <c r="N12" s="5">
        <v>715</v>
      </c>
      <c r="O12" s="5">
        <v>13.44</v>
      </c>
      <c r="P12" s="5">
        <v>1.58</v>
      </c>
      <c r="Q12" s="4"/>
    </row>
    <row r="13" spans="1:17">
      <c r="A13" s="2" t="s">
        <v>5</v>
      </c>
      <c r="B13" s="5">
        <v>1355</v>
      </c>
      <c r="C13" s="5">
        <v>5</v>
      </c>
      <c r="D13" s="5">
        <v>0</v>
      </c>
      <c r="E13" s="5">
        <v>39</v>
      </c>
      <c r="F13" s="5">
        <v>1321</v>
      </c>
      <c r="G13" s="5">
        <v>984</v>
      </c>
      <c r="H13" s="5">
        <v>103</v>
      </c>
      <c r="I13" s="5">
        <v>122</v>
      </c>
      <c r="J13" s="5">
        <v>85</v>
      </c>
      <c r="K13" s="5">
        <v>27</v>
      </c>
      <c r="L13" s="3"/>
      <c r="M13" s="5">
        <v>0.82</v>
      </c>
      <c r="N13" s="5">
        <v>5</v>
      </c>
      <c r="O13" s="5">
        <v>0.14000000000000001</v>
      </c>
      <c r="P13" s="5">
        <v>0.02</v>
      </c>
      <c r="Q13" s="4"/>
    </row>
    <row r="14" spans="1:17">
      <c r="A14" s="2" t="s">
        <v>6</v>
      </c>
      <c r="B14" s="5">
        <v>21726</v>
      </c>
      <c r="C14" s="5">
        <v>10</v>
      </c>
      <c r="D14" s="5">
        <v>-2000</v>
      </c>
      <c r="E14" s="5">
        <v>2376</v>
      </c>
      <c r="F14" s="5">
        <v>17359</v>
      </c>
      <c r="G14" s="5">
        <v>7682</v>
      </c>
      <c r="H14" s="5">
        <v>0</v>
      </c>
      <c r="I14" s="5">
        <v>6520</v>
      </c>
      <c r="J14" s="5">
        <v>966</v>
      </c>
      <c r="K14" s="5">
        <v>2173</v>
      </c>
      <c r="L14" s="5">
        <v>18</v>
      </c>
      <c r="M14" s="5">
        <v>6.37</v>
      </c>
      <c r="N14" s="5">
        <v>52</v>
      </c>
      <c r="O14" s="5">
        <v>1.31</v>
      </c>
      <c r="P14" s="5">
        <v>0.64</v>
      </c>
      <c r="Q14" s="4"/>
    </row>
    <row r="15" spans="1:17">
      <c r="A15" s="2" t="s">
        <v>7</v>
      </c>
      <c r="B15" s="3"/>
      <c r="C15" s="5">
        <v>0</v>
      </c>
      <c r="D15" s="3"/>
      <c r="E15" s="5">
        <v>0</v>
      </c>
      <c r="F15" s="5"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4"/>
    </row>
    <row r="16" spans="1:17">
      <c r="A16" s="2" t="s">
        <v>8</v>
      </c>
      <c r="B16" s="3"/>
      <c r="C16" s="5">
        <v>26</v>
      </c>
      <c r="D16" s="5">
        <v>0</v>
      </c>
      <c r="E16" s="5">
        <v>0</v>
      </c>
      <c r="F16" s="5">
        <v>26</v>
      </c>
      <c r="G16" s="5">
        <v>19</v>
      </c>
      <c r="H16" s="3"/>
      <c r="I16" s="5">
        <v>7</v>
      </c>
      <c r="J16" s="3"/>
      <c r="K16" s="3"/>
      <c r="L16" s="3"/>
      <c r="M16" s="5">
        <v>0.02</v>
      </c>
      <c r="N16" s="5">
        <v>0</v>
      </c>
      <c r="O16" s="5">
        <v>0</v>
      </c>
      <c r="P16" s="5">
        <v>0</v>
      </c>
      <c r="Q16" s="4"/>
    </row>
    <row r="17" spans="1:17">
      <c r="A17" s="2" t="s">
        <v>9</v>
      </c>
      <c r="B17" s="5">
        <v>13293</v>
      </c>
      <c r="C17" s="5">
        <v>1</v>
      </c>
      <c r="D17" s="5">
        <v>-1500</v>
      </c>
      <c r="E17" s="5">
        <v>157</v>
      </c>
      <c r="F17" s="5">
        <v>11637</v>
      </c>
      <c r="G17" s="5">
        <v>10414</v>
      </c>
      <c r="H17" s="3"/>
      <c r="I17" s="5">
        <v>266</v>
      </c>
      <c r="J17" s="5">
        <v>320</v>
      </c>
      <c r="K17" s="5">
        <v>637</v>
      </c>
      <c r="L17" s="3"/>
      <c r="M17" s="5">
        <v>8.64</v>
      </c>
      <c r="N17" s="5">
        <v>74</v>
      </c>
      <c r="O17" s="5">
        <v>2.13</v>
      </c>
      <c r="P17" s="5">
        <v>0.84</v>
      </c>
      <c r="Q17" s="4"/>
    </row>
    <row r="18" spans="1:17">
      <c r="A18" s="2" t="s">
        <v>10</v>
      </c>
      <c r="B18" s="5">
        <v>6698</v>
      </c>
      <c r="C18" s="5">
        <v>0</v>
      </c>
      <c r="D18" s="3"/>
      <c r="E18" s="5">
        <v>130</v>
      </c>
      <c r="F18" s="5">
        <v>6568</v>
      </c>
      <c r="G18" s="5">
        <v>5806</v>
      </c>
      <c r="H18" s="5">
        <v>0</v>
      </c>
      <c r="I18" s="5">
        <v>80</v>
      </c>
      <c r="J18" s="5">
        <v>221</v>
      </c>
      <c r="K18" s="5">
        <v>461</v>
      </c>
      <c r="L18" s="3"/>
      <c r="M18" s="5">
        <v>4.82</v>
      </c>
      <c r="N18" s="5">
        <v>43</v>
      </c>
      <c r="O18" s="5">
        <v>1.25</v>
      </c>
      <c r="P18" s="5">
        <v>0.46</v>
      </c>
      <c r="Q18" s="4"/>
    </row>
    <row r="19" spans="1:17">
      <c r="A19" s="2" t="s">
        <v>11</v>
      </c>
      <c r="B19" s="3"/>
      <c r="C19" s="5">
        <v>1</v>
      </c>
      <c r="D19" s="5">
        <v>0</v>
      </c>
      <c r="E19" s="5">
        <v>31</v>
      </c>
      <c r="F19" s="5">
        <v>-31</v>
      </c>
      <c r="G19" s="5">
        <v>0</v>
      </c>
      <c r="H19" s="3"/>
      <c r="I19" s="3"/>
      <c r="J19" s="3"/>
      <c r="K19" s="3"/>
      <c r="L19" s="3"/>
      <c r="M19" s="5">
        <v>0</v>
      </c>
      <c r="N19" s="5">
        <v>0</v>
      </c>
      <c r="O19" s="5">
        <v>0</v>
      </c>
      <c r="P19" s="5">
        <v>0</v>
      </c>
      <c r="Q19" s="4"/>
    </row>
    <row r="20" spans="1:17">
      <c r="A20" s="2" t="s">
        <v>104</v>
      </c>
      <c r="B20" s="5">
        <v>45732</v>
      </c>
      <c r="C20" s="5">
        <v>22</v>
      </c>
      <c r="D20" s="5">
        <v>0</v>
      </c>
      <c r="E20" s="5">
        <v>224</v>
      </c>
      <c r="F20" s="5">
        <v>45529</v>
      </c>
      <c r="G20" s="5">
        <v>34771</v>
      </c>
      <c r="H20" s="5">
        <v>0</v>
      </c>
      <c r="I20" s="3"/>
      <c r="J20" s="5">
        <v>2981</v>
      </c>
      <c r="K20" s="5">
        <v>7773</v>
      </c>
      <c r="L20" s="5">
        <v>6</v>
      </c>
      <c r="M20" s="5">
        <v>28.84</v>
      </c>
      <c r="N20" s="5">
        <v>56</v>
      </c>
      <c r="O20" s="5">
        <v>1.03</v>
      </c>
      <c r="P20" s="5">
        <v>0.09</v>
      </c>
      <c r="Q20" s="4"/>
    </row>
    <row r="21" spans="1:17">
      <c r="A21" s="2" t="s">
        <v>12</v>
      </c>
      <c r="B21" s="5">
        <v>8060</v>
      </c>
      <c r="C21" s="5">
        <v>4</v>
      </c>
      <c r="D21" s="5">
        <v>0</v>
      </c>
      <c r="E21" s="5">
        <v>11</v>
      </c>
      <c r="F21" s="5">
        <v>8053</v>
      </c>
      <c r="G21" s="5">
        <v>7650</v>
      </c>
      <c r="H21" s="5">
        <v>0</v>
      </c>
      <c r="I21" s="3"/>
      <c r="J21" s="3"/>
      <c r="K21" s="5">
        <v>403</v>
      </c>
      <c r="L21" s="3"/>
      <c r="M21" s="5">
        <v>6.34</v>
      </c>
      <c r="N21" s="5">
        <v>14</v>
      </c>
      <c r="O21" s="5">
        <v>0.06</v>
      </c>
      <c r="P21" s="5">
        <v>0.02</v>
      </c>
      <c r="Q21" s="4"/>
    </row>
    <row r="22" spans="1:17">
      <c r="A22" s="2" t="s">
        <v>13</v>
      </c>
      <c r="B22" s="5">
        <v>36577</v>
      </c>
      <c r="C22" s="5">
        <v>18</v>
      </c>
      <c r="D22" s="3"/>
      <c r="E22" s="5">
        <v>209</v>
      </c>
      <c r="F22" s="5">
        <v>36386</v>
      </c>
      <c r="G22" s="5">
        <v>26084</v>
      </c>
      <c r="H22" s="5">
        <v>0</v>
      </c>
      <c r="I22" s="3"/>
      <c r="J22" s="5">
        <v>2981</v>
      </c>
      <c r="K22" s="5">
        <v>7315</v>
      </c>
      <c r="L22" s="5">
        <v>6</v>
      </c>
      <c r="M22" s="5">
        <v>21.63</v>
      </c>
      <c r="N22" s="5">
        <v>40</v>
      </c>
      <c r="O22" s="5">
        <v>0.95</v>
      </c>
      <c r="P22" s="5">
        <v>0.06</v>
      </c>
      <c r="Q22" s="4"/>
    </row>
    <row r="23" spans="1:17">
      <c r="A23" s="2" t="s">
        <v>14</v>
      </c>
      <c r="B23" s="5">
        <v>1095</v>
      </c>
      <c r="C23" s="5">
        <v>0</v>
      </c>
      <c r="D23" s="3"/>
      <c r="E23" s="5">
        <v>3</v>
      </c>
      <c r="F23" s="5">
        <v>1092</v>
      </c>
      <c r="G23" s="5">
        <v>1037</v>
      </c>
      <c r="H23" s="3"/>
      <c r="I23" s="3"/>
      <c r="J23" s="3"/>
      <c r="K23" s="5">
        <v>55</v>
      </c>
      <c r="L23" s="3"/>
      <c r="M23" s="5">
        <v>0.86</v>
      </c>
      <c r="N23" s="5">
        <v>2</v>
      </c>
      <c r="O23" s="5">
        <v>0.02</v>
      </c>
      <c r="P23" s="5">
        <v>0.01</v>
      </c>
      <c r="Q23" s="4"/>
    </row>
    <row r="24" spans="1:17">
      <c r="A24" s="2" t="s">
        <v>15</v>
      </c>
      <c r="B24" s="3"/>
      <c r="C24" s="3"/>
      <c r="D24" s="3"/>
      <c r="E24" s="5">
        <v>0</v>
      </c>
      <c r="F24" s="5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4"/>
    </row>
    <row r="25" spans="1:17">
      <c r="A25" s="2" t="s">
        <v>16</v>
      </c>
      <c r="B25" s="3"/>
      <c r="C25" s="5">
        <v>0</v>
      </c>
      <c r="D25" s="3"/>
      <c r="E25" s="5">
        <v>2</v>
      </c>
      <c r="F25" s="5">
        <v>-2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4"/>
    </row>
    <row r="26" spans="1:17">
      <c r="A26" s="2" t="s">
        <v>105</v>
      </c>
      <c r="B26" s="5">
        <v>292302</v>
      </c>
      <c r="C26" s="5">
        <v>0</v>
      </c>
      <c r="D26" s="3"/>
      <c r="E26" s="5">
        <v>0</v>
      </c>
      <c r="F26" s="5">
        <v>292302</v>
      </c>
      <c r="G26" s="5">
        <v>10238</v>
      </c>
      <c r="H26" s="5">
        <v>257218</v>
      </c>
      <c r="I26" s="5">
        <v>5846</v>
      </c>
      <c r="J26" s="5">
        <v>14615</v>
      </c>
      <c r="K26" s="5">
        <v>4385</v>
      </c>
      <c r="L26" s="3"/>
      <c r="M26" s="5">
        <v>8.49</v>
      </c>
      <c r="N26" s="5">
        <v>7</v>
      </c>
      <c r="O26" s="5">
        <v>0.02</v>
      </c>
      <c r="P26" s="5">
        <v>0.05</v>
      </c>
      <c r="Q26" s="4"/>
    </row>
    <row r="27" spans="1:17">
      <c r="A27" s="2" t="s">
        <v>17</v>
      </c>
      <c r="B27" s="5">
        <v>292302</v>
      </c>
      <c r="C27" s="5">
        <v>0</v>
      </c>
      <c r="D27" s="3"/>
      <c r="E27" s="5">
        <v>0</v>
      </c>
      <c r="F27" s="5">
        <v>292302</v>
      </c>
      <c r="G27" s="5">
        <v>10238</v>
      </c>
      <c r="H27" s="5">
        <v>257218</v>
      </c>
      <c r="I27" s="5">
        <v>5846</v>
      </c>
      <c r="J27" s="5">
        <v>14615</v>
      </c>
      <c r="K27" s="5">
        <v>4385</v>
      </c>
      <c r="L27" s="3"/>
      <c r="M27" s="5">
        <v>8.49</v>
      </c>
      <c r="N27" s="5">
        <v>7</v>
      </c>
      <c r="O27" s="5">
        <v>0.02</v>
      </c>
      <c r="P27" s="5">
        <v>0.05</v>
      </c>
      <c r="Q27" s="4"/>
    </row>
    <row r="28" spans="1:17">
      <c r="A28" s="2" t="s">
        <v>18</v>
      </c>
      <c r="B28" s="3"/>
      <c r="C28" s="5">
        <v>0</v>
      </c>
      <c r="D28" s="3"/>
      <c r="E28" s="5">
        <v>0</v>
      </c>
      <c r="F28" s="5"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4"/>
    </row>
    <row r="29" spans="1:17">
      <c r="A29" s="2" t="s">
        <v>106</v>
      </c>
      <c r="B29" s="5">
        <v>27978</v>
      </c>
      <c r="C29" s="5">
        <v>1254</v>
      </c>
      <c r="D29" s="5">
        <v>2225</v>
      </c>
      <c r="E29" s="5">
        <v>1516</v>
      </c>
      <c r="F29" s="5">
        <v>29941</v>
      </c>
      <c r="G29" s="5">
        <v>26371</v>
      </c>
      <c r="H29" s="5">
        <v>4</v>
      </c>
      <c r="I29" s="5">
        <v>350</v>
      </c>
      <c r="J29" s="3"/>
      <c r="K29" s="3"/>
      <c r="L29" s="5">
        <v>3215</v>
      </c>
      <c r="M29" s="5">
        <v>21.87</v>
      </c>
      <c r="N29" s="5">
        <v>213</v>
      </c>
      <c r="O29" s="5">
        <v>0.08</v>
      </c>
      <c r="P29" s="3"/>
      <c r="Q29" s="4"/>
    </row>
    <row r="30" spans="1:17">
      <c r="A30" s="2" t="s">
        <v>19</v>
      </c>
      <c r="B30" s="5">
        <v>7004</v>
      </c>
      <c r="C30" s="3"/>
      <c r="D30" s="3"/>
      <c r="E30" s="5">
        <v>0</v>
      </c>
      <c r="F30" s="5">
        <v>7004</v>
      </c>
      <c r="G30" s="5">
        <v>3454</v>
      </c>
      <c r="H30" s="3"/>
      <c r="I30" s="5">
        <v>350</v>
      </c>
      <c r="J30" s="3"/>
      <c r="K30" s="3"/>
      <c r="L30" s="5">
        <v>3200</v>
      </c>
      <c r="M30" s="5">
        <v>2.86</v>
      </c>
      <c r="N30" s="5">
        <v>28</v>
      </c>
      <c r="O30" s="5">
        <v>0.08</v>
      </c>
      <c r="P30" s="3"/>
      <c r="Q30" s="4"/>
    </row>
    <row r="31" spans="1:17">
      <c r="A31" s="2" t="s">
        <v>20</v>
      </c>
      <c r="B31" s="5">
        <v>20637</v>
      </c>
      <c r="C31" s="5">
        <v>1226</v>
      </c>
      <c r="D31" s="5">
        <v>2225</v>
      </c>
      <c r="E31" s="5">
        <v>1418</v>
      </c>
      <c r="F31" s="5">
        <v>22670</v>
      </c>
      <c r="G31" s="5">
        <v>22666</v>
      </c>
      <c r="H31" s="5">
        <v>4</v>
      </c>
      <c r="I31" s="3"/>
      <c r="J31" s="3"/>
      <c r="K31" s="3"/>
      <c r="L31" s="3"/>
      <c r="M31" s="5">
        <v>18.8</v>
      </c>
      <c r="N31" s="5">
        <v>183</v>
      </c>
      <c r="O31" s="3"/>
      <c r="P31" s="3"/>
      <c r="Q31" s="4"/>
    </row>
    <row r="32" spans="1:17">
      <c r="A32" s="2" t="s">
        <v>21</v>
      </c>
      <c r="B32" s="5">
        <v>277</v>
      </c>
      <c r="C32" s="5">
        <v>25</v>
      </c>
      <c r="D32" s="5">
        <v>0</v>
      </c>
      <c r="E32" s="5">
        <v>75</v>
      </c>
      <c r="F32" s="5">
        <v>227</v>
      </c>
      <c r="G32" s="5">
        <v>212</v>
      </c>
      <c r="H32" s="3"/>
      <c r="I32" s="3"/>
      <c r="J32" s="3"/>
      <c r="K32" s="3"/>
      <c r="L32" s="5">
        <v>15</v>
      </c>
      <c r="M32" s="5">
        <v>0.18</v>
      </c>
      <c r="N32" s="5">
        <v>2</v>
      </c>
      <c r="O32" s="5">
        <v>0</v>
      </c>
      <c r="P32" s="3"/>
      <c r="Q32" s="4"/>
    </row>
    <row r="33" spans="1:17">
      <c r="A33" s="2" t="s">
        <v>22</v>
      </c>
      <c r="B33" s="5">
        <v>60</v>
      </c>
      <c r="C33" s="5">
        <v>2</v>
      </c>
      <c r="D33" s="3"/>
      <c r="E33" s="5">
        <v>23</v>
      </c>
      <c r="F33" s="5">
        <v>40</v>
      </c>
      <c r="G33" s="5">
        <v>40</v>
      </c>
      <c r="H33" s="3"/>
      <c r="I33" s="3"/>
      <c r="J33" s="3"/>
      <c r="K33" s="3"/>
      <c r="L33" s="3"/>
      <c r="M33" s="5">
        <v>0.03</v>
      </c>
      <c r="N33" s="5">
        <v>0</v>
      </c>
      <c r="O33" s="5">
        <v>0</v>
      </c>
      <c r="P33" s="3"/>
      <c r="Q33" s="4"/>
    </row>
    <row r="34" spans="1:17">
      <c r="A34" s="2" t="s">
        <v>107</v>
      </c>
      <c r="B34" s="5">
        <v>17236</v>
      </c>
      <c r="C34" s="5">
        <v>2304</v>
      </c>
      <c r="D34" s="3"/>
      <c r="E34" s="5">
        <v>230</v>
      </c>
      <c r="F34" s="5">
        <v>19310</v>
      </c>
      <c r="G34" s="5">
        <v>16108</v>
      </c>
      <c r="H34" s="3"/>
      <c r="I34" s="5">
        <v>1580</v>
      </c>
      <c r="J34" s="5">
        <v>938</v>
      </c>
      <c r="K34" s="5">
        <v>685</v>
      </c>
      <c r="L34" s="3"/>
      <c r="M34" s="5">
        <v>13.36</v>
      </c>
      <c r="N34" s="5">
        <v>127</v>
      </c>
      <c r="O34" s="5">
        <v>7.54</v>
      </c>
      <c r="P34" s="5">
        <v>1.04</v>
      </c>
      <c r="Q34" s="4"/>
    </row>
    <row r="35" spans="1:17">
      <c r="A35" s="2" t="s">
        <v>23</v>
      </c>
      <c r="B35" s="5">
        <v>4890</v>
      </c>
      <c r="C35" s="5">
        <v>495</v>
      </c>
      <c r="D35" s="3"/>
      <c r="E35" s="5">
        <v>1</v>
      </c>
      <c r="F35" s="5">
        <v>5384</v>
      </c>
      <c r="G35" s="5">
        <v>4516</v>
      </c>
      <c r="H35" s="3"/>
      <c r="I35" s="5">
        <v>269</v>
      </c>
      <c r="J35" s="5">
        <v>330</v>
      </c>
      <c r="K35" s="5">
        <v>269</v>
      </c>
      <c r="L35" s="3"/>
      <c r="M35" s="5">
        <v>3.75</v>
      </c>
      <c r="N35" s="5">
        <v>35</v>
      </c>
      <c r="O35" s="5">
        <v>2.2000000000000002</v>
      </c>
      <c r="P35" s="5">
        <v>0.13</v>
      </c>
      <c r="Q35" s="4"/>
    </row>
    <row r="36" spans="1:17">
      <c r="A36" s="2" t="s">
        <v>24</v>
      </c>
      <c r="B36" s="5">
        <v>675</v>
      </c>
      <c r="C36" s="5">
        <v>1335</v>
      </c>
      <c r="D36" s="3"/>
      <c r="E36" s="5">
        <v>1</v>
      </c>
      <c r="F36" s="5">
        <v>2009</v>
      </c>
      <c r="G36" s="5">
        <v>1791</v>
      </c>
      <c r="H36" s="3"/>
      <c r="I36" s="5">
        <v>100</v>
      </c>
      <c r="J36" s="5">
        <v>36</v>
      </c>
      <c r="K36" s="5">
        <v>80</v>
      </c>
      <c r="L36" s="3"/>
      <c r="M36" s="5">
        <v>1.49</v>
      </c>
      <c r="N36" s="5">
        <v>14</v>
      </c>
      <c r="O36" s="5">
        <v>0.9</v>
      </c>
      <c r="P36" s="5">
        <v>0.06</v>
      </c>
      <c r="Q36" s="4"/>
    </row>
    <row r="37" spans="1:17">
      <c r="A37" s="2" t="s">
        <v>25</v>
      </c>
      <c r="B37" s="5">
        <v>11672</v>
      </c>
      <c r="C37" s="5">
        <v>474</v>
      </c>
      <c r="D37" s="3"/>
      <c r="E37" s="5">
        <v>228</v>
      </c>
      <c r="F37" s="5">
        <v>11918</v>
      </c>
      <c r="G37" s="5">
        <v>9800</v>
      </c>
      <c r="H37" s="3"/>
      <c r="I37" s="5">
        <v>1210</v>
      </c>
      <c r="J37" s="5">
        <v>572</v>
      </c>
      <c r="K37" s="5">
        <v>335</v>
      </c>
      <c r="L37" s="3"/>
      <c r="M37" s="5">
        <v>8.1300000000000008</v>
      </c>
      <c r="N37" s="5">
        <v>79</v>
      </c>
      <c r="O37" s="5">
        <v>4.4400000000000004</v>
      </c>
      <c r="P37" s="5">
        <v>0.85</v>
      </c>
      <c r="Q37" s="4"/>
    </row>
    <row r="38" spans="1:17">
      <c r="A38" s="2" t="s">
        <v>108</v>
      </c>
      <c r="B38" s="5">
        <v>1129</v>
      </c>
      <c r="C38" s="5">
        <v>585</v>
      </c>
      <c r="D38" s="5">
        <v>0</v>
      </c>
      <c r="E38" s="5">
        <v>351</v>
      </c>
      <c r="F38" s="5">
        <v>1364</v>
      </c>
      <c r="G38" s="5">
        <v>1347</v>
      </c>
      <c r="H38" s="3"/>
      <c r="I38" s="3"/>
      <c r="J38" s="3"/>
      <c r="K38" s="5">
        <v>16</v>
      </c>
      <c r="L38" s="3"/>
      <c r="M38" s="5">
        <v>1.1200000000000001</v>
      </c>
      <c r="N38" s="5">
        <v>7</v>
      </c>
      <c r="O38" s="5">
        <v>0.16</v>
      </c>
      <c r="P38" s="5">
        <v>0.38</v>
      </c>
      <c r="Q38" s="4"/>
    </row>
    <row r="39" spans="1:17">
      <c r="A39" s="2" t="s">
        <v>26</v>
      </c>
      <c r="B39" s="5">
        <v>1129</v>
      </c>
      <c r="C39" s="5">
        <v>585</v>
      </c>
      <c r="D39" s="5">
        <v>0</v>
      </c>
      <c r="E39" s="5">
        <v>351</v>
      </c>
      <c r="F39" s="5">
        <v>1364</v>
      </c>
      <c r="G39" s="5">
        <v>1347</v>
      </c>
      <c r="H39" s="3"/>
      <c r="I39" s="3"/>
      <c r="J39" s="3"/>
      <c r="K39" s="5">
        <v>16</v>
      </c>
      <c r="L39" s="3"/>
      <c r="M39" s="5">
        <v>1.1200000000000001</v>
      </c>
      <c r="N39" s="5">
        <v>7</v>
      </c>
      <c r="O39" s="5">
        <v>0.16</v>
      </c>
      <c r="P39" s="5">
        <v>0.38</v>
      </c>
      <c r="Q39" s="4"/>
    </row>
    <row r="40" spans="1:17">
      <c r="A40" s="2" t="s">
        <v>109</v>
      </c>
      <c r="B40" s="5">
        <v>50848</v>
      </c>
      <c r="C40" s="5">
        <v>43</v>
      </c>
      <c r="D40" s="5">
        <v>-299</v>
      </c>
      <c r="E40" s="5">
        <v>913</v>
      </c>
      <c r="F40" s="5">
        <v>49678</v>
      </c>
      <c r="G40" s="5">
        <v>8834</v>
      </c>
      <c r="H40" s="5">
        <v>33075</v>
      </c>
      <c r="I40" s="5">
        <v>4732</v>
      </c>
      <c r="J40" s="5">
        <v>1198</v>
      </c>
      <c r="K40" s="5">
        <v>1837</v>
      </c>
      <c r="L40" s="5">
        <v>11</v>
      </c>
      <c r="M40" s="5">
        <v>7.33</v>
      </c>
      <c r="N40" s="5">
        <v>42</v>
      </c>
      <c r="O40" s="5">
        <v>0.92</v>
      </c>
      <c r="P40" s="5">
        <v>3.73</v>
      </c>
      <c r="Q40" s="4"/>
    </row>
    <row r="41" spans="1:17">
      <c r="A41" s="2" t="s">
        <v>27</v>
      </c>
      <c r="B41" s="5">
        <v>12736</v>
      </c>
      <c r="C41" s="5">
        <v>0</v>
      </c>
      <c r="D41" s="5">
        <v>-150</v>
      </c>
      <c r="E41" s="5">
        <v>23</v>
      </c>
      <c r="F41" s="5">
        <v>12564</v>
      </c>
      <c r="G41" s="5">
        <v>58</v>
      </c>
      <c r="H41" s="5">
        <v>11322</v>
      </c>
      <c r="I41" s="3"/>
      <c r="J41" s="5">
        <v>611</v>
      </c>
      <c r="K41" s="5">
        <v>573</v>
      </c>
      <c r="L41" s="3"/>
      <c r="M41" s="5">
        <v>0.05</v>
      </c>
      <c r="N41" s="5">
        <v>0</v>
      </c>
      <c r="O41" s="5">
        <v>0.05</v>
      </c>
      <c r="P41" s="5">
        <v>0.02</v>
      </c>
      <c r="Q41" s="4"/>
    </row>
    <row r="42" spans="1:17">
      <c r="A42" s="2" t="s">
        <v>28</v>
      </c>
      <c r="B42" s="5">
        <v>5785</v>
      </c>
      <c r="C42" s="5">
        <v>1</v>
      </c>
      <c r="D42" s="5">
        <v>114</v>
      </c>
      <c r="E42" s="5">
        <v>383</v>
      </c>
      <c r="F42" s="5">
        <v>5518</v>
      </c>
      <c r="G42" s="5">
        <v>451</v>
      </c>
      <c r="H42" s="5">
        <v>4691</v>
      </c>
      <c r="I42" s="3"/>
      <c r="J42" s="5">
        <v>260</v>
      </c>
      <c r="K42" s="5">
        <v>116</v>
      </c>
      <c r="L42" s="3"/>
      <c r="M42" s="5">
        <v>0.37</v>
      </c>
      <c r="N42" s="5">
        <v>5</v>
      </c>
      <c r="O42" s="5">
        <v>0.23</v>
      </c>
      <c r="P42" s="5">
        <v>0.44</v>
      </c>
      <c r="Q42" s="4"/>
    </row>
    <row r="43" spans="1:17">
      <c r="A43" s="2" t="s">
        <v>29</v>
      </c>
      <c r="B43" s="5">
        <v>651</v>
      </c>
      <c r="C43" s="5">
        <v>0</v>
      </c>
      <c r="D43" s="5">
        <v>0</v>
      </c>
      <c r="E43" s="5">
        <v>4</v>
      </c>
      <c r="F43" s="5">
        <v>647</v>
      </c>
      <c r="G43" s="3"/>
      <c r="H43" s="5">
        <v>638</v>
      </c>
      <c r="I43" s="3"/>
      <c r="J43" s="5">
        <v>9</v>
      </c>
      <c r="K43" s="3"/>
      <c r="L43" s="3"/>
      <c r="M43" s="3"/>
      <c r="N43" s="3"/>
      <c r="O43" s="3"/>
      <c r="P43" s="3"/>
      <c r="Q43" s="4"/>
    </row>
    <row r="44" spans="1:17">
      <c r="A44" s="2" t="s">
        <v>30</v>
      </c>
      <c r="B44" s="5">
        <v>6608</v>
      </c>
      <c r="C44" s="5">
        <v>0</v>
      </c>
      <c r="D44" s="3"/>
      <c r="E44" s="5">
        <v>22</v>
      </c>
      <c r="F44" s="5">
        <v>6587</v>
      </c>
      <c r="G44" s="5">
        <v>610</v>
      </c>
      <c r="H44" s="5">
        <v>5741</v>
      </c>
      <c r="I44" s="3"/>
      <c r="J44" s="5">
        <v>46</v>
      </c>
      <c r="K44" s="5">
        <v>198</v>
      </c>
      <c r="L44" s="3"/>
      <c r="M44" s="5">
        <v>1</v>
      </c>
      <c r="N44" s="5">
        <v>7</v>
      </c>
      <c r="O44" s="5">
        <v>0</v>
      </c>
      <c r="P44" s="5">
        <v>1</v>
      </c>
      <c r="Q44" s="4"/>
    </row>
    <row r="45" spans="1:17">
      <c r="A45" s="2" t="s">
        <v>31</v>
      </c>
      <c r="B45" s="5">
        <v>11544</v>
      </c>
      <c r="C45" s="5">
        <v>0</v>
      </c>
      <c r="D45" s="3"/>
      <c r="E45" s="5">
        <v>5</v>
      </c>
      <c r="F45" s="5">
        <v>11539</v>
      </c>
      <c r="G45" s="3"/>
      <c r="H45" s="5">
        <v>6000</v>
      </c>
      <c r="I45" s="5">
        <v>4718</v>
      </c>
      <c r="J45" s="5">
        <v>244</v>
      </c>
      <c r="K45" s="5">
        <v>577</v>
      </c>
      <c r="L45" s="3"/>
      <c r="M45" s="3"/>
      <c r="N45" s="3"/>
      <c r="O45" s="3"/>
      <c r="P45" s="3"/>
      <c r="Q45" s="4"/>
    </row>
    <row r="46" spans="1:17">
      <c r="A46" s="2" t="s">
        <v>32</v>
      </c>
      <c r="B46" s="5">
        <v>10840</v>
      </c>
      <c r="C46" s="5">
        <v>0</v>
      </c>
      <c r="D46" s="5">
        <v>-10</v>
      </c>
      <c r="E46" s="5">
        <v>133</v>
      </c>
      <c r="F46" s="5">
        <v>10697</v>
      </c>
      <c r="G46" s="5">
        <v>7402</v>
      </c>
      <c r="H46" s="5">
        <v>2969</v>
      </c>
      <c r="I46" s="3"/>
      <c r="J46" s="3"/>
      <c r="K46" s="5">
        <v>325</v>
      </c>
      <c r="L46" s="3"/>
      <c r="M46" s="5">
        <v>6.14</v>
      </c>
      <c r="N46" s="5">
        <v>25</v>
      </c>
      <c r="O46" s="5">
        <v>0.25</v>
      </c>
      <c r="P46" s="5">
        <v>2.27</v>
      </c>
      <c r="Q46" s="4"/>
    </row>
    <row r="47" spans="1:17">
      <c r="A47" s="2" t="s">
        <v>33</v>
      </c>
      <c r="B47" s="5">
        <v>893</v>
      </c>
      <c r="C47" s="5">
        <v>9</v>
      </c>
      <c r="D47" s="5">
        <v>0</v>
      </c>
      <c r="E47" s="5">
        <v>322</v>
      </c>
      <c r="F47" s="5">
        <v>580</v>
      </c>
      <c r="G47" s="5">
        <v>309</v>
      </c>
      <c r="H47" s="5">
        <v>249</v>
      </c>
      <c r="I47" s="3"/>
      <c r="J47" s="5">
        <v>8</v>
      </c>
      <c r="K47" s="5">
        <v>14</v>
      </c>
      <c r="L47" s="3"/>
      <c r="M47" s="5">
        <v>0.26</v>
      </c>
      <c r="N47" s="5">
        <v>4</v>
      </c>
      <c r="O47" s="5">
        <v>0.12</v>
      </c>
      <c r="P47" s="5">
        <v>0.37</v>
      </c>
      <c r="Q47" s="4"/>
    </row>
    <row r="48" spans="1:17">
      <c r="A48" s="2" t="s">
        <v>34</v>
      </c>
      <c r="B48" s="3"/>
      <c r="C48" s="5">
        <v>0</v>
      </c>
      <c r="D48" s="3"/>
      <c r="E48" s="5">
        <v>0</v>
      </c>
      <c r="F48" s="5">
        <v>0</v>
      </c>
      <c r="G48" s="5">
        <v>0</v>
      </c>
      <c r="H48" s="3"/>
      <c r="I48" s="3"/>
      <c r="J48" s="3"/>
      <c r="K48" s="3"/>
      <c r="L48" s="3"/>
      <c r="M48" s="5">
        <v>0</v>
      </c>
      <c r="N48" s="5">
        <v>0</v>
      </c>
      <c r="O48" s="5">
        <v>0</v>
      </c>
      <c r="P48" s="5">
        <v>0</v>
      </c>
      <c r="Q48" s="4"/>
    </row>
    <row r="49" spans="1:17">
      <c r="A49" s="2" t="s">
        <v>35</v>
      </c>
      <c r="B49" s="3"/>
      <c r="C49" s="5">
        <v>1</v>
      </c>
      <c r="D49" s="3"/>
      <c r="E49" s="5">
        <v>0</v>
      </c>
      <c r="F49" s="5">
        <v>1</v>
      </c>
      <c r="G49" s="5">
        <v>1</v>
      </c>
      <c r="H49" s="3"/>
      <c r="I49" s="3"/>
      <c r="J49" s="3"/>
      <c r="K49" s="3"/>
      <c r="L49" s="3"/>
      <c r="M49" s="5">
        <v>0</v>
      </c>
      <c r="N49" s="5">
        <v>0</v>
      </c>
      <c r="O49" s="5">
        <v>0</v>
      </c>
      <c r="P49" s="5">
        <v>0</v>
      </c>
      <c r="Q49" s="4"/>
    </row>
    <row r="50" spans="1:17">
      <c r="A50" s="2" t="s">
        <v>36</v>
      </c>
      <c r="B50" s="5">
        <v>1791</v>
      </c>
      <c r="C50" s="5">
        <v>32</v>
      </c>
      <c r="D50" s="5">
        <v>-253</v>
      </c>
      <c r="E50" s="5">
        <v>21</v>
      </c>
      <c r="F50" s="5">
        <v>1548</v>
      </c>
      <c r="G50" s="5">
        <v>4</v>
      </c>
      <c r="H50" s="5">
        <v>1464</v>
      </c>
      <c r="I50" s="5">
        <v>14</v>
      </c>
      <c r="J50" s="5">
        <v>21</v>
      </c>
      <c r="K50" s="5">
        <v>34</v>
      </c>
      <c r="L50" s="5">
        <v>11</v>
      </c>
      <c r="M50" s="5">
        <v>0</v>
      </c>
      <c r="N50" s="5">
        <v>0</v>
      </c>
      <c r="O50" s="5">
        <v>0</v>
      </c>
      <c r="P50" s="5">
        <v>0</v>
      </c>
      <c r="Q50" s="4"/>
    </row>
    <row r="51" spans="1:17">
      <c r="A51" s="2" t="s">
        <v>110</v>
      </c>
      <c r="B51" s="5">
        <v>9120</v>
      </c>
      <c r="C51" s="5">
        <v>5678</v>
      </c>
      <c r="D51" s="5">
        <v>-346</v>
      </c>
      <c r="E51" s="5">
        <v>546</v>
      </c>
      <c r="F51" s="5">
        <v>13907</v>
      </c>
      <c r="G51" s="5">
        <v>10403</v>
      </c>
      <c r="H51" s="5">
        <v>0</v>
      </c>
      <c r="I51" s="3"/>
      <c r="J51" s="3"/>
      <c r="K51" s="3"/>
      <c r="L51" s="5">
        <v>3504</v>
      </c>
      <c r="M51" s="5">
        <v>8.6300000000000008</v>
      </c>
      <c r="N51" s="5">
        <v>210</v>
      </c>
      <c r="O51" s="3"/>
      <c r="P51" s="5">
        <v>23.76</v>
      </c>
      <c r="Q51" s="4"/>
    </row>
    <row r="52" spans="1:17">
      <c r="A52" s="2" t="s">
        <v>37</v>
      </c>
      <c r="B52" s="5">
        <v>2038</v>
      </c>
      <c r="C52" s="5">
        <v>924</v>
      </c>
      <c r="D52" s="5">
        <v>-48</v>
      </c>
      <c r="E52" s="5">
        <v>1</v>
      </c>
      <c r="F52" s="5">
        <v>2913</v>
      </c>
      <c r="G52" s="5">
        <v>1913</v>
      </c>
      <c r="H52" s="3"/>
      <c r="I52" s="3"/>
      <c r="J52" s="3"/>
      <c r="K52" s="3"/>
      <c r="L52" s="5">
        <v>1000</v>
      </c>
      <c r="M52" s="5">
        <v>1.59</v>
      </c>
      <c r="N52" s="5">
        <v>39</v>
      </c>
      <c r="O52" s="3"/>
      <c r="P52" s="5">
        <v>4.38</v>
      </c>
      <c r="Q52" s="4"/>
    </row>
    <row r="53" spans="1:17">
      <c r="A53" s="2" t="s">
        <v>38</v>
      </c>
      <c r="B53" s="5">
        <v>1901</v>
      </c>
      <c r="C53" s="5">
        <v>0</v>
      </c>
      <c r="D53" s="5">
        <v>50</v>
      </c>
      <c r="E53" s="5">
        <v>0</v>
      </c>
      <c r="F53" s="5">
        <v>1951</v>
      </c>
      <c r="G53" s="5">
        <v>1951</v>
      </c>
      <c r="H53" s="3"/>
      <c r="I53" s="3"/>
      <c r="J53" s="3"/>
      <c r="K53" s="3"/>
      <c r="L53" s="5">
        <v>0</v>
      </c>
      <c r="M53" s="5">
        <v>1.62</v>
      </c>
      <c r="N53" s="5">
        <v>39</v>
      </c>
      <c r="O53" s="3"/>
      <c r="P53" s="5">
        <v>4.43</v>
      </c>
      <c r="Q53" s="4"/>
    </row>
    <row r="54" spans="1:17">
      <c r="A54" s="2" t="s">
        <v>39</v>
      </c>
      <c r="B54" s="5">
        <v>215</v>
      </c>
      <c r="C54" s="5">
        <v>441</v>
      </c>
      <c r="D54" s="5">
        <v>-7</v>
      </c>
      <c r="E54" s="5">
        <v>1</v>
      </c>
      <c r="F54" s="5">
        <v>648</v>
      </c>
      <c r="G54" s="5">
        <v>615</v>
      </c>
      <c r="H54" s="3"/>
      <c r="I54" s="3"/>
      <c r="J54" s="3"/>
      <c r="K54" s="3"/>
      <c r="L54" s="5">
        <v>33</v>
      </c>
      <c r="M54" s="5">
        <v>0.51</v>
      </c>
      <c r="N54" s="5">
        <v>12</v>
      </c>
      <c r="O54" s="3"/>
      <c r="P54" s="5">
        <v>1.4</v>
      </c>
      <c r="Q54" s="4"/>
    </row>
    <row r="55" spans="1:17">
      <c r="A55" s="2" t="s">
        <v>40</v>
      </c>
      <c r="B55" s="5">
        <v>2048</v>
      </c>
      <c r="C55" s="5">
        <v>0</v>
      </c>
      <c r="D55" s="5">
        <v>-7</v>
      </c>
      <c r="E55" s="5">
        <v>1</v>
      </c>
      <c r="F55" s="5">
        <v>2040</v>
      </c>
      <c r="G55" s="5">
        <v>2040</v>
      </c>
      <c r="H55" s="3"/>
      <c r="I55" s="3"/>
      <c r="J55" s="3"/>
      <c r="K55" s="3"/>
      <c r="L55" s="5">
        <v>0</v>
      </c>
      <c r="M55" s="5">
        <v>1.69</v>
      </c>
      <c r="N55" s="5">
        <v>41</v>
      </c>
      <c r="O55" s="3"/>
      <c r="P55" s="5">
        <v>4.6399999999999997</v>
      </c>
      <c r="Q55" s="4"/>
    </row>
    <row r="56" spans="1:17">
      <c r="A56" s="2" t="s">
        <v>41</v>
      </c>
      <c r="B56" s="5">
        <v>1089</v>
      </c>
      <c r="C56" s="5">
        <v>0</v>
      </c>
      <c r="D56" s="5">
        <v>-28</v>
      </c>
      <c r="E56" s="5">
        <v>0</v>
      </c>
      <c r="F56" s="5">
        <v>1061</v>
      </c>
      <c r="G56" s="5">
        <v>1061</v>
      </c>
      <c r="H56" s="3"/>
      <c r="I56" s="3"/>
      <c r="J56" s="3"/>
      <c r="K56" s="3"/>
      <c r="L56" s="5">
        <v>0</v>
      </c>
      <c r="M56" s="5">
        <v>0.88</v>
      </c>
      <c r="N56" s="5">
        <v>21</v>
      </c>
      <c r="O56" s="3"/>
      <c r="P56" s="5">
        <v>2.4300000000000002</v>
      </c>
      <c r="Q56" s="4"/>
    </row>
    <row r="57" spans="1:17">
      <c r="A57" s="2" t="s">
        <v>42</v>
      </c>
      <c r="B57" s="3"/>
      <c r="C57" s="5">
        <v>122</v>
      </c>
      <c r="D57" s="5">
        <v>0</v>
      </c>
      <c r="E57" s="5">
        <v>0</v>
      </c>
      <c r="F57" s="5">
        <v>122</v>
      </c>
      <c r="G57" s="3"/>
      <c r="H57" s="3"/>
      <c r="I57" s="3"/>
      <c r="J57" s="3"/>
      <c r="K57" s="3"/>
      <c r="L57" s="5">
        <v>122</v>
      </c>
      <c r="M57" s="3"/>
      <c r="N57" s="3"/>
      <c r="O57" s="3"/>
      <c r="P57" s="3"/>
      <c r="Q57" s="4"/>
    </row>
    <row r="58" spans="1:17">
      <c r="A58" s="2" t="s">
        <v>43</v>
      </c>
      <c r="B58" s="3"/>
      <c r="C58" s="5">
        <v>4175</v>
      </c>
      <c r="D58" s="5">
        <v>-233</v>
      </c>
      <c r="E58" s="5">
        <v>86</v>
      </c>
      <c r="F58" s="5">
        <v>3856</v>
      </c>
      <c r="G58" s="5">
        <v>1704</v>
      </c>
      <c r="H58" s="3"/>
      <c r="I58" s="3"/>
      <c r="J58" s="3"/>
      <c r="K58" s="3"/>
      <c r="L58" s="5">
        <v>2152</v>
      </c>
      <c r="M58" s="5">
        <v>1.41</v>
      </c>
      <c r="N58" s="5">
        <v>34</v>
      </c>
      <c r="O58" s="3"/>
      <c r="P58" s="5">
        <v>3.89</v>
      </c>
      <c r="Q58" s="4"/>
    </row>
    <row r="59" spans="1:17">
      <c r="A59" s="2" t="s">
        <v>44</v>
      </c>
      <c r="B59" s="5">
        <v>369</v>
      </c>
      <c r="C59" s="5">
        <v>1</v>
      </c>
      <c r="D59" s="5">
        <v>-16</v>
      </c>
      <c r="E59" s="5">
        <v>4</v>
      </c>
      <c r="F59" s="5">
        <v>350</v>
      </c>
      <c r="G59" s="5">
        <v>350</v>
      </c>
      <c r="H59" s="3"/>
      <c r="I59" s="3"/>
      <c r="J59" s="3"/>
      <c r="K59" s="3"/>
      <c r="L59" s="5">
        <v>0</v>
      </c>
      <c r="M59" s="5">
        <v>0.28999999999999998</v>
      </c>
      <c r="N59" s="5">
        <v>7</v>
      </c>
      <c r="O59" s="3"/>
      <c r="P59" s="5">
        <v>0.81</v>
      </c>
      <c r="Q59" s="4"/>
    </row>
    <row r="60" spans="1:17">
      <c r="A60" s="2" t="s">
        <v>45</v>
      </c>
      <c r="B60" s="5">
        <v>100</v>
      </c>
      <c r="C60" s="5">
        <v>2</v>
      </c>
      <c r="D60" s="5">
        <v>0</v>
      </c>
      <c r="E60" s="5">
        <v>8</v>
      </c>
      <c r="F60" s="5">
        <v>93</v>
      </c>
      <c r="G60" s="5">
        <v>76</v>
      </c>
      <c r="H60" s="3"/>
      <c r="I60" s="3"/>
      <c r="J60" s="3"/>
      <c r="K60" s="3"/>
      <c r="L60" s="5">
        <v>17</v>
      </c>
      <c r="M60" s="5">
        <v>0.06</v>
      </c>
      <c r="N60" s="5">
        <v>2</v>
      </c>
      <c r="O60" s="3"/>
      <c r="P60" s="5">
        <v>0.17</v>
      </c>
      <c r="Q60" s="4"/>
    </row>
    <row r="61" spans="1:17">
      <c r="A61" s="2" t="s">
        <v>46</v>
      </c>
      <c r="B61" s="3"/>
      <c r="C61" s="5">
        <v>4</v>
      </c>
      <c r="D61" s="3"/>
      <c r="E61" s="5">
        <v>0</v>
      </c>
      <c r="F61" s="5">
        <v>4</v>
      </c>
      <c r="G61" s="5">
        <v>4</v>
      </c>
      <c r="H61" s="3"/>
      <c r="I61" s="3"/>
      <c r="J61" s="3"/>
      <c r="K61" s="3"/>
      <c r="L61" s="3"/>
      <c r="M61" s="5">
        <v>0</v>
      </c>
      <c r="N61" s="5">
        <v>0</v>
      </c>
      <c r="O61" s="3"/>
      <c r="P61" s="5">
        <v>0.01</v>
      </c>
      <c r="Q61" s="4"/>
    </row>
    <row r="62" spans="1:17">
      <c r="A62" s="2" t="s">
        <v>47</v>
      </c>
      <c r="B62" s="5">
        <v>720</v>
      </c>
      <c r="C62" s="5">
        <v>0</v>
      </c>
      <c r="D62" s="5">
        <v>-55</v>
      </c>
      <c r="E62" s="5">
        <v>0</v>
      </c>
      <c r="F62" s="5">
        <v>665</v>
      </c>
      <c r="G62" s="5">
        <v>545</v>
      </c>
      <c r="H62" s="3"/>
      <c r="I62" s="3"/>
      <c r="J62" s="3"/>
      <c r="K62" s="3"/>
      <c r="L62" s="5">
        <v>120</v>
      </c>
      <c r="M62" s="5">
        <v>0.45</v>
      </c>
      <c r="N62" s="5">
        <v>11</v>
      </c>
      <c r="O62" s="3"/>
      <c r="P62" s="5">
        <v>1.27</v>
      </c>
      <c r="Q62" s="4"/>
    </row>
    <row r="63" spans="1:17">
      <c r="A63" s="2" t="s">
        <v>48</v>
      </c>
      <c r="B63" s="5">
        <v>5</v>
      </c>
      <c r="C63" s="5">
        <v>0</v>
      </c>
      <c r="D63" s="5">
        <v>-1</v>
      </c>
      <c r="E63" s="5">
        <v>0</v>
      </c>
      <c r="F63" s="5">
        <v>4</v>
      </c>
      <c r="G63" s="5">
        <v>4</v>
      </c>
      <c r="H63" s="3"/>
      <c r="I63" s="3"/>
      <c r="J63" s="3"/>
      <c r="K63" s="3"/>
      <c r="L63" s="5">
        <v>0</v>
      </c>
      <c r="M63" s="5">
        <v>0</v>
      </c>
      <c r="N63" s="5">
        <v>0</v>
      </c>
      <c r="O63" s="3"/>
      <c r="P63" s="5">
        <v>0.01</v>
      </c>
      <c r="Q63" s="4"/>
    </row>
    <row r="64" spans="1:17">
      <c r="A64" s="2" t="s">
        <v>49</v>
      </c>
      <c r="B64" s="5">
        <v>636</v>
      </c>
      <c r="C64" s="5">
        <v>9</v>
      </c>
      <c r="D64" s="5">
        <v>-2</v>
      </c>
      <c r="E64" s="5">
        <v>443</v>
      </c>
      <c r="F64" s="5">
        <v>200</v>
      </c>
      <c r="G64" s="5">
        <v>140</v>
      </c>
      <c r="H64" s="5">
        <v>0</v>
      </c>
      <c r="I64" s="3"/>
      <c r="J64" s="3"/>
      <c r="K64" s="3"/>
      <c r="L64" s="5">
        <v>60</v>
      </c>
      <c r="M64" s="5">
        <v>0.12</v>
      </c>
      <c r="N64" s="5">
        <v>3</v>
      </c>
      <c r="O64" s="3"/>
      <c r="P64" s="5">
        <v>0.32</v>
      </c>
      <c r="Q64" s="4"/>
    </row>
    <row r="65" spans="1:17">
      <c r="A65" s="2" t="s">
        <v>111</v>
      </c>
      <c r="B65" s="5">
        <v>100405</v>
      </c>
      <c r="C65" s="5">
        <v>32</v>
      </c>
      <c r="D65" s="5">
        <v>0</v>
      </c>
      <c r="E65" s="5">
        <v>2203</v>
      </c>
      <c r="F65" s="5">
        <v>98234</v>
      </c>
      <c r="G65" s="5">
        <v>91969</v>
      </c>
      <c r="H65" s="5">
        <v>0</v>
      </c>
      <c r="I65" s="3"/>
      <c r="J65" s="3"/>
      <c r="K65" s="5">
        <v>6268</v>
      </c>
      <c r="L65" s="3"/>
      <c r="M65" s="5">
        <v>76.28</v>
      </c>
      <c r="N65" s="5">
        <v>52</v>
      </c>
      <c r="O65" s="5">
        <v>2.82</v>
      </c>
      <c r="P65" s="5">
        <v>0.42</v>
      </c>
      <c r="Q65" s="4"/>
    </row>
    <row r="66" spans="1:17">
      <c r="A66" s="2" t="s">
        <v>50</v>
      </c>
      <c r="B66" s="5">
        <v>12433</v>
      </c>
      <c r="C66" s="5">
        <v>16</v>
      </c>
      <c r="D66" s="3"/>
      <c r="E66" s="5">
        <v>68</v>
      </c>
      <c r="F66" s="5">
        <v>12381</v>
      </c>
      <c r="G66" s="5">
        <v>11137</v>
      </c>
      <c r="H66" s="3"/>
      <c r="I66" s="3"/>
      <c r="J66" s="3"/>
      <c r="K66" s="5">
        <v>1243</v>
      </c>
      <c r="L66" s="3"/>
      <c r="M66" s="5">
        <v>9.24</v>
      </c>
      <c r="N66" s="5">
        <v>4</v>
      </c>
      <c r="O66" s="5">
        <v>0.2</v>
      </c>
      <c r="P66" s="5">
        <v>0.05</v>
      </c>
      <c r="Q66" s="4"/>
    </row>
    <row r="67" spans="1:17">
      <c r="A67" s="2" t="s">
        <v>51</v>
      </c>
      <c r="B67" s="5">
        <v>15118</v>
      </c>
      <c r="C67" s="5">
        <v>5</v>
      </c>
      <c r="D67" s="3"/>
      <c r="E67" s="5">
        <v>1364</v>
      </c>
      <c r="F67" s="5">
        <v>13759</v>
      </c>
      <c r="G67" s="5">
        <v>13003</v>
      </c>
      <c r="H67" s="3"/>
      <c r="I67" s="3"/>
      <c r="J67" s="3"/>
      <c r="K67" s="5">
        <v>756</v>
      </c>
      <c r="L67" s="3"/>
      <c r="M67" s="5">
        <v>10.79</v>
      </c>
      <c r="N67" s="5">
        <v>11</v>
      </c>
      <c r="O67" s="5">
        <v>0.44</v>
      </c>
      <c r="P67" s="5">
        <v>0.06</v>
      </c>
      <c r="Q67" s="4"/>
    </row>
    <row r="68" spans="1:17">
      <c r="A68" s="2" t="s">
        <v>52</v>
      </c>
      <c r="B68" s="5">
        <v>72853</v>
      </c>
      <c r="C68" s="5">
        <v>10</v>
      </c>
      <c r="D68" s="5">
        <v>0</v>
      </c>
      <c r="E68" s="5">
        <v>770</v>
      </c>
      <c r="F68" s="5">
        <v>72094</v>
      </c>
      <c r="G68" s="5">
        <v>67829</v>
      </c>
      <c r="H68" s="5">
        <v>0</v>
      </c>
      <c r="I68" s="3"/>
      <c r="J68" s="3"/>
      <c r="K68" s="5">
        <v>4268</v>
      </c>
      <c r="L68" s="3"/>
      <c r="M68" s="5">
        <v>56.26</v>
      </c>
      <c r="N68" s="5">
        <v>37</v>
      </c>
      <c r="O68" s="5">
        <v>2.1800000000000002</v>
      </c>
      <c r="P68" s="5">
        <v>0.31</v>
      </c>
      <c r="Q68" s="4"/>
    </row>
    <row r="69" spans="1:17">
      <c r="A69" s="2" t="s">
        <v>112</v>
      </c>
      <c r="B69" s="5">
        <v>75121</v>
      </c>
      <c r="C69" s="5">
        <v>434</v>
      </c>
      <c r="D69" s="5">
        <v>-2</v>
      </c>
      <c r="E69" s="5">
        <v>853</v>
      </c>
      <c r="F69" s="5">
        <v>74700</v>
      </c>
      <c r="G69" s="5">
        <v>63622</v>
      </c>
      <c r="H69" s="5">
        <v>282</v>
      </c>
      <c r="I69" s="3"/>
      <c r="J69" s="3"/>
      <c r="K69" s="5">
        <v>10797</v>
      </c>
      <c r="L69" s="3"/>
      <c r="M69" s="5">
        <v>52.77</v>
      </c>
      <c r="N69" s="5">
        <v>67</v>
      </c>
      <c r="O69" s="5">
        <v>0.83</v>
      </c>
      <c r="P69" s="5">
        <v>0.42</v>
      </c>
      <c r="Q69" s="4"/>
    </row>
    <row r="70" spans="1:17">
      <c r="A70" s="2" t="s">
        <v>53</v>
      </c>
      <c r="B70" s="5">
        <v>5966</v>
      </c>
      <c r="C70" s="5">
        <v>14</v>
      </c>
      <c r="D70" s="3"/>
      <c r="E70" s="5">
        <v>18</v>
      </c>
      <c r="F70" s="5">
        <v>5962</v>
      </c>
      <c r="G70" s="5">
        <v>5365</v>
      </c>
      <c r="H70" s="3"/>
      <c r="I70" s="3"/>
      <c r="J70" s="3"/>
      <c r="K70" s="5">
        <v>598</v>
      </c>
      <c r="L70" s="3"/>
      <c r="M70" s="5">
        <v>4.45</v>
      </c>
      <c r="N70" s="5">
        <v>3</v>
      </c>
      <c r="O70" s="5">
        <v>0.06</v>
      </c>
      <c r="P70" s="5">
        <v>0.01</v>
      </c>
      <c r="Q70" s="4"/>
    </row>
    <row r="71" spans="1:17">
      <c r="A71" s="2" t="s">
        <v>54</v>
      </c>
      <c r="B71" s="5">
        <v>2629</v>
      </c>
      <c r="C71" s="5">
        <v>5</v>
      </c>
      <c r="D71" s="3"/>
      <c r="E71" s="5">
        <v>134</v>
      </c>
      <c r="F71" s="5">
        <v>2500</v>
      </c>
      <c r="G71" s="5">
        <v>2170</v>
      </c>
      <c r="H71" s="5">
        <v>67</v>
      </c>
      <c r="I71" s="3"/>
      <c r="J71" s="3"/>
      <c r="K71" s="5">
        <v>263</v>
      </c>
      <c r="L71" s="3"/>
      <c r="M71" s="5">
        <v>1.8</v>
      </c>
      <c r="N71" s="5">
        <v>1</v>
      </c>
      <c r="O71" s="5">
        <v>0.02</v>
      </c>
      <c r="P71" s="5">
        <v>0.06</v>
      </c>
      <c r="Q71" s="4"/>
    </row>
    <row r="72" spans="1:17">
      <c r="A72" s="2" t="s">
        <v>55</v>
      </c>
      <c r="B72" s="5">
        <v>261</v>
      </c>
      <c r="C72" s="5">
        <v>0</v>
      </c>
      <c r="D72" s="3"/>
      <c r="E72" s="5">
        <v>1</v>
      </c>
      <c r="F72" s="5">
        <v>260</v>
      </c>
      <c r="G72" s="5">
        <v>234</v>
      </c>
      <c r="H72" s="3"/>
      <c r="I72" s="3"/>
      <c r="J72" s="3"/>
      <c r="K72" s="5">
        <v>26</v>
      </c>
      <c r="L72" s="3"/>
      <c r="M72" s="5">
        <v>0.19</v>
      </c>
      <c r="N72" s="5">
        <v>0</v>
      </c>
      <c r="O72" s="5">
        <v>0</v>
      </c>
      <c r="P72" s="5">
        <v>0</v>
      </c>
      <c r="Q72" s="4"/>
    </row>
    <row r="73" spans="1:17">
      <c r="A73" s="2" t="s">
        <v>56</v>
      </c>
      <c r="B73" s="5">
        <v>782</v>
      </c>
      <c r="C73" s="5">
        <v>5</v>
      </c>
      <c r="D73" s="5">
        <v>0</v>
      </c>
      <c r="E73" s="5">
        <v>8</v>
      </c>
      <c r="F73" s="5">
        <v>778</v>
      </c>
      <c r="G73" s="5">
        <v>692</v>
      </c>
      <c r="H73" s="5">
        <v>8</v>
      </c>
      <c r="I73" s="3"/>
      <c r="J73" s="3"/>
      <c r="K73" s="5">
        <v>78</v>
      </c>
      <c r="L73" s="3"/>
      <c r="M73" s="5">
        <v>0.56999999999999995</v>
      </c>
      <c r="N73" s="5">
        <v>0</v>
      </c>
      <c r="O73" s="5">
        <v>0.01</v>
      </c>
      <c r="P73" s="5">
        <v>0</v>
      </c>
      <c r="Q73" s="4"/>
    </row>
    <row r="74" spans="1:17">
      <c r="A74" s="2" t="s">
        <v>57</v>
      </c>
      <c r="B74" s="5">
        <v>29780</v>
      </c>
      <c r="C74" s="5">
        <v>0</v>
      </c>
      <c r="D74" s="3"/>
      <c r="E74" s="5">
        <v>61</v>
      </c>
      <c r="F74" s="5">
        <v>29719</v>
      </c>
      <c r="G74" s="5">
        <v>23763</v>
      </c>
      <c r="H74" s="3"/>
      <c r="I74" s="3"/>
      <c r="J74" s="3"/>
      <c r="K74" s="5">
        <v>5956</v>
      </c>
      <c r="L74" s="3"/>
      <c r="M74" s="5">
        <v>19.71</v>
      </c>
      <c r="N74" s="5">
        <v>34</v>
      </c>
      <c r="O74" s="5">
        <v>0.43</v>
      </c>
      <c r="P74" s="5">
        <v>0.11</v>
      </c>
      <c r="Q74" s="4"/>
    </row>
    <row r="75" spans="1:17">
      <c r="A75" s="2" t="s">
        <v>58</v>
      </c>
      <c r="B75" s="3"/>
      <c r="C75" s="3"/>
      <c r="D75" s="3"/>
      <c r="E75" s="5">
        <v>0</v>
      </c>
      <c r="F75" s="5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</row>
    <row r="76" spans="1:17">
      <c r="A76" s="2" t="s">
        <v>59</v>
      </c>
      <c r="B76" s="5">
        <v>1777</v>
      </c>
      <c r="C76" s="5">
        <v>125</v>
      </c>
      <c r="D76" s="3"/>
      <c r="E76" s="5">
        <v>51</v>
      </c>
      <c r="F76" s="5">
        <v>1851</v>
      </c>
      <c r="G76" s="5">
        <v>1655</v>
      </c>
      <c r="H76" s="5">
        <v>9</v>
      </c>
      <c r="I76" s="3"/>
      <c r="J76" s="3"/>
      <c r="K76" s="5">
        <v>187</v>
      </c>
      <c r="L76" s="3"/>
      <c r="M76" s="5">
        <v>1.37</v>
      </c>
      <c r="N76" s="5">
        <v>2</v>
      </c>
      <c r="O76" s="5">
        <v>0.01</v>
      </c>
      <c r="P76" s="5">
        <v>0.01</v>
      </c>
      <c r="Q76" s="4"/>
    </row>
    <row r="77" spans="1:17">
      <c r="A77" s="2" t="s">
        <v>60</v>
      </c>
      <c r="B77" s="5">
        <v>1387</v>
      </c>
      <c r="C77" s="5">
        <v>3</v>
      </c>
      <c r="D77" s="5">
        <v>0</v>
      </c>
      <c r="E77" s="5">
        <v>3</v>
      </c>
      <c r="F77" s="5">
        <v>1387</v>
      </c>
      <c r="G77" s="5">
        <v>1387</v>
      </c>
      <c r="H77" s="3"/>
      <c r="I77" s="3"/>
      <c r="J77" s="3"/>
      <c r="K77" s="3"/>
      <c r="L77" s="3"/>
      <c r="M77" s="5">
        <v>1.1499999999999999</v>
      </c>
      <c r="N77" s="5">
        <v>1</v>
      </c>
      <c r="O77" s="5">
        <v>0.01</v>
      </c>
      <c r="P77" s="5">
        <v>0.01</v>
      </c>
      <c r="Q77" s="4"/>
    </row>
    <row r="78" spans="1:17">
      <c r="A78" s="2" t="s">
        <v>61</v>
      </c>
      <c r="B78" s="3"/>
      <c r="C78" s="5">
        <v>193</v>
      </c>
      <c r="D78" s="3"/>
      <c r="E78" s="5">
        <v>4</v>
      </c>
      <c r="F78" s="5">
        <v>190</v>
      </c>
      <c r="G78" s="5">
        <v>190</v>
      </c>
      <c r="H78" s="3"/>
      <c r="I78" s="3"/>
      <c r="J78" s="3"/>
      <c r="K78" s="3"/>
      <c r="L78" s="3"/>
      <c r="M78" s="5">
        <v>0.16</v>
      </c>
      <c r="N78" s="5">
        <v>1</v>
      </c>
      <c r="O78" s="5">
        <v>0.01</v>
      </c>
      <c r="P78" s="5">
        <v>0</v>
      </c>
      <c r="Q78" s="4"/>
    </row>
    <row r="79" spans="1:17">
      <c r="A79" s="2" t="s">
        <v>62</v>
      </c>
      <c r="B79" s="5">
        <v>881</v>
      </c>
      <c r="C79" s="5">
        <v>27</v>
      </c>
      <c r="D79" s="5">
        <v>-2</v>
      </c>
      <c r="E79" s="5">
        <v>146</v>
      </c>
      <c r="F79" s="5">
        <v>760</v>
      </c>
      <c r="G79" s="5">
        <v>671</v>
      </c>
      <c r="H79" s="5">
        <v>0</v>
      </c>
      <c r="I79" s="3"/>
      <c r="J79" s="3"/>
      <c r="K79" s="5">
        <v>88</v>
      </c>
      <c r="L79" s="3"/>
      <c r="M79" s="5">
        <v>0.56000000000000005</v>
      </c>
      <c r="N79" s="5">
        <v>1</v>
      </c>
      <c r="O79" s="5">
        <v>0.01</v>
      </c>
      <c r="P79" s="5">
        <v>0</v>
      </c>
      <c r="Q79" s="4"/>
    </row>
    <row r="80" spans="1:17">
      <c r="A80" s="2" t="s">
        <v>63</v>
      </c>
      <c r="B80" s="5">
        <v>31658</v>
      </c>
      <c r="C80" s="5">
        <v>62</v>
      </c>
      <c r="D80" s="5">
        <v>0</v>
      </c>
      <c r="E80" s="5">
        <v>428</v>
      </c>
      <c r="F80" s="5">
        <v>31293</v>
      </c>
      <c r="G80" s="5">
        <v>27494</v>
      </c>
      <c r="H80" s="5">
        <v>198</v>
      </c>
      <c r="I80" s="3"/>
      <c r="J80" s="3"/>
      <c r="K80" s="5">
        <v>3601</v>
      </c>
      <c r="L80" s="3"/>
      <c r="M80" s="5">
        <v>22.8</v>
      </c>
      <c r="N80" s="5">
        <v>25</v>
      </c>
      <c r="O80" s="5">
        <v>0.26</v>
      </c>
      <c r="P80" s="5">
        <v>0.22</v>
      </c>
      <c r="Q80" s="4"/>
    </row>
    <row r="81" spans="1:17">
      <c r="A81" s="2" t="s">
        <v>113</v>
      </c>
      <c r="B81" s="5">
        <v>1294</v>
      </c>
      <c r="C81" s="5">
        <v>71</v>
      </c>
      <c r="D81" s="5">
        <v>2</v>
      </c>
      <c r="E81" s="5">
        <v>552</v>
      </c>
      <c r="F81" s="5">
        <v>814</v>
      </c>
      <c r="G81" s="5">
        <v>803</v>
      </c>
      <c r="H81" s="5">
        <v>0</v>
      </c>
      <c r="I81" s="3"/>
      <c r="J81" s="3"/>
      <c r="K81" s="5">
        <v>15</v>
      </c>
      <c r="L81" s="3"/>
      <c r="M81" s="5">
        <v>0.67</v>
      </c>
      <c r="N81" s="5">
        <v>1</v>
      </c>
      <c r="O81" s="5">
        <v>0.18</v>
      </c>
      <c r="P81" s="5">
        <v>0.01</v>
      </c>
      <c r="Q81" s="4"/>
    </row>
    <row r="82" spans="1:17">
      <c r="A82" s="2" t="s">
        <v>64</v>
      </c>
      <c r="B82" s="5">
        <v>290</v>
      </c>
      <c r="C82" s="5">
        <v>31</v>
      </c>
      <c r="D82" s="5">
        <v>2</v>
      </c>
      <c r="E82" s="5">
        <v>312</v>
      </c>
      <c r="F82" s="5">
        <v>10</v>
      </c>
      <c r="G82" s="5">
        <v>5</v>
      </c>
      <c r="H82" s="5">
        <v>0</v>
      </c>
      <c r="I82" s="3"/>
      <c r="J82" s="3"/>
      <c r="K82" s="5">
        <v>5</v>
      </c>
      <c r="L82" s="3"/>
      <c r="M82" s="5">
        <v>0</v>
      </c>
      <c r="N82" s="5">
        <v>0</v>
      </c>
      <c r="O82" s="5">
        <v>0</v>
      </c>
      <c r="P82" s="3"/>
      <c r="Q82" s="4"/>
    </row>
    <row r="83" spans="1:17">
      <c r="A83" s="2" t="s">
        <v>65</v>
      </c>
      <c r="B83" s="5">
        <v>13</v>
      </c>
      <c r="C83" s="5">
        <v>23</v>
      </c>
      <c r="D83" s="5">
        <v>0</v>
      </c>
      <c r="E83" s="5">
        <v>2</v>
      </c>
      <c r="F83" s="5">
        <v>34</v>
      </c>
      <c r="G83" s="5">
        <v>34</v>
      </c>
      <c r="H83" s="3"/>
      <c r="I83" s="3"/>
      <c r="J83" s="3"/>
      <c r="K83" s="3"/>
      <c r="L83" s="3"/>
      <c r="M83" s="5">
        <v>0.03</v>
      </c>
      <c r="N83" s="5">
        <v>0</v>
      </c>
      <c r="O83" s="5">
        <v>0.01</v>
      </c>
      <c r="P83" s="5">
        <v>0.01</v>
      </c>
      <c r="Q83" s="4"/>
    </row>
    <row r="84" spans="1:17">
      <c r="A84" s="2" t="s">
        <v>66</v>
      </c>
      <c r="B84" s="5">
        <v>991</v>
      </c>
      <c r="C84" s="5">
        <v>17</v>
      </c>
      <c r="D84" s="3"/>
      <c r="E84" s="5">
        <v>238</v>
      </c>
      <c r="F84" s="5">
        <v>771</v>
      </c>
      <c r="G84" s="5">
        <v>764</v>
      </c>
      <c r="H84" s="3"/>
      <c r="I84" s="3"/>
      <c r="J84" s="3"/>
      <c r="K84" s="5">
        <v>10</v>
      </c>
      <c r="L84" s="3"/>
      <c r="M84" s="5">
        <v>0.63</v>
      </c>
      <c r="N84" s="5">
        <v>1</v>
      </c>
      <c r="O84" s="5">
        <v>0.17</v>
      </c>
      <c r="P84" s="3"/>
      <c r="Q84" s="4"/>
    </row>
    <row r="85" spans="1:17">
      <c r="A85" s="2" t="s">
        <v>114</v>
      </c>
      <c r="B85" s="5">
        <v>3570</v>
      </c>
      <c r="C85" s="5">
        <v>70</v>
      </c>
      <c r="D85" s="5">
        <v>0</v>
      </c>
      <c r="E85" s="5">
        <v>592</v>
      </c>
      <c r="F85" s="5">
        <v>3047</v>
      </c>
      <c r="G85" s="5">
        <v>2945</v>
      </c>
      <c r="H85" s="3"/>
      <c r="I85" s="3"/>
      <c r="J85" s="3"/>
      <c r="K85" s="5">
        <v>103</v>
      </c>
      <c r="L85" s="3"/>
      <c r="M85" s="5">
        <v>2.44</v>
      </c>
      <c r="N85" s="5">
        <v>21</v>
      </c>
      <c r="O85" s="5">
        <v>0.76</v>
      </c>
      <c r="P85" s="5">
        <v>0.63</v>
      </c>
      <c r="Q85" s="4"/>
    </row>
    <row r="86" spans="1:17">
      <c r="A86" s="2" t="s">
        <v>67</v>
      </c>
      <c r="B86" s="5">
        <v>51</v>
      </c>
      <c r="C86" s="5">
        <v>12</v>
      </c>
      <c r="D86" s="5">
        <v>0</v>
      </c>
      <c r="E86" s="5">
        <v>26</v>
      </c>
      <c r="F86" s="5">
        <v>37</v>
      </c>
      <c r="G86" s="5">
        <v>34</v>
      </c>
      <c r="H86" s="3"/>
      <c r="I86" s="3"/>
      <c r="J86" s="3"/>
      <c r="K86" s="5">
        <v>3</v>
      </c>
      <c r="L86" s="3"/>
      <c r="M86" s="5">
        <v>0.03</v>
      </c>
      <c r="N86" s="5">
        <v>0</v>
      </c>
      <c r="O86" s="5">
        <v>0.01</v>
      </c>
      <c r="P86" s="5">
        <v>0</v>
      </c>
      <c r="Q86" s="4"/>
    </row>
    <row r="87" spans="1:17">
      <c r="A87" s="2" t="s">
        <v>68</v>
      </c>
      <c r="B87" s="5">
        <v>1223</v>
      </c>
      <c r="C87" s="5">
        <v>1</v>
      </c>
      <c r="D87" s="3"/>
      <c r="E87" s="5">
        <v>270</v>
      </c>
      <c r="F87" s="5">
        <v>954</v>
      </c>
      <c r="G87" s="5">
        <v>893</v>
      </c>
      <c r="H87" s="3"/>
      <c r="I87" s="3"/>
      <c r="J87" s="3"/>
      <c r="K87" s="5">
        <v>61</v>
      </c>
      <c r="L87" s="3"/>
      <c r="M87" s="5">
        <v>0.74</v>
      </c>
      <c r="N87" s="5">
        <v>6</v>
      </c>
      <c r="O87" s="5">
        <v>0.24</v>
      </c>
      <c r="P87" s="5">
        <v>0.25</v>
      </c>
      <c r="Q87" s="4"/>
    </row>
    <row r="88" spans="1:17">
      <c r="A88" s="2" t="s">
        <v>69</v>
      </c>
      <c r="B88" s="3"/>
      <c r="C88" s="5">
        <v>6</v>
      </c>
      <c r="D88" s="3"/>
      <c r="E88" s="5">
        <v>1</v>
      </c>
      <c r="F88" s="5">
        <v>5</v>
      </c>
      <c r="G88" s="5">
        <v>5</v>
      </c>
      <c r="H88" s="3"/>
      <c r="I88" s="3"/>
      <c r="J88" s="3"/>
      <c r="K88" s="3"/>
      <c r="L88" s="3"/>
      <c r="M88" s="5">
        <v>0</v>
      </c>
      <c r="N88" s="5">
        <v>0</v>
      </c>
      <c r="O88" s="5">
        <v>0</v>
      </c>
      <c r="P88" s="5">
        <v>0</v>
      </c>
      <c r="Q88" s="4"/>
    </row>
    <row r="89" spans="1:17">
      <c r="A89" s="2" t="s">
        <v>70</v>
      </c>
      <c r="B89" s="5">
        <v>2296</v>
      </c>
      <c r="C89" s="5">
        <v>51</v>
      </c>
      <c r="D89" s="5">
        <v>0</v>
      </c>
      <c r="E89" s="5">
        <v>296</v>
      </c>
      <c r="F89" s="5">
        <v>2051</v>
      </c>
      <c r="G89" s="5">
        <v>2012</v>
      </c>
      <c r="H89" s="3"/>
      <c r="I89" s="3"/>
      <c r="J89" s="3"/>
      <c r="K89" s="5">
        <v>39</v>
      </c>
      <c r="L89" s="3"/>
      <c r="M89" s="5">
        <v>1.67</v>
      </c>
      <c r="N89" s="5">
        <v>15</v>
      </c>
      <c r="O89" s="5">
        <v>0.52</v>
      </c>
      <c r="P89" s="5">
        <v>0.38</v>
      </c>
      <c r="Q89" s="4"/>
    </row>
    <row r="90" spans="1:17">
      <c r="A90" s="2" t="s">
        <v>115</v>
      </c>
      <c r="B90" s="5">
        <v>4413</v>
      </c>
      <c r="C90" s="5">
        <v>116</v>
      </c>
      <c r="D90" s="5">
        <v>0</v>
      </c>
      <c r="E90" s="5">
        <v>118</v>
      </c>
      <c r="F90" s="5">
        <v>4412</v>
      </c>
      <c r="G90" s="5">
        <v>1855</v>
      </c>
      <c r="H90" s="3"/>
      <c r="I90" s="3"/>
      <c r="J90" s="3"/>
      <c r="K90" s="3"/>
      <c r="L90" s="5">
        <v>2557</v>
      </c>
      <c r="M90" s="5">
        <v>1.54</v>
      </c>
      <c r="N90" s="5">
        <v>10</v>
      </c>
      <c r="O90" s="5">
        <v>0.01</v>
      </c>
      <c r="P90" s="3"/>
      <c r="Q90" s="4"/>
    </row>
    <row r="91" spans="1:17">
      <c r="A91" s="2" t="s">
        <v>71</v>
      </c>
      <c r="B91" s="3"/>
      <c r="C91" s="5">
        <v>2</v>
      </c>
      <c r="D91" s="5">
        <v>0</v>
      </c>
      <c r="E91" s="5">
        <v>1</v>
      </c>
      <c r="F91" s="5">
        <v>1</v>
      </c>
      <c r="G91" s="5">
        <v>1</v>
      </c>
      <c r="H91" s="3"/>
      <c r="I91" s="3"/>
      <c r="J91" s="3"/>
      <c r="K91" s="3"/>
      <c r="L91" s="3"/>
      <c r="M91" s="5">
        <v>0</v>
      </c>
      <c r="N91" s="5">
        <v>0</v>
      </c>
      <c r="O91" s="3"/>
      <c r="P91" s="3"/>
      <c r="Q91" s="4"/>
    </row>
    <row r="92" spans="1:17">
      <c r="A92" s="2" t="s">
        <v>72</v>
      </c>
      <c r="B92" s="5">
        <v>529</v>
      </c>
      <c r="C92" s="5">
        <v>2</v>
      </c>
      <c r="D92" s="3"/>
      <c r="E92" s="5">
        <v>26</v>
      </c>
      <c r="F92" s="5">
        <v>505</v>
      </c>
      <c r="G92" s="5">
        <v>505</v>
      </c>
      <c r="H92" s="3"/>
      <c r="I92" s="3"/>
      <c r="J92" s="3"/>
      <c r="K92" s="3"/>
      <c r="L92" s="3"/>
      <c r="M92" s="5">
        <v>0.42</v>
      </c>
      <c r="N92" s="5">
        <v>1</v>
      </c>
      <c r="O92" s="5">
        <v>0.01</v>
      </c>
      <c r="P92" s="3"/>
      <c r="Q92" s="4"/>
    </row>
    <row r="93" spans="1:17">
      <c r="A93" s="2" t="s">
        <v>73</v>
      </c>
      <c r="B93" s="5">
        <v>11</v>
      </c>
      <c r="C93" s="5">
        <v>0</v>
      </c>
      <c r="D93" s="3"/>
      <c r="E93" s="5">
        <v>1</v>
      </c>
      <c r="F93" s="5">
        <v>10</v>
      </c>
      <c r="G93" s="5">
        <v>10</v>
      </c>
      <c r="H93" s="3"/>
      <c r="I93" s="3"/>
      <c r="J93" s="3"/>
      <c r="K93" s="3"/>
      <c r="L93" s="3"/>
      <c r="M93" s="5">
        <v>0.01</v>
      </c>
      <c r="N93" s="5">
        <v>0</v>
      </c>
      <c r="O93" s="5">
        <v>0</v>
      </c>
      <c r="P93" s="3"/>
      <c r="Q93" s="4"/>
    </row>
    <row r="94" spans="1:17">
      <c r="A94" s="2" t="s">
        <v>74</v>
      </c>
      <c r="B94" s="5">
        <v>1892</v>
      </c>
      <c r="C94" s="5">
        <v>20</v>
      </c>
      <c r="D94" s="3"/>
      <c r="E94" s="5">
        <v>36</v>
      </c>
      <c r="F94" s="5">
        <v>1876</v>
      </c>
      <c r="G94" s="5">
        <v>1338</v>
      </c>
      <c r="H94" s="3"/>
      <c r="I94" s="3"/>
      <c r="J94" s="3"/>
      <c r="K94" s="3"/>
      <c r="L94" s="5">
        <v>537</v>
      </c>
      <c r="M94" s="5">
        <v>1.1100000000000001</v>
      </c>
      <c r="N94" s="5">
        <v>9</v>
      </c>
      <c r="O94" s="3"/>
      <c r="P94" s="3"/>
      <c r="Q94" s="4"/>
    </row>
    <row r="95" spans="1:17">
      <c r="A95" s="2" t="s">
        <v>75</v>
      </c>
      <c r="B95" s="5">
        <v>1982</v>
      </c>
      <c r="C95" s="5">
        <v>91</v>
      </c>
      <c r="D95" s="3"/>
      <c r="E95" s="5">
        <v>53</v>
      </c>
      <c r="F95" s="5">
        <v>2020</v>
      </c>
      <c r="G95" s="3"/>
      <c r="H95" s="3"/>
      <c r="I95" s="3"/>
      <c r="J95" s="3"/>
      <c r="K95" s="3"/>
      <c r="L95" s="5">
        <v>2020</v>
      </c>
      <c r="M95" s="3"/>
      <c r="N95" s="3"/>
      <c r="O95" s="3"/>
      <c r="P95" s="3"/>
      <c r="Q95" s="4"/>
    </row>
    <row r="96" spans="1:17">
      <c r="A96" s="6"/>
      <c r="B96" s="7"/>
      <c r="C96" s="7"/>
      <c r="D96" s="8"/>
      <c r="E96" s="7"/>
      <c r="F96" s="7"/>
      <c r="G96" s="8"/>
      <c r="H96" s="8"/>
      <c r="I96" s="8"/>
      <c r="J96" s="8"/>
      <c r="K96" s="8"/>
      <c r="L96" s="7"/>
      <c r="M96" s="8"/>
      <c r="N96" s="8"/>
      <c r="O96" s="8"/>
      <c r="P96" s="8"/>
      <c r="Q96" s="9"/>
    </row>
    <row r="97" spans="1:17">
      <c r="A97" s="2" t="s">
        <v>116</v>
      </c>
      <c r="B97" s="5">
        <v>6085</v>
      </c>
      <c r="C97" s="5">
        <v>2</v>
      </c>
      <c r="D97" s="3"/>
      <c r="E97" s="5">
        <v>797</v>
      </c>
      <c r="F97" s="5">
        <v>5289</v>
      </c>
      <c r="G97" s="5">
        <v>5282</v>
      </c>
      <c r="H97" s="5">
        <v>9</v>
      </c>
      <c r="I97" s="3"/>
      <c r="J97" s="3"/>
      <c r="K97" s="3"/>
      <c r="L97" s="3"/>
      <c r="M97" s="5">
        <v>4.38</v>
      </c>
      <c r="N97" s="5">
        <v>17</v>
      </c>
      <c r="O97" s="5">
        <v>1.54</v>
      </c>
      <c r="P97" s="5">
        <v>1.17</v>
      </c>
      <c r="Q97" s="4"/>
    </row>
    <row r="98" spans="1:17">
      <c r="A98" s="2" t="s">
        <v>76</v>
      </c>
      <c r="B98" s="5">
        <v>2539</v>
      </c>
      <c r="C98" s="5">
        <v>0</v>
      </c>
      <c r="D98" s="3"/>
      <c r="E98" s="5">
        <v>775</v>
      </c>
      <c r="F98" s="5">
        <v>1764</v>
      </c>
      <c r="G98" s="5">
        <v>1764</v>
      </c>
      <c r="H98" s="5">
        <v>0</v>
      </c>
      <c r="I98" s="3"/>
      <c r="J98" s="3"/>
      <c r="K98" s="3"/>
      <c r="L98" s="3"/>
      <c r="M98" s="5">
        <v>1.46</v>
      </c>
      <c r="N98" s="5">
        <v>5</v>
      </c>
      <c r="O98" s="5">
        <v>0.52</v>
      </c>
      <c r="P98" s="5">
        <v>0.28000000000000003</v>
      </c>
      <c r="Q98" s="4"/>
    </row>
    <row r="99" spans="1:17">
      <c r="A99" s="2" t="s">
        <v>77</v>
      </c>
      <c r="B99" s="5">
        <v>774</v>
      </c>
      <c r="C99" s="5">
        <v>0</v>
      </c>
      <c r="D99" s="3"/>
      <c r="E99" s="5">
        <v>14</v>
      </c>
      <c r="F99" s="5">
        <v>760</v>
      </c>
      <c r="G99" s="5">
        <v>760</v>
      </c>
      <c r="H99" s="3"/>
      <c r="I99" s="3"/>
      <c r="J99" s="3"/>
      <c r="K99" s="3"/>
      <c r="L99" s="3"/>
      <c r="M99" s="5">
        <v>0.63</v>
      </c>
      <c r="N99" s="5">
        <v>3</v>
      </c>
      <c r="O99" s="5">
        <v>0.25</v>
      </c>
      <c r="P99" s="5">
        <v>0.2</v>
      </c>
      <c r="Q99" s="4"/>
    </row>
    <row r="100" spans="1:17">
      <c r="A100" s="2" t="s">
        <v>78</v>
      </c>
      <c r="B100" s="5">
        <v>371</v>
      </c>
      <c r="C100" s="5">
        <v>1</v>
      </c>
      <c r="D100" s="3"/>
      <c r="E100" s="5">
        <v>2</v>
      </c>
      <c r="F100" s="5">
        <v>370</v>
      </c>
      <c r="G100" s="5">
        <v>370</v>
      </c>
      <c r="H100" s="5">
        <v>0</v>
      </c>
      <c r="I100" s="3"/>
      <c r="J100" s="3"/>
      <c r="K100" s="3"/>
      <c r="L100" s="3"/>
      <c r="M100" s="5">
        <v>0.31</v>
      </c>
      <c r="N100" s="5">
        <v>3</v>
      </c>
      <c r="O100" s="5">
        <v>0.09</v>
      </c>
      <c r="P100" s="5">
        <v>0.27</v>
      </c>
      <c r="Q100" s="4"/>
    </row>
    <row r="101" spans="1:17">
      <c r="A101" s="2" t="s">
        <v>79</v>
      </c>
      <c r="B101" s="5">
        <v>2226</v>
      </c>
      <c r="C101" s="5">
        <v>0</v>
      </c>
      <c r="D101" s="3"/>
      <c r="E101" s="5">
        <v>4</v>
      </c>
      <c r="F101" s="5">
        <v>2222</v>
      </c>
      <c r="G101" s="5">
        <v>2222</v>
      </c>
      <c r="H101" s="3"/>
      <c r="I101" s="3"/>
      <c r="J101" s="3"/>
      <c r="K101" s="3"/>
      <c r="L101" s="3"/>
      <c r="M101" s="5">
        <v>1.84</v>
      </c>
      <c r="N101" s="5">
        <v>6</v>
      </c>
      <c r="O101" s="5">
        <v>0.62</v>
      </c>
      <c r="P101" s="5">
        <v>0.4</v>
      </c>
      <c r="Q101" s="4"/>
    </row>
    <row r="102" spans="1:17">
      <c r="A102" s="2" t="s">
        <v>80</v>
      </c>
      <c r="B102" s="5">
        <v>175</v>
      </c>
      <c r="C102" s="5">
        <v>0</v>
      </c>
      <c r="D102" s="3"/>
      <c r="E102" s="5">
        <v>1</v>
      </c>
      <c r="F102" s="5">
        <v>174</v>
      </c>
      <c r="G102" s="5">
        <v>166</v>
      </c>
      <c r="H102" s="5">
        <v>9</v>
      </c>
      <c r="I102" s="3"/>
      <c r="J102" s="3"/>
      <c r="K102" s="3"/>
      <c r="L102" s="3"/>
      <c r="M102" s="5">
        <v>0.14000000000000001</v>
      </c>
      <c r="N102" s="5">
        <v>0</v>
      </c>
      <c r="O102" s="5">
        <v>0.06</v>
      </c>
      <c r="P102" s="5">
        <v>0.02</v>
      </c>
      <c r="Q102" s="4"/>
    </row>
    <row r="103" spans="1:17">
      <c r="A103" s="2" t="s">
        <v>117</v>
      </c>
      <c r="B103" s="5">
        <v>531</v>
      </c>
      <c r="C103" s="5">
        <v>0</v>
      </c>
      <c r="D103" s="3"/>
      <c r="E103" s="5">
        <v>7</v>
      </c>
      <c r="F103" s="5">
        <v>524</v>
      </c>
      <c r="G103" s="5">
        <v>524</v>
      </c>
      <c r="H103" s="3"/>
      <c r="I103" s="3"/>
      <c r="J103" s="3"/>
      <c r="K103" s="3"/>
      <c r="L103" s="3"/>
      <c r="M103" s="5">
        <v>0.43</v>
      </c>
      <c r="N103" s="5">
        <v>1</v>
      </c>
      <c r="O103" s="5">
        <v>0.21</v>
      </c>
      <c r="P103" s="5">
        <v>0.04</v>
      </c>
      <c r="Q103" s="4"/>
    </row>
    <row r="104" spans="1:17">
      <c r="A104" s="2" t="s">
        <v>81</v>
      </c>
      <c r="B104" s="5">
        <v>531</v>
      </c>
      <c r="C104" s="5">
        <v>0</v>
      </c>
      <c r="D104" s="3"/>
      <c r="E104" s="5">
        <v>7</v>
      </c>
      <c r="F104" s="5">
        <v>524</v>
      </c>
      <c r="G104" s="5">
        <v>524</v>
      </c>
      <c r="H104" s="3"/>
      <c r="I104" s="3"/>
      <c r="J104" s="3"/>
      <c r="K104" s="3"/>
      <c r="L104" s="3"/>
      <c r="M104" s="5">
        <v>0.43</v>
      </c>
      <c r="N104" s="5">
        <v>1</v>
      </c>
      <c r="O104" s="5">
        <v>0.21</v>
      </c>
      <c r="P104" s="5">
        <v>0.04</v>
      </c>
      <c r="Q104" s="4"/>
    </row>
    <row r="105" spans="1:17">
      <c r="A105" s="2" t="s">
        <v>118</v>
      </c>
      <c r="B105" s="5">
        <v>3644</v>
      </c>
      <c r="C105" s="5">
        <v>17</v>
      </c>
      <c r="D105" s="5">
        <v>0</v>
      </c>
      <c r="E105" s="5">
        <v>28</v>
      </c>
      <c r="F105" s="5">
        <v>3633</v>
      </c>
      <c r="G105" s="5">
        <v>3443</v>
      </c>
      <c r="H105" s="3"/>
      <c r="I105" s="5">
        <v>0</v>
      </c>
      <c r="J105" s="3"/>
      <c r="K105" s="3"/>
      <c r="L105" s="5">
        <v>191</v>
      </c>
      <c r="M105" s="5">
        <v>2.86</v>
      </c>
      <c r="N105" s="5">
        <v>66</v>
      </c>
      <c r="O105" s="5">
        <v>0.03</v>
      </c>
      <c r="P105" s="5">
        <v>7.43</v>
      </c>
      <c r="Q105" s="4"/>
    </row>
    <row r="106" spans="1:17">
      <c r="A106" s="2" t="s">
        <v>82</v>
      </c>
      <c r="B106" s="5">
        <v>3383</v>
      </c>
      <c r="C106" s="5">
        <v>16</v>
      </c>
      <c r="D106" s="5">
        <v>0</v>
      </c>
      <c r="E106" s="5">
        <v>10</v>
      </c>
      <c r="F106" s="5">
        <v>3389</v>
      </c>
      <c r="G106" s="5">
        <v>3389</v>
      </c>
      <c r="H106" s="3"/>
      <c r="I106" s="3"/>
      <c r="J106" s="3"/>
      <c r="K106" s="3"/>
      <c r="L106" s="3"/>
      <c r="M106" s="5">
        <v>2.81</v>
      </c>
      <c r="N106" s="5">
        <v>65</v>
      </c>
      <c r="O106" s="5">
        <v>0.03</v>
      </c>
      <c r="P106" s="5">
        <v>7.34</v>
      </c>
      <c r="Q106" s="4"/>
    </row>
    <row r="107" spans="1:17">
      <c r="A107" s="2" t="s">
        <v>83</v>
      </c>
      <c r="B107" s="5">
        <v>2</v>
      </c>
      <c r="C107" s="5">
        <v>0</v>
      </c>
      <c r="D107" s="5">
        <v>0</v>
      </c>
      <c r="E107" s="5">
        <v>1</v>
      </c>
      <c r="F107" s="5">
        <v>1</v>
      </c>
      <c r="G107" s="5">
        <v>1</v>
      </c>
      <c r="H107" s="3"/>
      <c r="I107" s="3"/>
      <c r="J107" s="3"/>
      <c r="K107" s="3"/>
      <c r="L107" s="3"/>
      <c r="M107" s="5">
        <v>0</v>
      </c>
      <c r="N107" s="5">
        <v>0</v>
      </c>
      <c r="O107" s="5">
        <v>0</v>
      </c>
      <c r="P107" s="5">
        <v>0</v>
      </c>
      <c r="Q107" s="4"/>
    </row>
    <row r="108" spans="1:17">
      <c r="A108" s="2" t="s">
        <v>84</v>
      </c>
      <c r="B108" s="5">
        <v>245</v>
      </c>
      <c r="C108" s="5">
        <v>1</v>
      </c>
      <c r="D108" s="5">
        <v>0</v>
      </c>
      <c r="E108" s="5">
        <v>3</v>
      </c>
      <c r="F108" s="5">
        <v>243</v>
      </c>
      <c r="G108" s="5">
        <v>53</v>
      </c>
      <c r="H108" s="3"/>
      <c r="I108" s="3"/>
      <c r="J108" s="3"/>
      <c r="K108" s="3"/>
      <c r="L108" s="5">
        <v>190</v>
      </c>
      <c r="M108" s="5">
        <v>0.04</v>
      </c>
      <c r="N108" s="5">
        <v>1</v>
      </c>
      <c r="O108" s="5">
        <v>0</v>
      </c>
      <c r="P108" s="5">
        <v>0.1</v>
      </c>
      <c r="Q108" s="4"/>
    </row>
    <row r="109" spans="1:17">
      <c r="A109" s="2" t="s">
        <v>85</v>
      </c>
      <c r="B109" s="5">
        <v>14</v>
      </c>
      <c r="C109" s="5">
        <v>0</v>
      </c>
      <c r="D109" s="3"/>
      <c r="E109" s="5">
        <v>14</v>
      </c>
      <c r="F109" s="5">
        <v>0</v>
      </c>
      <c r="G109" s="5">
        <v>0</v>
      </c>
      <c r="H109" s="3"/>
      <c r="I109" s="5">
        <v>0</v>
      </c>
      <c r="J109" s="3"/>
      <c r="K109" s="3"/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4"/>
    </row>
    <row r="110" spans="1:17">
      <c r="A110" s="2" t="s">
        <v>86</v>
      </c>
      <c r="B110" s="5">
        <v>0</v>
      </c>
      <c r="C110" s="5">
        <v>0</v>
      </c>
      <c r="D110" s="3"/>
      <c r="E110" s="5">
        <v>0</v>
      </c>
      <c r="F110" s="5">
        <v>0</v>
      </c>
      <c r="G110" s="5">
        <v>0</v>
      </c>
      <c r="H110" s="3"/>
      <c r="I110" s="3"/>
      <c r="J110" s="3"/>
      <c r="K110" s="3"/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4"/>
    </row>
    <row r="111" spans="1:17">
      <c r="A111" s="2" t="s">
        <v>87</v>
      </c>
      <c r="B111" s="5">
        <v>3378</v>
      </c>
      <c r="C111" s="5">
        <v>0</v>
      </c>
      <c r="D111" s="5">
        <v>0</v>
      </c>
      <c r="E111" s="5">
        <v>66</v>
      </c>
      <c r="F111" s="5">
        <v>3312</v>
      </c>
      <c r="G111" s="5">
        <v>2831</v>
      </c>
      <c r="H111" s="3"/>
      <c r="I111" s="3"/>
      <c r="J111" s="5">
        <v>143</v>
      </c>
      <c r="K111" s="5">
        <v>338</v>
      </c>
      <c r="L111" s="3"/>
      <c r="M111" s="5">
        <v>2.35</v>
      </c>
      <c r="N111" s="5">
        <v>9</v>
      </c>
      <c r="O111" s="5">
        <v>0.69</v>
      </c>
      <c r="P111" s="5">
        <v>0.63</v>
      </c>
      <c r="Q111" s="4"/>
    </row>
    <row r="112" spans="1:17">
      <c r="A112" s="2" t="s">
        <v>87</v>
      </c>
      <c r="B112" s="5">
        <v>3378</v>
      </c>
      <c r="C112" s="5">
        <v>0</v>
      </c>
      <c r="D112" s="5">
        <v>0</v>
      </c>
      <c r="E112" s="5">
        <v>66</v>
      </c>
      <c r="F112" s="5">
        <v>3312</v>
      </c>
      <c r="G112" s="5">
        <v>2831</v>
      </c>
      <c r="H112" s="3"/>
      <c r="I112" s="3"/>
      <c r="J112" s="5">
        <v>143</v>
      </c>
      <c r="K112" s="5">
        <v>338</v>
      </c>
      <c r="L112" s="3"/>
      <c r="M112" s="5">
        <v>2.35</v>
      </c>
      <c r="N112" s="5">
        <v>9</v>
      </c>
      <c r="O112" s="5">
        <v>0.69</v>
      </c>
      <c r="P112" s="5">
        <v>0.63</v>
      </c>
      <c r="Q112" s="4"/>
    </row>
    <row r="113" spans="1:17">
      <c r="A113" s="2" t="s">
        <v>88</v>
      </c>
      <c r="B113" s="5">
        <v>121847</v>
      </c>
      <c r="C113" s="5">
        <v>297</v>
      </c>
      <c r="D113" s="5">
        <v>0</v>
      </c>
      <c r="E113" s="5">
        <v>621</v>
      </c>
      <c r="F113" s="5">
        <v>121523</v>
      </c>
      <c r="G113" s="5">
        <v>96723</v>
      </c>
      <c r="H113" s="3"/>
      <c r="I113" s="5">
        <v>20419</v>
      </c>
      <c r="J113" s="3"/>
      <c r="K113" s="5">
        <v>4379</v>
      </c>
      <c r="L113" s="5">
        <v>2</v>
      </c>
      <c r="M113" s="5">
        <v>80.23</v>
      </c>
      <c r="N113" s="5">
        <v>122</v>
      </c>
      <c r="O113" s="5">
        <v>7.72</v>
      </c>
      <c r="P113" s="5">
        <v>5.27</v>
      </c>
      <c r="Q113" s="4"/>
    </row>
    <row r="114" spans="1:17">
      <c r="A114" s="2" t="s">
        <v>88</v>
      </c>
      <c r="B114" s="5">
        <v>121847</v>
      </c>
      <c r="C114" s="5">
        <v>297</v>
      </c>
      <c r="D114" s="5">
        <v>0</v>
      </c>
      <c r="E114" s="5">
        <v>621</v>
      </c>
      <c r="F114" s="5">
        <v>121523</v>
      </c>
      <c r="G114" s="5">
        <v>96723</v>
      </c>
      <c r="H114" s="3"/>
      <c r="I114" s="5">
        <v>20419</v>
      </c>
      <c r="J114" s="3"/>
      <c r="K114" s="5">
        <v>4379</v>
      </c>
      <c r="L114" s="5">
        <v>2</v>
      </c>
      <c r="M114" s="5">
        <v>80.23</v>
      </c>
      <c r="N114" s="5">
        <v>122</v>
      </c>
      <c r="O114" s="5">
        <v>7.72</v>
      </c>
      <c r="P114" s="5">
        <v>5.27</v>
      </c>
      <c r="Q114" s="4"/>
    </row>
    <row r="115" spans="1:17">
      <c r="A115" s="2" t="s">
        <v>119</v>
      </c>
      <c r="B115" s="5">
        <v>8473</v>
      </c>
      <c r="C115" s="5">
        <v>43</v>
      </c>
      <c r="D115" s="5">
        <v>0</v>
      </c>
      <c r="E115" s="5">
        <v>942</v>
      </c>
      <c r="F115" s="5">
        <v>7574</v>
      </c>
      <c r="G115" s="5">
        <v>6902</v>
      </c>
      <c r="H115" s="3"/>
      <c r="I115" s="5">
        <v>246</v>
      </c>
      <c r="J115" s="3"/>
      <c r="K115" s="3"/>
      <c r="L115" s="5">
        <v>426</v>
      </c>
      <c r="M115" s="5">
        <v>5.72</v>
      </c>
      <c r="N115" s="5">
        <v>11</v>
      </c>
      <c r="O115" s="5">
        <v>1.73</v>
      </c>
      <c r="P115" s="5">
        <v>0.36</v>
      </c>
      <c r="Q115" s="4"/>
    </row>
    <row r="116" spans="1:17">
      <c r="A116" s="2" t="s">
        <v>89</v>
      </c>
      <c r="B116" s="5">
        <v>5074</v>
      </c>
      <c r="C116" s="5">
        <v>6</v>
      </c>
      <c r="D116" s="3"/>
      <c r="E116" s="5">
        <v>18</v>
      </c>
      <c r="F116" s="5">
        <v>5062</v>
      </c>
      <c r="G116" s="5">
        <v>5062</v>
      </c>
      <c r="H116" s="3"/>
      <c r="I116" s="3"/>
      <c r="J116" s="3"/>
      <c r="K116" s="3"/>
      <c r="L116" s="5">
        <v>0</v>
      </c>
      <c r="M116" s="5">
        <v>4.2</v>
      </c>
      <c r="N116" s="5">
        <v>8</v>
      </c>
      <c r="O116" s="5">
        <v>1.25</v>
      </c>
      <c r="P116" s="5">
        <v>0.28999999999999998</v>
      </c>
      <c r="Q116" s="4"/>
    </row>
    <row r="117" spans="1:17">
      <c r="A117" s="2" t="s">
        <v>90</v>
      </c>
      <c r="B117" s="5">
        <v>1019</v>
      </c>
      <c r="C117" s="5">
        <v>0</v>
      </c>
      <c r="D117" s="5">
        <v>0</v>
      </c>
      <c r="E117" s="5">
        <v>191</v>
      </c>
      <c r="F117" s="5">
        <v>828</v>
      </c>
      <c r="G117" s="5">
        <v>403</v>
      </c>
      <c r="H117" s="3"/>
      <c r="I117" s="3"/>
      <c r="J117" s="3"/>
      <c r="K117" s="3"/>
      <c r="L117" s="5">
        <v>426</v>
      </c>
      <c r="M117" s="5">
        <v>0.33</v>
      </c>
      <c r="N117" s="5">
        <v>1</v>
      </c>
      <c r="O117" s="5">
        <v>0.1</v>
      </c>
      <c r="P117" s="5">
        <v>0.01</v>
      </c>
      <c r="Q117" s="4"/>
    </row>
    <row r="118" spans="1:17">
      <c r="A118" s="2" t="s">
        <v>91</v>
      </c>
      <c r="B118" s="5">
        <v>1022</v>
      </c>
      <c r="C118" s="5">
        <v>20</v>
      </c>
      <c r="D118" s="3"/>
      <c r="E118" s="5">
        <v>170</v>
      </c>
      <c r="F118" s="5">
        <v>872</v>
      </c>
      <c r="G118" s="5">
        <v>626</v>
      </c>
      <c r="H118" s="3"/>
      <c r="I118" s="5">
        <v>246</v>
      </c>
      <c r="J118" s="3"/>
      <c r="K118" s="3"/>
      <c r="L118" s="5">
        <v>0</v>
      </c>
      <c r="M118" s="5">
        <v>0.52</v>
      </c>
      <c r="N118" s="5">
        <v>1</v>
      </c>
      <c r="O118" s="5">
        <v>0.17</v>
      </c>
      <c r="P118" s="5">
        <v>0.04</v>
      </c>
      <c r="Q118" s="4"/>
    </row>
    <row r="119" spans="1:17">
      <c r="A119" s="2" t="s">
        <v>92</v>
      </c>
      <c r="B119" s="5">
        <v>721</v>
      </c>
      <c r="C119" s="5">
        <v>12</v>
      </c>
      <c r="D119" s="5">
        <v>0</v>
      </c>
      <c r="E119" s="5">
        <v>157</v>
      </c>
      <c r="F119" s="5">
        <v>576</v>
      </c>
      <c r="G119" s="5">
        <v>576</v>
      </c>
      <c r="H119" s="3"/>
      <c r="I119" s="5">
        <v>0</v>
      </c>
      <c r="J119" s="3"/>
      <c r="K119" s="3"/>
      <c r="L119" s="5">
        <v>0</v>
      </c>
      <c r="M119" s="5">
        <v>0.48</v>
      </c>
      <c r="N119" s="5">
        <v>1</v>
      </c>
      <c r="O119" s="5">
        <v>0.16</v>
      </c>
      <c r="P119" s="5">
        <v>0.02</v>
      </c>
      <c r="Q119" s="4"/>
    </row>
    <row r="120" spans="1:17">
      <c r="A120" s="2" t="s">
        <v>93</v>
      </c>
      <c r="B120" s="5">
        <v>503</v>
      </c>
      <c r="C120" s="5">
        <v>1</v>
      </c>
      <c r="D120" s="3"/>
      <c r="E120" s="5">
        <v>273</v>
      </c>
      <c r="F120" s="5">
        <v>231</v>
      </c>
      <c r="G120" s="5">
        <v>231</v>
      </c>
      <c r="H120" s="3"/>
      <c r="I120" s="3"/>
      <c r="J120" s="3"/>
      <c r="K120" s="3"/>
      <c r="L120" s="5">
        <v>0</v>
      </c>
      <c r="M120" s="5">
        <v>0.19</v>
      </c>
      <c r="N120" s="5">
        <v>0</v>
      </c>
      <c r="O120" s="5">
        <v>0.05</v>
      </c>
      <c r="P120" s="5">
        <v>0</v>
      </c>
      <c r="Q120" s="4"/>
    </row>
    <row r="121" spans="1:17">
      <c r="A121" s="2" t="s">
        <v>94</v>
      </c>
      <c r="B121" s="5">
        <v>110</v>
      </c>
      <c r="C121" s="5">
        <v>2</v>
      </c>
      <c r="D121" s="5">
        <v>0</v>
      </c>
      <c r="E121" s="5">
        <v>110</v>
      </c>
      <c r="F121" s="5">
        <v>3</v>
      </c>
      <c r="G121" s="5">
        <v>3</v>
      </c>
      <c r="H121" s="3"/>
      <c r="I121" s="3"/>
      <c r="J121" s="3"/>
      <c r="K121" s="3"/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4"/>
    </row>
    <row r="122" spans="1:17">
      <c r="A122" s="2" t="s">
        <v>95</v>
      </c>
      <c r="B122" s="5">
        <v>23</v>
      </c>
      <c r="C122" s="5">
        <v>0</v>
      </c>
      <c r="D122" s="5">
        <v>0</v>
      </c>
      <c r="E122" s="5">
        <v>22</v>
      </c>
      <c r="F122" s="5">
        <v>0</v>
      </c>
      <c r="G122" s="5">
        <v>0</v>
      </c>
      <c r="H122" s="3"/>
      <c r="I122" s="3"/>
      <c r="J122" s="3"/>
      <c r="K122" s="3"/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4"/>
    </row>
    <row r="123" spans="1:17">
      <c r="A123" s="2" t="s">
        <v>120</v>
      </c>
      <c r="B123" s="5">
        <v>6</v>
      </c>
      <c r="C123" s="5">
        <v>0</v>
      </c>
      <c r="D123" s="5">
        <v>0</v>
      </c>
      <c r="E123" s="5">
        <v>3</v>
      </c>
      <c r="F123" s="5">
        <v>4</v>
      </c>
      <c r="G123" s="5">
        <v>0</v>
      </c>
      <c r="H123" s="3"/>
      <c r="I123" s="3"/>
      <c r="J123" s="3"/>
      <c r="K123" s="3"/>
      <c r="L123" s="5">
        <v>4</v>
      </c>
      <c r="M123" s="5">
        <v>0</v>
      </c>
      <c r="N123" s="5">
        <v>0</v>
      </c>
      <c r="O123" s="5">
        <v>0</v>
      </c>
      <c r="P123" s="5">
        <v>0</v>
      </c>
      <c r="Q123" s="4"/>
    </row>
    <row r="124" spans="1:17">
      <c r="A124" s="2" t="s">
        <v>96</v>
      </c>
      <c r="B124" s="5">
        <v>2</v>
      </c>
      <c r="C124" s="5">
        <v>0</v>
      </c>
      <c r="D124" s="5">
        <v>0</v>
      </c>
      <c r="E124" s="5">
        <v>2</v>
      </c>
      <c r="F124" s="5">
        <v>0</v>
      </c>
      <c r="G124" s="5">
        <v>0</v>
      </c>
      <c r="H124" s="3"/>
      <c r="I124" s="3"/>
      <c r="J124" s="3"/>
      <c r="K124" s="3"/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4"/>
    </row>
    <row r="125" spans="1:17">
      <c r="A125" s="2" t="s">
        <v>97</v>
      </c>
      <c r="B125" s="5">
        <v>4</v>
      </c>
      <c r="C125" s="5">
        <v>0</v>
      </c>
      <c r="D125" s="3"/>
      <c r="E125" s="5">
        <v>1</v>
      </c>
      <c r="F125" s="5">
        <v>4</v>
      </c>
      <c r="G125" s="5">
        <v>0</v>
      </c>
      <c r="H125" s="3"/>
      <c r="I125" s="3"/>
      <c r="J125" s="3"/>
      <c r="K125" s="3"/>
      <c r="L125" s="5">
        <v>4</v>
      </c>
      <c r="M125" s="5">
        <v>0</v>
      </c>
      <c r="N125" s="5">
        <v>0</v>
      </c>
      <c r="O125" s="5">
        <v>0</v>
      </c>
      <c r="P125" s="5">
        <v>0</v>
      </c>
      <c r="Q125" s="4"/>
    </row>
    <row r="126" spans="1:17">
      <c r="A126" s="2" t="s">
        <v>99</v>
      </c>
      <c r="B126" s="3"/>
      <c r="C126" s="5">
        <v>0</v>
      </c>
      <c r="D126" s="3"/>
      <c r="E126" s="5">
        <v>6</v>
      </c>
      <c r="F126" s="5">
        <v>-6</v>
      </c>
      <c r="G126" s="5">
        <v>0</v>
      </c>
      <c r="H126" s="3"/>
      <c r="I126" s="3"/>
      <c r="J126" s="3"/>
      <c r="K126" s="3"/>
      <c r="L126" s="3"/>
      <c r="M126" s="3"/>
      <c r="N126" s="5">
        <v>0</v>
      </c>
      <c r="O126" s="5">
        <v>0</v>
      </c>
      <c r="P126" s="5">
        <v>0</v>
      </c>
      <c r="Q126" s="4"/>
    </row>
    <row r="127" spans="1:17">
      <c r="A127" s="2" t="s">
        <v>98</v>
      </c>
      <c r="B127" s="3"/>
      <c r="C127" s="5">
        <v>0</v>
      </c>
      <c r="D127" s="3"/>
      <c r="E127" s="5">
        <v>6</v>
      </c>
      <c r="F127" s="5">
        <v>-6</v>
      </c>
      <c r="G127" s="5">
        <v>0</v>
      </c>
      <c r="H127" s="3"/>
      <c r="I127" s="3"/>
      <c r="J127" s="3"/>
      <c r="K127" s="3"/>
      <c r="L127" s="3"/>
      <c r="M127" s="5">
        <v>0</v>
      </c>
      <c r="N127" s="5">
        <v>0</v>
      </c>
      <c r="O127" s="5">
        <v>0</v>
      </c>
      <c r="P127" s="5">
        <v>0</v>
      </c>
      <c r="Q127" s="4"/>
    </row>
    <row r="128" spans="1:17">
      <c r="A128" s="2" t="s">
        <v>99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5">
        <v>0</v>
      </c>
      <c r="O128" s="5">
        <v>0</v>
      </c>
      <c r="P128" s="5">
        <v>0</v>
      </c>
      <c r="Q128" s="4"/>
    </row>
  </sheetData>
  <mergeCells count="12">
    <mergeCell ref="A1:L1"/>
    <mergeCell ref="A2:L2"/>
    <mergeCell ref="M1:P2"/>
    <mergeCell ref="A3:L3"/>
    <mergeCell ref="M3:O3"/>
    <mergeCell ref="P3:Q3"/>
    <mergeCell ref="A4:A6"/>
    <mergeCell ref="B4:F4"/>
    <mergeCell ref="G4:L4"/>
    <mergeCell ref="M4:P4"/>
    <mergeCell ref="B5:L5"/>
    <mergeCell ref="M5:N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topLeftCell="D1" zoomScale="125" zoomScaleNormal="125" zoomScalePageLayoutView="125" workbookViewId="0">
      <selection activeCell="L2" sqref="L2"/>
    </sheetView>
  </sheetViews>
  <sheetFormatPr baseColWidth="10" defaultRowHeight="15" x14ac:dyDescent="0"/>
  <cols>
    <col min="1" max="1" width="22.1640625" style="23" customWidth="1"/>
    <col min="2" max="2" width="21.1640625" customWidth="1"/>
    <col min="3" max="3" width="14.6640625" customWidth="1"/>
    <col min="4" max="4" width="20.6640625" customWidth="1"/>
    <col min="5" max="5" width="19" customWidth="1"/>
    <col min="6" max="6" width="15.83203125" customWidth="1"/>
    <col min="7" max="8" width="18.5" customWidth="1"/>
    <col min="9" max="9" width="20.33203125" customWidth="1"/>
    <col min="10" max="10" width="10.1640625" customWidth="1"/>
    <col min="11" max="11" width="18.83203125" bestFit="1" customWidth="1"/>
    <col min="12" max="13" width="20.33203125" bestFit="1" customWidth="1"/>
    <col min="15" max="15" width="22.5" bestFit="1" customWidth="1"/>
    <col min="16" max="16" width="18.83203125" bestFit="1" customWidth="1"/>
  </cols>
  <sheetData>
    <row r="1" spans="1:19" s="23" customFormat="1" ht="30">
      <c r="A1" s="54" t="s">
        <v>142</v>
      </c>
      <c r="B1" s="55" t="s">
        <v>2</v>
      </c>
      <c r="C1" s="55" t="s">
        <v>155</v>
      </c>
      <c r="D1" s="55" t="s">
        <v>173</v>
      </c>
      <c r="E1" s="55" t="s">
        <v>175</v>
      </c>
      <c r="F1" s="55" t="s">
        <v>156</v>
      </c>
      <c r="G1" s="55" t="s">
        <v>182</v>
      </c>
      <c r="H1" s="55" t="s">
        <v>176</v>
      </c>
      <c r="I1" s="56" t="s">
        <v>190</v>
      </c>
      <c r="J1" s="1"/>
      <c r="K1" s="74" t="s">
        <v>2</v>
      </c>
      <c r="L1" s="74" t="s">
        <v>203</v>
      </c>
      <c r="M1" s="74" t="s">
        <v>202</v>
      </c>
      <c r="N1"/>
      <c r="O1"/>
      <c r="P1"/>
      <c r="Q1"/>
      <c r="R1"/>
      <c r="S1"/>
    </row>
    <row r="2" spans="1:19">
      <c r="A2" s="57" t="s">
        <v>171</v>
      </c>
      <c r="B2" s="27">
        <v>318900000</v>
      </c>
      <c r="C2" s="27">
        <v>5.4</v>
      </c>
      <c r="D2" s="28">
        <f>E2*C2</f>
        <v>734400000</v>
      </c>
      <c r="E2" s="44">
        <v>136000000</v>
      </c>
      <c r="F2" s="28">
        <f t="shared" ref="F2:F7" si="0">$C$37/$B$22</f>
        <v>1.4426752569584207</v>
      </c>
      <c r="G2" s="28">
        <f t="shared" ref="G2:G7" si="1">H2*F2</f>
        <v>374935153.77090305</v>
      </c>
      <c r="H2" s="48">
        <f>259888808.63</f>
        <v>259888808.63</v>
      </c>
      <c r="I2" s="58">
        <f>D2+G2-B2</f>
        <v>790435153.77090311</v>
      </c>
      <c r="J2" s="75">
        <v>2014</v>
      </c>
      <c r="K2" s="73">
        <f>B2</f>
        <v>318900000</v>
      </c>
      <c r="L2" s="73">
        <f>D2+G2</f>
        <v>1109335153.7709031</v>
      </c>
      <c r="M2" s="73">
        <f>L2-K2</f>
        <v>790435153.77090311</v>
      </c>
    </row>
    <row r="3" spans="1:19">
      <c r="A3" s="57">
        <v>2014</v>
      </c>
      <c r="B3" s="27">
        <v>318900000</v>
      </c>
      <c r="C3" s="27">
        <v>5.4</v>
      </c>
      <c r="D3" s="28">
        <f t="shared" ref="D3:D7" si="2">E3*C3</f>
        <v>734400000</v>
      </c>
      <c r="E3" s="44">
        <v>136000000</v>
      </c>
      <c r="F3" s="28">
        <f t="shared" si="0"/>
        <v>1.4426752569584207</v>
      </c>
      <c r="G3" s="28">
        <f t="shared" si="1"/>
        <v>374935153.77090305</v>
      </c>
      <c r="H3" s="48">
        <f t="shared" ref="H3:H7" si="3">259888808.63</f>
        <v>259888808.63</v>
      </c>
      <c r="I3" s="58">
        <f t="shared" ref="I3:I7" si="4">D3+G3-B3</f>
        <v>790435153.77090311</v>
      </c>
      <c r="J3" s="76">
        <v>2015</v>
      </c>
      <c r="K3" s="73">
        <f>B4</f>
        <v>320653950</v>
      </c>
      <c r="L3" s="73">
        <f>D4+G4</f>
        <v>1109335153.7709031</v>
      </c>
      <c r="M3" s="73">
        <f>L3-K3</f>
        <v>788681203.77090311</v>
      </c>
    </row>
    <row r="4" spans="1:19">
      <c r="A4" s="57">
        <v>2015</v>
      </c>
      <c r="B4" s="27">
        <f>$B$3*(1+0.0055)^1</f>
        <v>320653950</v>
      </c>
      <c r="C4" s="27">
        <v>5.4</v>
      </c>
      <c r="D4" s="28">
        <f t="shared" si="2"/>
        <v>734400000</v>
      </c>
      <c r="E4" s="44">
        <v>136000000</v>
      </c>
      <c r="F4" s="28">
        <f t="shared" si="0"/>
        <v>1.4426752569584207</v>
      </c>
      <c r="G4" s="28">
        <f t="shared" si="1"/>
        <v>374935153.77090305</v>
      </c>
      <c r="H4" s="48">
        <f t="shared" si="3"/>
        <v>259888808.63</v>
      </c>
      <c r="I4" s="58">
        <f t="shared" si="4"/>
        <v>788681203.77090311</v>
      </c>
      <c r="J4" s="75">
        <v>2022</v>
      </c>
      <c r="K4" s="73">
        <f>B5</f>
        <v>333204700.00836647</v>
      </c>
      <c r="L4" s="73">
        <f>D5+G5</f>
        <v>1109335153.7709031</v>
      </c>
      <c r="M4" s="73">
        <f>L4-K4</f>
        <v>776130453.76253664</v>
      </c>
    </row>
    <row r="5" spans="1:19">
      <c r="A5" s="57">
        <v>2022</v>
      </c>
      <c r="B5" s="27">
        <f>$B$3*(1+0.0055)^8</f>
        <v>333204700.00836647</v>
      </c>
      <c r="C5" s="27">
        <v>5.4</v>
      </c>
      <c r="D5" s="28">
        <f t="shared" si="2"/>
        <v>734400000</v>
      </c>
      <c r="E5" s="44">
        <v>136000000</v>
      </c>
      <c r="F5" s="28">
        <f t="shared" si="0"/>
        <v>1.4426752569584207</v>
      </c>
      <c r="G5" s="28">
        <f t="shared" si="1"/>
        <v>374935153.77090305</v>
      </c>
      <c r="H5" s="48">
        <f t="shared" si="3"/>
        <v>259888808.63</v>
      </c>
      <c r="I5" s="58">
        <f t="shared" si="4"/>
        <v>776130453.76253664</v>
      </c>
      <c r="J5" s="76">
        <v>2030</v>
      </c>
      <c r="K5" s="73">
        <f>B6</f>
        <v>348151057.09521949</v>
      </c>
      <c r="L5" s="73">
        <f>D6+G6</f>
        <v>1109335153.7709031</v>
      </c>
      <c r="M5" s="73">
        <f>L5-K5</f>
        <v>761184096.67568362</v>
      </c>
    </row>
    <row r="6" spans="1:19">
      <c r="A6" s="57">
        <v>2030</v>
      </c>
      <c r="B6" s="27">
        <f>$B$3*(1+0.0055)^16</f>
        <v>348151057.09521949</v>
      </c>
      <c r="C6" s="27">
        <v>5.4</v>
      </c>
      <c r="D6" s="28">
        <f t="shared" si="2"/>
        <v>734400000</v>
      </c>
      <c r="E6" s="44">
        <v>136000000</v>
      </c>
      <c r="F6" s="28">
        <f t="shared" si="0"/>
        <v>1.4426752569584207</v>
      </c>
      <c r="G6" s="28">
        <f t="shared" si="1"/>
        <v>374935153.77090305</v>
      </c>
      <c r="H6" s="48">
        <f t="shared" si="3"/>
        <v>259888808.63</v>
      </c>
      <c r="I6" s="58">
        <f t="shared" si="4"/>
        <v>761184096.67568362</v>
      </c>
      <c r="J6" s="76">
        <v>2050</v>
      </c>
      <c r="K6" s="73">
        <f>B7</f>
        <v>388516275.58058703</v>
      </c>
      <c r="L6" s="73">
        <f>D7+G7</f>
        <v>1109335153.7709031</v>
      </c>
      <c r="M6" s="73">
        <f>L6-K6</f>
        <v>720818878.19031608</v>
      </c>
    </row>
    <row r="7" spans="1:19">
      <c r="A7" s="59">
        <v>2050</v>
      </c>
      <c r="B7" s="43">
        <f>$B$3*(1+0.0055)^36</f>
        <v>388516275.58058703</v>
      </c>
      <c r="C7" s="43">
        <v>5.4</v>
      </c>
      <c r="D7" s="60">
        <f t="shared" si="2"/>
        <v>734400000</v>
      </c>
      <c r="E7" s="49">
        <v>136000000</v>
      </c>
      <c r="F7" s="60">
        <f t="shared" si="0"/>
        <v>1.4426752569584207</v>
      </c>
      <c r="G7" s="60">
        <f t="shared" si="1"/>
        <v>374935153.77090305</v>
      </c>
      <c r="H7" s="48">
        <f t="shared" si="3"/>
        <v>259888808.63</v>
      </c>
      <c r="I7" s="61">
        <f t="shared" si="4"/>
        <v>720818878.19031608</v>
      </c>
    </row>
    <row r="8" spans="1:19" ht="30">
      <c r="A8" s="36" t="s">
        <v>172</v>
      </c>
      <c r="B8" s="37" t="s">
        <v>184</v>
      </c>
      <c r="C8" s="37"/>
      <c r="D8" s="38"/>
      <c r="E8" s="38"/>
      <c r="F8" s="39"/>
      <c r="G8" s="39"/>
      <c r="H8" s="39"/>
      <c r="I8" s="40"/>
    </row>
    <row r="9" spans="1:19">
      <c r="E9" s="26"/>
    </row>
    <row r="10" spans="1:19">
      <c r="B10" s="70" t="s">
        <v>200</v>
      </c>
      <c r="C10" s="71">
        <f>(C2*E2+F2*H2)/B2</f>
        <v>3.4786301466632272</v>
      </c>
      <c r="D10" s="12"/>
      <c r="E10" s="26"/>
    </row>
    <row r="11" spans="1:19">
      <c r="D11" s="12"/>
      <c r="E11" s="12"/>
      <c r="F11" s="12"/>
      <c r="G11" s="12"/>
      <c r="H11" s="12"/>
    </row>
    <row r="12" spans="1:19">
      <c r="A12" s="32" t="s">
        <v>161</v>
      </c>
      <c r="B12" s="41">
        <v>914742000</v>
      </c>
      <c r="C12" s="42" t="s">
        <v>179</v>
      </c>
      <c r="D12" s="13"/>
      <c r="E12" s="19"/>
      <c r="F12" s="12"/>
      <c r="G12" s="11"/>
      <c r="H12" s="12"/>
    </row>
    <row r="13" spans="1:19" ht="30">
      <c r="A13" s="34" t="s">
        <v>164</v>
      </c>
      <c r="B13" s="69">
        <f>B16/B12</f>
        <v>0.43278739647905196</v>
      </c>
      <c r="C13" s="43"/>
      <c r="D13" s="17"/>
      <c r="E13" s="21"/>
      <c r="F13" s="12"/>
      <c r="G13" s="12"/>
      <c r="H13" s="12"/>
    </row>
    <row r="14" spans="1:19">
      <c r="B14" s="10"/>
      <c r="E14" s="11"/>
      <c r="F14" s="12"/>
      <c r="G14" s="12"/>
      <c r="H14" s="12"/>
    </row>
    <row r="15" spans="1:19">
      <c r="A15" s="32" t="s">
        <v>161</v>
      </c>
      <c r="B15" s="19">
        <v>914742000</v>
      </c>
      <c r="C15" s="11"/>
      <c r="E15" s="11"/>
    </row>
    <row r="16" spans="1:19">
      <c r="A16" s="33" t="s">
        <v>162</v>
      </c>
      <c r="B16" s="58">
        <f>B17+B18</f>
        <v>395888808.63004094</v>
      </c>
      <c r="C16" s="13" t="s">
        <v>180</v>
      </c>
      <c r="D16" s="13"/>
      <c r="E16" s="13"/>
      <c r="F16" s="13"/>
      <c r="G16" s="14"/>
    </row>
    <row r="17" spans="1:9">
      <c r="A17" s="33" t="s">
        <v>163</v>
      </c>
      <c r="B17" s="51">
        <v>136000000</v>
      </c>
      <c r="C17" s="15"/>
      <c r="D17" s="15"/>
      <c r="E17" s="45"/>
      <c r="F17" s="28"/>
      <c r="G17" s="16"/>
    </row>
    <row r="18" spans="1:9">
      <c r="A18" s="34" t="s">
        <v>174</v>
      </c>
      <c r="B18" s="52">
        <v>259888808.63004094</v>
      </c>
      <c r="C18" s="17"/>
      <c r="D18" s="17"/>
      <c r="E18" s="17"/>
      <c r="F18" s="17"/>
      <c r="G18" s="18"/>
    </row>
    <row r="19" spans="1:9">
      <c r="B19" s="25"/>
    </row>
    <row r="20" spans="1:9">
      <c r="B20" s="24"/>
    </row>
    <row r="21" spans="1:9" ht="30">
      <c r="A21" s="32" t="s">
        <v>177</v>
      </c>
      <c r="B21" s="47">
        <v>3639</v>
      </c>
      <c r="C21" s="13" t="s">
        <v>181</v>
      </c>
      <c r="D21" s="13"/>
      <c r="E21" s="13"/>
      <c r="F21" s="13"/>
      <c r="G21" s="13"/>
      <c r="H21" s="14"/>
    </row>
    <row r="22" spans="1:9">
      <c r="A22" s="33" t="s">
        <v>165</v>
      </c>
      <c r="B22" s="48">
        <v>2514</v>
      </c>
      <c r="C22" s="15"/>
      <c r="D22" s="15"/>
      <c r="E22" s="15"/>
      <c r="F22" s="15"/>
      <c r="G22" s="15"/>
      <c r="H22" s="16"/>
    </row>
    <row r="23" spans="1:9">
      <c r="A23" s="34" t="s">
        <v>178</v>
      </c>
      <c r="B23" s="46">
        <f>(B21-B22)/B21</f>
        <v>0.30915086562242372</v>
      </c>
      <c r="C23" s="17"/>
      <c r="D23" s="17"/>
      <c r="E23" s="17"/>
      <c r="F23" s="17"/>
      <c r="G23" s="17"/>
      <c r="H23" s="18"/>
      <c r="I23" s="12"/>
    </row>
    <row r="24" spans="1:9">
      <c r="B24" s="25"/>
      <c r="I24" s="12"/>
    </row>
    <row r="25" spans="1:9">
      <c r="B25" s="25"/>
      <c r="I25" s="12"/>
    </row>
    <row r="26" spans="1:9">
      <c r="A26" s="32" t="s">
        <v>166</v>
      </c>
      <c r="B26" s="47">
        <f>B22-B27</f>
        <v>2006.4</v>
      </c>
      <c r="C26" s="13"/>
      <c r="D26" s="13"/>
      <c r="E26" s="13"/>
      <c r="F26" s="13"/>
      <c r="G26" s="13"/>
      <c r="H26" s="14"/>
      <c r="I26" s="12"/>
    </row>
    <row r="27" spans="1:9">
      <c r="A27" s="34" t="s">
        <v>167</v>
      </c>
      <c r="B27" s="49">
        <f>507.6</f>
        <v>507.6</v>
      </c>
      <c r="C27" s="17" t="s">
        <v>181</v>
      </c>
      <c r="D27" s="17"/>
      <c r="E27" s="17"/>
      <c r="F27" s="17"/>
      <c r="G27" s="17"/>
      <c r="H27" s="18"/>
      <c r="I27" s="12"/>
    </row>
    <row r="28" spans="1:9">
      <c r="B28" s="24"/>
      <c r="I28" s="11"/>
    </row>
    <row r="29" spans="1:9">
      <c r="B29" s="24"/>
      <c r="I29" s="11"/>
    </row>
    <row r="30" spans="1:9" ht="30">
      <c r="A30" s="32" t="s">
        <v>185</v>
      </c>
      <c r="B30" s="50">
        <f>B34/B22*B33</f>
        <v>5.799522673031027</v>
      </c>
      <c r="C30" s="11"/>
      <c r="I30" s="12"/>
    </row>
    <row r="31" spans="1:9" ht="30">
      <c r="A31" s="34" t="s">
        <v>187</v>
      </c>
      <c r="B31" s="52">
        <f>C37/B22</f>
        <v>1.4426752569584207</v>
      </c>
      <c r="E31" s="12"/>
      <c r="I31" s="11"/>
    </row>
    <row r="32" spans="1:9">
      <c r="I32" s="12"/>
    </row>
    <row r="33" spans="1:9" ht="30">
      <c r="A33" s="32" t="s">
        <v>186</v>
      </c>
      <c r="B33" s="50">
        <v>5.4</v>
      </c>
    </row>
    <row r="34" spans="1:9" ht="31" customHeight="1">
      <c r="A34" s="34" t="s">
        <v>157</v>
      </c>
      <c r="B34" s="46">
        <v>2700</v>
      </c>
      <c r="C34" s="80" t="s">
        <v>183</v>
      </c>
      <c r="D34" s="80"/>
      <c r="E34" s="80"/>
      <c r="F34" s="80"/>
      <c r="G34" s="80"/>
      <c r="H34" s="81"/>
      <c r="I34" s="30"/>
    </row>
    <row r="36" spans="1:9" ht="30">
      <c r="A36" s="32"/>
      <c r="B36" s="14" t="s">
        <v>151</v>
      </c>
      <c r="C36" s="62" t="s">
        <v>191</v>
      </c>
      <c r="D36" s="23"/>
    </row>
    <row r="37" spans="1:9">
      <c r="A37" s="33" t="s">
        <v>148</v>
      </c>
      <c r="B37" s="20">
        <f>1100000/0.4/1000</f>
        <v>2750</v>
      </c>
      <c r="C37" s="63">
        <f>B37*D53+B38*D54+B39*D55+B40*D56</f>
        <v>3626.8855959934695</v>
      </c>
      <c r="D37" s="11"/>
      <c r="E37" s="11"/>
    </row>
    <row r="38" spans="1:9">
      <c r="A38" s="33" t="s">
        <v>149</v>
      </c>
      <c r="B38" s="20">
        <f>3500000/0.4/1000</f>
        <v>8750</v>
      </c>
    </row>
    <row r="39" spans="1:9">
      <c r="A39" s="35" t="s">
        <v>154</v>
      </c>
      <c r="B39" s="20">
        <f>3000000/0.4/1000</f>
        <v>7500</v>
      </c>
      <c r="E39" s="12"/>
    </row>
    <row r="40" spans="1:9">
      <c r="A40" s="33" t="s">
        <v>150</v>
      </c>
      <c r="B40" s="20">
        <f>1400000/0.4/1000</f>
        <v>3500</v>
      </c>
    </row>
    <row r="41" spans="1:9" ht="60">
      <c r="A41" s="67" t="s">
        <v>168</v>
      </c>
      <c r="B41" s="53" t="s">
        <v>197</v>
      </c>
    </row>
    <row r="42" spans="1:9">
      <c r="A42" s="31"/>
    </row>
    <row r="43" spans="1:9">
      <c r="A43" s="32"/>
      <c r="B43" s="13" t="s">
        <v>153</v>
      </c>
      <c r="C43" s="13"/>
      <c r="D43" s="14"/>
    </row>
    <row r="44" spans="1:9">
      <c r="A44" s="33" t="s">
        <v>143</v>
      </c>
      <c r="B44" s="15" t="s">
        <v>144</v>
      </c>
      <c r="C44" s="15" t="s">
        <v>145</v>
      </c>
      <c r="D44" s="16">
        <v>2012</v>
      </c>
    </row>
    <row r="45" spans="1:9" ht="60">
      <c r="A45" s="33" t="s">
        <v>158</v>
      </c>
      <c r="B45" s="22" t="s">
        <v>169</v>
      </c>
      <c r="C45" s="30" t="s">
        <v>147</v>
      </c>
      <c r="D45" s="51">
        <f>B60/$B$18</f>
        <v>0.34628122108986181</v>
      </c>
    </row>
    <row r="46" spans="1:9" ht="60">
      <c r="A46" s="33"/>
      <c r="B46" s="22" t="s">
        <v>146</v>
      </c>
      <c r="C46" s="30" t="s">
        <v>147</v>
      </c>
      <c r="D46" s="58">
        <f>B61/$B$18</f>
        <v>0.25405782322081821</v>
      </c>
    </row>
    <row r="47" spans="1:9" ht="60">
      <c r="A47" s="33"/>
      <c r="B47" s="22" t="s">
        <v>170</v>
      </c>
      <c r="C47" s="30" t="s">
        <v>147</v>
      </c>
      <c r="D47" s="58">
        <f>B62/$B$18</f>
        <v>2.0642843484795864E-2</v>
      </c>
    </row>
    <row r="48" spans="1:9" ht="60">
      <c r="A48" s="33"/>
      <c r="B48" s="22" t="s">
        <v>150</v>
      </c>
      <c r="C48" s="30" t="s">
        <v>147</v>
      </c>
      <c r="D48" s="58">
        <f>B63/$B$18</f>
        <v>8.4948205874564451</v>
      </c>
    </row>
    <row r="49" spans="1:8">
      <c r="A49" s="34"/>
      <c r="B49" s="17"/>
      <c r="C49" s="66"/>
      <c r="D49" s="18"/>
    </row>
    <row r="50" spans="1:8">
      <c r="C50" s="23"/>
    </row>
    <row r="51" spans="1:8" ht="30">
      <c r="A51" s="32" t="s">
        <v>199</v>
      </c>
      <c r="B51" s="13"/>
      <c r="C51" s="29"/>
      <c r="D51" s="14"/>
    </row>
    <row r="52" spans="1:8">
      <c r="A52" s="33" t="s">
        <v>143</v>
      </c>
      <c r="B52" s="15" t="s">
        <v>144</v>
      </c>
      <c r="C52" s="30" t="s">
        <v>145</v>
      </c>
      <c r="D52" s="16">
        <v>2012</v>
      </c>
    </row>
    <row r="53" spans="1:8" ht="30">
      <c r="A53" s="33" t="s">
        <v>158</v>
      </c>
      <c r="B53" s="22" t="s">
        <v>169</v>
      </c>
      <c r="C53" s="30" t="s">
        <v>152</v>
      </c>
      <c r="D53" s="68">
        <f>B60/$B$64</f>
        <v>3.7986915801429995E-2</v>
      </c>
      <c r="G53" s="22"/>
      <c r="H53" s="22"/>
    </row>
    <row r="54" spans="1:8" ht="30">
      <c r="A54" s="33"/>
      <c r="B54" s="22" t="s">
        <v>146</v>
      </c>
      <c r="C54" s="30" t="s">
        <v>152</v>
      </c>
      <c r="D54" s="68">
        <f t="shared" ref="D54:D56" si="5">B61/$B$64</f>
        <v>2.7870044783281374E-2</v>
      </c>
      <c r="G54" s="22"/>
      <c r="H54" s="22"/>
    </row>
    <row r="55" spans="1:8" ht="30">
      <c r="A55" s="33"/>
      <c r="B55" s="22" t="s">
        <v>170</v>
      </c>
      <c r="C55" s="30" t="s">
        <v>152</v>
      </c>
      <c r="D55" s="68">
        <f t="shared" si="5"/>
        <v>2.2645119330786494E-3</v>
      </c>
      <c r="G55" s="22"/>
      <c r="H55" s="22"/>
    </row>
    <row r="56" spans="1:8" ht="30">
      <c r="A56" s="33"/>
      <c r="B56" s="22" t="s">
        <v>150</v>
      </c>
      <c r="C56" s="30" t="s">
        <v>152</v>
      </c>
      <c r="D56" s="68">
        <f t="shared" si="5"/>
        <v>0.93187852748221001</v>
      </c>
      <c r="G56" s="22"/>
      <c r="H56" s="22"/>
    </row>
    <row r="57" spans="1:8">
      <c r="A57" s="34"/>
      <c r="B57" s="17"/>
      <c r="C57" s="17"/>
      <c r="D57" s="18"/>
    </row>
    <row r="59" spans="1:8" ht="30">
      <c r="A59" s="32" t="s">
        <v>198</v>
      </c>
      <c r="B59" s="14"/>
    </row>
    <row r="60" spans="1:8">
      <c r="A60" s="35" t="s">
        <v>192</v>
      </c>
      <c r="B60" s="20">
        <v>89994614</v>
      </c>
    </row>
    <row r="61" spans="1:8">
      <c r="A61" s="35" t="s">
        <v>193</v>
      </c>
      <c r="B61" s="20">
        <v>66026785</v>
      </c>
    </row>
    <row r="62" spans="1:8">
      <c r="A62" s="35" t="s">
        <v>194</v>
      </c>
      <c r="B62" s="20">
        <v>5364844</v>
      </c>
    </row>
    <row r="63" spans="1:8">
      <c r="A63" s="35" t="s">
        <v>195</v>
      </c>
      <c r="B63" s="20">
        <v>2207708802</v>
      </c>
    </row>
    <row r="64" spans="1:8">
      <c r="A64" s="35" t="s">
        <v>196</v>
      </c>
      <c r="B64" s="20">
        <f>SUM(B60:B63)</f>
        <v>2369095045</v>
      </c>
    </row>
    <row r="65" spans="1:6">
      <c r="A65" s="64" t="s">
        <v>189</v>
      </c>
      <c r="B65" s="15"/>
      <c r="C65" s="13"/>
      <c r="D65" s="13"/>
      <c r="E65" s="13"/>
      <c r="F65" s="14"/>
    </row>
    <row r="66" spans="1:6">
      <c r="A66" s="65" t="s">
        <v>188</v>
      </c>
      <c r="B66" s="17"/>
      <c r="C66" s="17"/>
      <c r="D66" s="17"/>
      <c r="E66" s="17"/>
      <c r="F66" s="18"/>
    </row>
  </sheetData>
  <mergeCells count="1">
    <mergeCell ref="C34:H34"/>
  </mergeCells>
  <phoneticPr fontId="8" type="noConversion"/>
  <hyperlinks>
    <hyperlink ref="A41" r:id="rId1" display="From: http://www.waldeneffect.org/blog/Calories_per_acre_for_various_foods/"/>
  </hyperlinks>
  <pageMargins left="0.75" right="0.75" top="1" bottom="1" header="0.5" footer="0.5"/>
  <pageSetup paperSize="9" scale="44" orientation="portrait" horizontalDpi="4294967292" verticalDpi="4294967292"/>
  <rowBreaks count="1" manualBreakCount="1">
    <brk id="68" max="16383" man="1"/>
  </rowBreaks>
  <colBreaks count="1" manualBreakCount="1">
    <brk id="9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150" zoomScaleNormal="150" zoomScalePageLayoutView="150" workbookViewId="0">
      <selection activeCell="D14" sqref="D14"/>
    </sheetView>
  </sheetViews>
  <sheetFormatPr baseColWidth="10" defaultRowHeight="15" x14ac:dyDescent="0"/>
  <cols>
    <col min="2" max="2" width="11.6640625" customWidth="1"/>
    <col min="12" max="12" width="26.1640625" bestFit="1" customWidth="1"/>
    <col min="13" max="13" width="18.83203125" bestFit="1" customWidth="1"/>
  </cols>
  <sheetData>
    <row r="1" spans="1:13">
      <c r="A1" t="s">
        <v>158</v>
      </c>
    </row>
    <row r="3" spans="1:13">
      <c r="A3">
        <v>320653950</v>
      </c>
      <c r="L3" t="s">
        <v>159</v>
      </c>
      <c r="M3">
        <v>44.3</v>
      </c>
    </row>
    <row r="4" spans="1:13">
      <c r="A4">
        <v>388516275.58058703</v>
      </c>
      <c r="L4" t="s">
        <v>160</v>
      </c>
      <c r="M4" s="11">
        <f>983351700</f>
        <v>983351700</v>
      </c>
    </row>
    <row r="5" spans="1:13">
      <c r="M5" s="11">
        <f>M4/100*M3</f>
        <v>435624803.09999996</v>
      </c>
    </row>
    <row r="8" spans="1:13">
      <c r="B8" s="1"/>
      <c r="C8" s="1">
        <v>2015</v>
      </c>
      <c r="D8" s="1">
        <v>2050</v>
      </c>
    </row>
    <row r="9" spans="1:13">
      <c r="B9" s="72" t="s">
        <v>201</v>
      </c>
      <c r="C9" s="73">
        <f>M4/A3</f>
        <v>3.0667069593248422</v>
      </c>
      <c r="D9" s="73">
        <f>M4/A4</f>
        <v>2.5310437729552224</v>
      </c>
    </row>
    <row r="12" spans="1:13">
      <c r="C12">
        <v>0.23</v>
      </c>
      <c r="D12">
        <v>0.17</v>
      </c>
    </row>
    <row r="13" spans="1:13">
      <c r="C13" s="12">
        <f>C9/C12</f>
        <v>13.333508518803662</v>
      </c>
      <c r="D13" s="12">
        <f>D9/D12</f>
        <v>14.888492782089543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</cp:lastModifiedBy>
  <dcterms:created xsi:type="dcterms:W3CDTF">2016-01-04T08:59:41Z</dcterms:created>
  <dcterms:modified xsi:type="dcterms:W3CDTF">2016-01-20T08:53:37Z</dcterms:modified>
</cp:coreProperties>
</file>