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3" sheetId="4" r:id="rId3"/>
  </sheets>
  <definedNames>
    <definedName name="solver_adj" localSheetId="1" hidden="1">Sheet2!$C$2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Sheet2!$F$2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Sheet2!$H$2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Sheet2!#REF!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1252140000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J4" i="3"/>
  <c r="J5" i="3"/>
  <c r="J6" i="3"/>
  <c r="J7" i="3"/>
  <c r="J3" i="3"/>
  <c r="B13" i="3"/>
  <c r="B14" i="3"/>
  <c r="I3" i="3"/>
  <c r="I4" i="3"/>
  <c r="I5" i="3"/>
  <c r="I6" i="3"/>
  <c r="I7" i="3"/>
  <c r="I2" i="3"/>
  <c r="D3" i="3"/>
  <c r="D4" i="3"/>
  <c r="D5" i="3"/>
  <c r="D6" i="3"/>
  <c r="D7" i="3"/>
  <c r="D2" i="3"/>
  <c r="F2" i="3"/>
  <c r="B15" i="3"/>
  <c r="G2" i="3"/>
  <c r="H2" i="3"/>
  <c r="B37" i="3"/>
  <c r="B38" i="3"/>
  <c r="B39" i="3"/>
  <c r="B40" i="3"/>
  <c r="C37" i="3"/>
  <c r="B34" i="3"/>
  <c r="B22" i="3"/>
  <c r="F4" i="3"/>
  <c r="G4" i="3"/>
  <c r="H4" i="3"/>
  <c r="F5" i="3"/>
  <c r="G5" i="3"/>
  <c r="H5" i="3"/>
  <c r="F6" i="3"/>
  <c r="G6" i="3"/>
  <c r="H6" i="3"/>
  <c r="F7" i="3"/>
  <c r="G7" i="3"/>
  <c r="H7" i="3"/>
  <c r="F3" i="3"/>
  <c r="G3" i="3"/>
  <c r="H3" i="3"/>
  <c r="M9" i="4"/>
  <c r="M10" i="4"/>
  <c r="M16" i="4"/>
  <c r="M19" i="4"/>
  <c r="H4" i="4"/>
  <c r="G4" i="4"/>
  <c r="E4" i="4"/>
  <c r="F4" i="4"/>
  <c r="D4" i="4"/>
  <c r="M5" i="4"/>
  <c r="M4" i="4"/>
  <c r="C4" i="4"/>
  <c r="C39" i="3"/>
  <c r="B23" i="3"/>
  <c r="B19" i="3"/>
  <c r="P3" i="2"/>
</calcChain>
</file>

<file path=xl/comments1.xml><?xml version="1.0" encoding="utf-8"?>
<comments xmlns="http://schemas.openxmlformats.org/spreadsheetml/2006/main">
  <authors>
    <author>Emil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Emil:</t>
        </r>
        <r>
          <rPr>
            <sz val="9"/>
            <color indexed="81"/>
            <rFont val="Calibri"/>
            <family val="2"/>
          </rPr>
          <t xml:space="preserve">
Numbers from
http://time.com/3978175/india-population-worlds-most-populous-country/
</t>
        </r>
      </text>
    </comment>
  </commentList>
</comments>
</file>

<file path=xl/sharedStrings.xml><?xml version="1.0" encoding="utf-8"?>
<sst xmlns="http://schemas.openxmlformats.org/spreadsheetml/2006/main" count="266" uniqueCount="219">
  <si>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</si>
  <si>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</si>
  <si>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</si>
  <si>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</si>
  <si>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</si>
  <si>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</si>
  <si>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</si>
  <si>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</si>
  <si>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</si>
  <si>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</si>
  <si>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</si>
  <si>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</si>
  <si>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</si>
  <si>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</si>
  <si>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</si>
  <si>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</si>
  <si>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</si>
  <si>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</si>
  <si>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</si>
  <si>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</si>
  <si>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</si>
  <si>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</si>
  <si>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</si>
  <si>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</si>
  <si>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</si>
  <si>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</si>
  <si>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</si>
  <si>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</si>
  <si>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</si>
  <si>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</si>
  <si>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</si>
  <si>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</si>
  <si>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</si>
  <si>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</si>
  <si>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</si>
  <si>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</si>
  <si>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</si>
  <si>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</si>
  <si>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</si>
  <si>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</si>
  <si>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</si>
  <si>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</si>
  <si>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</si>
  <si>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</si>
  <si>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</si>
  <si>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</si>
  <si>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</si>
  <si>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</si>
  <si>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</si>
  <si>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</si>
  <si>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</si>
  <si>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</si>
  <si>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</si>
  <si>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</si>
  <si>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</si>
  <si>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</si>
  <si>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</si>
  <si>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</si>
  <si>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</si>
  <si>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</si>
  <si>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</si>
  <si>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</si>
  <si>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</si>
  <si>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</si>
  <si>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</si>
  <si>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</si>
  <si>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</si>
  <si>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</si>
  <si>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</si>
  <si>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</si>
  <si>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</si>
  <si>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</si>
  <si>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</si>
  <si>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</si>
  <si>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</si>
  <si>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</si>
  <si>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</si>
  <si>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</si>
  <si>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</si>
  <si>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</si>
  <si>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</si>
  <si>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</si>
  <si>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</si>
  <si>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</si>
  <si>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</si>
  <si>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</si>
  <si>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</si>
  <si>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</si>
  <si>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</si>
  <si>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</si>
  <si>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</si>
  <si>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</si>
  <si>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</si>
  <si>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</si>
  <si>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</si>
  <si>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</si>
  <si>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</si>
  <si>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</si>
  <si>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</si>
  <si>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</si>
  <si>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</si>
  <si>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</si>
  <si>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</si>
  <si>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</si>
  <si>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</si>
  <si>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</si>
  <si>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</si>
  <si>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</si>
  <si>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</si>
  <si>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</si>
  <si>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</si>
  <si>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</si>
  <si>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</si>
  <si>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</si>
  <si>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</si>
  <si>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</si>
  <si>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</si>
  <si>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</si>
  <si>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</si>
  <si>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</si>
  <si>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</si>
  <si>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</si>
  <si>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</si>
  <si>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</si>
  <si>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</si>
  <si>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</si>
  <si>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</si>
  <si>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</si>
  <si>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</si>
  <si>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</si>
  <si>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</si>
  <si>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</si>
  <si>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</si>
  <si>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</si>
  <si>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</si>
  <si>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</si>
  <si>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</si>
  <si>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</si>
  <si>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</si>
  <si>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</si>
  <si>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</si>
  <si>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</si>
  <si>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</si>
  <si>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India in hectares</t>
  </si>
  <si>
    <t>India Kcal/pers./day</t>
  </si>
  <si>
    <t>India Kcal/pers./day/veg</t>
  </si>
  <si>
    <t>India Kcal/pers./day/meat</t>
  </si>
  <si>
    <t>AreaName</t>
  </si>
  <si>
    <t>ItemName</t>
  </si>
  <si>
    <t>ElementName</t>
  </si>
  <si>
    <t xml:space="preserve"> 2011</t>
  </si>
  <si>
    <t>Pigs</t>
  </si>
  <si>
    <t>Livestock total per ha of agricultural area (No/Ha)</t>
  </si>
  <si>
    <t>Fc</t>
  </si>
  <si>
    <t>Cattle and Buffaloes</t>
  </si>
  <si>
    <t>Poultry Birds</t>
  </si>
  <si>
    <t>Sheep and Goats</t>
  </si>
  <si>
    <t>,Calculated data</t>
  </si>
  <si>
    <t>FAOSTAT</t>
  </si>
  <si>
    <t>Date :</t>
  </si>
  <si>
    <t>2016/Jan/04</t>
  </si>
  <si>
    <t>Pastuers</t>
  </si>
  <si>
    <t>India agricultural land</t>
  </si>
  <si>
    <t>Agricultural area</t>
  </si>
  <si>
    <t>% of Land Area (%)</t>
  </si>
  <si>
    <t>Arable land</t>
  </si>
  <si>
    <t>% of Agricultural Area (%)</t>
  </si>
  <si>
    <t>Permanent crops</t>
  </si>
  <si>
    <t>Permanent meadows and pastures</t>
  </si>
  <si>
    <t>Total area equipped for irrigation</t>
  </si>
  <si>
    <t>India pasteurs ha</t>
  </si>
  <si>
    <t>India cropsland ha</t>
  </si>
  <si>
    <t>Beef</t>
  </si>
  <si>
    <t>Pork</t>
  </si>
  <si>
    <t>Chicken</t>
  </si>
  <si>
    <t>Kcal/per/ha</t>
  </si>
  <si>
    <t>% of Total Livestock (%)</t>
  </si>
  <si>
    <t>Percentage of livestock type 2011</t>
  </si>
  <si>
    <t>Percentage of landtype</t>
  </si>
  <si>
    <t>Livestock per/ha after livestock type</t>
  </si>
  <si>
    <t>From: http://www.waldeneffect.org/blog/Calories_per_acre_for_various_foods/</t>
  </si>
  <si>
    <t>From: http://www.fao.org/ag/agp/agpc/doc/counprof/India/India.htm#5.</t>
  </si>
  <si>
    <t>Total hectares</t>
  </si>
  <si>
    <t>Sheep and goat</t>
  </si>
  <si>
    <t>People fed per ha cropland</t>
  </si>
  <si>
    <t>Indian people fed by cropland</t>
  </si>
  <si>
    <t>Kcal/ha average Indian production</t>
  </si>
  <si>
    <t>indian people fed pr/ha livestock</t>
  </si>
  <si>
    <t>People fed pr ha cropland</t>
  </si>
  <si>
    <t>Kcal/yr/pers</t>
  </si>
  <si>
    <t>Share of crops for food</t>
  </si>
  <si>
    <t>ha crop/pers</t>
  </si>
  <si>
    <t>ha livestock/pers</t>
  </si>
  <si>
    <t>Kcal/crop</t>
  </si>
  <si>
    <t>meat kcal/yr</t>
  </si>
  <si>
    <t>veg kcal/yr</t>
  </si>
  <si>
    <t>Share of meat for food</t>
  </si>
  <si>
    <t>Kcal/ha/yr</t>
  </si>
  <si>
    <t>Kcal needed</t>
  </si>
  <si>
    <t>kcal from crops</t>
  </si>
  <si>
    <t>kcal from meat</t>
  </si>
  <si>
    <t>Indians fed by livestock</t>
  </si>
  <si>
    <t>People fed/ha/livestock</t>
  </si>
  <si>
    <t>Total people fed</t>
  </si>
  <si>
    <t>Average caloric intake in study</t>
  </si>
  <si>
    <t>Indian people fed pr/ha cropland study</t>
  </si>
  <si>
    <t>2013 Baseline</t>
  </si>
  <si>
    <t>Additional ha of cropland needed</t>
  </si>
  <si>
    <t>From: http://faostat3.fao.org/download/FB/*/E</t>
  </si>
  <si>
    <t>From: http://data.worldbank.org/indicator/AG.LND.TOTL.K2</t>
  </si>
  <si>
    <t>From: http://faostat3.fao.org/download/E/EL/E</t>
  </si>
  <si>
    <t>Indian people fed/ha cropland adjusted with FAOSTAT data</t>
  </si>
  <si>
    <t xml:space="preserve">Data from: Cassidy, E. S., West, P. C., Gerber, J. S., &amp; Foley, J. A. (2013). </t>
  </si>
  <si>
    <t>Redefining agricultural yields: from tonnes to people nourished per hectare. 9326/8/3/034015</t>
  </si>
  <si>
    <t>Environmental Research Letters, 8(3), 034015. http://doi.org/10.1088/1748-</t>
  </si>
  <si>
    <t>%</t>
  </si>
  <si>
    <t>From: http://faostat3.fao.org/download/E/EK/E</t>
  </si>
  <si>
    <t>Indian people fed/hectare</t>
  </si>
  <si>
    <t>Food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</si>
</sst>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3" fontId="0" fillId="0" borderId="4" xfId="1" applyFont="1" applyBorder="1"/>
    <xf numFmtId="43" fontId="0" fillId="0" borderId="6" xfId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 applyAlignment="1"/>
    <xf numFmtId="43" fontId="0" fillId="0" borderId="0" xfId="1" applyFont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0" xfId="0" applyNumberFormat="1" applyAlignment="1">
      <alignment wrapText="1"/>
    </xf>
    <xf numFmtId="43" fontId="0" fillId="0" borderId="3" xfId="0" applyNumberFormat="1" applyBorder="1" applyAlignment="1"/>
    <xf numFmtId="43" fontId="0" fillId="0" borderId="0" xfId="0" applyNumberFormat="1" applyBorder="1" applyAlignment="1"/>
    <xf numFmtId="0" fontId="0" fillId="0" borderId="8" xfId="0" applyBorder="1" applyAlignment="1"/>
    <xf numFmtId="43" fontId="0" fillId="0" borderId="3" xfId="1" applyFont="1" applyBorder="1" applyAlignment="1"/>
    <xf numFmtId="43" fontId="0" fillId="0" borderId="3" xfId="1" applyFont="1" applyBorder="1"/>
    <xf numFmtId="43" fontId="0" fillId="0" borderId="0" xfId="1" applyFont="1" applyBorder="1" applyAlignment="1"/>
    <xf numFmtId="9" fontId="0" fillId="0" borderId="0" xfId="2" applyFont="1" applyBorder="1"/>
    <xf numFmtId="9" fontId="0" fillId="0" borderId="6" xfId="2" applyFont="1" applyBorder="1"/>
    <xf numFmtId="43" fontId="0" fillId="0" borderId="8" xfId="0" applyNumberFormat="1" applyBorder="1" applyAlignment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3" fontId="0" fillId="0" borderId="0" xfId="0" applyNumberFormat="1" applyBorder="1"/>
    <xf numFmtId="0" fontId="0" fillId="3" borderId="13" xfId="0" applyFill="1" applyBorder="1" applyAlignment="1">
      <alignment horizontal="center" vertical="center" wrapText="1"/>
    </xf>
    <xf numFmtId="43" fontId="0" fillId="0" borderId="8" xfId="1" applyFont="1" applyBorder="1"/>
    <xf numFmtId="43" fontId="0" fillId="0" borderId="8" xfId="0" applyNumberFormat="1" applyBorder="1"/>
    <xf numFmtId="43" fontId="0" fillId="0" borderId="0" xfId="1" applyFont="1" applyBorder="1" applyAlignment="1">
      <alignment wrapText="1"/>
    </xf>
    <xf numFmtId="43" fontId="0" fillId="0" borderId="8" xfId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Fill="1" applyBorder="1" applyAlignment="1">
      <alignment wrapText="1"/>
    </xf>
    <xf numFmtId="0" fontId="7" fillId="0" borderId="7" xfId="7" applyBorder="1" applyAlignment="1"/>
    <xf numFmtId="0" fontId="0" fillId="0" borderId="9" xfId="0" applyBorder="1" applyAlignment="1"/>
    <xf numFmtId="0" fontId="7" fillId="0" borderId="3" xfId="7" applyBorder="1" applyAlignment="1"/>
    <xf numFmtId="10" fontId="0" fillId="0" borderId="6" xfId="2" applyNumberFormat="1" applyFont="1" applyBorder="1"/>
    <xf numFmtId="0" fontId="0" fillId="0" borderId="12" xfId="0" applyBorder="1"/>
    <xf numFmtId="9" fontId="0" fillId="0" borderId="12" xfId="2" applyFont="1" applyBorder="1"/>
    <xf numFmtId="9" fontId="0" fillId="0" borderId="13" xfId="2" applyFont="1" applyBorder="1"/>
    <xf numFmtId="0" fontId="0" fillId="3" borderId="1" xfId="0" applyFill="1" applyBorder="1" applyAlignment="1">
      <alignment horizontal="center" vertical="center" wrapText="1"/>
    </xf>
    <xf numFmtId="0" fontId="7" fillId="0" borderId="5" xfId="7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0" fontId="0" fillId="3" borderId="14" xfId="0" applyFill="1" applyBorder="1" applyAlignment="1">
      <alignment horizontal="center" vertical="center" wrapText="1"/>
    </xf>
    <xf numFmtId="43" fontId="0" fillId="0" borderId="15" xfId="1" applyFont="1" applyBorder="1"/>
  </cellXfs>
  <cellStyles count="20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ostat3.fao.org/download/FB/*/E" TargetMode="External"/><Relationship Id="rId4" Type="http://schemas.openxmlformats.org/officeDocument/2006/relationships/hyperlink" Target="http://data.worldbank.org/indicator/AG.LND.TOTL.K2" TargetMode="External"/><Relationship Id="rId5" Type="http://schemas.openxmlformats.org/officeDocument/2006/relationships/hyperlink" Target="http://faostat3.fao.org/download/E/EK/E" TargetMode="External"/><Relationship Id="rId6" Type="http://schemas.openxmlformats.org/officeDocument/2006/relationships/hyperlink" Target="http://faostat3.fao.org/download/E/EL/E" TargetMode="External"/><Relationship Id="rId7" Type="http://schemas.openxmlformats.org/officeDocument/2006/relationships/hyperlink" Target="http://faostat3.fao.org/download/E/EL/E" TargetMode="External"/><Relationship Id="rId1" Type="http://schemas.openxmlformats.org/officeDocument/2006/relationships/hyperlink" Target="http://www.waldeneffect.org/blog/Calories_per_acre_for_various_foods/" TargetMode="External"/><Relationship Id="rId2" Type="http://schemas.openxmlformats.org/officeDocument/2006/relationships/hyperlink" Target="http://www.fao.org/ag/agp/agpc/doc/counprof/India/India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 t="s">
        <v>1</v>
      </c>
      <c r="N1" s="65"/>
      <c r="O1" s="65"/>
      <c r="P1" s="65"/>
      <c r="Q1" s="1"/>
    </row>
    <row r="2" spans="1:17">
      <c r="A2" s="66">
        <v>2010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5"/>
      <c r="N2" s="65"/>
      <c r="O2" s="65"/>
      <c r="P2" s="65"/>
      <c r="Q2" s="1"/>
    </row>
    <row r="3" spans="1:17" ht="16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 t="s">
        <v>2</v>
      </c>
      <c r="N3" s="65"/>
      <c r="O3" s="65"/>
      <c r="P3" s="67">
        <f>1205625*1000</f>
        <v>1205625000</v>
      </c>
      <c r="Q3" s="67"/>
    </row>
    <row r="4" spans="1:17">
      <c r="A4" s="65" t="s">
        <v>121</v>
      </c>
      <c r="B4" s="65" t="s">
        <v>122</v>
      </c>
      <c r="C4" s="65"/>
      <c r="D4" s="65"/>
      <c r="E4" s="65"/>
      <c r="F4" s="65"/>
      <c r="G4" s="65" t="s">
        <v>123</v>
      </c>
      <c r="H4" s="65"/>
      <c r="I4" s="65"/>
      <c r="J4" s="65"/>
      <c r="K4" s="65"/>
      <c r="L4" s="65"/>
      <c r="M4" s="65" t="s">
        <v>124</v>
      </c>
      <c r="N4" s="65"/>
      <c r="O4" s="65"/>
      <c r="P4" s="65"/>
      <c r="Q4" s="1"/>
    </row>
    <row r="5" spans="1:17">
      <c r="A5" s="65"/>
      <c r="B5" s="65" t="s">
        <v>125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 t="s">
        <v>126</v>
      </c>
      <c r="N5" s="65"/>
      <c r="O5" s="2" t="s">
        <v>136</v>
      </c>
      <c r="P5" s="2" t="s">
        <v>127</v>
      </c>
      <c r="Q5" s="1"/>
    </row>
    <row r="6" spans="1:17">
      <c r="A6" s="65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1:L1"/>
    <mergeCell ref="A2:L2"/>
    <mergeCell ref="M1:P2"/>
    <mergeCell ref="A3:L3"/>
    <mergeCell ref="M3:O3"/>
    <mergeCell ref="P3:Q3"/>
    <mergeCell ref="A4:A6"/>
    <mergeCell ref="B4:F4"/>
    <mergeCell ref="G4:L4"/>
    <mergeCell ref="M4:P4"/>
    <mergeCell ref="B5:L5"/>
    <mergeCell ref="M5:N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view="pageLayout" zoomScale="75" zoomScaleNormal="75" zoomScalePageLayoutView="75" workbookViewId="0">
      <selection activeCell="C12" sqref="C12"/>
    </sheetView>
  </sheetViews>
  <sheetFormatPr baseColWidth="10" defaultRowHeight="15" x14ac:dyDescent="0"/>
  <cols>
    <col min="1" max="1" width="19.33203125" style="24" customWidth="1"/>
    <col min="2" max="2" width="21.33203125" customWidth="1"/>
    <col min="3" max="3" width="24.33203125" style="24" customWidth="1"/>
    <col min="4" max="4" width="20.83203125" customWidth="1"/>
    <col min="5" max="5" width="20" customWidth="1"/>
    <col min="6" max="6" width="12.1640625" customWidth="1"/>
    <col min="7" max="7" width="18.5" customWidth="1"/>
    <col min="8" max="8" width="21" customWidth="1"/>
    <col min="9" max="9" width="18.6640625" customWidth="1"/>
    <col min="10" max="10" width="4.6640625" bestFit="1" customWidth="1"/>
    <col min="11" max="11" width="18.83203125" bestFit="1" customWidth="1"/>
    <col min="15" max="15" width="27.5" bestFit="1" customWidth="1"/>
    <col min="16" max="16" width="18.83203125" bestFit="1" customWidth="1"/>
  </cols>
  <sheetData>
    <row r="1" spans="1:17" s="24" customFormat="1" ht="45">
      <c r="A1" s="45" t="s">
        <v>142</v>
      </c>
      <c r="B1" s="46" t="s">
        <v>2</v>
      </c>
      <c r="C1" s="46" t="s">
        <v>184</v>
      </c>
      <c r="D1" s="46" t="s">
        <v>185</v>
      </c>
      <c r="E1" s="46" t="s">
        <v>171</v>
      </c>
      <c r="F1" s="46" t="s">
        <v>202</v>
      </c>
      <c r="G1" s="46" t="s">
        <v>201</v>
      </c>
      <c r="H1" s="46" t="s">
        <v>203</v>
      </c>
      <c r="I1" s="46" t="s">
        <v>207</v>
      </c>
      <c r="J1" s="63" t="s">
        <v>215</v>
      </c>
    </row>
    <row r="2" spans="1:17">
      <c r="A2" s="47" t="s">
        <v>206</v>
      </c>
      <c r="B2" s="27">
        <v>1252140000</v>
      </c>
      <c r="C2" s="52">
        <v>6.48</v>
      </c>
      <c r="D2" s="48">
        <f>C2*E2</f>
        <v>1038217819.464</v>
      </c>
      <c r="E2" s="37">
        <v>160218799.29999998</v>
      </c>
      <c r="F2" s="48">
        <f t="shared" ref="F2:F7" si="0">$C$37/$B$17</f>
        <v>1.8163786091907281</v>
      </c>
      <c r="G2" s="48">
        <f t="shared" ref="G2:G7" si="1">F2*$B$15</f>
        <v>35546529.381862551</v>
      </c>
      <c r="H2" s="48">
        <f t="shared" ref="H2:H7" si="2">D2+G2</f>
        <v>1073764348.8458626</v>
      </c>
      <c r="I2" s="48">
        <f t="shared" ref="I2:I7" si="3">E2-$B$14</f>
        <v>0</v>
      </c>
      <c r="J2" s="60"/>
    </row>
    <row r="3" spans="1:17">
      <c r="A3" s="47">
        <v>2013</v>
      </c>
      <c r="B3" s="27">
        <v>1252140000</v>
      </c>
      <c r="C3" s="52">
        <v>6.48</v>
      </c>
      <c r="D3" s="48">
        <f t="shared" ref="D3:D7" si="4">C3*E3</f>
        <v>1216594544.3824861</v>
      </c>
      <c r="E3" s="37">
        <v>187746071.66396388</v>
      </c>
      <c r="F3" s="48">
        <f t="shared" si="0"/>
        <v>1.8163786091907281</v>
      </c>
      <c r="G3" s="48">
        <f t="shared" si="1"/>
        <v>35546529.381862551</v>
      </c>
      <c r="H3" s="48">
        <f t="shared" si="2"/>
        <v>1252141073.7643487</v>
      </c>
      <c r="I3" s="48">
        <f t="shared" si="3"/>
        <v>27527272.363963902</v>
      </c>
      <c r="J3" s="61">
        <f>I3/$B$14</f>
        <v>0.17181050216473509</v>
      </c>
    </row>
    <row r="4" spans="1:17">
      <c r="A4" s="47">
        <v>2015</v>
      </c>
      <c r="B4" s="27">
        <v>1310000000</v>
      </c>
      <c r="C4" s="52">
        <v>6.48</v>
      </c>
      <c r="D4" s="48">
        <f t="shared" si="4"/>
        <v>1274453470.6181288</v>
      </c>
      <c r="E4" s="37">
        <v>196674918.30526677</v>
      </c>
      <c r="F4" s="48">
        <f t="shared" si="0"/>
        <v>1.8163786091907281</v>
      </c>
      <c r="G4" s="48">
        <f t="shared" si="1"/>
        <v>35546529.381862551</v>
      </c>
      <c r="H4" s="48">
        <f t="shared" si="2"/>
        <v>1309999999.9999914</v>
      </c>
      <c r="I4" s="48">
        <f t="shared" si="3"/>
        <v>36456119.005266786</v>
      </c>
      <c r="J4" s="61">
        <f t="shared" ref="J4:J7" si="5">I4/$B$14</f>
        <v>0.22753958439674057</v>
      </c>
    </row>
    <row r="5" spans="1:17">
      <c r="A5" s="47">
        <v>2022</v>
      </c>
      <c r="B5" s="27">
        <v>1400000000</v>
      </c>
      <c r="C5" s="52">
        <v>6.48</v>
      </c>
      <c r="D5" s="48">
        <f t="shared" si="4"/>
        <v>1364453470.6181285</v>
      </c>
      <c r="E5" s="37">
        <v>210563807.19415563</v>
      </c>
      <c r="F5" s="48">
        <f t="shared" si="0"/>
        <v>1.8163786091907281</v>
      </c>
      <c r="G5" s="48">
        <f t="shared" si="1"/>
        <v>35546529.381862551</v>
      </c>
      <c r="H5" s="48">
        <f t="shared" si="2"/>
        <v>1399999999.9999912</v>
      </c>
      <c r="I5" s="48">
        <f t="shared" si="3"/>
        <v>50345007.894155651</v>
      </c>
      <c r="J5" s="61">
        <f t="shared" si="5"/>
        <v>0.31422659584339835</v>
      </c>
    </row>
    <row r="6" spans="1:17">
      <c r="A6" s="47">
        <v>2030</v>
      </c>
      <c r="B6" s="27">
        <v>1500000000</v>
      </c>
      <c r="C6" s="52">
        <v>6.48</v>
      </c>
      <c r="D6" s="48">
        <f t="shared" si="4"/>
        <v>1464453470.6181288</v>
      </c>
      <c r="E6" s="37">
        <v>225995905.95958775</v>
      </c>
      <c r="F6" s="48">
        <f t="shared" si="0"/>
        <v>1.8163786091907281</v>
      </c>
      <c r="G6" s="48">
        <f t="shared" si="1"/>
        <v>35546529.381862551</v>
      </c>
      <c r="H6" s="48">
        <f t="shared" si="2"/>
        <v>1499999999.9999914</v>
      </c>
      <c r="I6" s="48">
        <f t="shared" si="3"/>
        <v>65777106.659587771</v>
      </c>
      <c r="J6" s="61">
        <f t="shared" si="5"/>
        <v>0.41054549745079622</v>
      </c>
      <c r="Q6" s="10"/>
    </row>
    <row r="7" spans="1:17">
      <c r="A7" s="49">
        <v>2050</v>
      </c>
      <c r="B7" s="50">
        <v>1700000000</v>
      </c>
      <c r="C7" s="53">
        <v>6.48</v>
      </c>
      <c r="D7" s="51">
        <f t="shared" si="4"/>
        <v>1664453470.6181285</v>
      </c>
      <c r="E7" s="44">
        <v>256860103.49045193</v>
      </c>
      <c r="F7" s="51">
        <f t="shared" si="0"/>
        <v>1.8163786091907281</v>
      </c>
      <c r="G7" s="51">
        <f t="shared" si="1"/>
        <v>35546529.381862551</v>
      </c>
      <c r="H7" s="51">
        <f t="shared" si="2"/>
        <v>1699999999.9999912</v>
      </c>
      <c r="I7" s="51">
        <f t="shared" si="3"/>
        <v>96641304.19045195</v>
      </c>
      <c r="J7" s="62">
        <f t="shared" si="5"/>
        <v>0.60318330066559145</v>
      </c>
    </row>
    <row r="8" spans="1:17">
      <c r="A8" s="68" t="s">
        <v>218</v>
      </c>
      <c r="B8" s="69">
        <f>H2/B2</f>
        <v>0.85754336483609073</v>
      </c>
      <c r="C8" s="52"/>
      <c r="D8" s="48"/>
      <c r="E8" s="37"/>
      <c r="F8" s="48"/>
      <c r="G8" s="48"/>
      <c r="H8" s="48"/>
      <c r="I8" s="48"/>
      <c r="J8" s="42"/>
    </row>
    <row r="10" spans="1:17">
      <c r="D10" s="13"/>
      <c r="E10" s="13"/>
      <c r="F10" s="13"/>
      <c r="G10" s="13"/>
    </row>
    <row r="11" spans="1:17">
      <c r="A11" s="30" t="s">
        <v>143</v>
      </c>
      <c r="B11" s="39">
        <v>297319000</v>
      </c>
      <c r="C11" s="58" t="s">
        <v>209</v>
      </c>
      <c r="D11" s="39"/>
      <c r="E11" s="20"/>
      <c r="G11" s="26"/>
    </row>
    <row r="12" spans="1:17">
      <c r="A12" s="31"/>
      <c r="B12" s="41"/>
      <c r="C12" s="34"/>
      <c r="D12" s="42"/>
      <c r="E12" s="43"/>
    </row>
    <row r="13" spans="1:17">
      <c r="A13" s="31" t="s">
        <v>162</v>
      </c>
      <c r="B13" s="41">
        <f>B11/100*D56</f>
        <v>179788799.29999998</v>
      </c>
      <c r="C13" s="34"/>
      <c r="D13" s="42"/>
      <c r="E13" s="43"/>
      <c r="G13" s="22"/>
      <c r="I13" s="13"/>
      <c r="O13" s="12"/>
    </row>
    <row r="14" spans="1:17">
      <c r="A14" s="31" t="s">
        <v>171</v>
      </c>
      <c r="B14" s="37">
        <f>B13-B34</f>
        <v>160218799.29999998</v>
      </c>
      <c r="C14" s="34"/>
      <c r="D14" s="16"/>
      <c r="E14" s="17"/>
      <c r="G14" s="10"/>
      <c r="I14" s="12"/>
      <c r="O14" s="12"/>
    </row>
    <row r="15" spans="1:17">
      <c r="A15" s="32" t="s">
        <v>170</v>
      </c>
      <c r="B15" s="44">
        <f>B13-B14</f>
        <v>19570000</v>
      </c>
      <c r="C15" s="54"/>
      <c r="D15" s="18"/>
      <c r="E15" s="19"/>
      <c r="G15" s="13"/>
    </row>
    <row r="16" spans="1:17">
      <c r="B16" s="25"/>
      <c r="G16" s="12"/>
    </row>
    <row r="17" spans="1:9">
      <c r="A17" s="30" t="s">
        <v>144</v>
      </c>
      <c r="B17" s="39">
        <v>2459</v>
      </c>
      <c r="C17" s="58" t="s">
        <v>208</v>
      </c>
      <c r="D17" s="28"/>
      <c r="E17" s="15"/>
      <c r="G17" s="13"/>
    </row>
    <row r="18" spans="1:9" ht="30">
      <c r="A18" s="31" t="s">
        <v>145</v>
      </c>
      <c r="B18" s="41">
        <v>2223</v>
      </c>
      <c r="C18" s="34"/>
      <c r="D18" s="16"/>
      <c r="E18" s="17"/>
      <c r="H18" s="13"/>
      <c r="I18" s="13"/>
    </row>
    <row r="19" spans="1:9" ht="30">
      <c r="A19" s="32" t="s">
        <v>146</v>
      </c>
      <c r="B19" s="44">
        <f>B17-B18</f>
        <v>236</v>
      </c>
      <c r="C19" s="54"/>
      <c r="D19" s="18"/>
      <c r="E19" s="19"/>
      <c r="H19" s="13"/>
      <c r="I19" s="13"/>
    </row>
    <row r="20" spans="1:9">
      <c r="B20" s="25"/>
    </row>
    <row r="21" spans="1:9">
      <c r="B21" s="25"/>
      <c r="H21" s="12"/>
      <c r="I21" s="12"/>
    </row>
    <row r="22" spans="1:9" ht="45">
      <c r="A22" s="30" t="s">
        <v>211</v>
      </c>
      <c r="B22" s="36">
        <f>B26/B17*B25</f>
        <v>6.4782431882879221</v>
      </c>
      <c r="C22" s="58"/>
      <c r="D22" s="28"/>
      <c r="E22" s="15"/>
      <c r="H22" s="13"/>
      <c r="I22" s="13"/>
    </row>
    <row r="23" spans="1:9" ht="30">
      <c r="A23" s="32" t="s">
        <v>187</v>
      </c>
      <c r="B23" s="38">
        <f>C37/B17</f>
        <v>1.8163786091907281</v>
      </c>
      <c r="C23" s="54"/>
      <c r="D23" s="18"/>
      <c r="E23" s="19"/>
      <c r="H23" s="12"/>
      <c r="I23" s="12"/>
    </row>
    <row r="24" spans="1:9">
      <c r="C24" s="34"/>
      <c r="D24" s="16"/>
      <c r="E24" s="17"/>
      <c r="H24" s="13"/>
      <c r="I24" s="13"/>
    </row>
    <row r="25" spans="1:9" ht="30">
      <c r="A25" s="30" t="s">
        <v>205</v>
      </c>
      <c r="B25" s="36">
        <v>5.9</v>
      </c>
      <c r="C25" s="28" t="s">
        <v>212</v>
      </c>
      <c r="D25" s="14"/>
      <c r="E25" s="14"/>
      <c r="F25" s="15"/>
    </row>
    <row r="26" spans="1:9" ht="30">
      <c r="A26" s="31" t="s">
        <v>204</v>
      </c>
      <c r="B26" s="41">
        <v>2700</v>
      </c>
      <c r="C26" s="29" t="s">
        <v>213</v>
      </c>
      <c r="D26" s="16"/>
      <c r="E26" s="16"/>
      <c r="F26" s="17"/>
      <c r="I26" s="11"/>
    </row>
    <row r="27" spans="1:9">
      <c r="A27" s="32"/>
      <c r="B27" s="18"/>
      <c r="C27" s="38" t="s">
        <v>214</v>
      </c>
      <c r="D27" s="18"/>
      <c r="E27" s="18"/>
      <c r="F27" s="19"/>
    </row>
    <row r="28" spans="1:9">
      <c r="I28" s="12"/>
    </row>
    <row r="30" spans="1:9">
      <c r="A30" s="30" t="s">
        <v>161</v>
      </c>
      <c r="B30" s="40">
        <v>12040000</v>
      </c>
      <c r="C30" s="58" t="s">
        <v>181</v>
      </c>
      <c r="D30" s="14"/>
      <c r="E30" s="15"/>
    </row>
    <row r="31" spans="1:9">
      <c r="A31" s="31"/>
      <c r="B31" s="27">
        <v>3700000</v>
      </c>
      <c r="C31" s="34"/>
      <c r="D31" s="16"/>
      <c r="E31" s="17"/>
      <c r="H31" s="11"/>
    </row>
    <row r="32" spans="1:9">
      <c r="A32" s="31"/>
      <c r="B32" s="27">
        <v>1500000</v>
      </c>
      <c r="C32" s="34"/>
      <c r="D32" s="16"/>
      <c r="E32" s="17"/>
    </row>
    <row r="33" spans="1:8">
      <c r="A33" s="31"/>
      <c r="B33" s="27">
        <v>2330000</v>
      </c>
      <c r="C33" s="34"/>
      <c r="D33" s="16"/>
      <c r="E33" s="17"/>
      <c r="H33" s="12"/>
    </row>
    <row r="34" spans="1:8">
      <c r="A34" s="32" t="s">
        <v>182</v>
      </c>
      <c r="B34" s="50">
        <f>SUM(B30:B33)</f>
        <v>19570000</v>
      </c>
      <c r="C34" s="54"/>
      <c r="D34" s="18"/>
      <c r="E34" s="19"/>
    </row>
    <row r="36" spans="1:8" ht="30">
      <c r="A36" s="30"/>
      <c r="B36" s="15" t="s">
        <v>175</v>
      </c>
      <c r="C36" s="24" t="s">
        <v>186</v>
      </c>
    </row>
    <row r="37" spans="1:8">
      <c r="A37" s="31" t="s">
        <v>172</v>
      </c>
      <c r="B37" s="21">
        <f>1100000/0.4/1000</f>
        <v>2750</v>
      </c>
      <c r="C37" s="35">
        <f>B37*D69+B38*D68+B39*D70+B40*D71</f>
        <v>4466.4750000000004</v>
      </c>
      <c r="D37" s="12"/>
      <c r="E37" s="12"/>
    </row>
    <row r="38" spans="1:8">
      <c r="A38" s="31" t="s">
        <v>173</v>
      </c>
      <c r="B38" s="21">
        <f>3500000/0.4/1000</f>
        <v>8750</v>
      </c>
      <c r="C38" s="34" t="s">
        <v>217</v>
      </c>
    </row>
    <row r="39" spans="1:8">
      <c r="A39" s="31" t="s">
        <v>174</v>
      </c>
      <c r="B39" s="21">
        <f>1400000/0.4/1000</f>
        <v>3500</v>
      </c>
      <c r="C39" s="24">
        <f>C37/B17</f>
        <v>1.8163786091907281</v>
      </c>
      <c r="D39" s="13"/>
      <c r="E39" s="13"/>
    </row>
    <row r="40" spans="1:8">
      <c r="A40" s="55" t="s">
        <v>183</v>
      </c>
      <c r="B40" s="21">
        <f>3000000/0.4/1000</f>
        <v>7500</v>
      </c>
    </row>
    <row r="41" spans="1:8">
      <c r="A41" s="56" t="s">
        <v>180</v>
      </c>
      <c r="B41" s="57"/>
    </row>
    <row r="42" spans="1:8">
      <c r="A42" s="35"/>
    </row>
    <row r="43" spans="1:8">
      <c r="A43" s="30"/>
      <c r="B43" s="14" t="s">
        <v>179</v>
      </c>
      <c r="C43" s="33"/>
      <c r="D43" s="15"/>
    </row>
    <row r="44" spans="1:8">
      <c r="A44" s="31" t="s">
        <v>147</v>
      </c>
      <c r="B44" s="16" t="s">
        <v>148</v>
      </c>
      <c r="C44" s="34" t="s">
        <v>149</v>
      </c>
      <c r="D44" s="17" t="s">
        <v>150</v>
      </c>
    </row>
    <row r="45" spans="1:8" ht="30">
      <c r="A45" s="31" t="s">
        <v>0</v>
      </c>
      <c r="B45" s="16" t="s">
        <v>151</v>
      </c>
      <c r="C45" s="34" t="s">
        <v>152</v>
      </c>
      <c r="D45" s="17">
        <v>0.05</v>
      </c>
    </row>
    <row r="46" spans="1:8" ht="30">
      <c r="A46" s="31"/>
      <c r="B46" s="16" t="s">
        <v>154</v>
      </c>
      <c r="C46" s="34" t="s">
        <v>152</v>
      </c>
      <c r="D46" s="17">
        <v>1.8</v>
      </c>
    </row>
    <row r="47" spans="1:8" ht="30">
      <c r="A47" s="31"/>
      <c r="B47" s="16" t="s">
        <v>155</v>
      </c>
      <c r="C47" s="34" t="s">
        <v>152</v>
      </c>
      <c r="D47" s="17">
        <v>5.39</v>
      </c>
    </row>
    <row r="48" spans="1:8" ht="30">
      <c r="A48" s="31"/>
      <c r="B48" s="16" t="s">
        <v>156</v>
      </c>
      <c r="C48" s="34" t="s">
        <v>152</v>
      </c>
      <c r="D48" s="17">
        <v>1.29</v>
      </c>
    </row>
    <row r="49" spans="1:4">
      <c r="A49" s="31"/>
      <c r="B49" s="16" t="s">
        <v>157</v>
      </c>
      <c r="C49" s="34"/>
      <c r="D49" s="17"/>
    </row>
    <row r="50" spans="1:4">
      <c r="A50" s="31"/>
      <c r="B50" s="16"/>
      <c r="C50" s="34"/>
      <c r="D50" s="17"/>
    </row>
    <row r="51" spans="1:4">
      <c r="A51" s="31" t="s">
        <v>158</v>
      </c>
      <c r="B51" s="34" t="s">
        <v>159</v>
      </c>
      <c r="C51" s="34" t="s">
        <v>160</v>
      </c>
      <c r="D51" s="17"/>
    </row>
    <row r="52" spans="1:4">
      <c r="A52" s="56" t="s">
        <v>216</v>
      </c>
      <c r="B52" s="54"/>
      <c r="C52" s="54"/>
      <c r="D52" s="19"/>
    </row>
    <row r="54" spans="1:4" ht="30">
      <c r="A54" s="30" t="s">
        <v>178</v>
      </c>
      <c r="B54" s="14"/>
      <c r="C54" s="33"/>
      <c r="D54" s="15"/>
    </row>
    <row r="55" spans="1:4">
      <c r="A55" s="31" t="s">
        <v>147</v>
      </c>
      <c r="B55" s="16" t="s">
        <v>148</v>
      </c>
      <c r="C55" s="34" t="s">
        <v>149</v>
      </c>
      <c r="D55" s="17" t="s">
        <v>150</v>
      </c>
    </row>
    <row r="56" spans="1:4">
      <c r="A56" s="31" t="s">
        <v>0</v>
      </c>
      <c r="B56" s="16" t="s">
        <v>163</v>
      </c>
      <c r="C56" s="34" t="s">
        <v>164</v>
      </c>
      <c r="D56" s="17">
        <v>60.47</v>
      </c>
    </row>
    <row r="57" spans="1:4">
      <c r="A57" s="31"/>
      <c r="B57" s="16" t="s">
        <v>165</v>
      </c>
      <c r="C57" s="34" t="s">
        <v>166</v>
      </c>
      <c r="D57" s="17">
        <v>87.51</v>
      </c>
    </row>
    <row r="58" spans="1:4">
      <c r="A58" s="31"/>
      <c r="B58" s="16" t="s">
        <v>167</v>
      </c>
      <c r="C58" s="34" t="s">
        <v>166</v>
      </c>
      <c r="D58" s="17">
        <v>6.84</v>
      </c>
    </row>
    <row r="59" spans="1:4">
      <c r="A59" s="31"/>
      <c r="B59" s="16" t="s">
        <v>168</v>
      </c>
      <c r="C59" s="34" t="s">
        <v>166</v>
      </c>
      <c r="D59" s="17">
        <v>5.64</v>
      </c>
    </row>
    <row r="60" spans="1:4">
      <c r="A60" s="31"/>
      <c r="B60" s="16" t="s">
        <v>169</v>
      </c>
      <c r="C60" s="34" t="s">
        <v>166</v>
      </c>
      <c r="D60" s="17">
        <v>37.119999999999997</v>
      </c>
    </row>
    <row r="61" spans="1:4">
      <c r="A61" s="31" t="s">
        <v>153</v>
      </c>
      <c r="B61" s="16" t="s">
        <v>157</v>
      </c>
      <c r="C61" s="34"/>
      <c r="D61" s="17"/>
    </row>
    <row r="62" spans="1:4">
      <c r="A62" s="31"/>
      <c r="B62" s="16"/>
      <c r="C62" s="34"/>
      <c r="D62" s="17"/>
    </row>
    <row r="63" spans="1:4">
      <c r="A63" s="31" t="s">
        <v>158</v>
      </c>
      <c r="B63" s="34" t="s">
        <v>159</v>
      </c>
      <c r="C63" s="34" t="s">
        <v>160</v>
      </c>
      <c r="D63" s="17"/>
    </row>
    <row r="64" spans="1:4">
      <c r="A64" s="56" t="s">
        <v>210</v>
      </c>
      <c r="B64" s="54"/>
      <c r="C64" s="54"/>
      <c r="D64" s="19"/>
    </row>
    <row r="65" spans="1:4">
      <c r="A65" s="64"/>
      <c r="B65" s="34"/>
      <c r="C65" s="34"/>
      <c r="D65" s="16"/>
    </row>
    <row r="66" spans="1:4" ht="30">
      <c r="A66" s="30" t="s">
        <v>177</v>
      </c>
      <c r="B66" s="14"/>
      <c r="C66" s="33"/>
      <c r="D66" s="15"/>
    </row>
    <row r="67" spans="1:4">
      <c r="A67" s="31" t="s">
        <v>147</v>
      </c>
      <c r="B67" s="16" t="s">
        <v>148</v>
      </c>
      <c r="C67" s="34" t="s">
        <v>149</v>
      </c>
      <c r="D67" s="17" t="s">
        <v>150</v>
      </c>
    </row>
    <row r="68" spans="1:4">
      <c r="A68" s="31" t="s">
        <v>0</v>
      </c>
      <c r="B68" s="16" t="s">
        <v>151</v>
      </c>
      <c r="C68" s="34" t="s">
        <v>176</v>
      </c>
      <c r="D68" s="59">
        <v>6.2E-2</v>
      </c>
    </row>
    <row r="69" spans="1:4">
      <c r="A69" s="31"/>
      <c r="B69" s="16" t="s">
        <v>154</v>
      </c>
      <c r="C69" s="34" t="s">
        <v>176</v>
      </c>
      <c r="D69" s="59">
        <v>0.21110000000000001</v>
      </c>
    </row>
    <row r="70" spans="1:4">
      <c r="A70" s="31"/>
      <c r="B70" s="16" t="s">
        <v>155</v>
      </c>
      <c r="C70" s="34" t="s">
        <v>176</v>
      </c>
      <c r="D70" s="59">
        <v>0.63170000000000004</v>
      </c>
    </row>
    <row r="71" spans="1:4">
      <c r="A71" s="31"/>
      <c r="B71" s="16" t="s">
        <v>156</v>
      </c>
      <c r="C71" s="34" t="s">
        <v>176</v>
      </c>
      <c r="D71" s="59">
        <v>0.151</v>
      </c>
    </row>
    <row r="72" spans="1:4">
      <c r="A72" s="31" t="s">
        <v>153</v>
      </c>
      <c r="B72" s="16" t="s">
        <v>157</v>
      </c>
      <c r="C72" s="34"/>
      <c r="D72" s="17"/>
    </row>
    <row r="73" spans="1:4">
      <c r="A73" s="31"/>
      <c r="B73" s="16"/>
      <c r="C73" s="34"/>
      <c r="D73" s="17"/>
    </row>
    <row r="74" spans="1:4">
      <c r="A74" s="31" t="s">
        <v>158</v>
      </c>
      <c r="B74" s="34" t="s">
        <v>159</v>
      </c>
      <c r="C74" s="34" t="s">
        <v>160</v>
      </c>
      <c r="D74" s="17"/>
    </row>
    <row r="75" spans="1:4">
      <c r="A75" s="56" t="s">
        <v>210</v>
      </c>
      <c r="B75" s="54"/>
      <c r="C75" s="54"/>
      <c r="D75" s="19"/>
    </row>
  </sheetData>
  <phoneticPr fontId="9" type="noConversion"/>
  <hyperlinks>
    <hyperlink ref="A41" r:id="rId1"/>
    <hyperlink ref="C30" r:id="rId2" location="5."/>
    <hyperlink ref="C17" r:id="rId3"/>
    <hyperlink ref="C11" r:id="rId4"/>
    <hyperlink ref="A52" r:id="rId5"/>
    <hyperlink ref="A64" r:id="rId6"/>
    <hyperlink ref="A75" r:id="rId7"/>
  </hyperlinks>
  <pageMargins left="0.75" right="0.75" top="1" bottom="1" header="0.5" footer="0.5"/>
  <pageSetup paperSize="9" scale="44" orientation="portrait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7"/>
  <sheetViews>
    <sheetView topLeftCell="B1" workbookViewId="0">
      <selection activeCell="M9" sqref="M9"/>
    </sheetView>
  </sheetViews>
  <sheetFormatPr baseColWidth="10" defaultRowHeight="15" x14ac:dyDescent="0"/>
  <cols>
    <col min="3" max="3" width="20.33203125" bestFit="1" customWidth="1"/>
    <col min="4" max="6" width="15.33203125" bestFit="1" customWidth="1"/>
    <col min="7" max="7" width="11.6640625" bestFit="1" customWidth="1"/>
    <col min="8" max="8" width="15.1640625" bestFit="1" customWidth="1"/>
    <col min="12" max="12" width="22.1640625" bestFit="1" customWidth="1"/>
    <col min="13" max="13" width="18.83203125" bestFit="1" customWidth="1"/>
  </cols>
  <sheetData>
    <row r="3" spans="2:13">
      <c r="B3" t="s">
        <v>142</v>
      </c>
      <c r="C3" t="s">
        <v>2</v>
      </c>
      <c r="D3" t="s">
        <v>189</v>
      </c>
      <c r="E3" t="s">
        <v>195</v>
      </c>
      <c r="F3" t="s">
        <v>194</v>
      </c>
      <c r="G3" t="s">
        <v>191</v>
      </c>
      <c r="H3" t="s">
        <v>192</v>
      </c>
      <c r="I3" t="s">
        <v>193</v>
      </c>
      <c r="L3" t="s">
        <v>143</v>
      </c>
      <c r="M3" s="12">
        <v>297319000</v>
      </c>
    </row>
    <row r="4" spans="2:13">
      <c r="B4">
        <v>2010</v>
      </c>
      <c r="C4" s="12">
        <f>1205625000</f>
        <v>1205625000</v>
      </c>
      <c r="D4" s="12">
        <f>2300*365</f>
        <v>839500</v>
      </c>
      <c r="E4" s="13">
        <f>D4*M18</f>
        <v>755550</v>
      </c>
      <c r="F4" s="13">
        <f>D4-E4</f>
        <v>83950</v>
      </c>
      <c r="G4">
        <f>M5/C4</f>
        <v>0.13289273140487298</v>
      </c>
      <c r="H4">
        <f>M6/C4</f>
        <v>1.6232244686365992E-2</v>
      </c>
      <c r="L4" t="s">
        <v>162</v>
      </c>
      <c r="M4" s="12">
        <f>M3/100*60.47</f>
        <v>179788799.29999998</v>
      </c>
    </row>
    <row r="5" spans="2:13">
      <c r="B5">
        <v>2015</v>
      </c>
      <c r="C5" s="12">
        <v>1310000000</v>
      </c>
      <c r="L5" t="s">
        <v>171</v>
      </c>
      <c r="M5" s="13">
        <f>M4-M6</f>
        <v>160218799.29999998</v>
      </c>
    </row>
    <row r="6" spans="2:13">
      <c r="B6">
        <v>2022</v>
      </c>
      <c r="C6" s="12">
        <v>1400000000</v>
      </c>
      <c r="L6" t="s">
        <v>170</v>
      </c>
      <c r="M6" s="13">
        <v>19570000</v>
      </c>
    </row>
    <row r="7" spans="2:13">
      <c r="B7">
        <v>2030</v>
      </c>
      <c r="C7" s="12">
        <v>1500000000</v>
      </c>
    </row>
    <row r="8" spans="2:13">
      <c r="B8">
        <v>2050</v>
      </c>
      <c r="C8" s="12">
        <v>1700000000</v>
      </c>
      <c r="L8" t="s">
        <v>198</v>
      </c>
      <c r="M8">
        <v>2442</v>
      </c>
    </row>
    <row r="9" spans="2:13">
      <c r="L9" t="s">
        <v>199</v>
      </c>
      <c r="M9">
        <f>M8*M18</f>
        <v>2197.8000000000002</v>
      </c>
    </row>
    <row r="10" spans="2:13">
      <c r="L10" t="s">
        <v>200</v>
      </c>
      <c r="M10">
        <f>M8-M9</f>
        <v>244.19999999999982</v>
      </c>
    </row>
    <row r="16" spans="2:13">
      <c r="L16" t="s">
        <v>197</v>
      </c>
      <c r="M16" s="12">
        <f>5.9*2700*365</f>
        <v>5814450.0000000009</v>
      </c>
    </row>
    <row r="18" spans="12:13">
      <c r="L18" t="s">
        <v>190</v>
      </c>
      <c r="M18" s="22">
        <v>0.9</v>
      </c>
    </row>
    <row r="19" spans="12:13">
      <c r="L19" t="s">
        <v>196</v>
      </c>
      <c r="M19" s="23">
        <f>1-M18</f>
        <v>9.9999999999999978E-2</v>
      </c>
    </row>
    <row r="24" spans="12:13">
      <c r="L24" t="s">
        <v>188</v>
      </c>
      <c r="M24">
        <v>5.9</v>
      </c>
    </row>
    <row r="27" spans="12:13">
      <c r="M27" s="1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2016-01-11T15:20:27Z</dcterms:modified>
</cp:coreProperties>
</file>