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schwartz/Desktop/MSU/Spring2025/EELE489R/"/>
    </mc:Choice>
  </mc:AlternateContent>
  <xr:revisionPtr revIDLastSave="0" documentId="8_{9985E954-E97B-6049-9D54-B08CEED00E8A}" xr6:coauthVersionLast="47" xr6:coauthVersionMax="47" xr10:uidLastSave="{00000000-0000-0000-0000-000000000000}"/>
  <bookViews>
    <workbookView xWindow="800" yWindow="500" windowWidth="28000" windowHeight="15760" xr2:uid="{4F0EF679-EA61-426E-95DC-E116372270D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1" i="1"/>
  <c r="H20" i="1"/>
  <c r="H16" i="1"/>
  <c r="H10" i="1"/>
  <c r="H42" i="1"/>
  <c r="H43" i="1"/>
  <c r="H44" i="1"/>
  <c r="H45" i="1"/>
  <c r="H46" i="1"/>
  <c r="H47" i="1"/>
  <c r="H48" i="1"/>
  <c r="H49" i="1"/>
  <c r="H36" i="1"/>
  <c r="H37" i="1"/>
  <c r="H38" i="1"/>
  <c r="H39" i="1"/>
  <c r="H40" i="1"/>
  <c r="L47" i="1"/>
  <c r="L40" i="1"/>
  <c r="L37" i="1"/>
  <c r="L36" i="1"/>
  <c r="L45" i="1"/>
  <c r="L44" i="1"/>
  <c r="L43" i="1"/>
  <c r="L46" i="1"/>
  <c r="L48" i="1"/>
  <c r="L34" i="1"/>
  <c r="H34" i="1" s="1"/>
  <c r="L33" i="1"/>
  <c r="H33" i="1" s="1"/>
  <c r="L32" i="1"/>
  <c r="H32" i="1" s="1"/>
  <c r="L31" i="1"/>
  <c r="H31" i="1" s="1"/>
  <c r="L30" i="1"/>
  <c r="H30" i="1" s="1"/>
  <c r="L27" i="1"/>
  <c r="H27" i="1" s="1"/>
  <c r="L26" i="1"/>
  <c r="L25" i="1"/>
  <c r="H25" i="1" s="1"/>
  <c r="L24" i="1"/>
  <c r="H24" i="1" s="1"/>
  <c r="L23" i="1"/>
  <c r="H23" i="1" s="1"/>
  <c r="L49" i="1"/>
  <c r="L22" i="1"/>
  <c r="H22" i="1" s="1"/>
  <c r="L9" i="1"/>
  <c r="L11" i="1"/>
  <c r="L50" i="1" s="1"/>
  <c r="L19" i="1"/>
  <c r="H19" i="1" s="1"/>
  <c r="L15" i="1"/>
  <c r="H15" i="1" s="1"/>
  <c r="G51" i="1"/>
  <c r="G50" i="1"/>
  <c r="L29" i="1"/>
  <c r="H29" i="1" s="1"/>
  <c r="L18" i="1"/>
  <c r="H18" i="1" s="1"/>
  <c r="L14" i="1"/>
  <c r="H14" i="1" s="1"/>
  <c r="L13" i="1"/>
  <c r="H13" i="1" s="1"/>
  <c r="L8" i="1"/>
  <c r="H8" i="1" s="1"/>
  <c r="H50" i="1" l="1"/>
  <c r="H26" i="1"/>
  <c r="L51" i="1"/>
  <c r="H51" i="1" s="1"/>
</calcChain>
</file>

<file path=xl/sharedStrings.xml><?xml version="1.0" encoding="utf-8"?>
<sst xmlns="http://schemas.openxmlformats.org/spreadsheetml/2006/main" count="201" uniqueCount="110">
  <si>
    <t>Team 13 - JumpGuard</t>
  </si>
  <si>
    <t>#</t>
  </si>
  <si>
    <t>Date of purchase</t>
  </si>
  <si>
    <t>Date of Reimbursement</t>
  </si>
  <si>
    <t>Purchased by</t>
  </si>
  <si>
    <t>Expense</t>
  </si>
  <si>
    <t>Expected Expense (PLANNING)</t>
  </si>
  <si>
    <t>Actual Cost (EXECUTION)</t>
  </si>
  <si>
    <t>Expected Cost</t>
  </si>
  <si>
    <t>Savings</t>
  </si>
  <si>
    <t>Supplier</t>
  </si>
  <si>
    <t>Quantity</t>
  </si>
  <si>
    <t>Item Cost</t>
  </si>
  <si>
    <t>Total Cost</t>
  </si>
  <si>
    <t>Expected Budget:</t>
  </si>
  <si>
    <t>Actual Budget Provided:</t>
  </si>
  <si>
    <t>Wirless Commuication</t>
  </si>
  <si>
    <t>10.31.2024</t>
  </si>
  <si>
    <t>12.08.2024</t>
  </si>
  <si>
    <t>Riley</t>
  </si>
  <si>
    <t>LoRa Module ( RMF95W)</t>
  </si>
  <si>
    <t>Adafruit</t>
  </si>
  <si>
    <t>10.14.2024</t>
  </si>
  <si>
    <t>MSP430 launchpad</t>
  </si>
  <si>
    <t>12.12.2024</t>
  </si>
  <si>
    <t>Emergency stop push button(CWI281-ND)</t>
  </si>
  <si>
    <t>Digikeey</t>
  </si>
  <si>
    <t>MSP430FR2111</t>
  </si>
  <si>
    <t>DigiKey</t>
  </si>
  <si>
    <t>Detection System</t>
  </si>
  <si>
    <t>11.03.2024</t>
  </si>
  <si>
    <t>Emily</t>
  </si>
  <si>
    <t>Thermal Camera (Adafruit MLX90640 24x32 IR Thermal Camera Breakout - 110 Degree FoV)</t>
  </si>
  <si>
    <t>Visible Light Camera (Raspberry Pi Camera Module 3 Standard - 12MP Autofocus)</t>
  </si>
  <si>
    <t>Processor (Raspberry Pi 4 Model B)</t>
  </si>
  <si>
    <t>02.02.2025</t>
  </si>
  <si>
    <t>02.03.2025</t>
  </si>
  <si>
    <t>Downhill Detection Unit PCB components</t>
  </si>
  <si>
    <t>Digikey</t>
  </si>
  <si>
    <t>Stoplight System</t>
  </si>
  <si>
    <t>11.05.2024</t>
  </si>
  <si>
    <t>Ben</t>
  </si>
  <si>
    <t xml:space="preserve">Lights </t>
  </si>
  <si>
    <t>Amazon</t>
  </si>
  <si>
    <t>Transistors</t>
  </si>
  <si>
    <t>11.19.2024</t>
  </si>
  <si>
    <t>Color filters (Red and Green)</t>
  </si>
  <si>
    <t>Uphill Housing</t>
  </si>
  <si>
    <t>01.23.2025</t>
  </si>
  <si>
    <t>Johnny</t>
  </si>
  <si>
    <t>PolyStakeXL</t>
  </si>
  <si>
    <t>FallLine</t>
  </si>
  <si>
    <t>11.04.2024</t>
  </si>
  <si>
    <t>ML-70F Plastic NEMA Enclosure</t>
  </si>
  <si>
    <t>PolyCase</t>
  </si>
  <si>
    <t>01.27.2025</t>
  </si>
  <si>
    <t>ML-92F Weatherproof NEMA Enclosure</t>
  </si>
  <si>
    <t xml:space="preserve">Solar Panel Mounting </t>
  </si>
  <si>
    <t>Voltaic</t>
  </si>
  <si>
    <t>02.26.2025</t>
  </si>
  <si>
    <t>Mounting Materials</t>
  </si>
  <si>
    <t>Ace Hardware</t>
  </si>
  <si>
    <t>Internal Mounting Plate</t>
  </si>
  <si>
    <t>Downhill Housing</t>
  </si>
  <si>
    <t>WC-24F Outdoor Enclosure with Clear Cover</t>
  </si>
  <si>
    <t>ZQ-100806 Outdoor Electrical Junction Box</t>
  </si>
  <si>
    <t>WX-22 Panel for WA/WP/WC Series Enclosures</t>
  </si>
  <si>
    <t>Power</t>
  </si>
  <si>
    <t>Solar Panel</t>
  </si>
  <si>
    <t>Battery 30Ah</t>
  </si>
  <si>
    <t>Battery 10Ah</t>
  </si>
  <si>
    <t>OTHER SYSTEM LEVEL COMPONENTS (these might include bulk wiring, shipping, PCB manufacturing)</t>
  </si>
  <si>
    <t>Sand and Bucket (Testing)</t>
  </si>
  <si>
    <t>Trevor</t>
  </si>
  <si>
    <t>Cable Glands</t>
  </si>
  <si>
    <t>03.05.2025</t>
  </si>
  <si>
    <t>Paint and screws for DH</t>
  </si>
  <si>
    <t>Home Depot</t>
  </si>
  <si>
    <t>03.10.2025</t>
  </si>
  <si>
    <t>Bulk Wires</t>
  </si>
  <si>
    <t>01.31.2025</t>
  </si>
  <si>
    <t>Custom PCB for uphill Unit</t>
  </si>
  <si>
    <t>Osh Park</t>
  </si>
  <si>
    <t>01.31.2026</t>
  </si>
  <si>
    <t>Custom PCB for downhill Unit</t>
  </si>
  <si>
    <t>Summary</t>
  </si>
  <si>
    <t>Planned Budget Remaining:</t>
  </si>
  <si>
    <t>Actual Budget Remaining:</t>
  </si>
  <si>
    <t>25% - 10% of total budget</t>
  </si>
  <si>
    <t>75% - 90% of total budget</t>
  </si>
  <si>
    <t>Planned Total Cost:</t>
  </si>
  <si>
    <t xml:space="preserve">Actual Total Cost: </t>
  </si>
  <si>
    <t>10% - 0% of total budget</t>
  </si>
  <si>
    <t>90% - 100% of total budget</t>
  </si>
  <si>
    <t>Planned expense &gt; budget</t>
  </si>
  <si>
    <t>03.30.2025</t>
  </si>
  <si>
    <t>Battery Charger</t>
  </si>
  <si>
    <t>Second Rev Downhill PCB</t>
  </si>
  <si>
    <t>03.15.2025</t>
  </si>
  <si>
    <t>Charge controller</t>
  </si>
  <si>
    <t>Eco-Worthy</t>
  </si>
  <si>
    <t>Blue Marine</t>
  </si>
  <si>
    <t>01.29.2025</t>
  </si>
  <si>
    <t>01.29.2026</t>
  </si>
  <si>
    <t>01.29.2022</t>
  </si>
  <si>
    <t>01.29.2023</t>
  </si>
  <si>
    <t>01.29.2024</t>
  </si>
  <si>
    <t>01.28.2025</t>
  </si>
  <si>
    <t>10.17.2024</t>
  </si>
  <si>
    <t>02.10.2025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</si>
</sst>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D2D2D"/>
      <name val="Calibri (Body)"/>
    </font>
    <font>
      <sz val="8"/>
      <name val="Calibri"/>
      <family val="2"/>
      <scheme val="minor"/>
    </font>
    <font>
      <sz val="11"/>
      <color rgb="FF2D2D2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D6F8D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theme="1"/>
      </left>
      <right style="medium">
        <color indexed="64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theme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9" xfId="0" applyBorder="1"/>
    <xf numFmtId="0" fontId="0" fillId="0" borderId="6" xfId="0" applyBorder="1"/>
    <xf numFmtId="14" fontId="2" fillId="0" borderId="13" xfId="0" applyNumberFormat="1" applyFont="1" applyBorder="1"/>
    <xf numFmtId="0" fontId="2" fillId="0" borderId="10" xfId="0" applyFont="1" applyBorder="1"/>
    <xf numFmtId="164" fontId="2" fillId="0" borderId="14" xfId="0" applyNumberFormat="1" applyFont="1" applyBorder="1"/>
    <xf numFmtId="0" fontId="2" fillId="0" borderId="11" xfId="0" applyFont="1" applyBorder="1"/>
    <xf numFmtId="0" fontId="6" fillId="3" borderId="0" xfId="0" applyFont="1" applyFill="1"/>
    <xf numFmtId="14" fontId="2" fillId="0" borderId="7" xfId="0" applyNumberFormat="1" applyFont="1" applyBorder="1"/>
    <xf numFmtId="0" fontId="2" fillId="0" borderId="12" xfId="0" applyFont="1" applyBorder="1"/>
    <xf numFmtId="164" fontId="2" fillId="0" borderId="27" xfId="0" applyNumberFormat="1" applyFont="1" applyBorder="1"/>
    <xf numFmtId="0" fontId="2" fillId="0" borderId="25" xfId="0" applyFont="1" applyBorder="1"/>
    <xf numFmtId="164" fontId="2" fillId="0" borderId="8" xfId="0" applyNumberFormat="1" applyFont="1" applyBorder="1"/>
    <xf numFmtId="164" fontId="4" fillId="0" borderId="4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64" fontId="8" fillId="0" borderId="18" xfId="0" applyNumberFormat="1" applyFont="1" applyBorder="1"/>
    <xf numFmtId="164" fontId="2" fillId="0" borderId="26" xfId="0" applyNumberFormat="1" applyFont="1" applyBorder="1"/>
    <xf numFmtId="164" fontId="2" fillId="0" borderId="24" xfId="0" applyNumberFormat="1" applyFont="1" applyBorder="1"/>
    <xf numFmtId="0" fontId="0" fillId="2" borderId="0" xfId="0" applyFill="1" applyAlignment="1">
      <alignment horizontal="right"/>
    </xf>
    <xf numFmtId="6" fontId="7" fillId="0" borderId="42" xfId="0" applyNumberFormat="1" applyFont="1" applyBorder="1"/>
    <xf numFmtId="0" fontId="0" fillId="0" borderId="16" xfId="0" applyBorder="1" applyAlignment="1">
      <alignment horizontal="right"/>
    </xf>
    <xf numFmtId="0" fontId="4" fillId="0" borderId="19" xfId="0" applyFont="1" applyBorder="1" applyAlignment="1">
      <alignment vertical="center" wrapText="1"/>
    </xf>
    <xf numFmtId="164" fontId="0" fillId="0" borderId="0" xfId="0" applyNumberFormat="1"/>
    <xf numFmtId="0" fontId="10" fillId="4" borderId="0" xfId="0" applyFont="1" applyFill="1"/>
    <xf numFmtId="164" fontId="2" fillId="0" borderId="18" xfId="0" applyNumberFormat="1" applyFont="1" applyBorder="1"/>
    <xf numFmtId="164" fontId="3" fillId="0" borderId="27" xfId="0" applyNumberFormat="1" applyFont="1" applyBorder="1"/>
    <xf numFmtId="164" fontId="3" fillId="0" borderId="44" xfId="0" applyNumberFormat="1" applyFont="1" applyBorder="1"/>
    <xf numFmtId="164" fontId="3" fillId="0" borderId="16" xfId="0" applyNumberFormat="1" applyFont="1" applyBorder="1"/>
    <xf numFmtId="164" fontId="3" fillId="0" borderId="28" xfId="0" applyNumberFormat="1" applyFont="1" applyBorder="1"/>
    <xf numFmtId="0" fontId="9" fillId="0" borderId="41" xfId="0" applyFont="1" applyBorder="1" applyAlignment="1">
      <alignment horizontal="center" vertical="center" wrapText="1"/>
    </xf>
    <xf numFmtId="164" fontId="2" fillId="0" borderId="12" xfId="0" applyNumberFormat="1" applyFont="1" applyBorder="1"/>
    <xf numFmtId="164" fontId="2" fillId="0" borderId="10" xfId="0" applyNumberFormat="1" applyFont="1" applyBorder="1"/>
    <xf numFmtId="0" fontId="1" fillId="5" borderId="0" xfId="0" applyFont="1" applyFill="1"/>
    <xf numFmtId="0" fontId="0" fillId="0" borderId="45" xfId="0" applyBorder="1"/>
    <xf numFmtId="14" fontId="2" fillId="0" borderId="12" xfId="0" applyNumberFormat="1" applyFont="1" applyBorder="1"/>
    <xf numFmtId="14" fontId="2" fillId="0" borderId="10" xfId="0" applyNumberFormat="1" applyFont="1" applyBorder="1"/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vertical="center" wrapText="1"/>
    </xf>
    <xf numFmtId="164" fontId="2" fillId="0" borderId="49" xfId="0" applyNumberFormat="1" applyFont="1" applyBorder="1"/>
    <xf numFmtId="0" fontId="2" fillId="0" borderId="47" xfId="0" applyFont="1" applyBorder="1" applyAlignment="1">
      <alignment vertical="center" wrapText="1"/>
    </xf>
    <xf numFmtId="0" fontId="2" fillId="0" borderId="48" xfId="0" applyFont="1" applyBorder="1"/>
    <xf numFmtId="0" fontId="2" fillId="0" borderId="47" xfId="0" applyFont="1" applyBorder="1"/>
    <xf numFmtId="0" fontId="0" fillId="0" borderId="29" xfId="0" applyBorder="1"/>
    <xf numFmtId="14" fontId="2" fillId="0" borderId="46" xfId="0" applyNumberFormat="1" applyFont="1" applyBorder="1"/>
    <xf numFmtId="164" fontId="2" fillId="0" borderId="51" xfId="0" applyNumberFormat="1" applyFont="1" applyBorder="1"/>
    <xf numFmtId="164" fontId="2" fillId="0" borderId="47" xfId="0" applyNumberFormat="1" applyFont="1" applyBorder="1"/>
    <xf numFmtId="164" fontId="2" fillId="0" borderId="52" xfId="0" applyNumberFormat="1" applyFont="1" applyBorder="1"/>
    <xf numFmtId="14" fontId="2" fillId="0" borderId="47" xfId="0" applyNumberFormat="1" applyFont="1" applyBorder="1"/>
    <xf numFmtId="0" fontId="2" fillId="0" borderId="12" xfId="0" applyFont="1" applyBorder="1" applyAlignment="1">
      <alignment vertical="center" wrapText="1"/>
    </xf>
    <xf numFmtId="164" fontId="2" fillId="0" borderId="45" xfId="0" applyNumberFormat="1" applyFont="1" applyBorder="1"/>
    <xf numFmtId="0" fontId="12" fillId="0" borderId="0" xfId="0" applyFont="1"/>
    <xf numFmtId="0" fontId="2" fillId="0" borderId="50" xfId="0" applyFont="1" applyBorder="1"/>
    <xf numFmtId="0" fontId="0" fillId="0" borderId="39" xfId="0" applyBorder="1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2" fillId="0" borderId="33" xfId="0" applyNumberFormat="1" applyFont="1" applyBorder="1"/>
    <xf numFmtId="14" fontId="0" fillId="0" borderId="12" xfId="0" applyNumberFormat="1" applyBorder="1"/>
    <xf numFmtId="0" fontId="14" fillId="0" borderId="0" xfId="0" applyFont="1"/>
    <xf numFmtId="14" fontId="0" fillId="0" borderId="48" xfId="0" applyNumberFormat="1" applyBorder="1"/>
    <xf numFmtId="0" fontId="0" fillId="0" borderId="55" xfId="0" applyBorder="1" applyAlignment="1">
      <alignment horizontal="center"/>
    </xf>
    <xf numFmtId="0" fontId="0" fillId="0" borderId="54" xfId="0" applyBorder="1" applyAlignment="1">
      <alignment horizontal="center"/>
    </xf>
    <xf numFmtId="14" fontId="2" fillId="0" borderId="56" xfId="0" applyNumberFormat="1" applyFont="1" applyBorder="1"/>
    <xf numFmtId="0" fontId="12" fillId="0" borderId="57" xfId="0" applyFont="1" applyBorder="1"/>
    <xf numFmtId="14" fontId="2" fillId="0" borderId="58" xfId="0" applyNumberFormat="1" applyFont="1" applyBorder="1"/>
    <xf numFmtId="0" fontId="0" fillId="0" borderId="59" xfId="0" applyBorder="1" applyAlignment="1">
      <alignment horizontal="left"/>
    </xf>
    <xf numFmtId="0" fontId="2" fillId="0" borderId="60" xfId="0" applyFont="1" applyBorder="1"/>
    <xf numFmtId="0" fontId="12" fillId="0" borderId="59" xfId="0" applyFont="1" applyBorder="1"/>
    <xf numFmtId="0" fontId="14" fillId="0" borderId="59" xfId="0" applyFont="1" applyBorder="1"/>
    <xf numFmtId="0" fontId="12" fillId="0" borderId="61" xfId="0" applyFont="1" applyBorder="1"/>
    <xf numFmtId="0" fontId="0" fillId="0" borderId="62" xfId="0" applyBorder="1" applyAlignment="1">
      <alignment horizontal="left"/>
    </xf>
    <xf numFmtId="0" fontId="0" fillId="0" borderId="63" xfId="0" applyBorder="1" applyAlignment="1">
      <alignment horizontal="left"/>
    </xf>
    <xf numFmtId="0" fontId="0" fillId="0" borderId="64" xfId="0" applyBorder="1" applyAlignment="1">
      <alignment horizontal="left"/>
    </xf>
    <xf numFmtId="14" fontId="2" fillId="0" borderId="65" xfId="0" applyNumberFormat="1" applyFont="1" applyBorder="1"/>
    <xf numFmtId="0" fontId="0" fillId="0" borderId="0" xfId="0" applyAlignment="1">
      <alignment horizontal="left"/>
    </xf>
    <xf numFmtId="14" fontId="2" fillId="0" borderId="66" xfId="0" applyNumberFormat="1" applyFont="1" applyBorder="1"/>
    <xf numFmtId="14" fontId="2" fillId="0" borderId="17" xfId="0" applyNumberFormat="1" applyFont="1" applyBorder="1"/>
    <xf numFmtId="0" fontId="0" fillId="0" borderId="53" xfId="0" applyBorder="1" applyAlignment="1">
      <alignment horizontal="left"/>
    </xf>
    <xf numFmtId="0" fontId="0" fillId="0" borderId="32" xfId="0" applyBorder="1" applyAlignment="1">
      <alignment horizontal="right" vertical="center"/>
    </xf>
    <xf numFmtId="0" fontId="0" fillId="0" borderId="34" xfId="0" applyBorder="1" applyAlignment="1">
      <alignment horizontal="right" vertical="center"/>
    </xf>
    <xf numFmtId="0" fontId="0" fillId="0" borderId="68" xfId="0" applyBorder="1" applyAlignment="1">
      <alignment horizontal="left"/>
    </xf>
    <xf numFmtId="0" fontId="0" fillId="0" borderId="69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7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left"/>
    </xf>
    <xf numFmtId="0" fontId="0" fillId="0" borderId="74" xfId="0" applyBorder="1" applyAlignment="1">
      <alignment horizontal="left"/>
    </xf>
    <xf numFmtId="8" fontId="0" fillId="0" borderId="7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164" fontId="2" fillId="0" borderId="6" xfId="0" applyNumberFormat="1" applyFont="1" applyBorder="1"/>
    <xf numFmtId="164" fontId="2" fillId="0" borderId="9" xfId="0" applyNumberFormat="1" applyFont="1" applyBorder="1"/>
    <xf numFmtId="0" fontId="0" fillId="0" borderId="67" xfId="0" applyBorder="1" applyAlignment="1">
      <alignment horizontal="left"/>
    </xf>
    <xf numFmtId="8" fontId="0" fillId="0" borderId="76" xfId="0" applyNumberFormat="1" applyBorder="1" applyAlignment="1">
      <alignment horizontal="right"/>
    </xf>
    <xf numFmtId="0" fontId="2" fillId="0" borderId="77" xfId="0" applyFont="1" applyBorder="1"/>
    <xf numFmtId="0" fontId="0" fillId="0" borderId="39" xfId="0" applyBorder="1" applyAlignment="1">
      <alignment horizontal="right"/>
    </xf>
    <xf numFmtId="0" fontId="0" fillId="0" borderId="70" xfId="0" applyBorder="1" applyAlignment="1">
      <alignment horizontal="left"/>
    </xf>
    <xf numFmtId="0" fontId="0" fillId="0" borderId="72" xfId="0" applyBorder="1" applyAlignment="1">
      <alignment horizontal="left"/>
    </xf>
    <xf numFmtId="0" fontId="0" fillId="0" borderId="21" xfId="0" applyBorder="1" applyAlignment="1">
      <alignment horizontal="right" indent="1"/>
    </xf>
    <xf numFmtId="0" fontId="0" fillId="0" borderId="35" xfId="0" applyBorder="1" applyAlignment="1">
      <alignment horizontal="right" indent="1"/>
    </xf>
    <xf numFmtId="0" fontId="0" fillId="0" borderId="31" xfId="0" applyBorder="1" applyAlignment="1">
      <alignment horizontal="right" vertical="center"/>
    </xf>
    <xf numFmtId="0" fontId="0" fillId="0" borderId="78" xfId="0" applyBorder="1" applyAlignment="1">
      <alignment horizontal="right" vertical="center"/>
    </xf>
    <xf numFmtId="0" fontId="0" fillId="0" borderId="32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34" xfId="0" applyBorder="1" applyAlignment="1">
      <alignment horizontal="right" vertical="center"/>
    </xf>
    <xf numFmtId="0" fontId="0" fillId="0" borderId="35" xfId="0" applyBorder="1" applyAlignment="1">
      <alignment horizontal="right" vertical="center"/>
    </xf>
    <xf numFmtId="0" fontId="0" fillId="0" borderId="26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43" xfId="0" applyBorder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4" xfId="0" applyBorder="1" applyAlignment="1">
      <alignment horizontal="right"/>
    </xf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right"/>
    </xf>
    <xf numFmtId="0" fontId="0" fillId="0" borderId="38" xfId="0" applyBorder="1" applyAlignment="1">
      <alignment horizontal="right"/>
    </xf>
    <xf numFmtId="0" fontId="0" fillId="2" borderId="3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3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theme="7" tint="-0.499984740745262"/>
      </font>
      <fill>
        <patternFill>
          <bgColor theme="7"/>
        </patternFill>
      </fill>
    </dxf>
    <dxf>
      <font>
        <color theme="9" tint="-0.499984740745262"/>
      </font>
      <fill>
        <patternFill>
          <bgColor theme="9"/>
        </patternFill>
      </fill>
    </dxf>
    <dxf>
      <font>
        <color theme="9" tint="-0.499984740745262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theme="7" tint="-0.499984740745262"/>
      </font>
      <fill>
        <patternFill>
          <bgColor theme="7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theme="7" tint="-0.499984740745262"/>
      </font>
      <fill>
        <patternFill>
          <bgColor theme="7"/>
        </patternFill>
      </fill>
    </dxf>
    <dxf>
      <font>
        <color theme="9" tint="-0.499984740745262"/>
      </font>
      <fill>
        <patternFill>
          <bgColor theme="9"/>
        </patternFill>
      </fill>
    </dxf>
    <dxf>
      <font>
        <color theme="9" tint="-0.499984740745262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theme="7" tint="-0.499984740745262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ED6F8D"/>
      <color rgb="FF9030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6110-C2BA-4965-BF92-CBB007DA4847}">
  <dimension ref="B1:O52"/>
  <sheetViews>
    <sheetView tabSelected="1" zoomScaleNormal="100" workbookViewId="0">
      <selection activeCell="F15" sqref="F15"/>
    </sheetView>
  </sheetViews>
  <sheetFormatPr baseColWidth="10" defaultColWidth="8.83203125" defaultRowHeight="15" x14ac:dyDescent="0.2"/>
  <cols>
    <col min="3" max="3" width="13.6640625" customWidth="1"/>
    <col min="4" max="5" width="18.5" customWidth="1"/>
    <col min="6" max="6" width="36.83203125" customWidth="1"/>
    <col min="7" max="7" width="19.6640625" customWidth="1"/>
    <col min="8" max="8" width="16.5" customWidth="1"/>
    <col min="9" max="9" width="27.5" customWidth="1"/>
    <col min="10" max="10" width="11.5" bestFit="1" customWidth="1"/>
    <col min="11" max="11" width="10.6640625" bestFit="1" customWidth="1"/>
    <col min="12" max="12" width="12" bestFit="1" customWidth="1"/>
    <col min="14" max="15" width="23.5" bestFit="1" customWidth="1"/>
  </cols>
  <sheetData>
    <row r="1" spans="2:13" ht="16" thickBot="1" x14ac:dyDescent="0.25"/>
    <row r="2" spans="2:13" ht="30" thickBot="1" x14ac:dyDescent="0.4">
      <c r="B2" s="125" t="s">
        <v>0</v>
      </c>
      <c r="C2" s="126"/>
      <c r="D2" s="126"/>
      <c r="E2" s="126"/>
      <c r="F2" s="126"/>
      <c r="G2" s="126"/>
      <c r="H2" s="126"/>
      <c r="I2" s="126"/>
      <c r="J2" s="126"/>
      <c r="K2" s="126"/>
      <c r="L2" s="127"/>
    </row>
    <row r="3" spans="2:13" ht="19" customHeight="1" thickBot="1" x14ac:dyDescent="0.3">
      <c r="B3" s="131" t="s">
        <v>1</v>
      </c>
      <c r="C3" s="133" t="s">
        <v>2</v>
      </c>
      <c r="D3" s="133" t="s">
        <v>3</v>
      </c>
      <c r="E3" s="133" t="s">
        <v>4</v>
      </c>
      <c r="F3" s="135" t="s">
        <v>5</v>
      </c>
      <c r="G3" s="112" t="s">
        <v>6</v>
      </c>
      <c r="H3" s="113"/>
      <c r="I3" s="128" t="s">
        <v>7</v>
      </c>
      <c r="J3" s="129"/>
      <c r="K3" s="129"/>
      <c r="L3" s="130"/>
    </row>
    <row r="4" spans="2:13" ht="21" thickBot="1" x14ac:dyDescent="0.3">
      <c r="B4" s="132"/>
      <c r="C4" s="134"/>
      <c r="D4" s="134"/>
      <c r="E4" s="134"/>
      <c r="F4" s="136"/>
      <c r="G4" s="23" t="s">
        <v>8</v>
      </c>
      <c r="H4" s="31" t="s">
        <v>9</v>
      </c>
      <c r="I4" s="13" t="s">
        <v>10</v>
      </c>
      <c r="J4" s="14" t="s">
        <v>11</v>
      </c>
      <c r="K4" s="14" t="s">
        <v>12</v>
      </c>
      <c r="L4" s="15" t="s">
        <v>13</v>
      </c>
    </row>
    <row r="5" spans="2:13" ht="15.5" customHeight="1" thickTop="1" thickBot="1" x14ac:dyDescent="0.25">
      <c r="B5" s="122"/>
      <c r="C5" s="123"/>
      <c r="D5" s="16"/>
      <c r="E5" s="16"/>
      <c r="F5" s="20"/>
      <c r="G5" s="22" t="s">
        <v>14</v>
      </c>
      <c r="H5" s="21">
        <v>1750</v>
      </c>
      <c r="I5" s="119" t="s">
        <v>15</v>
      </c>
      <c r="J5" s="120"/>
      <c r="K5" s="121"/>
      <c r="L5" s="17">
        <v>1750</v>
      </c>
    </row>
    <row r="6" spans="2:13" ht="7" customHeight="1" thickBot="1" x14ac:dyDescent="0.25">
      <c r="B6" s="122"/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13" ht="16" thickBot="1" x14ac:dyDescent="0.25">
      <c r="B7" s="114" t="s">
        <v>16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13" ht="14.5" customHeight="1" thickBot="1" x14ac:dyDescent="0.25">
      <c r="B8" s="2">
        <v>1</v>
      </c>
      <c r="C8" s="8" t="s">
        <v>17</v>
      </c>
      <c r="D8" s="8" t="s">
        <v>18</v>
      </c>
      <c r="E8" s="36" t="s">
        <v>19</v>
      </c>
      <c r="F8" s="9" t="s">
        <v>20</v>
      </c>
      <c r="G8" s="18">
        <v>75</v>
      </c>
      <c r="H8" s="10">
        <f>IF(L8=0, 0, (G8-L8))</f>
        <v>23.68</v>
      </c>
      <c r="I8" s="11" t="s">
        <v>21</v>
      </c>
      <c r="J8" s="9">
        <v>2</v>
      </c>
      <c r="K8" s="32">
        <v>25.66</v>
      </c>
      <c r="L8" s="12">
        <f>J8*K8</f>
        <v>51.32</v>
      </c>
    </row>
    <row r="9" spans="2:13" ht="14.5" customHeight="1" x14ac:dyDescent="0.2">
      <c r="B9" s="2">
        <v>2</v>
      </c>
      <c r="C9" s="8" t="s">
        <v>22</v>
      </c>
      <c r="D9" s="8" t="s">
        <v>18</v>
      </c>
      <c r="E9" s="36" t="s">
        <v>19</v>
      </c>
      <c r="F9" s="9" t="s">
        <v>23</v>
      </c>
      <c r="G9" s="51">
        <v>25</v>
      </c>
      <c r="H9" s="10">
        <f>IF(L9=0, 0, (G9-L9))</f>
        <v>-0.35999999999999943</v>
      </c>
      <c r="I9" s="11" t="s">
        <v>21</v>
      </c>
      <c r="J9" s="9">
        <v>1</v>
      </c>
      <c r="K9" s="32">
        <v>25.36</v>
      </c>
      <c r="L9" s="12">
        <f>J9*K9</f>
        <v>25.36</v>
      </c>
    </row>
    <row r="10" spans="2:13" ht="14.5" customHeight="1" x14ac:dyDescent="0.2">
      <c r="B10" s="2">
        <v>3</v>
      </c>
      <c r="C10" s="8" t="s">
        <v>24</v>
      </c>
      <c r="D10" s="8" t="s">
        <v>36</v>
      </c>
      <c r="E10" s="36" t="s">
        <v>19</v>
      </c>
      <c r="F10" s="9" t="s">
        <v>25</v>
      </c>
      <c r="G10" s="51">
        <v>30</v>
      </c>
      <c r="H10" s="12">
        <f>IF(L10=0, 0, (G10-L10))</f>
        <v>11.739999999999998</v>
      </c>
      <c r="I10" s="11" t="s">
        <v>26</v>
      </c>
      <c r="J10" s="9">
        <v>2</v>
      </c>
      <c r="K10" s="32">
        <v>9.76</v>
      </c>
      <c r="L10" s="12">
        <v>18.260000000000002</v>
      </c>
    </row>
    <row r="11" spans="2:13" ht="15" customHeight="1" thickBot="1" x14ac:dyDescent="0.25">
      <c r="B11" s="1">
        <v>4</v>
      </c>
      <c r="C11" s="8" t="s">
        <v>108</v>
      </c>
      <c r="D11" s="8" t="s">
        <v>18</v>
      </c>
      <c r="E11" s="36" t="s">
        <v>19</v>
      </c>
      <c r="F11" s="38" t="s">
        <v>27</v>
      </c>
      <c r="G11" s="19">
        <v>4</v>
      </c>
      <c r="H11" s="12">
        <f>IF(L11=0, 0, (G11-L11))</f>
        <v>0</v>
      </c>
      <c r="I11" s="6" t="s">
        <v>28</v>
      </c>
      <c r="J11" s="4">
        <v>1</v>
      </c>
      <c r="K11" s="33">
        <v>4</v>
      </c>
      <c r="L11" s="12">
        <f>J11*K11</f>
        <v>4</v>
      </c>
    </row>
    <row r="12" spans="2:13" ht="15" customHeight="1" thickBot="1" x14ac:dyDescent="0.25">
      <c r="B12" s="114" t="s">
        <v>29</v>
      </c>
      <c r="C12" s="115"/>
      <c r="D12" s="115"/>
      <c r="E12" s="115"/>
      <c r="F12" s="115"/>
      <c r="G12" s="115"/>
      <c r="H12" s="115"/>
      <c r="I12" s="115"/>
      <c r="J12" s="115"/>
      <c r="K12" s="115"/>
      <c r="L12" s="116"/>
    </row>
    <row r="13" spans="2:13" ht="32" x14ac:dyDescent="0.2">
      <c r="B13" s="1">
        <v>5</v>
      </c>
      <c r="C13" s="8" t="s">
        <v>30</v>
      </c>
      <c r="D13" s="59" t="s">
        <v>18</v>
      </c>
      <c r="E13" s="36" t="s">
        <v>31</v>
      </c>
      <c r="F13" s="50" t="s">
        <v>32</v>
      </c>
      <c r="G13" s="18">
        <v>74.95</v>
      </c>
      <c r="H13" s="10">
        <f t="shared" ref="H13:H14" si="0">IF(L13=0, 0, (G13-L13))</f>
        <v>-3.8100000000000023</v>
      </c>
      <c r="I13" s="11" t="s">
        <v>21</v>
      </c>
      <c r="J13" s="9">
        <v>1</v>
      </c>
      <c r="K13" s="32">
        <v>78.760000000000005</v>
      </c>
      <c r="L13" s="12">
        <f t="shared" ref="L13:L14" si="1">J13*K13</f>
        <v>78.760000000000005</v>
      </c>
    </row>
    <row r="14" spans="2:13" ht="50" customHeight="1" x14ac:dyDescent="0.2">
      <c r="B14" s="2">
        <v>6</v>
      </c>
      <c r="C14" s="8" t="s">
        <v>30</v>
      </c>
      <c r="D14" s="59" t="s">
        <v>18</v>
      </c>
      <c r="E14" s="36" t="s">
        <v>31</v>
      </c>
      <c r="F14" s="39" t="s">
        <v>33</v>
      </c>
      <c r="G14" s="19">
        <v>35</v>
      </c>
      <c r="H14" s="5">
        <f t="shared" si="0"/>
        <v>-3.8100000000000023</v>
      </c>
      <c r="I14" s="6" t="s">
        <v>21</v>
      </c>
      <c r="J14" s="4">
        <v>1</v>
      </c>
      <c r="K14" s="32">
        <v>38.81</v>
      </c>
      <c r="L14" s="5">
        <f t="shared" si="1"/>
        <v>38.81</v>
      </c>
    </row>
    <row r="15" spans="2:13" ht="22" customHeight="1" x14ac:dyDescent="0.2">
      <c r="B15" s="2">
        <v>8</v>
      </c>
      <c r="C15" s="8" t="s">
        <v>30</v>
      </c>
      <c r="D15" s="59" t="s">
        <v>18</v>
      </c>
      <c r="E15" s="36" t="s">
        <v>31</v>
      </c>
      <c r="F15" s="39" t="s">
        <v>34</v>
      </c>
      <c r="G15" s="19">
        <v>75</v>
      </c>
      <c r="H15" s="12">
        <f>IF(L15=0, 0, (G15-L15))</f>
        <v>-3.8100000000000023</v>
      </c>
      <c r="I15" s="6" t="s">
        <v>21</v>
      </c>
      <c r="J15" s="4">
        <v>1</v>
      </c>
      <c r="K15" s="32">
        <v>78.81</v>
      </c>
      <c r="L15" s="5">
        <f>J15*K15</f>
        <v>78.81</v>
      </c>
    </row>
    <row r="16" spans="2:13" ht="31" customHeight="1" thickBot="1" x14ac:dyDescent="0.25">
      <c r="B16" s="44">
        <v>9</v>
      </c>
      <c r="C16" s="45" t="s">
        <v>35</v>
      </c>
      <c r="D16" s="61" t="s">
        <v>36</v>
      </c>
      <c r="E16" s="49" t="s">
        <v>31</v>
      </c>
      <c r="F16" s="41" t="s">
        <v>37</v>
      </c>
      <c r="G16" s="48">
        <v>13.81</v>
      </c>
      <c r="H16" s="46">
        <f>IF(L16=0, 0, (G16-L16))</f>
        <v>0</v>
      </c>
      <c r="I16" s="42" t="s">
        <v>38</v>
      </c>
      <c r="J16" s="43">
        <v>1</v>
      </c>
      <c r="K16" s="47">
        <v>13.81</v>
      </c>
      <c r="L16" s="40">
        <v>13.81</v>
      </c>
      <c r="M16" s="24"/>
    </row>
    <row r="17" spans="2:12" ht="15" customHeight="1" thickBot="1" x14ac:dyDescent="0.25">
      <c r="B17" s="114" t="s">
        <v>39</v>
      </c>
      <c r="C17" s="115"/>
      <c r="D17" s="115"/>
      <c r="E17" s="115"/>
      <c r="F17" s="115"/>
      <c r="G17" s="115"/>
      <c r="H17" s="115"/>
      <c r="I17" s="115"/>
      <c r="J17" s="115"/>
      <c r="K17" s="115"/>
      <c r="L17" s="116"/>
    </row>
    <row r="18" spans="2:12" ht="15" customHeight="1" x14ac:dyDescent="0.2">
      <c r="B18" s="2">
        <v>10</v>
      </c>
      <c r="C18" s="8" t="s">
        <v>40</v>
      </c>
      <c r="D18" s="36" t="s">
        <v>18</v>
      </c>
      <c r="E18" s="36" t="s">
        <v>41</v>
      </c>
      <c r="F18" s="9" t="s">
        <v>42</v>
      </c>
      <c r="G18" s="18">
        <v>27.98</v>
      </c>
      <c r="H18" s="10">
        <f>IF(L18=0, 0, (G18-L18))</f>
        <v>0</v>
      </c>
      <c r="I18" s="11" t="s">
        <v>43</v>
      </c>
      <c r="J18" s="9">
        <v>2</v>
      </c>
      <c r="K18" s="32">
        <v>13.99</v>
      </c>
      <c r="L18" s="12">
        <f t="shared" ref="L18" si="2">J18*K18</f>
        <v>27.98</v>
      </c>
    </row>
    <row r="19" spans="2:12" ht="15" customHeight="1" x14ac:dyDescent="0.2">
      <c r="B19" s="1">
        <v>11</v>
      </c>
      <c r="C19" s="3" t="s">
        <v>40</v>
      </c>
      <c r="D19" s="37" t="s">
        <v>18</v>
      </c>
      <c r="E19" s="36" t="s">
        <v>41</v>
      </c>
      <c r="F19" s="4" t="s">
        <v>44</v>
      </c>
      <c r="G19" s="19">
        <v>18.100000000000001</v>
      </c>
      <c r="H19" s="5">
        <f t="shared" ref="H19" si="3">IF(L19=0, 0, (G19-L19))</f>
        <v>-8.7999999999999972</v>
      </c>
      <c r="I19" s="6" t="s">
        <v>28</v>
      </c>
      <c r="J19" s="4">
        <v>10</v>
      </c>
      <c r="K19" s="33">
        <v>2.69</v>
      </c>
      <c r="L19" s="5">
        <f>J19*K19</f>
        <v>26.9</v>
      </c>
    </row>
    <row r="20" spans="2:12" ht="15" customHeight="1" thickBot="1" x14ac:dyDescent="0.25">
      <c r="B20" s="54">
        <v>12</v>
      </c>
      <c r="C20" s="55" t="s">
        <v>45</v>
      </c>
      <c r="D20" s="75" t="s">
        <v>18</v>
      </c>
      <c r="E20" s="55" t="s">
        <v>41</v>
      </c>
      <c r="F20" s="97" t="s">
        <v>46</v>
      </c>
      <c r="G20" s="57">
        <v>16.97</v>
      </c>
      <c r="H20" s="57">
        <f>IF(L20=0, 0, (G20-L20))</f>
        <v>0</v>
      </c>
      <c r="I20" s="56" t="s">
        <v>43</v>
      </c>
      <c r="J20" s="56">
        <v>2</v>
      </c>
      <c r="K20" s="57">
        <v>8.99</v>
      </c>
      <c r="L20" s="58">
        <v>16.97</v>
      </c>
    </row>
    <row r="21" spans="2:12" ht="15" customHeight="1" thickBot="1" x14ac:dyDescent="0.25">
      <c r="B21" s="114" t="s">
        <v>47</v>
      </c>
      <c r="C21" s="115"/>
      <c r="D21" s="115"/>
      <c r="E21" s="115"/>
      <c r="F21" s="115"/>
      <c r="G21" s="115"/>
      <c r="H21" s="115"/>
      <c r="I21" s="115"/>
      <c r="J21" s="115"/>
      <c r="K21" s="115"/>
      <c r="L21" s="116"/>
    </row>
    <row r="22" spans="2:12" ht="15" customHeight="1" thickBot="1" x14ac:dyDescent="0.25">
      <c r="B22" s="1">
        <v>13</v>
      </c>
      <c r="C22" s="36" t="s">
        <v>48</v>
      </c>
      <c r="D22" s="37" t="s">
        <v>36</v>
      </c>
      <c r="E22" s="36" t="s">
        <v>49</v>
      </c>
      <c r="F22" s="9" t="s">
        <v>50</v>
      </c>
      <c r="G22" s="18">
        <v>21</v>
      </c>
      <c r="H22" s="10">
        <f>IF(L22=0, 0, (G22-L22))</f>
        <v>-39.33</v>
      </c>
      <c r="I22" s="11" t="s">
        <v>51</v>
      </c>
      <c r="J22" s="4">
        <v>1</v>
      </c>
      <c r="K22" s="32">
        <v>60.33</v>
      </c>
      <c r="L22" s="12">
        <f>K22*J22</f>
        <v>60.33</v>
      </c>
    </row>
    <row r="23" spans="2:12" ht="15" customHeight="1" thickBot="1" x14ac:dyDescent="0.25">
      <c r="B23" s="2">
        <v>14</v>
      </c>
      <c r="C23" s="3" t="s">
        <v>52</v>
      </c>
      <c r="D23" s="37" t="s">
        <v>18</v>
      </c>
      <c r="E23" s="66" t="s">
        <v>49</v>
      </c>
      <c r="F23" s="52" t="s">
        <v>53</v>
      </c>
      <c r="G23" s="19">
        <v>45</v>
      </c>
      <c r="H23" s="10">
        <f t="shared" ref="H23:H27" si="4">IF(L23=0, 0, (G23-L23))</f>
        <v>-4.2000000000000028</v>
      </c>
      <c r="I23" s="6" t="s">
        <v>54</v>
      </c>
      <c r="J23" s="53">
        <v>1</v>
      </c>
      <c r="K23" s="33">
        <v>49.2</v>
      </c>
      <c r="L23" s="12">
        <f t="shared" ref="L23:L27" si="5">K23*J23</f>
        <v>49.2</v>
      </c>
    </row>
    <row r="24" spans="2:12" ht="15" customHeight="1" thickBot="1" x14ac:dyDescent="0.25">
      <c r="B24" s="2">
        <v>15</v>
      </c>
      <c r="C24" s="3" t="s">
        <v>55</v>
      </c>
      <c r="D24" s="37" t="s">
        <v>36</v>
      </c>
      <c r="E24" s="66" t="s">
        <v>49</v>
      </c>
      <c r="F24" s="60" t="s">
        <v>56</v>
      </c>
      <c r="G24" s="19">
        <v>79</v>
      </c>
      <c r="H24" s="10">
        <f t="shared" si="4"/>
        <v>-6.3400000000000034</v>
      </c>
      <c r="I24" s="6" t="s">
        <v>54</v>
      </c>
      <c r="J24" s="53">
        <v>1</v>
      </c>
      <c r="K24" s="33">
        <v>85.34</v>
      </c>
      <c r="L24" s="12">
        <f t="shared" si="5"/>
        <v>85.34</v>
      </c>
    </row>
    <row r="25" spans="2:12" ht="15" customHeight="1" thickBot="1" x14ac:dyDescent="0.25">
      <c r="B25" s="1">
        <v>16</v>
      </c>
      <c r="C25" s="3" t="s">
        <v>35</v>
      </c>
      <c r="D25" s="37" t="s">
        <v>98</v>
      </c>
      <c r="E25" s="37" t="s">
        <v>49</v>
      </c>
      <c r="F25" s="4" t="s">
        <v>57</v>
      </c>
      <c r="G25" s="19">
        <v>50</v>
      </c>
      <c r="H25" s="10">
        <f t="shared" si="4"/>
        <v>-11.079999999999998</v>
      </c>
      <c r="I25" s="6" t="s">
        <v>58</v>
      </c>
      <c r="J25" s="4">
        <v>1</v>
      </c>
      <c r="K25" s="33">
        <v>61.08</v>
      </c>
      <c r="L25" s="12">
        <f t="shared" si="5"/>
        <v>61.08</v>
      </c>
    </row>
    <row r="26" spans="2:12" ht="15" customHeight="1" thickBot="1" x14ac:dyDescent="0.25">
      <c r="B26" s="2">
        <v>17</v>
      </c>
      <c r="C26" s="3" t="s">
        <v>59</v>
      </c>
      <c r="D26" s="37"/>
      <c r="E26" s="37" t="s">
        <v>49</v>
      </c>
      <c r="F26" s="4" t="s">
        <v>60</v>
      </c>
      <c r="G26" s="19">
        <v>20</v>
      </c>
      <c r="H26" s="10">
        <f t="shared" si="4"/>
        <v>0.5</v>
      </c>
      <c r="I26" s="6" t="s">
        <v>61</v>
      </c>
      <c r="J26" s="4">
        <v>1</v>
      </c>
      <c r="K26" s="33">
        <v>19.5</v>
      </c>
      <c r="L26" s="12">
        <f t="shared" si="5"/>
        <v>19.5</v>
      </c>
    </row>
    <row r="27" spans="2:12" ht="15" customHeight="1" thickBot="1" x14ac:dyDescent="0.25">
      <c r="B27" s="2">
        <v>18</v>
      </c>
      <c r="C27" s="3" t="s">
        <v>109</v>
      </c>
      <c r="D27" s="37" t="s">
        <v>98</v>
      </c>
      <c r="E27" s="37" t="s">
        <v>73</v>
      </c>
      <c r="F27" s="4" t="s">
        <v>62</v>
      </c>
      <c r="G27" s="19">
        <v>15</v>
      </c>
      <c r="H27" s="10">
        <f t="shared" si="4"/>
        <v>0</v>
      </c>
      <c r="I27" s="6" t="s">
        <v>54</v>
      </c>
      <c r="J27" s="4">
        <v>1</v>
      </c>
      <c r="K27" s="33"/>
      <c r="L27" s="12">
        <f t="shared" si="5"/>
        <v>0</v>
      </c>
    </row>
    <row r="28" spans="2:12" ht="15" customHeight="1" thickBot="1" x14ac:dyDescent="0.25">
      <c r="B28" s="114" t="s">
        <v>63</v>
      </c>
      <c r="C28" s="115"/>
      <c r="D28" s="115"/>
      <c r="E28" s="115"/>
      <c r="F28" s="115"/>
      <c r="G28" s="115"/>
      <c r="H28" s="115"/>
      <c r="I28" s="115"/>
      <c r="J28" s="115"/>
      <c r="K28" s="115"/>
      <c r="L28" s="116"/>
    </row>
    <row r="29" spans="2:12" ht="15" customHeight="1" x14ac:dyDescent="0.2">
      <c r="B29" s="1">
        <v>19</v>
      </c>
      <c r="C29" s="36" t="s">
        <v>48</v>
      </c>
      <c r="D29" s="37" t="s">
        <v>36</v>
      </c>
      <c r="E29" s="36" t="s">
        <v>49</v>
      </c>
      <c r="F29" s="9" t="s">
        <v>50</v>
      </c>
      <c r="G29" s="18">
        <v>21</v>
      </c>
      <c r="H29" s="10">
        <f>IF(L29=0, 0, (G29-L29))</f>
        <v>-39.33</v>
      </c>
      <c r="I29" s="11" t="s">
        <v>51</v>
      </c>
      <c r="J29" s="9">
        <v>1</v>
      </c>
      <c r="K29" s="32">
        <v>60.33</v>
      </c>
      <c r="L29" s="12">
        <f t="shared" ref="L29:L40" si="6">J29*K29</f>
        <v>60.33</v>
      </c>
    </row>
    <row r="30" spans="2:12" ht="15" customHeight="1" x14ac:dyDescent="0.2">
      <c r="B30" s="2">
        <v>20</v>
      </c>
      <c r="C30" s="3" t="s">
        <v>52</v>
      </c>
      <c r="D30" s="37" t="s">
        <v>18</v>
      </c>
      <c r="E30" s="37" t="s">
        <v>49</v>
      </c>
      <c r="F30" s="65" t="s">
        <v>64</v>
      </c>
      <c r="G30" s="19">
        <v>35</v>
      </c>
      <c r="H30" s="5">
        <f t="shared" ref="H30:H33" si="7">IF(L30=0, 0, (G30-L30))</f>
        <v>7.6400000000000006</v>
      </c>
      <c r="I30" s="6" t="s">
        <v>54</v>
      </c>
      <c r="J30" s="4">
        <v>1</v>
      </c>
      <c r="K30" s="33">
        <v>27.36</v>
      </c>
      <c r="L30" s="12">
        <f t="shared" si="6"/>
        <v>27.36</v>
      </c>
    </row>
    <row r="31" spans="2:12" ht="15" customHeight="1" x14ac:dyDescent="0.2">
      <c r="B31" s="2">
        <v>21</v>
      </c>
      <c r="C31" s="3" t="s">
        <v>55</v>
      </c>
      <c r="D31" s="37" t="s">
        <v>36</v>
      </c>
      <c r="E31" s="37" t="s">
        <v>49</v>
      </c>
      <c r="F31" s="69" t="s">
        <v>65</v>
      </c>
      <c r="G31" s="19">
        <v>63</v>
      </c>
      <c r="H31" s="5">
        <f t="shared" si="7"/>
        <v>-9.2399999999999949</v>
      </c>
      <c r="I31" s="6" t="s">
        <v>54</v>
      </c>
      <c r="J31" s="4">
        <v>1</v>
      </c>
      <c r="K31" s="33">
        <v>72.239999999999995</v>
      </c>
      <c r="L31" s="12">
        <f t="shared" si="6"/>
        <v>72.239999999999995</v>
      </c>
    </row>
    <row r="32" spans="2:12" ht="15" customHeight="1" x14ac:dyDescent="0.2">
      <c r="B32" s="2">
        <v>22</v>
      </c>
      <c r="C32" s="3" t="s">
        <v>55</v>
      </c>
      <c r="D32" s="37" t="s">
        <v>36</v>
      </c>
      <c r="E32" s="66" t="s">
        <v>49</v>
      </c>
      <c r="F32" s="70" t="s">
        <v>66</v>
      </c>
      <c r="G32" s="19">
        <v>11</v>
      </c>
      <c r="H32" s="5">
        <f t="shared" si="7"/>
        <v>-6.1499999999999986</v>
      </c>
      <c r="I32" s="6" t="s">
        <v>54</v>
      </c>
      <c r="J32" s="4">
        <v>1</v>
      </c>
      <c r="K32" s="33">
        <v>17.149999999999999</v>
      </c>
      <c r="L32" s="12">
        <f t="shared" si="6"/>
        <v>17.149999999999999</v>
      </c>
    </row>
    <row r="33" spans="2:12" ht="15" customHeight="1" x14ac:dyDescent="0.2">
      <c r="B33" s="2">
        <v>23</v>
      </c>
      <c r="C33" s="3" t="s">
        <v>59</v>
      </c>
      <c r="D33" s="37"/>
      <c r="E33" s="37" t="s">
        <v>49</v>
      </c>
      <c r="F33" s="71" t="s">
        <v>60</v>
      </c>
      <c r="G33" s="19">
        <v>20</v>
      </c>
      <c r="H33" s="5">
        <f t="shared" si="7"/>
        <v>0.51000000000000156</v>
      </c>
      <c r="I33" s="6" t="s">
        <v>61</v>
      </c>
      <c r="J33" s="4">
        <v>1</v>
      </c>
      <c r="K33" s="33">
        <v>19.489999999999998</v>
      </c>
      <c r="L33" s="12">
        <f t="shared" si="6"/>
        <v>19.489999999999998</v>
      </c>
    </row>
    <row r="34" spans="2:12" ht="15" customHeight="1" thickBot="1" x14ac:dyDescent="0.25">
      <c r="B34" s="1">
        <v>24</v>
      </c>
      <c r="C34" s="3" t="s">
        <v>35</v>
      </c>
      <c r="D34" s="37" t="s">
        <v>98</v>
      </c>
      <c r="E34" s="37" t="s">
        <v>49</v>
      </c>
      <c r="F34" s="9" t="s">
        <v>57</v>
      </c>
      <c r="G34" s="19">
        <v>50</v>
      </c>
      <c r="H34" s="5">
        <f>IF(L34=0, 0, (G34-L34))</f>
        <v>-11.07</v>
      </c>
      <c r="I34" s="6" t="s">
        <v>58</v>
      </c>
      <c r="J34" s="4">
        <v>1</v>
      </c>
      <c r="K34" s="33">
        <v>61.07</v>
      </c>
      <c r="L34" s="12">
        <f t="shared" si="6"/>
        <v>61.07</v>
      </c>
    </row>
    <row r="35" spans="2:12" ht="15.5" customHeight="1" thickBot="1" x14ac:dyDescent="0.25">
      <c r="B35" s="114" t="s">
        <v>67</v>
      </c>
      <c r="C35" s="115"/>
      <c r="D35" s="115"/>
      <c r="E35" s="115"/>
      <c r="F35" s="115"/>
      <c r="G35" s="115"/>
      <c r="H35" s="115"/>
      <c r="I35" s="115"/>
      <c r="J35" s="115"/>
      <c r="K35" s="115"/>
      <c r="L35" s="116"/>
    </row>
    <row r="36" spans="2:12" ht="15" customHeight="1" x14ac:dyDescent="0.2">
      <c r="B36" s="2">
        <v>25</v>
      </c>
      <c r="C36" s="8" t="s">
        <v>104</v>
      </c>
      <c r="D36" s="36"/>
      <c r="E36" s="36" t="s">
        <v>41</v>
      </c>
      <c r="F36" s="4" t="s">
        <v>68</v>
      </c>
      <c r="G36" s="19">
        <v>89</v>
      </c>
      <c r="H36" s="5">
        <f>IF(L36=0, 0, (G36-L36))</f>
        <v>-89</v>
      </c>
      <c r="I36" s="6" t="s">
        <v>58</v>
      </c>
      <c r="J36" s="4">
        <v>2</v>
      </c>
      <c r="K36" s="33">
        <v>89</v>
      </c>
      <c r="L36" s="12">
        <f t="shared" si="6"/>
        <v>178</v>
      </c>
    </row>
    <row r="37" spans="2:12" ht="15" customHeight="1" x14ac:dyDescent="0.2">
      <c r="B37" s="2">
        <v>26</v>
      </c>
      <c r="C37" s="8" t="s">
        <v>105</v>
      </c>
      <c r="D37" s="36"/>
      <c r="E37" s="36" t="s">
        <v>41</v>
      </c>
      <c r="F37" s="4" t="s">
        <v>69</v>
      </c>
      <c r="G37" s="19">
        <v>80</v>
      </c>
      <c r="H37" s="5">
        <f>IF(L37=0, 0, (G37-L37))</f>
        <v>0</v>
      </c>
      <c r="I37" s="6" t="s">
        <v>100</v>
      </c>
      <c r="J37" s="4">
        <v>1</v>
      </c>
      <c r="K37" s="33">
        <v>80</v>
      </c>
      <c r="L37" s="12">
        <f t="shared" si="6"/>
        <v>80</v>
      </c>
    </row>
    <row r="38" spans="2:12" ht="15" customHeight="1" x14ac:dyDescent="0.2">
      <c r="B38" s="2">
        <v>27</v>
      </c>
      <c r="C38" s="8" t="s">
        <v>106</v>
      </c>
      <c r="D38" s="36"/>
      <c r="E38" s="36" t="s">
        <v>41</v>
      </c>
      <c r="F38" s="4" t="s">
        <v>96</v>
      </c>
      <c r="G38" s="19">
        <v>49.99</v>
      </c>
      <c r="H38" s="5">
        <f>IF(L38=0, 0, (G38-L38))</f>
        <v>0</v>
      </c>
      <c r="I38" s="6" t="s">
        <v>100</v>
      </c>
      <c r="J38" s="4">
        <v>1</v>
      </c>
      <c r="K38" s="33">
        <v>49.99</v>
      </c>
      <c r="L38" s="12">
        <v>49.99</v>
      </c>
    </row>
    <row r="39" spans="2:12" ht="15" customHeight="1" x14ac:dyDescent="0.2">
      <c r="B39" s="2">
        <v>28</v>
      </c>
      <c r="C39" s="8" t="s">
        <v>102</v>
      </c>
      <c r="D39" s="36"/>
      <c r="E39" s="36" t="s">
        <v>41</v>
      </c>
      <c r="F39" s="4" t="s">
        <v>99</v>
      </c>
      <c r="G39" s="19">
        <v>50.15</v>
      </c>
      <c r="H39" s="5">
        <f>IF(L39=0, 0, (G39-L39))</f>
        <v>-50.15</v>
      </c>
      <c r="I39" s="6" t="s">
        <v>101</v>
      </c>
      <c r="J39" s="4">
        <v>2</v>
      </c>
      <c r="K39" s="33">
        <v>50.15</v>
      </c>
      <c r="L39" s="12">
        <v>100.3</v>
      </c>
    </row>
    <row r="40" spans="2:12" ht="15" customHeight="1" thickBot="1" x14ac:dyDescent="0.25">
      <c r="B40" s="2">
        <v>29</v>
      </c>
      <c r="C40" s="8" t="s">
        <v>103</v>
      </c>
      <c r="D40" s="36"/>
      <c r="E40" s="36" t="s">
        <v>41</v>
      </c>
      <c r="F40" s="4" t="s">
        <v>70</v>
      </c>
      <c r="G40" s="19">
        <v>36</v>
      </c>
      <c r="H40" s="5">
        <f>IF(L40=0, 0, (G40-L40))</f>
        <v>0</v>
      </c>
      <c r="I40" s="6" t="s">
        <v>100</v>
      </c>
      <c r="J40" s="4">
        <v>1</v>
      </c>
      <c r="K40" s="33">
        <v>36</v>
      </c>
      <c r="L40" s="12">
        <f t="shared" si="6"/>
        <v>36</v>
      </c>
    </row>
    <row r="41" spans="2:12" ht="16" thickBot="1" x14ac:dyDescent="0.25">
      <c r="B41" s="114" t="s">
        <v>71</v>
      </c>
      <c r="C41" s="115"/>
      <c r="D41" s="115"/>
      <c r="E41" s="115"/>
      <c r="F41" s="115"/>
      <c r="G41" s="115"/>
      <c r="H41" s="115"/>
      <c r="I41" s="115"/>
      <c r="J41" s="115"/>
      <c r="K41" s="115"/>
      <c r="L41" s="116"/>
    </row>
    <row r="42" spans="2:12" x14ac:dyDescent="0.2">
      <c r="B42" s="98">
        <v>30</v>
      </c>
      <c r="C42" s="87" t="s">
        <v>95</v>
      </c>
      <c r="D42" s="88"/>
      <c r="E42" s="89" t="s">
        <v>19</v>
      </c>
      <c r="F42" s="95" t="s">
        <v>72</v>
      </c>
      <c r="G42" s="96">
        <v>14.18</v>
      </c>
      <c r="H42" s="12">
        <f t="shared" ref="H42:H49" si="8">IF(L42=0, 0, (G42-L42))</f>
        <v>0</v>
      </c>
      <c r="I42" s="90" t="s">
        <v>61</v>
      </c>
      <c r="J42" s="84">
        <v>1</v>
      </c>
      <c r="K42" s="91">
        <v>14.18</v>
      </c>
      <c r="L42" s="92">
        <v>14.18</v>
      </c>
    </row>
    <row r="43" spans="2:12" x14ac:dyDescent="0.2">
      <c r="B43" s="1">
        <v>31</v>
      </c>
      <c r="C43" s="99" t="s">
        <v>109</v>
      </c>
      <c r="D43" s="62"/>
      <c r="E43" s="83" t="s">
        <v>73</v>
      </c>
      <c r="F43" s="82" t="s">
        <v>74</v>
      </c>
      <c r="G43" s="93">
        <v>15</v>
      </c>
      <c r="H43" s="5">
        <f t="shared" si="8"/>
        <v>0</v>
      </c>
      <c r="I43" s="11"/>
      <c r="J43" s="4"/>
      <c r="K43" s="33"/>
      <c r="L43" s="5">
        <f t="shared" ref="L43:L48" si="9">K43*J43</f>
        <v>0</v>
      </c>
    </row>
    <row r="44" spans="2:12" x14ac:dyDescent="0.2">
      <c r="B44" s="1">
        <v>32</v>
      </c>
      <c r="C44" s="72" t="s">
        <v>75</v>
      </c>
      <c r="D44" s="63"/>
      <c r="E44" s="76" t="s">
        <v>49</v>
      </c>
      <c r="F44" s="67" t="s">
        <v>76</v>
      </c>
      <c r="G44" s="94">
        <v>5</v>
      </c>
      <c r="H44" s="5">
        <f t="shared" si="8"/>
        <v>-8.26</v>
      </c>
      <c r="I44" s="6" t="s">
        <v>77</v>
      </c>
      <c r="J44" s="9">
        <v>1</v>
      </c>
      <c r="K44" s="32">
        <v>13.26</v>
      </c>
      <c r="L44" s="12">
        <f t="shared" si="9"/>
        <v>13.26</v>
      </c>
    </row>
    <row r="45" spans="2:12" x14ac:dyDescent="0.2">
      <c r="B45" s="1">
        <v>33</v>
      </c>
      <c r="C45" s="72" t="s">
        <v>78</v>
      </c>
      <c r="D45" s="62"/>
      <c r="E45" s="76" t="s">
        <v>49</v>
      </c>
      <c r="F45" s="67" t="s">
        <v>72</v>
      </c>
      <c r="G45" s="94">
        <v>10</v>
      </c>
      <c r="H45" s="5">
        <f t="shared" si="8"/>
        <v>-1.1099999999999994</v>
      </c>
      <c r="I45" s="6" t="s">
        <v>77</v>
      </c>
      <c r="J45" s="9">
        <v>1</v>
      </c>
      <c r="K45" s="32">
        <v>11.11</v>
      </c>
      <c r="L45" s="12">
        <f t="shared" si="9"/>
        <v>11.11</v>
      </c>
    </row>
    <row r="46" spans="2:12" x14ac:dyDescent="0.2">
      <c r="B46" s="1">
        <v>34</v>
      </c>
      <c r="C46" s="72" t="s">
        <v>107</v>
      </c>
      <c r="D46" s="100"/>
      <c r="E46" s="79" t="s">
        <v>41</v>
      </c>
      <c r="F46" s="67" t="s">
        <v>79</v>
      </c>
      <c r="G46" s="94">
        <v>35</v>
      </c>
      <c r="H46" s="5">
        <f t="shared" si="8"/>
        <v>0</v>
      </c>
      <c r="I46" s="6" t="s">
        <v>77</v>
      </c>
      <c r="J46" s="9">
        <v>1</v>
      </c>
      <c r="K46" s="32">
        <v>35</v>
      </c>
      <c r="L46" s="12">
        <f t="shared" si="9"/>
        <v>35</v>
      </c>
    </row>
    <row r="47" spans="2:12" x14ac:dyDescent="0.2">
      <c r="B47" s="1">
        <v>35</v>
      </c>
      <c r="C47" s="85" t="s">
        <v>78</v>
      </c>
      <c r="D47" s="86" t="s">
        <v>98</v>
      </c>
      <c r="E47" s="79" t="s">
        <v>31</v>
      </c>
      <c r="F47" s="67" t="s">
        <v>97</v>
      </c>
      <c r="G47" s="94">
        <v>37.450000000000003</v>
      </c>
      <c r="H47" s="5">
        <f t="shared" si="8"/>
        <v>0</v>
      </c>
      <c r="I47" s="6" t="s">
        <v>82</v>
      </c>
      <c r="J47" s="9">
        <v>1</v>
      </c>
      <c r="K47" s="32">
        <v>37.450000000000003</v>
      </c>
      <c r="L47" s="12">
        <f t="shared" si="9"/>
        <v>37.450000000000003</v>
      </c>
    </row>
    <row r="48" spans="2:12" x14ac:dyDescent="0.2">
      <c r="B48" s="1">
        <v>36</v>
      </c>
      <c r="C48" s="73" t="s">
        <v>80</v>
      </c>
      <c r="D48" s="36" t="s">
        <v>36</v>
      </c>
      <c r="E48" s="64" t="s">
        <v>31</v>
      </c>
      <c r="F48" s="67" t="s">
        <v>81</v>
      </c>
      <c r="G48" s="94">
        <v>100</v>
      </c>
      <c r="H48" s="5">
        <f t="shared" si="8"/>
        <v>58.4</v>
      </c>
      <c r="I48" s="6" t="s">
        <v>82</v>
      </c>
      <c r="J48" s="9">
        <v>1</v>
      </c>
      <c r="K48" s="32">
        <v>41.6</v>
      </c>
      <c r="L48" s="12">
        <f t="shared" si="9"/>
        <v>41.6</v>
      </c>
    </row>
    <row r="49" spans="2:15" ht="16" thickBot="1" x14ac:dyDescent="0.25">
      <c r="B49" s="1">
        <v>37</v>
      </c>
      <c r="C49" s="74" t="s">
        <v>83</v>
      </c>
      <c r="D49" s="77" t="s">
        <v>36</v>
      </c>
      <c r="E49" s="78" t="s">
        <v>31</v>
      </c>
      <c r="F49" s="68" t="s">
        <v>84</v>
      </c>
      <c r="G49" s="48">
        <v>100</v>
      </c>
      <c r="H49" s="5">
        <f t="shared" si="8"/>
        <v>68.099999999999994</v>
      </c>
      <c r="I49" s="6" t="s">
        <v>82</v>
      </c>
      <c r="J49" s="9">
        <v>1</v>
      </c>
      <c r="K49" s="32">
        <v>31.9</v>
      </c>
      <c r="L49" s="12">
        <f t="shared" ref="L49" si="10">K49*J49</f>
        <v>31.9</v>
      </c>
    </row>
    <row r="50" spans="2:15" x14ac:dyDescent="0.2">
      <c r="B50" s="105" t="s">
        <v>85</v>
      </c>
      <c r="C50" s="106"/>
      <c r="D50" s="80"/>
      <c r="E50" s="103"/>
      <c r="F50" s="101" t="s">
        <v>86</v>
      </c>
      <c r="G50" s="28">
        <f>H5-SUM(G8:G49)</f>
        <v>302.41999999999985</v>
      </c>
      <c r="H50" s="10">
        <f>L50-G50</f>
        <v>-95.279999999999973</v>
      </c>
      <c r="I50" s="109" t="s">
        <v>87</v>
      </c>
      <c r="J50" s="110"/>
      <c r="K50" s="111"/>
      <c r="L50" s="27">
        <f>L5-SUM(L7:L49)</f>
        <v>207.13999999999987</v>
      </c>
      <c r="M50" s="35"/>
      <c r="N50" s="25" t="s">
        <v>88</v>
      </c>
      <c r="O50" s="25" t="s">
        <v>89</v>
      </c>
    </row>
    <row r="51" spans="2:15" ht="16" thickBot="1" x14ac:dyDescent="0.25">
      <c r="B51" s="107"/>
      <c r="C51" s="108"/>
      <c r="D51" s="81"/>
      <c r="E51" s="104"/>
      <c r="F51" s="102" t="s">
        <v>90</v>
      </c>
      <c r="G51" s="29">
        <f>SUM(G7:G49)</f>
        <v>1447.5800000000002</v>
      </c>
      <c r="H51" s="26">
        <f>-(L51-G51)</f>
        <v>-95.279999999999973</v>
      </c>
      <c r="I51" s="117" t="s">
        <v>91</v>
      </c>
      <c r="J51" s="118"/>
      <c r="K51" s="118"/>
      <c r="L51" s="30">
        <f>SUM(L7:L49)</f>
        <v>1542.8600000000001</v>
      </c>
      <c r="N51" s="7" t="s">
        <v>92</v>
      </c>
      <c r="O51" s="7" t="s">
        <v>93</v>
      </c>
    </row>
    <row r="52" spans="2:15" x14ac:dyDescent="0.2">
      <c r="N52" s="34" t="s">
        <v>94</v>
      </c>
      <c r="O52" s="34" t="s">
        <v>94</v>
      </c>
    </row>
  </sheetData>
  <mergeCells count="21">
    <mergeCell ref="B2:L2"/>
    <mergeCell ref="I3:L3"/>
    <mergeCell ref="B3:B4"/>
    <mergeCell ref="C3:C4"/>
    <mergeCell ref="F3:F4"/>
    <mergeCell ref="D3:D4"/>
    <mergeCell ref="E3:E4"/>
    <mergeCell ref="B50:C51"/>
    <mergeCell ref="I50:K50"/>
    <mergeCell ref="G3:H3"/>
    <mergeCell ref="B12:L12"/>
    <mergeCell ref="B17:L17"/>
    <mergeCell ref="B21:L21"/>
    <mergeCell ref="B28:L28"/>
    <mergeCell ref="B35:L35"/>
    <mergeCell ref="B7:L7"/>
    <mergeCell ref="I51:K51"/>
    <mergeCell ref="I5:K5"/>
    <mergeCell ref="B5:C5"/>
    <mergeCell ref="B41:L41"/>
    <mergeCell ref="B6:L6"/>
  </mergeCells>
  <phoneticPr fontId="13" type="noConversion"/>
  <conditionalFormatting sqref="G50">
    <cfRule type="cellIs" dxfId="21" priority="21" operator="between">
      <formula>$H$5*0.1</formula>
      <formula>$H$5*0.25</formula>
    </cfRule>
    <cfRule type="cellIs" dxfId="20" priority="22" operator="between">
      <formula>$H$5*0.1</formula>
      <formula>0</formula>
    </cfRule>
    <cfRule type="cellIs" dxfId="19" priority="23" operator="lessThan">
      <formula>0</formula>
    </cfRule>
    <cfRule type="cellIs" dxfId="18" priority="24" operator="greaterThan">
      <formula>$H$5*0.25</formula>
    </cfRule>
  </conditionalFormatting>
  <conditionalFormatting sqref="G51">
    <cfRule type="cellIs" dxfId="17" priority="57" operator="lessThan">
      <formula>$H$5*0.75</formula>
    </cfRule>
    <cfRule type="cellIs" dxfId="16" priority="58" operator="between">
      <formula>$H$5*0.075</formula>
      <formula>$H$5*0.9</formula>
    </cfRule>
    <cfRule type="cellIs" dxfId="15" priority="59" operator="between">
      <formula>$H$5*0.9</formula>
      <formula>$H$5*0.9999</formula>
    </cfRule>
    <cfRule type="cellIs" dxfId="14" priority="60" operator="greaterThan">
      <formula>$H$5*0.999</formula>
    </cfRule>
  </conditionalFormatting>
  <conditionalFormatting sqref="H8:H11 H13:H16 H29:H34 H36:H40 H42:H51">
    <cfRule type="cellIs" dxfId="13" priority="116" operator="lessThan">
      <formula>0</formula>
    </cfRule>
    <cfRule type="cellIs" dxfId="12" priority="117" operator="greaterThan">
      <formula>0</formula>
    </cfRule>
  </conditionalFormatting>
  <conditionalFormatting sqref="H18:H20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H22:H27">
    <cfRule type="cellIs" dxfId="9" priority="1" operator="lessThan">
      <formula>0</formula>
    </cfRule>
    <cfRule type="cellIs" dxfId="8" priority="2" operator="greaterThan">
      <formula>0</formula>
    </cfRule>
  </conditionalFormatting>
  <conditionalFormatting sqref="L50">
    <cfRule type="cellIs" dxfId="7" priority="61" operator="between">
      <formula>$L$5*0.1</formula>
      <formula>$L$5*0.25</formula>
    </cfRule>
    <cfRule type="cellIs" dxfId="6" priority="68" operator="between">
      <formula>$L$5*0.1</formula>
      <formula>0</formula>
    </cfRule>
    <cfRule type="cellIs" dxfId="5" priority="69" operator="lessThan">
      <formula>0</formula>
    </cfRule>
    <cfRule type="cellIs" dxfId="4" priority="70" operator="greaterThan">
      <formula>$L$5*0.25</formula>
    </cfRule>
  </conditionalFormatting>
  <conditionalFormatting sqref="L51">
    <cfRule type="cellIs" dxfId="3" priority="53" operator="lessThan">
      <formula>$L$5*0.75</formula>
    </cfRule>
    <cfRule type="cellIs" dxfId="2" priority="54" operator="between">
      <formula>$L$5*0.075</formula>
      <formula>$L$5*0.9</formula>
    </cfRule>
    <cfRule type="cellIs" dxfId="1" priority="55" operator="between">
      <formula>$L$5*0.9</formula>
      <formula>$L$5*0.999</formula>
    </cfRule>
    <cfRule type="cellIs" dxfId="0" priority="56" operator="greaterThan">
      <formula>$L$5*0.999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Mettler, Cory</dc:creator>
  <cp:keywords/>
  <dc:description/>
  <cp:lastModifiedBy>Schwartz, Emily</cp:lastModifiedBy>
  <cp:revision/>
  <dcterms:created xsi:type="dcterms:W3CDTF">2021-10-15T14:10:33Z</dcterms:created>
  <dcterms:modified xsi:type="dcterms:W3CDTF">2025-05-05T16:54:28Z</dcterms:modified>
  <cp:category/>
  <cp:contentStatus/>
</cp:coreProperties>
</file>