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Google Drive\UCB-UCSF\Xu lab\Project files\170602 Math models\Permeability Peff\"/>
    </mc:Choice>
  </mc:AlternateContent>
  <xr:revisionPtr revIDLastSave="0" documentId="13_ncr:1_{FB5D50A9-E5B3-492A-9F57-9F656DCA6406}" xr6:coauthVersionLast="41" xr6:coauthVersionMax="41" xr10:uidLastSave="{00000000-0000-0000-0000-000000000000}"/>
  <bookViews>
    <workbookView xWindow="-120" yWindow="-120" windowWidth="24240" windowHeight="13140" tabRatio="898" xr2:uid="{00000000-000D-0000-FFFF-FFFF00000000}"/>
  </bookViews>
  <sheets>
    <sheet name="Python Importing" sheetId="3" r:id="rId1"/>
    <sheet name="Dunne, Zheng" sheetId="41" r:id="rId2"/>
    <sheet name="Cabral, Matsumoto" sheetId="2" r:id="rId3"/>
    <sheet name="Ekdawi, Stewart" sheetId="40" r:id="rId4"/>
    <sheet name="3HM U87" sheetId="1" r:id="rId5"/>
    <sheet name="Nikhil" sheetId="26" r:id="rId6"/>
    <sheet name="Dreher, Liu" sheetId="30" r:id="rId7"/>
    <sheet name="song, darr" sheetId="38" r:id="rId8"/>
    <sheet name="Guo, Shi" sheetId="37" r:id="rId9"/>
    <sheet name="Matsumura, Maeda" sheetId="39" r:id="rId10"/>
    <sheet name="Mallinckrodt" sheetId="25" r:id="rId11"/>
    <sheet name="Ma, Sadoqi" sheetId="36" r:id="rId12"/>
    <sheet name="Lin, Chang" sheetId="34" r:id="rId13"/>
    <sheet name="Charrois, Allen" sheetId="33" r:id="rId14"/>
    <sheet name="Lee, Hoang" sheetId="31" r:id="rId15"/>
    <sheet name="Black, Wang" sheetId="28" r:id="rId16"/>
    <sheet name="Koizumi, Kitagawa" sheetId="27" r:id="rId17"/>
    <sheet name="Zhang,Mastorakos" sheetId="24" r:id="rId18"/>
    <sheet name="Meyers, Cheng" sheetId="23" r:id="rId19"/>
    <sheet name="Liu, Cai" sheetId="21" r:id="rId20"/>
    <sheet name="Cheng, Kothapalli" sheetId="20" r:id="rId21"/>
    <sheet name="Kuroda Kuratsu" sheetId="18" r:id="rId22"/>
    <sheet name="Wong, Ormsby" sheetId="5" r:id="rId23"/>
    <sheet name="Medina, Atti" sheetId="6" r:id="rId24"/>
    <sheet name="Miyajima, Nakamura" sheetId="7" r:id="rId25"/>
    <sheet name="Tsai, Chang" sheetId="9" r:id="rId26"/>
    <sheet name="Pathak, Kumar" sheetId="11" r:id="rId27"/>
    <sheet name="Hong, Zhang" sheetId="13" r:id="rId28"/>
    <sheet name="Guo,Hong" sheetId="4" r:id="rId29"/>
    <sheet name="Hong, Yang" sheetId="8" r:id="rId30"/>
    <sheet name="Chen, Zhang" sheetId="16" r:id="rId31"/>
  </sheets>
  <externalReferences>
    <externalReference r:id="rId3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41" l="1"/>
  <c r="V3" i="40" l="1"/>
  <c r="V4" i="40" s="1"/>
  <c r="P2" i="40"/>
  <c r="L7" i="2" l="1"/>
  <c r="L6" i="2"/>
  <c r="L5" i="2"/>
  <c r="L4" i="2"/>
  <c r="Q100" i="2" l="1"/>
  <c r="O100" i="2"/>
  <c r="M100" i="2"/>
  <c r="K100" i="2"/>
  <c r="Q98" i="2"/>
  <c r="O98" i="2"/>
  <c r="M98" i="2"/>
  <c r="K98" i="2"/>
  <c r="Q96" i="2"/>
  <c r="O96" i="2"/>
  <c r="M96" i="2"/>
  <c r="K96" i="2"/>
  <c r="Q94" i="2"/>
  <c r="O94" i="2"/>
  <c r="M94" i="2"/>
  <c r="K94" i="2"/>
  <c r="Q83" i="2"/>
  <c r="Q81" i="2"/>
  <c r="Q79" i="2"/>
  <c r="Q77" i="2"/>
  <c r="O83" i="2"/>
  <c r="O81" i="2"/>
  <c r="O79" i="2"/>
  <c r="O77" i="2"/>
  <c r="M83" i="2"/>
  <c r="M81" i="2"/>
  <c r="M79" i="2"/>
  <c r="M77" i="2"/>
  <c r="K83" i="2"/>
  <c r="K81" i="2"/>
  <c r="K79" i="2"/>
  <c r="K77" i="2"/>
  <c r="O3" i="40" l="1"/>
  <c r="O4" i="40" s="1"/>
  <c r="H3" i="40"/>
  <c r="H4" i="40" l="1"/>
  <c r="H7" i="40"/>
  <c r="L98" i="1"/>
  <c r="J99" i="1"/>
  <c r="L99" i="1" s="1"/>
  <c r="K99" i="1"/>
  <c r="M99" i="1" s="1"/>
  <c r="K98" i="1"/>
  <c r="M98" i="1" s="1"/>
  <c r="J98" i="1"/>
  <c r="H6" i="40" l="1"/>
  <c r="H5" i="40"/>
  <c r="C107" i="30" l="1"/>
  <c r="D107" i="30" s="1"/>
  <c r="C106" i="30"/>
  <c r="D106" i="30" s="1"/>
  <c r="C105" i="30"/>
  <c r="D105" i="30" s="1"/>
  <c r="C104" i="30"/>
  <c r="D104" i="30" s="1"/>
  <c r="C103" i="30"/>
  <c r="D103" i="30" s="1"/>
  <c r="C98" i="30" l="1"/>
  <c r="D98" i="30" s="1"/>
  <c r="G98" i="30" s="1"/>
  <c r="C99" i="30"/>
  <c r="D99" i="30" s="1"/>
  <c r="G99" i="30" s="1"/>
  <c r="C100" i="30"/>
  <c r="D100" i="30" s="1"/>
  <c r="G100" i="30" s="1"/>
  <c r="C101" i="30"/>
  <c r="D101" i="30" s="1"/>
  <c r="G101" i="30" s="1"/>
  <c r="C97" i="30"/>
  <c r="D97" i="30" s="1"/>
  <c r="G97" i="30" s="1"/>
  <c r="A23" i="30"/>
  <c r="A24" i="30"/>
  <c r="A22" i="30"/>
  <c r="A21" i="30"/>
  <c r="A20" i="30"/>
  <c r="A19" i="30"/>
  <c r="A18" i="30"/>
  <c r="A17" i="30"/>
  <c r="A16" i="30"/>
  <c r="A15" i="30"/>
  <c r="A14" i="30"/>
  <c r="A13" i="30"/>
  <c r="L3" i="25" l="1"/>
  <c r="D10" i="23" l="1"/>
  <c r="P2" i="6"/>
  <c r="O3" i="6" s="1"/>
  <c r="O5" i="6" s="1"/>
  <c r="S2" i="5"/>
  <c r="K3" i="5" l="1"/>
  <c r="K4" i="5" l="1"/>
  <c r="H3" i="1" l="1"/>
</calcChain>
</file>

<file path=xl/sharedStrings.xml><?xml version="1.0" encoding="utf-8"?>
<sst xmlns="http://schemas.openxmlformats.org/spreadsheetml/2006/main" count="663" uniqueCount="343">
  <si>
    <t>Injected dose: 14.4 mg/kg = ug/g</t>
  </si>
  <si>
    <t>Rat wt = 294 g</t>
  </si>
  <si>
    <t>Total dose</t>
  </si>
  <si>
    <t>ug</t>
  </si>
  <si>
    <t>PK in blood</t>
  </si>
  <si>
    <t>%ID/cc</t>
  </si>
  <si>
    <t>ug/uL</t>
  </si>
  <si>
    <t>t</t>
  </si>
  <si>
    <t>3HM</t>
  </si>
  <si>
    <t>Liposome</t>
  </si>
  <si>
    <t>Ferrara group J. of Cont. Rel 2015</t>
  </si>
  <si>
    <t>Glioblastoma - U87 Xenograft</t>
  </si>
  <si>
    <t>http://dx.doi.org/10.1016/j.jconrel.2015.09.057</t>
  </si>
  <si>
    <t>Time (h)</t>
  </si>
  <si>
    <t>Figure 2d</t>
  </si>
  <si>
    <t>Figure 2b</t>
  </si>
  <si>
    <t>8000 ug/kg</t>
  </si>
  <si>
    <t>iD%/g tissue</t>
  </si>
  <si>
    <t>Traits of Dose</t>
  </si>
  <si>
    <t>200 ug total</t>
  </si>
  <si>
    <t>Exponent</t>
  </si>
  <si>
    <t>Kd</t>
  </si>
  <si>
    <t>30 nm</t>
  </si>
  <si>
    <t>50 nm</t>
  </si>
  <si>
    <t>70 nm</t>
  </si>
  <si>
    <t>90 nm</t>
  </si>
  <si>
    <t xml:space="preserve">30 nm </t>
  </si>
  <si>
    <t xml:space="preserve"> 90 nm</t>
  </si>
  <si>
    <t>Wong Ormsby</t>
  </si>
  <si>
    <t>tumor</t>
  </si>
  <si>
    <t>Blood</t>
  </si>
  <si>
    <t>Zr-SCL</t>
  </si>
  <si>
    <t>Zr-CLL</t>
  </si>
  <si>
    <t>Zr SCL</t>
  </si>
  <si>
    <t>Tumor</t>
  </si>
  <si>
    <t>%iD/cc</t>
  </si>
  <si>
    <t>Tf(-)-PEG-CL liposome</t>
  </si>
  <si>
    <t>Tf(+)-PEG-CL liposome</t>
  </si>
  <si>
    <t>Miyajima, Nakamura</t>
  </si>
  <si>
    <t>Hong, Yang</t>
  </si>
  <si>
    <t>Guo,Hong</t>
  </si>
  <si>
    <t>Cu-NOTA-GO-TRC</t>
  </si>
  <si>
    <t>Cu-NOTA-GO-TRC105+Blocking</t>
  </si>
  <si>
    <t>Cu-NOTA-GO</t>
  </si>
  <si>
    <r>
      <t>188</t>
    </r>
    <r>
      <rPr>
        <sz val="10"/>
        <color rgb="FF000000"/>
        <rFont val="Times New Roman"/>
        <family val="1"/>
      </rPr>
      <t>Re-liposome</t>
    </r>
  </si>
  <si>
    <t>Tsai, Chang</t>
  </si>
  <si>
    <t>Pathak,Kumar</t>
  </si>
  <si>
    <t>pDNA/PEI</t>
  </si>
  <si>
    <t>Hong, Zhang</t>
  </si>
  <si>
    <t>Chen, Zhang</t>
  </si>
  <si>
    <t>doxorubicin (DOX) and paclitaxel</t>
  </si>
  <si>
    <t>drug loaded micelle + (with pluronic 127)</t>
  </si>
  <si>
    <t>ug/g tissue</t>
  </si>
  <si>
    <t>Authors</t>
  </si>
  <si>
    <t>Authors:</t>
  </si>
  <si>
    <t> 66Ga–NOTA–RGO–TRC105</t>
  </si>
  <si>
    <t> 66Ga–NOTA–RGO–TRC105 +Blocking</t>
  </si>
  <si>
    <t> 66Ga–NOTA–RGO</t>
  </si>
  <si>
    <t>%iD/g tissue</t>
  </si>
  <si>
    <t>Cu 64 liposomes</t>
  </si>
  <si>
    <t>Medina, Atti</t>
  </si>
  <si>
    <t>64 Cu-labeled targeted micelles</t>
  </si>
  <si>
    <t>64 Cu-labeled targeted micelles +blocking</t>
  </si>
  <si>
    <t>64 Cu-labeled nontargeted micelles</t>
  </si>
  <si>
    <t>%iD/g</t>
  </si>
  <si>
    <t>Kuroda Kuratsu</t>
  </si>
  <si>
    <t>NK012 glioblastoma</t>
  </si>
  <si>
    <t>ug/g</t>
  </si>
  <si>
    <t>exponent</t>
  </si>
  <si>
    <t>C0</t>
  </si>
  <si>
    <t>Co</t>
  </si>
  <si>
    <t>mg/mL</t>
  </si>
  <si>
    <t>exp</t>
  </si>
  <si>
    <t>tumor (ng/g)</t>
  </si>
  <si>
    <t>VALUES FROM TABLE II -- "NK012 FREE SN-38" = 'SN-38 released from NK012 or converted from CPT-11'</t>
  </si>
  <si>
    <t>Kathy's group paper</t>
  </si>
  <si>
    <t>MET1 mammary carcinoma -- orthotopic</t>
  </si>
  <si>
    <t>mg lipid/kg IV injected</t>
  </si>
  <si>
    <t>15 - 25 mg mice --&gt; assume 20 mg average</t>
  </si>
  <si>
    <t xml:space="preserve">kg </t>
  </si>
  <si>
    <t>mg dose</t>
  </si>
  <si>
    <t>estimate blood vol</t>
  </si>
  <si>
    <t>mL</t>
  </si>
  <si>
    <t>(58.5 mL/kg. Ref:</t>
  </si>
  <si>
    <t>https://www.nc3rs.org.uk/mouse-decision-tree-blood-sampling</t>
  </si>
  <si>
    <t>mg/mL est initial conc</t>
  </si>
  <si>
    <t>From Supplemental Table 1 &amp; 2</t>
  </si>
  <si>
    <t xml:space="preserve">Liposomes labeled with Zr89 by click chemistry (CLL) or chelator (SCL) </t>
  </si>
  <si>
    <t>15-20 g mice</t>
  </si>
  <si>
    <t>average</t>
  </si>
  <si>
    <t>g BW</t>
  </si>
  <si>
    <t>kg</t>
  </si>
  <si>
    <t>Assume initial %ID/g</t>
  </si>
  <si>
    <t>Orthotopic 4T1 breast xenograft</t>
  </si>
  <si>
    <t>Makes sense that the permeabilities are similar</t>
  </si>
  <si>
    <t>the only difference in accumulation is from the plasma PK profile</t>
  </si>
  <si>
    <t>0.65 MBq, 0.4-0.6 umol lipid, in 200 uL PBS</t>
  </si>
  <si>
    <t>colon C26 subcutaneous</t>
  </si>
  <si>
    <t>500 g lipid/ 200 uL</t>
  </si>
  <si>
    <t>20-25 g mice</t>
  </si>
  <si>
    <t>Data seems to be non promising since tumor levels are immediately high and stay level or taper off</t>
  </si>
  <si>
    <t>C26 colon peritoneal metastatic carcinoma- bearing mice (22–26 g, average weight 24.6 g)</t>
  </si>
  <si>
    <t>pDNA/CP-3</t>
  </si>
  <si>
    <t xml:space="preserve"> Branched PEI with and without chondroitin sulfate for pDNA delivery</t>
  </si>
  <si>
    <t>Ehrlich ascites tumor (EAT) (spontaneous murine mammary adenocarcinoma) subQ in 25-30g mice</t>
  </si>
  <si>
    <t>99mTc- labeled pDNA (15 ug)/CP-3 nanoplex (10 ug) complex</t>
  </si>
  <si>
    <t>99mTc-labeled pDNA (15 ug)/PEI (1.5 ug)</t>
  </si>
  <si>
    <t>Transferrin loaded nido-carborane liposomes</t>
  </si>
  <si>
    <t xml:space="preserve"> 5e10 MBq of 66Ga-NOTA-GO-TRC105 or 66Ga-NOTA-GO via tail</t>
  </si>
  <si>
    <t>4T1 subQ breast tumor -- nano-graphene</t>
  </si>
  <si>
    <t>TRC105, a human/murine chimeric IgG1 monoclonal antibody</t>
  </si>
  <si>
    <t>Cheng, Kothapalli</t>
  </si>
  <si>
    <t xml:space="preserve">Nano Gold Tripods </t>
  </si>
  <si>
    <t>size of tripods without PEG by DLS (Table S3) = 10.2 +- 1.0 nm</t>
  </si>
  <si>
    <t>Tripod-RGD</t>
  </si>
  <si>
    <t>Blocking</t>
  </si>
  <si>
    <t>Tripods</t>
  </si>
  <si>
    <t>Time (hr)</t>
  </si>
  <si>
    <t>Tumor (%ID/g)</t>
  </si>
  <si>
    <t>%ID/g</t>
  </si>
  <si>
    <t>U87 subQ</t>
  </si>
  <si>
    <t>tested witout and with RGD motif (blocked by c(RGDfC) as control)</t>
  </si>
  <si>
    <t>SWNT-PEG2000</t>
  </si>
  <si>
    <t>SWNT-PEG5400</t>
  </si>
  <si>
    <t>Liu, Cai</t>
  </si>
  <si>
    <t>Carbon nanotubes</t>
  </si>
  <si>
    <t>Blood %ID/g</t>
  </si>
  <si>
    <t>Tumor %ID/g</t>
  </si>
  <si>
    <t>SWNT-PEG2000-RGD</t>
  </si>
  <si>
    <t>SWNT-PEG5400-RGD</t>
  </si>
  <si>
    <t>SWNT-PEG5400-RGD, blocking</t>
  </si>
  <si>
    <t>SWNT-PEG5400-RGD, control tumor</t>
  </si>
  <si>
    <t>what is control tumor?</t>
  </si>
  <si>
    <t>what is blocking?</t>
  </si>
  <si>
    <t>size?</t>
  </si>
  <si>
    <t>targeted</t>
  </si>
  <si>
    <t>nontargeted</t>
  </si>
  <si>
    <t>t(hr)</t>
  </si>
  <si>
    <t>Meyers, Cheng</t>
  </si>
  <si>
    <t>photodynamic therapy (PDT) agents, specifically Pc 4,</t>
  </si>
  <si>
    <t>Rat glioma 9L.E29 cancer -- subQ</t>
  </si>
  <si>
    <t>hr</t>
  </si>
  <si>
    <t>Mallinckrodt data</t>
  </si>
  <si>
    <t>Injected dose: 5 mg/kg = 5 ug/g</t>
  </si>
  <si>
    <t>Wt mouse =  25 g</t>
  </si>
  <si>
    <t xml:space="preserve">Total dose  </t>
  </si>
  <si>
    <t>control micelle</t>
  </si>
  <si>
    <t>Tumor accumulation</t>
  </si>
  <si>
    <t>liposome</t>
  </si>
  <si>
    <t>Injected dose: 27.2 mg/kg = 27.2 ug/g</t>
  </si>
  <si>
    <t>C18 data</t>
  </si>
  <si>
    <t>Error</t>
  </si>
  <si>
    <t>C16 data</t>
  </si>
  <si>
    <t>NDL Breast</t>
  </si>
  <si>
    <t>N Dube et al, Biomacromol 2014</t>
  </si>
  <si>
    <t>HT29 Colon</t>
  </si>
  <si>
    <t>Mallincrodt</t>
  </si>
  <si>
    <t>Koizumi Kitagawa</t>
  </si>
  <si>
    <t>SN38</t>
  </si>
  <si>
    <t>Human colorectal cancer HT-29 cells were grown as s.c. tumor in the flank of the mice.</t>
  </si>
  <si>
    <t>4T1 breast tumor sub-Q</t>
  </si>
  <si>
    <t>PAMAM-PLA-PEG BCP micelles with DOX</t>
  </si>
  <si>
    <t>(Weibo Cai group)</t>
  </si>
  <si>
    <t>Ab-conjugated nanographene</t>
  </si>
  <si>
    <t>Nanodisks</t>
  </si>
  <si>
    <t>Nanospheres</t>
  </si>
  <si>
    <t>Nanorods</t>
  </si>
  <si>
    <t>Nanocages</t>
  </si>
  <si>
    <t>Black, Wang</t>
  </si>
  <si>
    <t>(Mallinckrodt)</t>
  </si>
  <si>
    <t>EMT6 murine mammary carcinoma -- mice flank</t>
  </si>
  <si>
    <t>Gold nanostructures</t>
  </si>
  <si>
    <t>epidermal growth factor peptide-targeted gold nanoparticles (EGF pep -Au NPs)</t>
  </si>
  <si>
    <t>Zhang, Mastorakos</t>
  </si>
  <si>
    <t>Hydroxyl-terminated generation 4 poly(amidoamine) (PAMAM G4-OH) dendrimer is</t>
  </si>
  <si>
    <t>~4 nm</t>
  </si>
  <si>
    <t>(ζ-potential: +4.5 ± 0.1 mV</t>
  </si>
  <si>
    <t>9L gliosarcoma maintained in flanks, implanted intracranially --&gt;  9L was once spontaneous tumor in rats after MNU administration (Barth &amp; Kaul Neurooncol 2010)</t>
  </si>
  <si>
    <t>70 kDa</t>
  </si>
  <si>
    <t>2 MDa</t>
  </si>
  <si>
    <t>40 kDa</t>
  </si>
  <si>
    <t>10 kDa</t>
  </si>
  <si>
    <t>3.3 kDa</t>
  </si>
  <si>
    <t>Plasma Intensity (%Vmax)</t>
  </si>
  <si>
    <t>Time (min)</t>
  </si>
  <si>
    <t>Avg</t>
  </si>
  <si>
    <t>Tumor extravascular Intensity (%Vmax)</t>
  </si>
  <si>
    <t>Peff by my model</t>
  </si>
  <si>
    <t>2 Mda</t>
  </si>
  <si>
    <t>(cm/s)</t>
  </si>
  <si>
    <t>cm/s x 10^-7</t>
  </si>
  <si>
    <t>(um/hr)</t>
  </si>
  <si>
    <t>Papp by paper</t>
  </si>
  <si>
    <t>(cm/s x 10^-7)</t>
  </si>
  <si>
    <t>my model / paper value</t>
  </si>
  <si>
    <t>generall off by ~6x, except the 3.3 kDa</t>
  </si>
  <si>
    <t>NT-BCM (MCF-7)</t>
  </si>
  <si>
    <t>NT-BCM (MDA-MB-468)</t>
  </si>
  <si>
    <t>111Indium-PEG-PCL Block copolymer micelles</t>
  </si>
  <si>
    <t>Targeted with EGF</t>
  </si>
  <si>
    <t>T-BCM (MDA-MB-468)</t>
  </si>
  <si>
    <t>T-BCM (MCF-7)</t>
  </si>
  <si>
    <t>82 nm</t>
  </si>
  <si>
    <t>101 nm</t>
  </si>
  <si>
    <t>154 nm</t>
  </si>
  <si>
    <t>241 nm</t>
  </si>
  <si>
    <t>Stealth liposomes various diameters</t>
  </si>
  <si>
    <t>4T1 breast cancer, orthotopic (mammary fat pad)</t>
  </si>
  <si>
    <t>Human squamous cell carcinoma (FaDu) -- skin cancer</t>
  </si>
  <si>
    <t>Dorsal skin fold window chamber</t>
  </si>
  <si>
    <t>Dextran</t>
  </si>
  <si>
    <t>Charrois, Allen</t>
  </si>
  <si>
    <t>Lee, Hoang</t>
  </si>
  <si>
    <t>Dreher, Liu</t>
  </si>
  <si>
    <t>without pegging intercepts</t>
  </si>
  <si>
    <t>with pegging intercepts</t>
  </si>
  <si>
    <t>metastases-1</t>
  </si>
  <si>
    <t>metastases-2</t>
  </si>
  <si>
    <t>metastases-3</t>
  </si>
  <si>
    <t>(Chilkoti group)</t>
  </si>
  <si>
    <t>InVNBL</t>
  </si>
  <si>
    <t>ReDXRL</t>
  </si>
  <si>
    <t>Tumor (%IA/g)</t>
  </si>
  <si>
    <t>C-26 colon cancer sub-Q</t>
  </si>
  <si>
    <t>liposome for vinorelbine (VNBL), or Dox (DXRL)</t>
  </si>
  <si>
    <t>Lin, Chang</t>
  </si>
  <si>
    <t>DM-NP</t>
  </si>
  <si>
    <t>NM-NP</t>
  </si>
  <si>
    <t>Plasma ug/mL</t>
  </si>
  <si>
    <t>Tumor ug/mL</t>
  </si>
  <si>
    <t>Time hr</t>
  </si>
  <si>
    <t>FA-hyd</t>
  </si>
  <si>
    <t>FA-cbm</t>
  </si>
  <si>
    <t>m-hyd</t>
  </si>
  <si>
    <t>DOX</t>
  </si>
  <si>
    <t>Guo, Shi</t>
  </si>
  <si>
    <t>C3-Tag-PLD</t>
  </si>
  <si>
    <t>T11-PLD</t>
  </si>
  <si>
    <t>T11-PLD encapsulated</t>
  </si>
  <si>
    <t>C3-Tag-PLD encapsulated</t>
  </si>
  <si>
    <t>Tumor ug/g</t>
  </si>
  <si>
    <t>Song, Darr</t>
  </si>
  <si>
    <t>PEG liposome DOX</t>
  </si>
  <si>
    <t>GEMM &amp; orthotopic breast tumor mouse models</t>
  </si>
  <si>
    <t>Folic acid for tumor endocytosis</t>
  </si>
  <si>
    <t>hyd = hydrazone</t>
  </si>
  <si>
    <t>cbm = carbamate</t>
  </si>
  <si>
    <t>polymeric micelle (PEG-PCL) with conjugated DOX</t>
  </si>
  <si>
    <t>4T1 breast cancer -- SubQ in back of mice</t>
  </si>
  <si>
    <t>Ma, Sadoqi</t>
  </si>
  <si>
    <t>PLGA nanoparticles with PEG and FA surface modification</t>
  </si>
  <si>
    <t>MDA-MB-231 human breast cancer</t>
  </si>
  <si>
    <t>DM = dual modified (PEG + FA)</t>
  </si>
  <si>
    <t xml:space="preserve">NM = non modified </t>
  </si>
  <si>
    <t xml:space="preserve">Normalized </t>
  </si>
  <si>
    <t xml:space="preserve">c.p.m/mg </t>
  </si>
  <si>
    <t>tissue</t>
  </si>
  <si>
    <t>size found in a related paper (Cheng, Small 2011)</t>
  </si>
  <si>
    <t>Dextran MW</t>
  </si>
  <si>
    <t>Peff</t>
  </si>
  <si>
    <t>SD</t>
  </si>
  <si>
    <t>RGO–TRC105</t>
  </si>
  <si>
    <t>RGO</t>
  </si>
  <si>
    <t>From authors:</t>
  </si>
  <si>
    <t>Average</t>
  </si>
  <si>
    <t>MDA-MB-468</t>
  </si>
  <si>
    <t>MCF-7</t>
  </si>
  <si>
    <t>Hours</t>
  </si>
  <si>
    <t>NT-BCM</t>
  </si>
  <si>
    <t>T-BCM</t>
  </si>
  <si>
    <t>Tumor SD</t>
  </si>
  <si>
    <t>Refit using SD values of y-data</t>
  </si>
  <si>
    <t>Error bar at t = 0 made up and set to "0.001"</t>
  </si>
  <si>
    <t>Setting error bar at t=0 to be "0.0001" causes failure of fitting</t>
  </si>
  <si>
    <t>SMANCS</t>
  </si>
  <si>
    <t>Time</t>
  </si>
  <si>
    <t xml:space="preserve">Tumor </t>
  </si>
  <si>
    <t>Albumin</t>
  </si>
  <si>
    <t>Evans blue dye conjugated to macromolecules</t>
  </si>
  <si>
    <t>Matsumura, maeda</t>
  </si>
  <si>
    <t>probably wont fit well since blood values are decreasing yet tumor values still remaining high or increasing</t>
  </si>
  <si>
    <t>IgG</t>
  </si>
  <si>
    <t>Difference in Peff of with and without SD</t>
  </si>
  <si>
    <t>Without SD</t>
  </si>
  <si>
    <t>With SD</t>
  </si>
  <si>
    <t>Difference</t>
  </si>
  <si>
    <t>% difference</t>
  </si>
  <si>
    <t>time(hr)</t>
  </si>
  <si>
    <t>assume</t>
  </si>
  <si>
    <t>g mouse</t>
  </si>
  <si>
    <t>mL blood</t>
  </si>
  <si>
    <t>Injected 0.7 mg Iodine per g mouse</t>
  </si>
  <si>
    <t>mg total</t>
  </si>
  <si>
    <t>injected 2 ug GH680 per g mouse</t>
  </si>
  <si>
    <t>ug total</t>
  </si>
  <si>
    <t>ug/mL??</t>
  </si>
  <si>
    <t>IODINE</t>
  </si>
  <si>
    <t>IOHEXOL</t>
  </si>
  <si>
    <t>Error bars</t>
  </si>
  <si>
    <t>C26</t>
  </si>
  <si>
    <t>100 nm</t>
  </si>
  <si>
    <t>BxPc3</t>
  </si>
  <si>
    <t>error</t>
  </si>
  <si>
    <t>1.22 mg lipid/g mouse, 0.7 mg Iodine /g mouse</t>
  </si>
  <si>
    <t>mg Iodine is 100% ID</t>
  </si>
  <si>
    <t>Iohexol MW</t>
  </si>
  <si>
    <t>g/mol</t>
  </si>
  <si>
    <t>Iodine content</t>
  </si>
  <si>
    <t xml:space="preserve">in paper </t>
  </si>
  <si>
    <t>since 46% Iodine mass in Iohexol</t>
  </si>
  <si>
    <t>100% ID Iohexol</t>
  </si>
  <si>
    <t>mg</t>
  </si>
  <si>
    <t>Int J of Cancer 2009</t>
  </si>
  <si>
    <t>Nontargeted</t>
  </si>
  <si>
    <t>0.64 NGR-P2K</t>
  </si>
  <si>
    <t>2.56 NGR-P2K</t>
  </si>
  <si>
    <t>0.64 NGR-P3.4K</t>
  </si>
  <si>
    <t>t (hr)</t>
  </si>
  <si>
    <t>0.64 ARA-P2K</t>
  </si>
  <si>
    <t>0.64 ARA-P3.4K</t>
  </si>
  <si>
    <t>Dunne, Zheng</t>
  </si>
  <si>
    <t>Plasma PK</t>
  </si>
  <si>
    <t>mg I / g BW</t>
  </si>
  <si>
    <t>mg mouse</t>
  </si>
  <si>
    <t>mg = 100% ID</t>
  </si>
  <si>
    <t>BxPC3 pancreatic tumor</t>
  </si>
  <si>
    <t>C26- colon tumor</t>
  </si>
  <si>
    <t xml:space="preserve">assumptions </t>
  </si>
  <si>
    <t>(error bars blocked by legend)</t>
  </si>
  <si>
    <t>T (hr)</t>
  </si>
  <si>
    <t>Tumor Accumulation</t>
  </si>
  <si>
    <t>IDEALLY USE BI-EXPONENTIAL FUNCTION</t>
  </si>
  <si>
    <t>Primary tumor</t>
  </si>
  <si>
    <t xml:space="preserve">For fitting </t>
  </si>
  <si>
    <t>tumor accumulation</t>
  </si>
  <si>
    <t>tumor Accumulation</t>
  </si>
  <si>
    <t>Paste time points here</t>
  </si>
  <si>
    <t>Paste Row headers here (time, particle names)</t>
  </si>
  <si>
    <t>Paste particle tumor data here</t>
  </si>
  <si>
    <t>Paste C0 here</t>
  </si>
  <si>
    <t>Paste K here</t>
  </si>
  <si>
    <t>Sheet for Python import (P_eff diffusive flux fitting)</t>
  </si>
  <si>
    <t>Key: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</si>
</sst>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E+00"/>
    <numFmt numFmtId="166" formatCode="0.0%"/>
    <numFmt numFmtId="167" formatCode="0.00000000"/>
    <numFmt numFmtId="168" formatCode="0.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.3000000000000007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50505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8F3F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medium">
        <color rgb="FFCCCCCC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40BAD2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/>
    <xf numFmtId="0" fontId="0" fillId="2" borderId="0" xfId="0" applyFill="1"/>
    <xf numFmtId="11" fontId="0" fillId="0" borderId="0" xfId="0" applyNumberFormat="1"/>
    <xf numFmtId="0" fontId="10" fillId="0" borderId="0" xfId="0" applyFon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Fill="1"/>
    <xf numFmtId="0" fontId="9" fillId="0" borderId="0" xfId="0" applyFont="1"/>
    <xf numFmtId="0" fontId="0" fillId="0" borderId="0" xfId="0" applyAlignment="1">
      <alignment wrapText="1"/>
    </xf>
    <xf numFmtId="166" fontId="0" fillId="0" borderId="0" xfId="2" applyNumberFormat="1" applyFont="1"/>
    <xf numFmtId="0" fontId="0" fillId="0" borderId="0" xfId="0" applyFont="1"/>
    <xf numFmtId="0" fontId="0" fillId="0" borderId="1" xfId="0" applyBorder="1" applyAlignment="1"/>
    <xf numFmtId="0" fontId="10" fillId="0" borderId="2" xfId="0" applyFont="1" applyBorder="1" applyAlignment="1"/>
    <xf numFmtId="0" fontId="0" fillId="0" borderId="0" xfId="0" quotePrefix="1"/>
    <xf numFmtId="0" fontId="12" fillId="0" borderId="0" xfId="0" applyFont="1"/>
    <xf numFmtId="0" fontId="1" fillId="0" borderId="0" xfId="0" applyFont="1" applyAlignment="1">
      <alignment vertical="center"/>
    </xf>
    <xf numFmtId="0" fontId="15" fillId="0" borderId="0" xfId="0" applyFont="1"/>
    <xf numFmtId="167" fontId="0" fillId="0" borderId="0" xfId="0" applyNumberFormat="1" applyBorder="1" applyAlignment="1"/>
    <xf numFmtId="0" fontId="0" fillId="0" borderId="0" xfId="0" applyBorder="1" applyAlignment="1"/>
    <xf numFmtId="0" fontId="10" fillId="0" borderId="0" xfId="0" applyFont="1" applyBorder="1"/>
    <xf numFmtId="0" fontId="13" fillId="0" borderId="0" xfId="0" applyFont="1" applyBorder="1"/>
    <xf numFmtId="0" fontId="14" fillId="0" borderId="0" xfId="0" applyFont="1" applyBorder="1"/>
    <xf numFmtId="0" fontId="13" fillId="0" borderId="0" xfId="0" applyFont="1" applyBorder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9" fontId="0" fillId="0" borderId="0" xfId="2" applyFont="1"/>
    <xf numFmtId="0" fontId="18" fillId="0" borderId="0" xfId="0" applyFont="1"/>
    <xf numFmtId="0" fontId="11" fillId="0" borderId="0" xfId="0" applyFont="1" applyFill="1" applyBorder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Border="1" applyAlignment="1">
      <alignment horizontal="center"/>
    </xf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 applyAlignment="1"/>
    <xf numFmtId="0" fontId="1" fillId="0" borderId="0" xfId="0" applyFont="1" applyAlignme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%ID/cc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612257217847769"/>
                  <c:y val="-0.148863006707494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Nikhil!#REF!</c:f>
            </c:numRef>
          </c:xVal>
          <c:yVal>
            <c:numRef>
              <c:f>Nikhil!#REF!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Nikhil!#REF!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05-48DB-A028-0B397DD10E6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9733683289588803"/>
                  <c:y val="-9.5250437445319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Nikhil!#REF!</c:f>
            </c:numRef>
          </c:xVal>
          <c:yVal>
            <c:numRef>
              <c:f>Nikhil!#REF!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Nikhil!#REF!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605-48DB-A028-0B397DD10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89631"/>
        <c:axId val="151745007"/>
      </c:scatterChart>
      <c:valAx>
        <c:axId val="20978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5007"/>
        <c:crosses val="autoZero"/>
        <c:crossBetween val="midCat"/>
      </c:valAx>
      <c:valAx>
        <c:axId val="1517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8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'Liu, Cai'!$B$6</c:f>
              <c:strCache>
                <c:ptCount val="1"/>
                <c:pt idx="0">
                  <c:v>SWNT-PEG2000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5"/>
            <c:dispRSqr val="1"/>
            <c:dispEq val="1"/>
            <c:trendlineLbl>
              <c:layout>
                <c:manualLayout>
                  <c:x val="0.17632983377077865"/>
                  <c:y val="-0.14641987459900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'Liu, Cai'!$A$7:$A$11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0.81</c:v>
                </c:pt>
                <c:pt idx="2">
                  <c:v>1.31</c:v>
                </c:pt>
                <c:pt idx="3">
                  <c:v>2.08</c:v>
                </c:pt>
                <c:pt idx="4">
                  <c:v>4.1900000000000004</c:v>
                </c:pt>
              </c:numCache>
            </c:numRef>
          </c:xVal>
          <c:yVal>
            <c:numRef>
              <c:f>'Liu, Cai'!$B$7:$B$11</c:f>
              <c:numCache>
                <c:formatCode>General</c:formatCode>
                <c:ptCount val="5"/>
                <c:pt idx="0">
                  <c:v>35.520000000000003</c:v>
                </c:pt>
                <c:pt idx="1">
                  <c:v>13.33</c:v>
                </c:pt>
                <c:pt idx="2">
                  <c:v>6.62</c:v>
                </c:pt>
                <c:pt idx="3">
                  <c:v>4.57</c:v>
                </c:pt>
                <c:pt idx="4">
                  <c:v>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92-40D9-B55B-4C629142C8C0}"/>
            </c:ext>
          </c:extLst>
        </c:ser>
        <c:ser>
          <c:idx val="1"/>
          <c:order val="1"/>
          <c:tx>
            <c:strRef>
              <c:f>'Liu, Cai'!$C$6</c:f>
              <c:strCache>
                <c:ptCount val="1"/>
                <c:pt idx="0">
                  <c:v>SWNT-PEG5400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5"/>
            <c:dispRSqr val="1"/>
            <c:dispEq val="1"/>
            <c:trendlineLbl>
              <c:layout>
                <c:manualLayout>
                  <c:x val="0.18877427821522311"/>
                  <c:y val="2.63786818314376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'Liu, Cai'!$A$7:$A$11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0.81</c:v>
                </c:pt>
                <c:pt idx="2">
                  <c:v>1.31</c:v>
                </c:pt>
                <c:pt idx="3">
                  <c:v>2.08</c:v>
                </c:pt>
                <c:pt idx="4">
                  <c:v>4.1900000000000004</c:v>
                </c:pt>
              </c:numCache>
            </c:numRef>
          </c:xVal>
          <c:yVal>
            <c:numRef>
              <c:f>'Liu, Cai'!$C$7:$C$11</c:f>
              <c:numCache>
                <c:formatCode>General</c:formatCode>
                <c:ptCount val="5"/>
                <c:pt idx="0">
                  <c:v>28.53</c:v>
                </c:pt>
                <c:pt idx="1">
                  <c:v>31.05</c:v>
                </c:pt>
                <c:pt idx="2">
                  <c:v>19.39</c:v>
                </c:pt>
                <c:pt idx="3">
                  <c:v>11.47</c:v>
                </c:pt>
                <c:pt idx="4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92-40D9-B55B-4C629142C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732879"/>
        <c:axId val="915184719"/>
      </c:scatterChart>
      <c:valAx>
        <c:axId val="2053732879"/>
        <c:scaling>
          <c:orientation val="minMax"/>
          <c:max val="25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84719"/>
        <c:crosses val="autoZero"/>
        <c:crossBetween val="midCat"/>
      </c:valAx>
      <c:valAx>
        <c:axId val="91518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73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'Liu, Cai'!$B$6</c:f>
              <c:strCache>
                <c:ptCount val="1"/>
                <c:pt idx="0">
                  <c:v>SWNT-PEG2000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6754593175853019"/>
                  <c:y val="-0.244026387893821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'Liu, Cai'!$A$7:$A$13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0.81</c:v>
                </c:pt>
                <c:pt idx="2">
                  <c:v>1.31</c:v>
                </c:pt>
                <c:pt idx="3">
                  <c:v>2.08</c:v>
                </c:pt>
                <c:pt idx="4">
                  <c:v>4.1900000000000004</c:v>
                </c:pt>
                <c:pt idx="5">
                  <c:v>6.16</c:v>
                </c:pt>
                <c:pt idx="6">
                  <c:v>19.5</c:v>
                </c:pt>
              </c:numCache>
            </c:numRef>
          </c:xVal>
          <c:yVal>
            <c:numRef>
              <c:f>'Liu, Cai'!$B$7:$B$13</c:f>
              <c:numCache>
                <c:formatCode>General</c:formatCode>
                <c:ptCount val="7"/>
                <c:pt idx="0">
                  <c:v>35.520000000000003</c:v>
                </c:pt>
                <c:pt idx="1">
                  <c:v>13.33</c:v>
                </c:pt>
                <c:pt idx="2">
                  <c:v>6.62</c:v>
                </c:pt>
                <c:pt idx="3">
                  <c:v>4.57</c:v>
                </c:pt>
                <c:pt idx="4">
                  <c:v>1.96</c:v>
                </c:pt>
                <c:pt idx="5">
                  <c:v>1.1200000000000001</c:v>
                </c:pt>
                <c:pt idx="6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C-4FC6-A01A-9692B29C4686}"/>
            </c:ext>
          </c:extLst>
        </c:ser>
        <c:ser>
          <c:idx val="1"/>
          <c:order val="1"/>
          <c:tx>
            <c:strRef>
              <c:f>'Liu, Cai'!$C$6</c:f>
              <c:strCache>
                <c:ptCount val="1"/>
                <c:pt idx="0">
                  <c:v>SWNT-PEG5400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6637926509186352"/>
                  <c:y val="-7.23458005249343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'Liu, Cai'!$A$7:$A$13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0.81</c:v>
                </c:pt>
                <c:pt idx="2">
                  <c:v>1.31</c:v>
                </c:pt>
                <c:pt idx="3">
                  <c:v>2.08</c:v>
                </c:pt>
                <c:pt idx="4">
                  <c:v>4.1900000000000004</c:v>
                </c:pt>
                <c:pt idx="5">
                  <c:v>6.16</c:v>
                </c:pt>
                <c:pt idx="6">
                  <c:v>19.5</c:v>
                </c:pt>
              </c:numCache>
            </c:numRef>
          </c:xVal>
          <c:yVal>
            <c:numRef>
              <c:f>'Liu, Cai'!$C$7:$C$13</c:f>
              <c:numCache>
                <c:formatCode>General</c:formatCode>
                <c:ptCount val="7"/>
                <c:pt idx="0">
                  <c:v>28.53</c:v>
                </c:pt>
                <c:pt idx="1">
                  <c:v>31.05</c:v>
                </c:pt>
                <c:pt idx="2">
                  <c:v>19.39</c:v>
                </c:pt>
                <c:pt idx="3">
                  <c:v>11.47</c:v>
                </c:pt>
                <c:pt idx="4">
                  <c:v>5.5</c:v>
                </c:pt>
                <c:pt idx="5">
                  <c:v>3.17</c:v>
                </c:pt>
                <c:pt idx="6">
                  <c:v>1.21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2C-4FC6-A01A-9692B29C4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732879"/>
        <c:axId val="915184719"/>
      </c:scatterChart>
      <c:valAx>
        <c:axId val="20537328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84719"/>
        <c:crosses val="autoZero"/>
        <c:crossBetween val="midCat"/>
      </c:valAx>
      <c:valAx>
        <c:axId val="91518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73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1.png"/><Relationship Id="rId1" Type="http://schemas.openxmlformats.org/officeDocument/2006/relationships/image" Target="../media/image40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3.png"/><Relationship Id="rId1" Type="http://schemas.openxmlformats.org/officeDocument/2006/relationships/image" Target="../media/image4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2" Type="http://schemas.openxmlformats.org/officeDocument/2006/relationships/image" Target="../media/image45.png"/><Relationship Id="rId1" Type="http://schemas.openxmlformats.org/officeDocument/2006/relationships/image" Target="../media/image44.png"/><Relationship Id="rId4" Type="http://schemas.openxmlformats.org/officeDocument/2006/relationships/image" Target="../media/image47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0.png"/><Relationship Id="rId2" Type="http://schemas.openxmlformats.org/officeDocument/2006/relationships/image" Target="../media/image49.png"/><Relationship Id="rId1" Type="http://schemas.openxmlformats.org/officeDocument/2006/relationships/image" Target="../media/image48.png"/><Relationship Id="rId4" Type="http://schemas.openxmlformats.org/officeDocument/2006/relationships/image" Target="../media/image5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4.png"/><Relationship Id="rId2" Type="http://schemas.openxmlformats.org/officeDocument/2006/relationships/image" Target="../media/image53.png"/><Relationship Id="rId1" Type="http://schemas.openxmlformats.org/officeDocument/2006/relationships/image" Target="../media/image52.png"/><Relationship Id="rId4" Type="http://schemas.openxmlformats.org/officeDocument/2006/relationships/image" Target="../media/image5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7.png"/><Relationship Id="rId1" Type="http://schemas.openxmlformats.org/officeDocument/2006/relationships/image" Target="../media/image5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8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9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0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63.png"/><Relationship Id="rId5" Type="http://schemas.openxmlformats.org/officeDocument/2006/relationships/image" Target="../media/image62.png"/><Relationship Id="rId4" Type="http://schemas.openxmlformats.org/officeDocument/2006/relationships/image" Target="../media/image61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6.PNG"/><Relationship Id="rId2" Type="http://schemas.openxmlformats.org/officeDocument/2006/relationships/image" Target="../media/image65.PNG"/><Relationship Id="rId1" Type="http://schemas.openxmlformats.org/officeDocument/2006/relationships/image" Target="../media/image6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7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8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9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1.png"/><Relationship Id="rId1" Type="http://schemas.openxmlformats.org/officeDocument/2006/relationships/image" Target="../media/image70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4.PNG"/><Relationship Id="rId2" Type="http://schemas.openxmlformats.org/officeDocument/2006/relationships/image" Target="../media/image73.PNG"/><Relationship Id="rId1" Type="http://schemas.openxmlformats.org/officeDocument/2006/relationships/image" Target="../media/image72.png"/><Relationship Id="rId4" Type="http://schemas.openxmlformats.org/officeDocument/2006/relationships/image" Target="../media/image75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7.png"/><Relationship Id="rId1" Type="http://schemas.openxmlformats.org/officeDocument/2006/relationships/image" Target="../media/image76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0.png"/><Relationship Id="rId2" Type="http://schemas.openxmlformats.org/officeDocument/2006/relationships/image" Target="../media/image79.png"/><Relationship Id="rId1" Type="http://schemas.openxmlformats.org/officeDocument/2006/relationships/image" Target="../media/image78.png"/><Relationship Id="rId4" Type="http://schemas.openxmlformats.org/officeDocument/2006/relationships/image" Target="../media/image81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4.png"/><Relationship Id="rId2" Type="http://schemas.openxmlformats.org/officeDocument/2006/relationships/image" Target="../media/image83.png"/><Relationship Id="rId1" Type="http://schemas.openxmlformats.org/officeDocument/2006/relationships/image" Target="../media/image82.PNG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7.PNG"/><Relationship Id="rId2" Type="http://schemas.openxmlformats.org/officeDocument/2006/relationships/image" Target="../media/image86.png"/><Relationship Id="rId1" Type="http://schemas.openxmlformats.org/officeDocument/2006/relationships/image" Target="../media/image85.png"/><Relationship Id="rId4" Type="http://schemas.openxmlformats.org/officeDocument/2006/relationships/image" Target="../media/image88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0.PNG"/><Relationship Id="rId1" Type="http://schemas.openxmlformats.org/officeDocument/2006/relationships/image" Target="../media/image8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4" Type="http://schemas.openxmlformats.org/officeDocument/2006/relationships/image" Target="../media/image3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123825</xdr:rowOff>
    </xdr:from>
    <xdr:to>
      <xdr:col>5</xdr:col>
      <xdr:colOff>9009</xdr:colOff>
      <xdr:row>41</xdr:row>
      <xdr:rowOff>56730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70D85C-514C-4644-BF2B-379096F1D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124825"/>
          <a:ext cx="4123809" cy="33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962025</xdr:colOff>
      <xdr:row>23</xdr:row>
      <xdr:rowOff>66675</xdr:rowOff>
    </xdr:from>
    <xdr:to>
      <xdr:col>10</xdr:col>
      <xdr:colOff>380496</xdr:colOff>
      <xdr:row>40</xdr:row>
      <xdr:rowOff>161508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BCBEB1-E620-47C3-B3E6-950ECA27A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5275" y="8067675"/>
          <a:ext cx="4028571" cy="33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361950</xdr:colOff>
      <xdr:row>23</xdr:row>
      <xdr:rowOff>19050</xdr:rowOff>
    </xdr:from>
    <xdr:to>
      <xdr:col>16</xdr:col>
      <xdr:colOff>590064</xdr:colOff>
      <xdr:row>40</xdr:row>
      <xdr:rowOff>37693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DFA21A-EEC1-4799-9D3F-81CFB72EA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15300" y="8020050"/>
          <a:ext cx="3885714" cy="3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390525</xdr:colOff>
      <xdr:row>47</xdr:row>
      <xdr:rowOff>0</xdr:rowOff>
    </xdr:from>
    <xdr:to>
      <xdr:col>5</xdr:col>
      <xdr:colOff>266201</xdr:colOff>
      <xdr:row>64</xdr:row>
      <xdr:rowOff>47214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BC655E4-B737-47A3-B408-E763C11E8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0525" y="12573000"/>
          <a:ext cx="3990476" cy="32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41</xdr:row>
      <xdr:rowOff>38100</xdr:rowOff>
    </xdr:from>
    <xdr:to>
      <xdr:col>10</xdr:col>
      <xdr:colOff>418617</xdr:colOff>
      <xdr:row>58</xdr:row>
      <xdr:rowOff>132933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02F89E2-1AC0-47B7-A3C4-7AB09E79A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05300" y="11468100"/>
          <a:ext cx="3866667" cy="33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552450</xdr:colOff>
      <xdr:row>40</xdr:row>
      <xdr:rowOff>142875</xdr:rowOff>
    </xdr:from>
    <xdr:to>
      <xdr:col>17</xdr:col>
      <xdr:colOff>218583</xdr:colOff>
      <xdr:row>58</xdr:row>
      <xdr:rowOff>18637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72B807F-6C6C-46BE-B4A0-5A41EDEF5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05800" y="11382375"/>
          <a:ext cx="3933333" cy="33047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106172</xdr:colOff>
      <xdr:row>20</xdr:row>
      <xdr:rowOff>119443</xdr:rowOff>
    </xdr:from>
    <xdr:to>
      <xdr:col>7</xdr:col>
      <xdr:colOff>577974</xdr:colOff>
      <xdr:row>42</xdr:row>
      <xdr:rowOff>168311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25AF8-9496-4141-9E08-3C1F1466A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172" y="2806903"/>
          <a:ext cx="4838095" cy="39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335089</xdr:colOff>
      <xdr:row>21</xdr:row>
      <xdr:rowOff>25368</xdr:rowOff>
    </xdr:from>
    <xdr:to>
      <xdr:col>16</xdr:col>
      <xdr:colOff>73482</xdr:colOff>
      <xdr:row>43</xdr:row>
      <xdr:rowOff>83760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DDFCD2-CC8E-477C-A876-EE75650E6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1889" y="4025868"/>
          <a:ext cx="4615193" cy="424939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337868</xdr:colOff>
      <xdr:row>12</xdr:row>
      <xdr:rowOff>36304</xdr:rowOff>
    </xdr:from>
    <xdr:to>
      <xdr:col>8</xdr:col>
      <xdr:colOff>73815</xdr:colOff>
      <xdr:row>34</xdr:row>
      <xdr:rowOff>3460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40BCB2-E649-4F90-B061-EBDA2E5B1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868" y="3274804"/>
          <a:ext cx="4612747" cy="4158156"/>
        </a:xfrm>
        <a:prstGeom prst="rect">
          <a:avLst/>
        </a:prstGeom>
      </xdr:spPr>
    </xdr:pic>
    <xdr:clientData/>
  </xdr:twoCellAnchor>
  <xdr:twoCellAnchor editAs="oneCell">
    <xdr:from>
      <xdr:col>8</xdr:col>
      <xdr:colOff>372913</xdr:colOff>
      <xdr:row>11</xdr:row>
      <xdr:rowOff>154737</xdr:rowOff>
    </xdr:from>
    <xdr:to>
      <xdr:col>16</xdr:col>
      <xdr:colOff>146955</xdr:colOff>
      <xdr:row>33</xdr:row>
      <xdr:rowOff>188381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5FC89BE-63DA-4C1D-B62C-1FF682BE5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9713" y="3202737"/>
          <a:ext cx="4650842" cy="4224644"/>
        </a:xfrm>
        <a:prstGeom prst="rect">
          <a:avLst/>
        </a:prstGeom>
      </xdr:spPr>
    </xdr:pic>
    <xdr:clientData/>
  </xdr:twoCellAnchor>
  <xdr:oneCellAnchor>
    <xdr:from>
      <xdr:col>13</xdr:col>
      <xdr:colOff>120769</xdr:colOff>
      <xdr:row>14</xdr:row>
      <xdr:rowOff>34506</xdr:rowOff>
    </xdr:from>
    <xdr:ext cx="966996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A47D6E-0053-47B1-A4EE-E9A8C308E485}"/>
            </a:ext>
          </a:extLst>
        </xdr:cNvPr>
        <xdr:cNvSpPr txBox="1"/>
      </xdr:nvSpPr>
      <xdr:spPr>
        <a:xfrm>
          <a:off x="8195094" y="3476446"/>
          <a:ext cx="9669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second fitting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224287</xdr:colOff>
      <xdr:row>19</xdr:row>
      <xdr:rowOff>43132</xdr:rowOff>
    </xdr:from>
    <xdr:to>
      <xdr:col>8</xdr:col>
      <xdr:colOff>112615</xdr:colOff>
      <xdr:row>41</xdr:row>
      <xdr:rowOff>48205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868C96-B7F6-4D7C-890F-0C20AFBD2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287" y="4390845"/>
          <a:ext cx="4857143" cy="39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15</xdr:col>
      <xdr:colOff>480858</xdr:colOff>
      <xdr:row>41</xdr:row>
      <xdr:rowOff>148132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646AB4-F439-489A-B7C2-19FD43BE7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8815" y="4528868"/>
          <a:ext cx="4828571" cy="3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224286</xdr:colOff>
      <xdr:row>41</xdr:row>
      <xdr:rowOff>43132</xdr:rowOff>
    </xdr:from>
    <xdr:to>
      <xdr:col>7</xdr:col>
      <xdr:colOff>571811</xdr:colOff>
      <xdr:row>63</xdr:row>
      <xdr:rowOff>48204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55EE7F-F45F-4DE0-BFF6-95B26A7E5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4286" y="8376249"/>
          <a:ext cx="4695238" cy="39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42</xdr:row>
      <xdr:rowOff>0</xdr:rowOff>
    </xdr:from>
    <xdr:to>
      <xdr:col>15</xdr:col>
      <xdr:colOff>280858</xdr:colOff>
      <xdr:row>63</xdr:row>
      <xdr:rowOff>119560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496AAB-12B4-4298-ABC7-01AE4D404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68815" y="8514272"/>
          <a:ext cx="4628571" cy="39238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28</xdr:row>
      <xdr:rowOff>85725</xdr:rowOff>
    </xdr:from>
    <xdr:to>
      <xdr:col>4</xdr:col>
      <xdr:colOff>370957</xdr:colOff>
      <xdr:row>47</xdr:row>
      <xdr:rowOff>9082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FFD622-A582-419D-BADF-D27D0DAEC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8467725"/>
          <a:ext cx="4142857" cy="35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28</xdr:row>
      <xdr:rowOff>171450</xdr:rowOff>
    </xdr:from>
    <xdr:to>
      <xdr:col>10</xdr:col>
      <xdr:colOff>313780</xdr:colOff>
      <xdr:row>48</xdr:row>
      <xdr:rowOff>9069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F6CDBAA-EF62-4BC6-8C19-92BE78AD7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67325" y="8553450"/>
          <a:ext cx="4361905" cy="36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48</xdr:row>
      <xdr:rowOff>0</xdr:rowOff>
    </xdr:from>
    <xdr:to>
      <xdr:col>10</xdr:col>
      <xdr:colOff>342356</xdr:colOff>
      <xdr:row>67</xdr:row>
      <xdr:rowOff>37643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76A4FD3-BFBC-4267-9300-5195A787B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05425" y="12192000"/>
          <a:ext cx="4352381" cy="3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48</xdr:row>
      <xdr:rowOff>180975</xdr:rowOff>
    </xdr:from>
    <xdr:to>
      <xdr:col>4</xdr:col>
      <xdr:colOff>94788</xdr:colOff>
      <xdr:row>66</xdr:row>
      <xdr:rowOff>56737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60E8D3-F8FF-4F0B-B090-E3954E845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1025" y="12477750"/>
          <a:ext cx="3695238" cy="330476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66675</xdr:rowOff>
    </xdr:from>
    <xdr:to>
      <xdr:col>7</xdr:col>
      <xdr:colOff>414192</xdr:colOff>
      <xdr:row>36</xdr:row>
      <xdr:rowOff>119366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408E00-5A37-4DA0-83FF-F87CCDF91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33675"/>
          <a:ext cx="4681392" cy="4243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7</xdr:col>
      <xdr:colOff>566573</xdr:colOff>
      <xdr:row>58</xdr:row>
      <xdr:rowOff>5072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88BB63-F09A-4900-9D43-EDB0AE6C2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521570"/>
          <a:ext cx="4914286" cy="39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534838</xdr:colOff>
      <xdr:row>25</xdr:row>
      <xdr:rowOff>120770</xdr:rowOff>
    </xdr:from>
    <xdr:to>
      <xdr:col>15</xdr:col>
      <xdr:colOff>413642</xdr:colOff>
      <xdr:row>48</xdr:row>
      <xdr:rowOff>1831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273010D-4BC2-493D-B14E-0C65F9885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82551" y="4649638"/>
          <a:ext cx="4847619" cy="40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49</xdr:row>
      <xdr:rowOff>0</xdr:rowOff>
    </xdr:from>
    <xdr:to>
      <xdr:col>15</xdr:col>
      <xdr:colOff>538001</xdr:colOff>
      <xdr:row>70</xdr:row>
      <xdr:rowOff>176703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05BC93A-80E9-4936-9876-73AC51FB2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68815" y="8876581"/>
          <a:ext cx="4885714" cy="398095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112144</xdr:colOff>
      <xdr:row>18</xdr:row>
      <xdr:rowOff>60385</xdr:rowOff>
    </xdr:from>
    <xdr:to>
      <xdr:col>8</xdr:col>
      <xdr:colOff>533805</xdr:colOff>
      <xdr:row>43</xdr:row>
      <xdr:rowOff>112469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3E09B65-0AB7-47FD-9E46-A4CA447E8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144" y="3140015"/>
          <a:ext cx="5390476" cy="45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483079</xdr:colOff>
      <xdr:row>20</xdr:row>
      <xdr:rowOff>34505</xdr:rowOff>
    </xdr:from>
    <xdr:to>
      <xdr:col>17</xdr:col>
      <xdr:colOff>169352</xdr:colOff>
      <xdr:row>45</xdr:row>
      <xdr:rowOff>77066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8CB7217-242F-457D-9686-08A9BAFA8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1894" y="3476445"/>
          <a:ext cx="5276190" cy="4571429"/>
        </a:xfrm>
        <a:prstGeom prst="rect">
          <a:avLst/>
        </a:prstGeom>
      </xdr:spPr>
    </xdr:pic>
    <xdr:clientData/>
  </xdr:twoCellAnchor>
  <xdr:twoCellAnchor>
    <xdr:from>
      <xdr:col>12</xdr:col>
      <xdr:colOff>258792</xdr:colOff>
      <xdr:row>33</xdr:row>
      <xdr:rowOff>155275</xdr:rowOff>
    </xdr:from>
    <xdr:to>
      <xdr:col>15</xdr:col>
      <xdr:colOff>215661</xdr:colOff>
      <xdr:row>36</xdr:row>
      <xdr:rowOff>51758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D109255-103A-4EE2-9E79-DEAD18D63BDF}"/>
            </a:ext>
          </a:extLst>
        </xdr:cNvPr>
        <xdr:cNvSpPr txBox="1"/>
      </xdr:nvSpPr>
      <xdr:spPr>
        <a:xfrm>
          <a:off x="7712015" y="5952226"/>
          <a:ext cx="1820174" cy="439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If fitted only up to 48hr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189781</xdr:colOff>
      <xdr:row>15</xdr:row>
      <xdr:rowOff>51759</xdr:rowOff>
    </xdr:from>
    <xdr:to>
      <xdr:col>8</xdr:col>
      <xdr:colOff>11442</xdr:colOff>
      <xdr:row>37</xdr:row>
      <xdr:rowOff>104450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8546B8-4A8D-453D-BC27-59C18D504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781" y="2924355"/>
          <a:ext cx="4790476" cy="403809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172529</xdr:colOff>
      <xdr:row>13</xdr:row>
      <xdr:rowOff>17253</xdr:rowOff>
    </xdr:from>
    <xdr:to>
      <xdr:col>8</xdr:col>
      <xdr:colOff>584666</xdr:colOff>
      <xdr:row>38</xdr:row>
      <xdr:rowOff>31242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4A3982-7AA7-4F89-9348-CDF8259B5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529" y="2372264"/>
          <a:ext cx="5380952" cy="454285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310551</xdr:colOff>
      <xdr:row>11</xdr:row>
      <xdr:rowOff>129396</xdr:rowOff>
    </xdr:from>
    <xdr:to>
      <xdr:col>18</xdr:col>
      <xdr:colOff>534838</xdr:colOff>
      <xdr:row>26</xdr:row>
      <xdr:rowOff>155275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D1240B-F8C2-4B39-9D62-E7F2485E8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491705</xdr:colOff>
      <xdr:row>11</xdr:row>
      <xdr:rowOff>150962</xdr:rowOff>
    </xdr:from>
    <xdr:to>
      <xdr:col>11</xdr:col>
      <xdr:colOff>94890</xdr:colOff>
      <xdr:row>26</xdr:row>
      <xdr:rowOff>176841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89F1D-0C56-407F-BA35-392BDA8BA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508958</xdr:colOff>
      <xdr:row>29</xdr:row>
      <xdr:rowOff>163902</xdr:rowOff>
    </xdr:from>
    <xdr:to>
      <xdr:col>18</xdr:col>
      <xdr:colOff>405707</xdr:colOff>
      <xdr:row>52</xdr:row>
      <xdr:rowOff>86488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5877B7E-DC9A-4E09-9E78-EB6E2D3D8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9977" y="6142008"/>
          <a:ext cx="4865564" cy="4089144"/>
        </a:xfrm>
        <a:prstGeom prst="rect">
          <a:avLst/>
        </a:prstGeom>
      </xdr:spPr>
    </xdr:pic>
    <xdr:clientData/>
  </xdr:twoCellAnchor>
  <xdr:twoCellAnchor editAs="oneCell">
    <xdr:from>
      <xdr:col>3</xdr:col>
      <xdr:colOff>17252</xdr:colOff>
      <xdr:row>29</xdr:row>
      <xdr:rowOff>103517</xdr:rowOff>
    </xdr:from>
    <xdr:to>
      <xdr:col>10</xdr:col>
      <xdr:colOff>569611</xdr:colOff>
      <xdr:row>52</xdr:row>
      <xdr:rowOff>86492</xdr:rowOff>
    </xdr:to>
    <xdr:pic>
      <xdr:nvPicPr>
        <xdr:cNvPr id="7" name="Picture 6" descr="A screenshot of a cell phone&#10;&#10;Description generated with very high confidence">
          <a:extLst>
            <a:ext uri="{FF2B5EF4-FFF2-40B4-BE49-F238E27FC236}">
              <a16:creationId xmlns:a16="http://schemas.microsoft.com/office/drawing/2014/main" id="{D6470433-4F21-4089-8D57-3F35F83D0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0558" y="6081623"/>
          <a:ext cx="4900072" cy="4149533"/>
        </a:xfrm>
        <a:prstGeom prst="rect">
          <a:avLst/>
        </a:prstGeom>
      </xdr:spPr>
    </xdr:pic>
    <xdr:clientData/>
  </xdr:twoCellAnchor>
  <xdr:twoCellAnchor editAs="oneCell">
    <xdr:from>
      <xdr:col>3</xdr:col>
      <xdr:colOff>207034</xdr:colOff>
      <xdr:row>55</xdr:row>
      <xdr:rowOff>60385</xdr:rowOff>
    </xdr:from>
    <xdr:to>
      <xdr:col>10</xdr:col>
      <xdr:colOff>516464</xdr:colOff>
      <xdr:row>76</xdr:row>
      <xdr:rowOff>170421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448C774-041E-4605-B861-8DDEBB0EE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35834" y="11271310"/>
          <a:ext cx="4576630" cy="4110536"/>
        </a:xfrm>
        <a:prstGeom prst="rect">
          <a:avLst/>
        </a:prstGeom>
      </xdr:spPr>
    </xdr:pic>
    <xdr:clientData/>
  </xdr:twoCellAnchor>
  <xdr:twoCellAnchor editAs="oneCell">
    <xdr:from>
      <xdr:col>11</xdr:col>
      <xdr:colOff>8626</xdr:colOff>
      <xdr:row>55</xdr:row>
      <xdr:rowOff>1</xdr:rowOff>
    </xdr:from>
    <xdr:to>
      <xdr:col>18</xdr:col>
      <xdr:colOff>384722</xdr:colOff>
      <xdr:row>76</xdr:row>
      <xdr:rowOff>167180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9C0B539-D61E-41FB-8976-E6DFBF9BB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14226" y="11210926"/>
          <a:ext cx="4643296" cy="416767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7</xdr:col>
      <xdr:colOff>509224</xdr:colOff>
      <xdr:row>44</xdr:row>
      <xdr:rowOff>95114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74B7C0F-734D-41E2-B9A4-D9BD4D7BD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94030"/>
          <a:ext cx="4856937" cy="40805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543732</xdr:colOff>
      <xdr:row>67</xdr:row>
      <xdr:rowOff>129622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61FDA88-0CC3-4F3B-B96C-DB3380BA0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160589"/>
          <a:ext cx="4891445" cy="41150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35</xdr:row>
      <xdr:rowOff>0</xdr:rowOff>
    </xdr:from>
    <xdr:to>
      <xdr:col>15</xdr:col>
      <xdr:colOff>440209</xdr:colOff>
      <xdr:row>58</xdr:row>
      <xdr:rowOff>77870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A2F9A72-418A-4397-A6AF-20EE1BA32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15" y="6349042"/>
          <a:ext cx="4787922" cy="4244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113571</xdr:colOff>
      <xdr:row>22</xdr:row>
      <xdr:rowOff>1429</xdr:rowOff>
    </xdr:from>
    <xdr:to>
      <xdr:col>33</xdr:col>
      <xdr:colOff>303633</xdr:colOff>
      <xdr:row>44</xdr:row>
      <xdr:rowOff>79289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643B389-72C8-4906-B157-CFDBE5682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17163" y="7118221"/>
          <a:ext cx="5158878" cy="4063264"/>
        </a:xfrm>
        <a:prstGeom prst="rect">
          <a:avLst/>
        </a:prstGeom>
      </xdr:spPr>
    </xdr:pic>
    <xdr:clientData/>
  </xdr:twoCellAnchor>
  <xdr:twoCellAnchor editAs="oneCell">
    <xdr:from>
      <xdr:col>24</xdr:col>
      <xdr:colOff>570770</xdr:colOff>
      <xdr:row>49</xdr:row>
      <xdr:rowOff>18680</xdr:rowOff>
    </xdr:from>
    <xdr:to>
      <xdr:col>33</xdr:col>
      <xdr:colOff>87970</xdr:colOff>
      <xdr:row>71</xdr:row>
      <xdr:rowOff>165555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08505E2-AE8E-4F3A-BA22-D47ADC118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3261" y="12026650"/>
          <a:ext cx="5107117" cy="4132279"/>
        </a:xfrm>
        <a:prstGeom prst="rect">
          <a:avLst/>
        </a:prstGeom>
      </xdr:spPr>
    </xdr:pic>
    <xdr:clientData/>
  </xdr:twoCellAnchor>
  <xdr:twoCellAnchor>
    <xdr:from>
      <xdr:col>1</xdr:col>
      <xdr:colOff>521180</xdr:colOff>
      <xdr:row>45</xdr:row>
      <xdr:rowOff>27677</xdr:rowOff>
    </xdr:from>
    <xdr:to>
      <xdr:col>4</xdr:col>
      <xdr:colOff>115738</xdr:colOff>
      <xdr:row>49</xdr:row>
      <xdr:rowOff>70809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ABCF9C6-9203-425E-9F1E-41F956AE2325}"/>
            </a:ext>
          </a:extLst>
        </xdr:cNvPr>
        <xdr:cNvSpPr txBox="1"/>
      </xdr:nvSpPr>
      <xdr:spPr>
        <a:xfrm>
          <a:off x="1130780" y="11676752"/>
          <a:ext cx="1423358" cy="8051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400"/>
            <a:t>C26</a:t>
          </a:r>
        </a:p>
      </xdr:txBody>
    </xdr:sp>
    <xdr:clientData/>
  </xdr:twoCellAnchor>
  <xdr:twoCellAnchor>
    <xdr:from>
      <xdr:col>1</xdr:col>
      <xdr:colOff>253581</xdr:colOff>
      <xdr:row>19</xdr:row>
      <xdr:rowOff>64879</xdr:rowOff>
    </xdr:from>
    <xdr:to>
      <xdr:col>4</xdr:col>
      <xdr:colOff>371475</xdr:colOff>
      <xdr:row>23</xdr:row>
      <xdr:rowOff>98486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25BA571-6B86-42A4-AD57-97AE8C3A664D}"/>
            </a:ext>
          </a:extLst>
        </xdr:cNvPr>
        <xdr:cNvSpPr txBox="1"/>
      </xdr:nvSpPr>
      <xdr:spPr>
        <a:xfrm>
          <a:off x="863181" y="6751429"/>
          <a:ext cx="1946694" cy="8051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400"/>
            <a:t>BxPC3</a:t>
          </a:r>
        </a:p>
      </xdr:txBody>
    </xdr:sp>
    <xdr:clientData/>
  </xdr:twoCellAnchor>
  <xdr:twoCellAnchor editAs="oneCell">
    <xdr:from>
      <xdr:col>1</xdr:col>
      <xdr:colOff>66675</xdr:colOff>
      <xdr:row>49</xdr:row>
      <xdr:rowOff>38100</xdr:rowOff>
    </xdr:from>
    <xdr:to>
      <xdr:col>7</xdr:col>
      <xdr:colOff>590027</xdr:colOff>
      <xdr:row>68</xdr:row>
      <xdr:rowOff>37648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57AC621-B127-42E6-8C24-8E62158A7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275" y="12706350"/>
          <a:ext cx="4180952" cy="36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581025</xdr:colOff>
      <xdr:row>49</xdr:row>
      <xdr:rowOff>38100</xdr:rowOff>
    </xdr:from>
    <xdr:to>
      <xdr:col>15</xdr:col>
      <xdr:colOff>342367</xdr:colOff>
      <xdr:row>68</xdr:row>
      <xdr:rowOff>75743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2687FC9-D031-4539-BE47-5DEC4047C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2449175"/>
          <a:ext cx="4266667" cy="3657143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49</xdr:row>
      <xdr:rowOff>76200</xdr:rowOff>
    </xdr:from>
    <xdr:to>
      <xdr:col>23</xdr:col>
      <xdr:colOff>370948</xdr:colOff>
      <xdr:row>68</xdr:row>
      <xdr:rowOff>56700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50AA36E2-0870-4E16-9E47-727DB5AC8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10825" y="12487275"/>
          <a:ext cx="4219048" cy="3600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</xdr:colOff>
      <xdr:row>49</xdr:row>
      <xdr:rowOff>57150</xdr:rowOff>
    </xdr:from>
    <xdr:to>
      <xdr:col>31</xdr:col>
      <xdr:colOff>485262</xdr:colOff>
      <xdr:row>68</xdr:row>
      <xdr:rowOff>18602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E810793-3F9C-4B75-9123-A8C88BB74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16225" y="12468225"/>
          <a:ext cx="4104762" cy="35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296533</xdr:colOff>
      <xdr:row>23</xdr:row>
      <xdr:rowOff>53736</xdr:rowOff>
    </xdr:from>
    <xdr:to>
      <xdr:col>8</xdr:col>
      <xdr:colOff>210285</xdr:colOff>
      <xdr:row>42</xdr:row>
      <xdr:rowOff>15188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F95F761-FDD0-4B37-A795-561E2FA23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6133" y="7511811"/>
          <a:ext cx="4180952" cy="35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346611</xdr:colOff>
      <xdr:row>21</xdr:row>
      <xdr:rowOff>137420</xdr:rowOff>
    </xdr:from>
    <xdr:to>
      <xdr:col>16</xdr:col>
      <xdr:colOff>22238</xdr:colOff>
      <xdr:row>40</xdr:row>
      <xdr:rowOff>146491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414407E-9A74-4377-AAFF-4A7FF36B2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33011" y="7214495"/>
          <a:ext cx="4180952" cy="36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256867</xdr:colOff>
      <xdr:row>22</xdr:row>
      <xdr:rowOff>15329</xdr:rowOff>
    </xdr:from>
    <xdr:to>
      <xdr:col>24</xdr:col>
      <xdr:colOff>199191</xdr:colOff>
      <xdr:row>41</xdr:row>
      <xdr:rowOff>5353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E4278B83-5C7A-4370-B5B9-15DDF9DF4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858192" y="7282904"/>
          <a:ext cx="4209524" cy="3609524"/>
        </a:xfrm>
        <a:prstGeom prst="rect">
          <a:avLst/>
        </a:prstGeom>
      </xdr:spPr>
    </xdr:pic>
    <xdr:clientData/>
  </xdr:twoCellAnchor>
  <xdr:twoCellAnchor editAs="oneCell">
    <xdr:from>
      <xdr:col>25</xdr:col>
      <xdr:colOff>210438</xdr:colOff>
      <xdr:row>21</xdr:row>
      <xdr:rowOff>174496</xdr:rowOff>
    </xdr:from>
    <xdr:to>
      <xdr:col>32</xdr:col>
      <xdr:colOff>76571</xdr:colOff>
      <xdr:row>40</xdr:row>
      <xdr:rowOff>174044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126B6A1-46BB-443A-BCBD-A3F89DA5F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688563" y="7251571"/>
          <a:ext cx="4133333" cy="361904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352425</xdr:colOff>
      <xdr:row>1</xdr:row>
      <xdr:rowOff>47625</xdr:rowOff>
    </xdr:from>
    <xdr:to>
      <xdr:col>18</xdr:col>
      <xdr:colOff>427464</xdr:colOff>
      <xdr:row>24</xdr:row>
      <xdr:rowOff>39227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B6F1E7D-CE72-4C89-9A87-4DE5A0799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238125"/>
          <a:ext cx="4951839" cy="4373102"/>
        </a:xfrm>
        <a:prstGeom prst="rect">
          <a:avLst/>
        </a:prstGeom>
      </xdr:spPr>
    </xdr:pic>
    <xdr:clientData/>
  </xdr:twoCellAnchor>
  <xdr:twoCellAnchor>
    <xdr:from>
      <xdr:col>15</xdr:col>
      <xdr:colOff>323850</xdr:colOff>
      <xdr:row>3</xdr:row>
      <xdr:rowOff>0</xdr:rowOff>
    </xdr:from>
    <xdr:to>
      <xdr:col>18</xdr:col>
      <xdr:colOff>102439</xdr:colOff>
      <xdr:row>5</xdr:row>
      <xdr:rowOff>8627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118896A-6482-4E15-8F6B-5A853FE7F8E0}"/>
            </a:ext>
          </a:extLst>
        </xdr:cNvPr>
        <xdr:cNvSpPr txBox="1"/>
      </xdr:nvSpPr>
      <xdr:spPr>
        <a:xfrm>
          <a:off x="9467850" y="571500"/>
          <a:ext cx="1607389" cy="3896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From</a:t>
          </a:r>
          <a:r>
            <a:rPr lang="en-US" sz="1100" baseline="0"/>
            <a:t> Table II</a:t>
          </a:r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114300</xdr:rowOff>
    </xdr:to>
    <xdr:sp macro="" textlink="">
      <xdr:nvSpPr>
        <xdr:cNvPr id="27649" name="AutoShape 1" descr="data:image/png;base64,iVBORw0KGgoAAAANSUhEUgAAAYwAAAEWCAYAAAB1xKBvAAAABHNCSVQICAgIfAhkiAAAAAlwSFlzAAALEgAACxIB0t1+/AAAADl0RVh0U29mdHdhcmUAbWF0cGxvdGxpYiB2ZXJzaW9uIDIuMi4zLCBodHRwOi8vbWF0cGxvdGxpYi5vcmcvIxREBQAAIABJREFUeJzt3Xl8FtXZ//HPlYQQEnYStkAIq4jKZsQiLmitxaXuVn1otS5Fu/t0tfp0s49tfVrb+tNWRWu1lmq1ilK14i6uyC4gKIsQ9iRsSQgEkly/P2aiMSbhJsmdSXJ/369XXjNz5twz17wIue6ZM+ccc3dEREQOJinqAEREpG1QwhARkZgoYYiISEyUMEREJCZKGCIiEhMlDBERiYkShoiIxEQJQ6QOZlZa46fKzPbW2J4adXwiUTB13BNpmJmtA6529xdaQSwp7l4RdRySmHSHIdIIZvZ3M/t5je1Tw8RSvb3RzL5vZsvCu5LpZtbHzGabWbGZPWdm3WvUP9fMlpvZLjN7ycwOq3WsH5jZUqCshS5R5FOUMETi53zgFGAkcAHwNPBDoDfQEfgGgJkdDvwd+BaQBbwA/NvMOtQ41iXA6UC3lgpepDYlDJH4uc3dC9x9I/A68Ja7L3H3fcATwLiw3iXALHd/yd0PAL8BugLH1jrWRnff25IXIFKTEoZI/Gyrsb63ju3O4Xp/YH31DnevAjYC2TXqb4hTjCIxU8IQaZw9QHqN7b5NONZmYFD1hpklAQOATTXq6O0UiZwShkjjLAbONLMeZtYP+HYTjvUIcLaZTQ7bLX4AlABzmyFOkWajhCHSOPcDKwgeJT0LPNzYA7n7cuBy4E6gEJgCnB22Z4i0GuqHISIiMdEdhoiIxEQJQ0REYqKEISIiMVHCEBGRmKREHUBzyszM9Nzc3KjDEBFpMxYsWFDk7lmx1G1XCSM3N5f58+dHHYaISJthZusPXiugR1IiIhITJQwREYmJEoaIiMRECUNERGKihCEiIjFRwhARaatmzIDcXEhKCpYzZsT1dO3qtVoRkYQxYwZMmwZl4TTv69cH2wBTp8bllLrDEBFpi2688eNkUa2sLCiPEyUMEZG2KD//0MqbgRKGiEhblJNzaOXNQAlDRKQtuvlmSE//ZFl6elAeJ0oYIiJt0dSpMH06DBoEZsFy+vS4NXiD3pISEWm7pk6Na4KoTXcYIiISEyUMERGJiRKGiIjERAlDRERiooQhIiIxUcIQEZGYKGGIiEhM4tYPw8zuA84CCtz9yLDsn8BhYZXuwC53H1vHZ9cBJUAlUOHuefGKU0REYhPPjnv3A3cAf6sucPeLq9fN7FZgdwOfP9ndi+IWnYiIHJK4JQx3n2NmuXXtMzMDvgicEq/zi4hI84qqDeMEYJu7r6pnvwPPmdkCM5vW0IHMbJqZzTez+YWFhc0eqIiIBKJKGJcCDzWwf5K7jwdOB75hZifWV9Hdp7t7nrvnZWVlNXecIiISavGEYWYpwPnAP+ur4+6bw2UBMBOY0DLRiYhIfaK4wzgVWOnuG+vaaWYZZtaleh04DVjWgvGJiEgd4pYwzOwh4C3gMDPbaGZXhbsuodbjKDPrb2bPhJt9gNfNbAnwDvC0uz8brzhFRCQ28XxL6tJ6yr9SR9lm4IxwfS0wJl5xiYhI46int4iIxEQJQ0REYqKEISIiMVHCEBGRmChhiIhITJQwREQkJkoYIiISEyUMERGJiRKGiIjERAlDRERiooQhIiIxUcIQEZGYKGGIiEhMlDBERCQmShgiIhITJQwREYmJEoaIiMQknlO03mdmBWa2rEbZz81sk5ktDn/OqOezU8zsfTNbbWbXxytGERGJXTzvMO4HptRR/gd3Hxv+PFN7p5klA38CTgdGAZea2ag4xikiIjGI55zec8wstxEfnQCsDuf2xsweBs4B3mu+6ETajgOVVews20/pvgrK9leypzxc7q+grLySsv0VVFQ5lVVORZVTVb10xx2Sk4wOyUZyUlK4NFKSk+iQZKR3TCEjNZmMjilkpKaQ0TFcD8vNLOrLl1YkbgmjAd80s8uA+cD33H1nrf3ZwIYa2xuBY+s7mJlNA6YB5OTkNHOoIvGz70AlW3fvY/OuvWwOl1t276WodD879gQ/20vLKd5X0ajjJ4V/66u8cfGlJBnd01PpmdGBHump9MxIpUdGKj3Tg2XvLh3p2y2Nvl3T6N21Ix1Tkht3ImkzWjph3An8EvBweStwZa06dX2lqfdX3t2nA9MB8vLyGvlfQyQ+DlRWsWFHGWsL97C2qJQ1BcHyw6IyikrLP1U/s3MqmZ070jMjlSP6d6VnRupHP13TOpAe3g1ULzM6ptCpQzIpyUZKkpFkwTI5yT66O6iqcirdqah0KqqqwqVzoLKKsv0V7CkP7lr27K9eVrCnvILdew98lLh27jnAqoJSdu7Zz86y/XUmoV4ZqfTpmhYkkW5pDOjRiZye6eT0TGdgj3S6p3fQHUsb16IJw923Va+b2T3AU3VU2wgMrLE9ANgc59BEmqy0vIIVW4pZvmk3yzcXs3xzMasKSjhQ+fFf114ZqQzJyuCUkVkM7JFOv+6d6N89jezunejTNY20Ds3/LT0pyUjCCA7d9ONXVTm79x5gW8k+tu7ex7bifWzdXc7W4mB9y+59LMrfyc6yA5/4XJeOKQwME0hOr2A5NKszw3p3JrNzqpJJG9CiCcPM+rn7lnDzPGBZHdXmAcPNbDCwCbgE+K8WClEkJlVVzprCUuav38n8dTtZlL+TD7fvwcPc0CsjlVH9u3LCiMEMy+rM0N6dGZrZmW7pHaINvBkkJRk9wsdTI/t2rbdeaXkFG3aUkb+j7KNl/o4yVhWU8NL7BeyvqPqobte0FIb17vxRAqleDujRiZRkvf3fWhw0YZhZEjAG6A/sBZbXvFNo4HMPAZOBTDPbCPwMmGxmYwkeMa0Drgnr9gfudfcz3L3CzL4JzCb4OnSfuy9vxLWJNJuqKmfF1mJeX1XEOx/uYEH+TnaF36B7ZqQyPqcH54zN5oj+XTkyuxt9unZM+G/MnTumcHi/rhze79NJparK2bx7L2sL97C6oJQ1hcHPy+8X8uiCjR/VS01JYkSfzozsGxzn8L5dOLxfV3pkpLbkpUjI3Ot+7G9mQ4EfAacCq4BCIA0YAZQBdwMPuHtVnQeIQF5ens+fPz/qMKSd2Fa8j9dWFfHaqkLeWF1EUel+AIZkZXDMoJ4cnduDvEE9GJyZkfDJoTntLjvAmqJS1hSUsqqglBVbilmxpeQTbT59unb8OIn068IR/bsyOLMzyUn6dzhUZrbA3fNiqdvQHcb/EjRSX+O1soqZ9SZ4TPRl4IHGBirSmrg7qwpKmb1sK7Pf28qyTcVA0BB9/LBMThiexfHDM+nTNS3iSNu3bukdGJ/Tg/E5PT5RXlhSzsqtxazYUszKLSW8t6WYN9cUfdRGlJGazBHZ3Rid3Y2jBnRjzIDuDOqVrmTejOq9w2iLdIchh8rdWbxhF88u28rs5VtZt70MgHE53fncqD5MHtGbkX27kKRvrq3S/ooq1hSWsnxzMe9u3MW7G3fz3pbij9pHuqalcNSAbhyV3Z0xA4JEkt29k5JIDYdyh3HQhGFm59dRvBtY6u4FjYgvbpQwJFbrivbwxOJNPLFoE+u2l5GSZEwc2ovPH9GX00b1obfuItqsA5VVfLCthHc37ubdjbtZumkXK7eUUBG+C9y7S0fG5/Tg6EE9GD+oB0dmd03oPiTNnTCeBiYCL4dFk4G3CdoybnL3BxsfavNSwpCG7Crbz6wlm5m5aBOL8ndhBscN7cU5Y7P5/BF96dap7b/BJHXbd6CSlVtLWLJhF4vyd7IgfycbduwFIDU5iSOzu34iiSTSY8fmThj/Bq6ufjPKzPoQtG1cDcxx9yObGG+zUcKQ2tydRRt2MePtfJ56dzPlFVUc3q8r543rz9ljsunbLXH+MMgnFZTsY+H6MIGs38m7m3Z/9Cgru3snjh7Ug2MG9+Qzg3syrHfndvsYq7kavavl1nqNtgAY4e47zOxAfR8SiVJpeQVPLNrEjLn5rNhSTEZqMhflDeDSCTkc0b9b1OFJK9C7SxpTjuzLlCP7AkF7yPLNu1mYv4uF+TuZ++F2Zi0J+gz3zEjlmNweHDu4FxMG9+Twfl0T8o2sWBLGa2b2FPBouH0BMMfMMoBdcYtMpBG27N7L/W+s4x9z8ykpr+Dwfl25+bwjOWdsNp07RjF0mrQVqSlJjMvpwbicHlzFYNydDTv28vaH23nnwx288+EOZi8Pvjt3SUvhmNyeTBgc/ByV3Y0OCdDBMJZHUkaQJCYRjPP0OvBY7VdtWwM9kkpcK7YUc8+ctcxaspkqd844qh9XHj+YcQO7t9tHCdLyNu/ay7x1O5j74Q7mrt3OmsI9AHTqkMzRg3owcWgvjhvai6Oyu7WZHurN0oZhZrOBZ4H/uPvKZowvbpQwEs+i/J3c9uIqXnm/kPTUZC4+ZiBXThrMwJ7pUYcmCaCotJx5HwYJ5O2121m5tQQIxs06dkhPjhuayaRhmYzo03rbQJorYfQlmABpCsEbUXMJEsiL7l7aTLE2KyWMxFEzUfRI78DVJwxh6rE5dE/XkBESne2l5by1djtvrN7Om2uKWB/268nsnMrEoZlMGtqLScMyW9UXmmZ9Syo8YBLBnBSnA58lGFPqOXf/v6YE2tyUMNq/pRt3c+vz73+UKKadOJTLJg4iQ+0T0gpt3FnGm2u28+bqIt5Ys53CkmB4kwE9OjFpaCbHDevFcUMzyerSMbIYmz1h1HGCTODz7j7jkD8cR0oY7deGHWX8dvb7zFqyWYlC2iT3YITjN1Zv543VRby9dvtHk2ON6teVE0ZkctLwLI7O7dGiHQmbLWGY2cnAt4DDwqIVwB3u/kpTg4wHJYz2Z1fZfv708moeeHM9SUlw9fFDuOakIXRJUyc7adsqq5xlm3bz+uoi5nxQyIL1O6mocjp1SOYzQ3py4ogsThyRxZA4D27ZXG0YZwJ3ADcBCwnekBoP/A/wTXd/pnnCbT5KGO1HRWUVD769nj++sIrifQe46OgB/PfnRtCvW6eoQxOJi9LyCt5es53XVhUyZ1URHxYFb2Bld+/EiSOCwS8nDc1s9jlVmithvAJ8x92X1CofDdzu7ic1NdDmpoTRPsxbt4OfPLGMlVtLOGF4JjeeeXiDE/WItEcbdpQxZ1Uhcz4o5M3V2ykpryDJYOzA7pwwPLj7GDOg6a/vNlfCWOnuIw91X5SUMNq2wpJyfv2fFTy+cBP9u6Xxk7NGMeXIvq32dUSRllJRWcXiDbuYsyp4fPXuxl1UeTAa7wnDszhpRBbnj89uVPJorqFB9jRyn8ghqapyHpqXz2+eWcm+ikq+Pnko3zxlGOmpatAWAUhJTiIvtyd5uT357udGsKtsP2+s3s6cDwp59YNCFm/YxUV5A+IfRwP7hprZrDrKDRhysAOb2X3AWUBB9QCFZvZb4AvAfmANcIW7f2p4ETNbB5QAlUBFrNlP2p712/dw/WNLeWvtdiYO6cX/nnckQ7M6Rx2WSKvWPT2VM0f348zR/XB3CkvKW+ROvKGEcU4D+34Xw7HvJ2g0/1uNsueBH4fzdt8C/JhgGti6nOzuRTGcR9qgyirn/jfX8dvZK0lJSuJX5x3FpRMG6vGTyCEysxabv6XehOHurzblwO4+x8xya5U9V2PzbeDCppxD2qYPi/bwvUcWszB/FycflsWvzj9Kbz+JtAH1JgwzWwrU1SJugLv76Cae+0rgn/Xsc+A5M3Pgbnef3kCc04BpADk5OU0MSeLJ3Xl0/kZ+/u/lpCQZf7h4DOeOzdZdhUgb0dAjqbPidVIzuxGoAOrrKT7J3TebWW/g+fCtrDl1VQyTyXQI3pKKS8DSZLvK9vPjx5fyn2VbmTikF7+/eExi3FXMmAE33gj5+ZCTAzffDFOnRh2VSKM09Ehqfe0yM/sskE4wCGGjmNnlBMnos/UNke7um8NlgZnNBCYAdSYMaf3eXF3Edx9ZwvY95fz49JF89YQhJCXC5DMzZsC0aVAWDEDH+vXBNihpSJsU80u7ZnYrcCrwGeDJxpzMzKYQNHKf7e5l9dTJMLMu1evAacCyxpxPolVZ5fzh+Q+Y+pe5pHdMZubXJ3HNSUMTI1lAcGdRVuvXvKwsKBdpgxpqw/gd8Et33x0W5QBfDNeXHuzAZvYQMBnINLONwM8I3orqSPCYCeBtd7/WzPoD97r7GUAfYGa4PwX4h7s3+o5GorFjz36+8/AiXltVxPnjs/nfc49MvH4V+fmHVi7SyjX0P3gm8E8zexr4M8HrsW8DaYRtBg1x90vrKP5LPXU3A2eE62uBMQc7vrRei/J38o0ZCynas59fn38UlxyToK/L5uQEj6HqKhdpg+p9JOXub7j7FIJ5u58Ny4519zHu/v9aKkBpO9ydB99axxfvfoukJOOxa4/j0gk5iZksIGjgTq81UU56elAu0gbVmzDMLCUcsXYbcB4wzsxmhYMPinzC/ooqbpi5lJ88uZwThmfx1LeO56gB3aIOK1pTp8L06TBoEJgFy+nT1eAtbVZDgw8+BSwmeCuql7tfHrY13ETQD+OrLRdmbDT4YDR27tnPtX9fwNwPd/D1yUP5/mmHJU7Dtkgb11yDDw5y97PMLJWg7aK6reFqMxvbDHFKO7BqWwlXPTCfrcX7+OPFYzl3XHbUIYlInDSUMKab2WKCXte31tzh7ovjGpW0CS+/X8C3/rGItA7JPDztM4zP6RF1SCISRw113LsduL0FY5E25OF38rlh5lJG9u3KvZfn0b97AvTaFklwDTV6/4+Z1fuV0cxOMbO4DR8irZO78/9eXMX1jy/l+OFZPHrtRCULkQTR0COppcBTZraPYE7vQoI+GMOBscALwK/iHqG0GpVVzk+fXMaMufmcPz6bWy4YTYcmTg8pIm1HQ4+kngSeNLPhwCSgH1AM/B2Y5u57WyZEaQ32Hajk2w8t4rn3tvH1yUP5wecPS9z+FSIJ6qBjNbj7KmBVC8QirVTJvgNcdf985q3fwS/OPoLLj8uNOiQRiUCCDe4jh2p32QEu++s7LN+0m/93yTi+MKZ/1CGJSESUMKRe20vL+fJf3mF1QSl3fuloPjeqT9QhiUiElDCkTgUl+5h6z1zyd5Rxz+V5nDQiK+qQRCRiB00YZpYFfBXIrVnf3a+MX1gSpS279/Jf98xlW/E+7r9iAhOH9oo6JBFpBWK5w3gSeI3gNdrK+IYjUdtWvI9Lpr/NjtL9PHjVBI4e1DPqkESklYglYaS7+4/iHolErqi0nP+6522KSsp58OpjNdSHiHxCLL2unjKzM+IeiURq5579fOneuWzatZf7vnKMkoWIfEosCeM7hD2+zawk/CmO5eBmdp+ZFZjZshplPc3seTNbFS7r/MtkZpeHdVaZ2eWxXY40xu69B7jsvndYW7SHey87hmOHqM1CRD7toAnD3bu4e5K7p4XrXdy9a4zHvx+YUqvseuBFdx8OvBhuf4KZ9SSYA/xYYALws4bGtZLGKy2v4Iq/vsPKrcXc9aXxHD88M+qQRKSVimkgIDM728x+F/7EPOCgu88BdtQqPgd4IFx/ADi3jo9+Hnje3Xe4+07geT6deKSJyisquebB+SzZuJvbLx3PKSPVz0JE6nfQhGFmvyF4LPVe+POdsKyx+rj7FoBw2buOOtnAhhrbG8OyuuKbZmbzzWx+YWFhE8JKLFVVzvceWcIbq7dzywWjmXJk36hDEpFWLpa3pM4Axrp7FYCZPQAsoo5HSc2orlHt6pxL1t2nA9MhmKI1jjG1G+7OL59+j6fe3cKPpozkwqMHRB2SiLQBsY5N3b3GercmnnObmfUDCJcFddTZCAyssT0A2NzE80ro7jlr+esb67hiUi7XnjQk6nBEpI2IJWH8GlhkZveHdxcLaNo8GLOA6reeLifoGFjbbOA0M+sRNnafFpZJEz22YCO/+c9KvjCmPz85c5SGKBeRmMUyvPlDZvYKcAzBo6IfufvWWA5uZg8Bk4FMM9tI8ObTb4BHzOwqIB+4KKybB1zr7le7+w4z+yUwLzzUTe5eu/FcDtGcDwr54WPvMmlYL3530WiSkpQsRCR25l73Y38zG+nuK81sfF373X1hXCNrhLy8PJ8/f37UYbRKq7aVcP6f3yS7RycevXYiXdI6RB2SiLQCZrbA3fNiqdvQHcZ3gWnArXXsc+CURsQmEdheWs6VD8yjY4dk/vKVY5QsRKRRGpqidVq4erq776u5z8zS4hqVNJugr8UCCorLeXjaZ8ju3inqkESkjYql0fvNGMuklXF3fvzYUuav38mtXxzDOI0PJSJNUO8dhpn1Jegs18nMxvFx34iuQHoLxCZN9OdX1vD4ok3896kjOGu0plYVkaZpqA3j88BXCPpA/L5GeQlwQxxjkmbw3PKt/Hb2+5w9pj/f/uywqMMRkXagoTaMB4AHzOwCd3+sBWOSJlpTWMp3H1nC6AHd+L8LR6uvhYg0i1j6YTxmZmcCRwBpNcpvimdg0jil5RVc++ACUlOSuPNLR5PWITnqkESknYhl8MG7gIuBbxG0Y1wEDIpzXNII7s4P/7WENYWl3HHpOL0RJSLNKpa3pI5z98uAne7+C2AinxznSVqJ6XPW8szSrVx/+kiOG6Z5LUSkecWSMKr7YJSZWX/gADA4fiFJY7yxuohbnl3JmUf146snaEBBEWl+sQxv/m8z6w78FlhI0Mv7nrhGJYdky+69fOuhRQzN6qxGbhGJmwYThpklEUynugt4zMyeAtLcfXeLRCcHVVFZxbcfWkT5gUru/vLRZHSM5TuAiMiha/CRVDhp0q01tsuVLFqX215cxbx1O7n5vKMYktU56nBEpB2LpQ3jOTO7wPSco9V5fVURd7y8mouOHsC54+qcwVZEpNnE8vziu0AGUGFm+wherXV37xrXyKRBhSXlXPfPxQzN6swvzjki6nBEJAHE0nGvS0sEIrGrqnK++8hiSvYd4O9XTyA9Ve0WIhJ/sXTcezGWMmlmM2ZAbi4kJQXLGTM+2nXXnDW8tqqIn35hFCP76kZPRFpGQ6PVphGMSpsZzqtdc7TaRg99amaHAf+sUTQE+Km7/7FGnckEc31/GBY9nlBDkcyYAdOmQVlZsL1+fbANLDnxTG597gPOPKof/zUhJ8IgRSTRNPQs4xrgOoLksICPE0Yx8KfGntDd3wfGAphZMrAJmFlH1dfc/azGnqdNu/HGj5NFtbIy9v705/z317Lp3aUjvzr/KPW3EJEW1dBotbcBt5nZt9z99jid/7PAGndfH6fjt035+XUW/3roqawt2sOMq4+lWydNsyoiLSuWRu/bzew4ILdmfXf/WzOc/xLgoXr2TTSzJcBm4PvuvryuSmY2jWDucXJy2skjmpyc4DFUDa8OHs/fxp/FlZMGM0njRIlIBGJp9H4Q+B1wPHBM+JPX1BObWSpwNvBoHbsXAoPcfQxwO/BEfcdx9+nunufueVlZWU0Nq3W4+WZI/3hSw11pnfnBGdcxrGMlP5xyWISBiUgii+V9zDxglLt7M5/7dGChu2+rvcPdi2usP2NmfzazTHcvauYYWqepU4PljTfi+fnceN4P2NG5B/dNO0HzW4hIZGLp6b0M6BuHc19KPY+jzKxvdc9yM5tAEOf2OMTQek2dCuvWMWvhBp7OOZrrTjuMI7O7RR2ViCSwWO4wMoH3zOwdoLy60N3PbuxJzSwd+BzBm1jVZdeGx70LuBD4mplVAHuBS+Jwh9PqFRTv4ydPLGN8TneuPWlo1OGISIKLJWH8vLlP6u5lQK9aZXfVWL8DuKO5z9uWuDv/88Qyyiuq+N1FY0hJjuVmUEQkfmJ5S+pVMxsEDHf3F8K7Az1Ij7Nnlm7lufe2cf3pIzUKrYi0CrG8JfVV4F/A3WFRNg28tSRNt3PPfn42axlHZXfj6uM1uaGItA6xPOf4BjCJoIc37r4K6B3PoBLdTU+9x66yA9xywWg9ihKRViOWv0bl7r6/esPMUgimaZU4eHllATMXbeLrk4cyqr8GFhSR1iOWhPGqmd0AdDKzzxF0tPt3fMNKTCX7DnDDzKUM792Zb5wyLOpwREQ+IZaEcT1QCCwleA32GeB/4hlUorrl2ZVsK97H/104mo4peq9ARFqXWF6r7QTc5+73wEcjzHYCyhr8lByShfk7+fvb+Vw5aTDjcnpEHY6IyKfEcofxIkGCqNYJeCE+4SSmisoqbpy5jL5d0/juaSOiDkdEpE6xJIw0dy+t3gjX0xuoL4fogbfWs2JLMT/9wig6d9R0qyLSOsWSMPaY2fjqDTM7mmC4DmkGW3fv4/fPvc9JI7I4/ch4DNklItI8Yvk6ex3wqJltDrf7ARfHL6TE8sun3qOiyrnpnCM0g56ItGqxDA0yz8xGAocRTNO60t0PxD2yBPDqB4U8vXQL3/3cCAb1yog6HBGRBsX6wPwYPp5xb5yZNdeMewlr34FKfvrkMoZkZnDNSUOiDkdE5KAOmjDCGfeGAouByrDYASWMJrjzlTWs317GjKuPVZ8LEWkTopxxL2Ft3FnGXa+u4azR/TQ/t4i0GVHOuJewfv2flZjBDWccHnUoIiIxi2TGvUQ2d+12nn53C9edOpz+3Tsd/AMiIq1EJDPuAZjZOqCEoF2kwt3zau034DbgDIJhSL7i7gvjEUtLqaxyfvHv9+jfLY1rTtSUqyLStsQ6414fgjelAN5x94JmOv/J7l5Uz77TgeHhz7HAneGyzXpk/gbe21LM7ZeOo1OqGrpFpG2JZca9LwLvABcBXwTmmtmF8Q4MOAf4mwfeBrqbWb8WOG9c7N57gN/Nfp9jcntw1ug2exkiksBieSR1I3BM9V2FmWURDD74ryae24HnzMyBu919eq392cCGGtsbw7ItTTxvJG5/cRU7yvbzwBcmqEe3iLRJsSSMpFqPoLYT29tVBzPJ3TebWW/geTNb6e5zauyv66/qp17tNbNpwDSAnJycZgir+a0pLOX+N9dxcd5AjszuFnU4IiKNEssf/mfNbLaZfcXMvgI8DfynqSd2983hsgCYCUyoVWUjMLDG9gBgc63gjpzEAAAMy0lEQVQ6uPt0d89z97ysrKymhhUXv35mJWkdkvneaYdFHYqISKMdNGG4+w+Au4HRwBhgurv/sCknNbMMM+tSvQ6cRtDfo6ZZwGUW+Ayw293b3OOoeet28MKKbXxt8lCyunSMOhwRkUar95GUmQ0D+rj7G+7+OPB4WH6imQ119zVNOG8fYGb4LD8F+Ie7P2tm1wK4+10EU8GeAawmeK32iiacLxLuzq+eWUGfrh25ctLgqMMREWmShtow/gjcUEd5WbjvC409qbuvJbhbqV1+V411B77R2HO0Bs8u28qi/F3ccsFReo1WRNq8hh5J5br7u7UL3X0+wci10oADlVX83+z3Gd67MxeMHxB1OCIiTdZQwkhrYJ/GtDiIh+dt4MOiPfxoykhSkpvjpTIRkWg19Jdsnpl9tXahmV0FLIhfSG1faXkFt73wARMG9+Szh/eOOhwRkWbRUBvGdQQN01P5OEHkAanAefEOrC27Z85aikr3c89lI9VJT0TajXoThrtvA44zs5OBI8Pip939pRaJrI0qKNnHPa+t5Yyj+jIup0fU4YiINJtYBh98GXi5BWJpF/700mr2V1Txg8+PjDoUEZFmpdbYZrRp114eemcDF+UNYHBmRtThiIg0KyWMZnTHS6sB+OYpwyOORESk+SlhNJP87WU8On8Dl04YSLZm0hORdkgJo5nc9uIqkpOMb5w8LOpQRETiQgmjGawuKGXmoo1cNnEQvbs21N9RRKTtUsJoBre9uIq0Dslce5Lm6RaR9ksJo4lWbi3mqXc3c8WkXHp11vDlItJ+KWE00R+e/4DOqSl89YQhUYciIhJXShhNsGzTbmYv38bVJwyhe3pq1OGIiMSVEkYT3P7SKrqmpXDF8blRhyIiEndKGI30/tYSZi/fxhWTBtM1rUPU4YiIxJ0SRiP96eXVZKQmc8Wk3KhDERFpES2eMMxsoJm9bGYrzGy5mX2njjqTzWy3mS0Of37a0nE2ZG1hKU+9u5kvT8xV24WIJIyDjlYbBxXA99x9oZl1ARaY2fPu/l6teq+5+1kRxHdQd76yhtSUJK4+YXDUoYiItJgWv8Nw9y3uvjBcLwFWANktHUdjbdhRxsxFm7h0Qg6Z6nchIgkk0jYMM8sFxgFz69g90cyWmNl/zOyIBo4xzczmm9n8wsLCOEX6sbvnrCHJjGknqt+FiCSWyBKGmXUGHgOuc/fiWrsXAoPcfQxwO/BEfcdx9+nunufueVlZWfELGNhWvI9H5m3kwrwB9OumEWlFJLFEkjDMrANBspjh7o/X3u/uxe5eGq4/A3Qws8wWDvNTps9ZS6U7X9OYUSKSgKJ4S8qAvwAr3P339dTpG9bDzCYQxLm95aL8tO2l5cyYu55zx2YzsGd6lKGIiEQiirekJgFfBpaa2eKw7AYgB8Dd7wIuBL5mZhXAXuASd/cIYv3IA2+tp7yiiq9N1t2FiCSmFk8Y7v46YAepcwdwR8tEdHBl+yt48K11nHp4H4b17hx1OCIikVBP7xg8On8jO8sOcI3ejBKRBKaEcRAVlVXc+/paxud0Jy+3Z9ThiIhERgnjIJ5dvpUNO/Yy7US1XYhIYlPCaIC7c/eraxmSmcHnRvWJOhwRkUgpYTTgrbXbWbppN1efMITkpAbb6UVE2j0ljAZMn7OWzM6pnD++zQx1JSISN0oY9Xh/awmvvF/I5RNzSeuQHHU4IiKRU8Kox/Q5a+nUIZkvfWZQ1KGIiLQKShh12Fa8jycXb+LiYwbSI0MTJImIgBJGnR58az2V7lw5SRMkiYhUU8KoZd+BSv7xTj6fHdmHnF4aZFBEpJoSRi2zFm9mx579XDkpN+pQRERaFSWMGtydv765jsP6dGHi0F5RhyMi0qooYdQw98MdrNhSzBWTcgmn4xARkZASRg1/feNDeqR34Nxx6qgnIlKbEkZow44ynn9vG5dOyFFHPRGROihhhP721jrMjC9PVEc9EZG6RJIwzGyKmb1vZqvN7Po69nc0s3+G++eaWW4849lTXsHD8zZw+pF96detUzxPJSLSZrV4wjCzZOBPwOnAKOBSMxtVq9pVwE53Hwb8AbglnjE9vnAjJfsquEId9URE6hXFHcYEYLW7r3X3/cDDwDm16pwDPBCu/wv4rMXptaWqquBV2tEDujE+p3s8TiEi0i6kRHDObGBDje2NwLH11XH3CjPbDfQCimofzMymAdMAcnJyDjmYvQcqmZDbk+OHZ+pVWhGRBkSRMOr6q+yNqBMUuk8HpgPk5eXVWachGR1T+M0Fow/1YyIiCSeKR1IbgYE1tgcAm+urY2YpQDdgR4tEJyIidYoiYcwDhpvZYDNLBS4BZtWqMwu4PFy/EHjJ3Q/57kFERJpPiz+SCtskvgnMBpKB+9x9uZndBMx391nAX4AHzWw1wZ3FJS0dp4iIfFIUbRi4+zPAM7XKflpjfR9wUUvHJSIi9VNPbxERiYkShoiIxEQJQ0REYqKEISIiMbH29LaqmRUC6xv58Uzq6EmeIBL52iGxr1/Xnriqr3+Qu2fF8oF2lTCawszmu3te1HFEIZGvHRL7+nXtiXnt0Ljr1yMpERGJiRKGiIjERAnjY9OjDiBCiXztkNjXr2tPXId8/WrDEBGRmOgOQ0REYqKEISIiMUn4hGFmU8zsfTNbbWbXRx1PvJnZfWZWYGbLapT1NLPnzWxVuOwRZYzxYmYDzexlM1thZsvN7DtheaJcf5qZvWNmS8Lr/0VYPtjM5obX/89w2oF2ycySzWyRmT0VbifEtZvZOjNbamaLzWx+WHbIv/cJnTDMLBn4E3A6MAq41MxGRRtV3N0PTKlVdj3worsPB14Mt9ujCuB77n448BngG+G/d6JcfzlwiruPAcYCU8zsM8AtwB/C698JXBVhjPH2HWBFje1EuvaT3X1sjb4Xh/x7n9AJA5gArHb3te6+H3gYOCfimOLK3efw6dkLzwEeCNcfAM5t0aBaiLtvcfeF4XoJwR+ObBLn+t3dS8PNDuGPA6cA/wrL2+31m9kA4Ezg3nDbSJBrr8ch/94nesLIBjbU2N4YliWaPu6+BYI/qkDviOOJOzPLBcYBc0mg6w8fySwGCoDngTXALnevCKu05/8DfwR+CFSF271InGt34DkzW2Bm08KyQ/69j2QCpVbE6ijTe8btnJl1Bh4DrnP34uCLZmJw90pgrJl1B2YCh9dVrWWjij8zOwsocPcFZja5uriOqu3u2kOT3H2zmfUGnjezlY05SKLfYWwEBtbYHgBsjiiWKG0zs34A4bIg4njixsw6ECSLGe7+eFicMNdfzd13Aa8QtOV0N7PqL4/t9f/AJOBsM1tH8Oj5FII7jkS4dtx9c7gsIPiiMIFG/N4nesKYBwwP35RIJZg7fFbEMUVhFnB5uH458GSEscRN+Mz6L8AKd/99jV2Jcv1Z4Z0FZtYJOJWgHedl4MKwWru8fnf/sbsPcPdcgv/nL7n7VBLg2s0sw8y6VK8DpwHLaMTvfcL39DazMwi+aSQD97n7zRGHFFdm9hAwmWBo423Az4AngEeAHCAfuMjdazeMt3lmdjzwGrCUj59j30DQjpEI1z+aoHEzmeDL4iPufpOZDSH41t0TWAR8yd3Lo4s0vsJHUt9397MS4drDa5wZbqYA/3D3m82sF4f4e5/wCUNERGKT6I+kREQkRkoYIiISEyUMERGJiRKGiIjERAlDRERiooQhEjKzXuFonovNbKuZbaqx/WaczjnOzKrHNvq5mX0/xs+90F5H1ZXWK9GHBhH5iLtvJxjFFTP7OVDq7r+L82lvAP431sph50MDHgS+DrTrfkPSuugOQyQGZlYaLieb2atm9oiZfWBmvzGzqeE8E0vNbGhYL8vMHjOzeeHPpDqO2QUY7e5LahSPMrNXzGytmX07rJcbzuHxZ2AhwXA2s4BL433dIjXpDkPk0I0hGLRvB7AWuNfdJ4QTMn0LuA64jWCehdfNLAeYzacH+ssjGKKhppHAyUAX4H0zuzMsPwy4wt2/Xl3RzDqaWa/wzkgk7pQwRA7dvOphoc1sDfBcWL6U4I89BOM0jaoxEm5XM+sSzsNRrR9QWOvYT4dDU5SbWQHQJyxf7+5v16pbAPQHlDCkRShhiBy6mmMNVdXYruLj/1NJwER339vAcfYCaQ0cu7LG8fbU8fm08BgiLUJtGCLx8RzwzeoNMxtbR50VwLDGHDxs/O4LrGvM50UaQwlDJD6+DeSZ2btm9h5wbe0K7r4S6FY99PQhOhp4u8ZscSJxp9FqRSJkZv8NlLj7vYf4uduAWe7+YnwiE/k03WGIROtOPtluEatlShbS0nSHISIiMdEdhoiIxEQJQ0REYqKEISIiMVHCEBGRmChhiIhITP4/gcppAo0dRMUAAAAASUVORK5CYII=">
          <a:extLst>
            <a:ext uri="{FF2B5EF4-FFF2-40B4-BE49-F238E27FC236}">
              <a16:creationId xmlns:a16="http://schemas.microsoft.com/office/drawing/2014/main" id="{0C219617-5FC8-404F-B0F8-B723AC6FD9DC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114300</xdr:rowOff>
    </xdr:to>
    <xdr:sp macro="" textlink="">
      <xdr:nvSpPr>
        <xdr:cNvPr id="27650" name="AutoShape 2" descr="data:image/png;base64,iVBORw0KGgoAAAANSUhEUgAAAYwAAAEWCAYAAAB1xKBvAAAABHNCSVQICAgIfAhkiAAAAAlwSFlzAAALEgAACxIB0t1+/AAAADl0RVh0U29mdHdhcmUAbWF0cGxvdGxpYiB2ZXJzaW9uIDIuMi4zLCBodHRwOi8vbWF0cGxvdGxpYi5vcmcvIxREBQAAIABJREFUeJzt3Xl8FtXZ//HPlYQQEnYStkAIq4jKZsQiLmitxaXuVn1otS5Fu/t0tfp0s49tfVrb+tNWRWu1lmq1ilK14i6uyC4gKIsQ9iRsSQgEkly/P2aiMSbhJsmdSXJ/369XXjNz5twz17wIue6ZM+ccc3dEREQOJinqAEREpG1QwhARkZgoYYiISEyUMEREJCZKGCIiEhMlDBERiYkShoiIxEQJQ6QOZlZa46fKzPbW2J4adXwiUTB13BNpmJmtA6529xdaQSwp7l4RdRySmHSHIdIIZvZ3M/t5je1Tw8RSvb3RzL5vZsvCu5LpZtbHzGabWbGZPWdm3WvUP9fMlpvZLjN7ycwOq3WsH5jZUqCshS5R5FOUMETi53zgFGAkcAHwNPBDoDfQEfgGgJkdDvwd+BaQBbwA/NvMOtQ41iXA6UC3lgpepDYlDJH4uc3dC9x9I/A68Ja7L3H3fcATwLiw3iXALHd/yd0PAL8BugLH1jrWRnff25IXIFKTEoZI/Gyrsb63ju3O4Xp/YH31DnevAjYC2TXqb4hTjCIxU8IQaZw9QHqN7b5NONZmYFD1hpklAQOATTXq6O0UiZwShkjjLAbONLMeZtYP+HYTjvUIcLaZTQ7bLX4AlABzmyFOkWajhCHSOPcDKwgeJT0LPNzYA7n7cuBy4E6gEJgCnB22Z4i0GuqHISIiMdEdhoiIxEQJQ0REYqKEISIiMVHCEBGRmKREHUBzyszM9Nzc3KjDEBFpMxYsWFDk7lmx1G1XCSM3N5f58+dHHYaISJthZusPXiugR1IiIhITJQwREYmJEoaIiMRECUNERGKihCEiIjFRwhARaatmzIDcXEhKCpYzZsT1dO3qtVoRkYQxYwZMmwZl4TTv69cH2wBTp8bllLrDEBFpi2688eNkUa2sLCiPEyUMEZG2KD//0MqbgRKGiEhblJNzaOXNQAlDRKQtuvlmSE//ZFl6elAeJ0oYIiJt0dSpMH06DBoEZsFy+vS4NXiD3pISEWm7pk6Na4KoTXcYIiISEyUMERGJiRKGiIjERAlDRERiooQhIiIxUcIQEZGYKGGIiEhM4tYPw8zuA84CCtz9yLDsn8BhYZXuwC53H1vHZ9cBJUAlUOHuefGKU0REYhPPjnv3A3cAf6sucPeLq9fN7FZgdwOfP9ndi+IWnYiIHJK4JQx3n2NmuXXtMzMDvgicEq/zi4hI84qqDeMEYJu7r6pnvwPPmdkCM5vW0IHMbJqZzTez+YWFhc0eqIiIBKJKGJcCDzWwf5K7jwdOB75hZifWV9Hdp7t7nrvnZWVlNXecIiISavGEYWYpwPnAP+ur4+6bw2UBMBOY0DLRiYhIfaK4wzgVWOnuG+vaaWYZZtaleh04DVjWgvGJiEgd4pYwzOwh4C3gMDPbaGZXhbsuodbjKDPrb2bPhJt9gNfNbAnwDvC0uz8brzhFRCQ28XxL6tJ6yr9SR9lm4IxwfS0wJl5xiYhI46int4iIxEQJQ0REYqKEISIiMVHCEBGRmChhiIhITJQwREQkJkoYIiISEyUMERGJiRKGiIjERAlDRERiooQhIiIxUcIQEZGYKGGIiEhMlDBERCQmShgiIhITJQwREYmJEoaIiMQknlO03mdmBWa2rEbZz81sk5ktDn/OqOezU8zsfTNbbWbXxytGERGJXTzvMO4HptRR/gd3Hxv+PFN7p5klA38CTgdGAZea2ag4xikiIjGI55zec8wstxEfnQCsDuf2xsweBs4B3mu+6ETajgOVVews20/pvgrK9leypzxc7q+grLySsv0VVFQ5lVVORZVTVb10xx2Sk4wOyUZyUlK4NFKSk+iQZKR3TCEjNZmMjilkpKaQ0TFcD8vNLOrLl1YkbgmjAd80s8uA+cD33H1nrf3ZwIYa2xuBY+s7mJlNA6YB5OTkNHOoIvGz70AlW3fvY/OuvWwOl1t276WodD879gQ/20vLKd5X0ajjJ4V/66u8cfGlJBnd01PpmdGBHump9MxIpUdGKj3Tg2XvLh3p2y2Nvl3T6N21Ix1Tkht3ImkzWjph3An8EvBweStwZa06dX2lqfdX3t2nA9MB8vLyGvlfQyQ+DlRWsWFHGWsL97C2qJQ1BcHyw6IyikrLP1U/s3MqmZ070jMjlSP6d6VnRupHP13TOpAe3g1ULzM6ptCpQzIpyUZKkpFkwTI5yT66O6iqcirdqah0KqqqwqVzoLKKsv0V7CkP7lr27K9eVrCnvILdew98lLh27jnAqoJSdu7Zz86y/XUmoV4ZqfTpmhYkkW5pDOjRiZye6eT0TGdgj3S6p3fQHUsb16IJw923Va+b2T3AU3VU2wgMrLE9ANgc59BEmqy0vIIVW4pZvmk3yzcXs3xzMasKSjhQ+fFf114ZqQzJyuCUkVkM7JFOv+6d6N89jezunejTNY20Ds3/LT0pyUjCCA7d9ONXVTm79x5gW8k+tu7ex7bifWzdXc7W4mB9y+59LMrfyc6yA5/4XJeOKQwME0hOr2A5NKszw3p3JrNzqpJJG9CiCcPM+rn7lnDzPGBZHdXmAcPNbDCwCbgE+K8WClEkJlVVzprCUuav38n8dTtZlL+TD7fvwcPc0CsjlVH9u3LCiMEMy+rM0N6dGZrZmW7pHaINvBkkJRk9wsdTI/t2rbdeaXkFG3aUkb+j7KNl/o4yVhWU8NL7BeyvqPqobte0FIb17vxRAqleDujRiZRkvf3fWhw0YZhZEjAG6A/sBZbXvFNo4HMPAZOBTDPbCPwMmGxmYwkeMa0Drgnr9gfudfcz3L3CzL4JzCb4OnSfuy9vxLWJNJuqKmfF1mJeX1XEOx/uYEH+TnaF36B7ZqQyPqcH54zN5oj+XTkyuxt9unZM+G/MnTumcHi/rhze79NJparK2bx7L2sL97C6oJQ1hcHPy+8X8uiCjR/VS01JYkSfzozsGxzn8L5dOLxfV3pkpLbkpUjI3Ot+7G9mQ4EfAacCq4BCIA0YAZQBdwMPuHtVnQeIQF5ens+fPz/qMKSd2Fa8j9dWFfHaqkLeWF1EUel+AIZkZXDMoJ4cnduDvEE9GJyZkfDJoTntLjvAmqJS1hSUsqqglBVbilmxpeQTbT59unb8OIn068IR/bsyOLMzyUn6dzhUZrbA3fNiqdvQHcb/EjRSX+O1soqZ9SZ4TPRl4IHGBirSmrg7qwpKmb1sK7Pf28qyTcVA0BB9/LBMThiexfHDM+nTNS3iSNu3bukdGJ/Tg/E5PT5RXlhSzsqtxazYUszKLSW8t6WYN9cUfdRGlJGazBHZ3Rid3Y2jBnRjzIDuDOqVrmTejOq9w2iLdIchh8rdWbxhF88u28rs5VtZt70MgHE53fncqD5MHtGbkX27kKRvrq3S/ooq1hSWsnxzMe9u3MW7G3fz3pbij9pHuqalcNSAbhyV3Z0xA4JEkt29k5JIDYdyh3HQhGFm59dRvBtY6u4FjYgvbpQwJFbrivbwxOJNPLFoE+u2l5GSZEwc2ovPH9GX00b1obfuItqsA5VVfLCthHc37ubdjbtZumkXK7eUUBG+C9y7S0fG5/Tg6EE9GD+oB0dmd03oPiTNnTCeBiYCL4dFk4G3CdoybnL3BxsfavNSwpCG7Crbz6wlm5m5aBOL8ndhBscN7cU5Y7P5/BF96dap7b/BJHXbd6CSlVtLWLJhF4vyd7IgfycbduwFIDU5iSOzu34iiSTSY8fmThj/Bq6ufjPKzPoQtG1cDcxx9yObGG+zUcKQ2tydRRt2MePtfJ56dzPlFVUc3q8r543rz9ljsunbLXH+MMgnFZTsY+H6MIGs38m7m3Z/9Cgru3snjh7Ug2MG9+Qzg3syrHfndvsYq7kavavl1nqNtgAY4e47zOxAfR8SiVJpeQVPLNrEjLn5rNhSTEZqMhflDeDSCTkc0b9b1OFJK9C7SxpTjuzLlCP7AkF7yPLNu1mYv4uF+TuZ++F2Zi0J+gz3zEjlmNweHDu4FxMG9+Twfl0T8o2sWBLGa2b2FPBouH0BMMfMMoBdcYtMpBG27N7L/W+s4x9z8ykpr+Dwfl25+bwjOWdsNp07RjF0mrQVqSlJjMvpwbicHlzFYNydDTv28vaH23nnwx288+EOZi8Pvjt3SUvhmNyeTBgc/ByV3Y0OCdDBMJZHUkaQJCYRjPP0OvBY7VdtWwM9kkpcK7YUc8+ctcxaspkqd844qh9XHj+YcQO7t9tHCdLyNu/ay7x1O5j74Q7mrt3OmsI9AHTqkMzRg3owcWgvjhvai6Oyu7WZHurN0oZhZrOBZ4H/uPvKZowvbpQwEs+i/J3c9uIqXnm/kPTUZC4+ZiBXThrMwJ7pUYcmCaCotJx5HwYJ5O2121m5tQQIxs06dkhPjhuayaRhmYzo03rbQJorYfQlmABpCsEbUXMJEsiL7l7aTLE2KyWMxFEzUfRI78DVJwxh6rE5dE/XkBESne2l5by1djtvrN7Om2uKWB/268nsnMrEoZlMGtqLScMyW9UXmmZ9Syo8YBLBnBSnA58lGFPqOXf/v6YE2tyUMNq/pRt3c+vz73+UKKadOJTLJg4iQ+0T0gpt3FnGm2u28+bqIt5Ys53CkmB4kwE9OjFpaCbHDevFcUMzyerSMbIYmz1h1HGCTODz7j7jkD8cR0oY7deGHWX8dvb7zFqyWYlC2iT3YITjN1Zv543VRby9dvtHk2ON6teVE0ZkctLwLI7O7dGiHQmbLWGY2cnAt4DDwqIVwB3u/kpTg4wHJYz2Z1fZfv708moeeHM9SUlw9fFDuOakIXRJUyc7adsqq5xlm3bz+uoi5nxQyIL1O6mocjp1SOYzQ3py4ogsThyRxZA4D27ZXG0YZwJ3ADcBCwnekBoP/A/wTXd/pnnCbT5KGO1HRWUVD769nj++sIrifQe46OgB/PfnRtCvW6eoQxOJi9LyCt5es53XVhUyZ1URHxYFb2Bld+/EiSOCwS8nDc1s9jlVmithvAJ8x92X1CofDdzu7ic1NdDmpoTRPsxbt4OfPLGMlVtLOGF4JjeeeXiDE/WItEcbdpQxZ1Uhcz4o5M3V2ykpryDJYOzA7pwwPLj7GDOg6a/vNlfCWOnuIw91X5SUMNq2wpJyfv2fFTy+cBP9u6Xxk7NGMeXIvq32dUSRllJRWcXiDbuYsyp4fPXuxl1UeTAa7wnDszhpRBbnj89uVPJorqFB9jRyn8ghqapyHpqXz2+eWcm+ikq+Pnko3zxlGOmpatAWAUhJTiIvtyd5uT357udGsKtsP2+s3s6cDwp59YNCFm/YxUV5A+IfRwP7hprZrDrKDRhysAOb2X3AWUBB9QCFZvZb4AvAfmANcIW7f2p4ETNbB5QAlUBFrNlP2p712/dw/WNLeWvtdiYO6cX/nnckQ7M6Rx2WSKvWPT2VM0f348zR/XB3CkvKW+ROvKGEcU4D+34Xw7HvJ2g0/1uNsueBH4fzdt8C/JhgGti6nOzuRTGcR9qgyirn/jfX8dvZK0lJSuJX5x3FpRMG6vGTyCEysxabv6XehOHurzblwO4+x8xya5U9V2PzbeDCppxD2qYPi/bwvUcWszB/FycflsWvzj9Kbz+JtAH1JgwzWwrU1SJugLv76Cae+0rgn/Xsc+A5M3Pgbnef3kCc04BpADk5OU0MSeLJ3Xl0/kZ+/u/lpCQZf7h4DOeOzdZdhUgb0dAjqbPidVIzuxGoAOrrKT7J3TebWW/g+fCtrDl1VQyTyXQI3pKKS8DSZLvK9vPjx5fyn2VbmTikF7+/eExi3FXMmAE33gj5+ZCTAzffDFOnRh2VSKM09Ehqfe0yM/sskE4wCGGjmNnlBMnos/UNke7um8NlgZnNBCYAdSYMaf3eXF3Edx9ZwvY95fz49JF89YQhJCXC5DMzZsC0aVAWDEDH+vXBNihpSJsU80u7ZnYrcCrwGeDJxpzMzKYQNHKf7e5l9dTJMLMu1evAacCyxpxPolVZ5fzh+Q+Y+pe5pHdMZubXJ3HNSUMTI1lAcGdRVuvXvKwsKBdpgxpqw/gd8Et33x0W5QBfDNeXHuzAZvYQMBnINLONwM8I3orqSPCYCeBtd7/WzPoD97r7GUAfYGa4PwX4h7s3+o5GorFjz36+8/AiXltVxPnjs/nfc49MvH4V+fmHVi7SyjX0P3gm8E8zexr4M8HrsW8DaYRtBg1x90vrKP5LPXU3A2eE62uBMQc7vrRei/J38o0ZCynas59fn38UlxyToK/L5uQEj6HqKhdpg+p9JOXub7j7FIJ5u58Ny4519zHu/v9aKkBpO9ydB99axxfvfoukJOOxa4/j0gk5iZksIGjgTq81UU56elAu0gbVmzDMLCUcsXYbcB4wzsxmhYMPinzC/ooqbpi5lJ88uZwThmfx1LeO56gB3aIOK1pTp8L06TBoEJgFy+nT1eAtbVZDgw8+BSwmeCuql7tfHrY13ETQD+OrLRdmbDT4YDR27tnPtX9fwNwPd/D1yUP5/mmHJU7Dtkgb11yDDw5y97PMLJWg7aK6reFqMxvbDHFKO7BqWwlXPTCfrcX7+OPFYzl3XHbUIYlInDSUMKab2WKCXte31tzh7ovjGpW0CS+/X8C3/rGItA7JPDztM4zP6RF1SCISRw113LsduL0FY5E25OF38rlh5lJG9u3KvZfn0b97AvTaFklwDTV6/4+Z1fuV0cxOMbO4DR8irZO78/9eXMX1jy/l+OFZPHrtRCULkQTR0COppcBTZraPYE7vQoI+GMOBscALwK/iHqG0GpVVzk+fXMaMufmcPz6bWy4YTYcmTg8pIm1HQ4+kngSeNLPhwCSgH1AM/B2Y5u57WyZEaQ32Hajk2w8t4rn3tvH1yUP5wecPS9z+FSIJ6qBjNbj7KmBVC8QirVTJvgNcdf985q3fwS/OPoLLj8uNOiQRiUCCDe4jh2p32QEu++s7LN+0m/93yTi+MKZ/1CGJSESUMKRe20vL+fJf3mF1QSl3fuloPjeqT9QhiUiElDCkTgUl+5h6z1zyd5Rxz+V5nDQiK+qQRCRiB00YZpYFfBXIrVnf3a+MX1gSpS279/Jf98xlW/E+7r9iAhOH9oo6JBFpBWK5w3gSeI3gNdrK+IYjUdtWvI9Lpr/NjtL9PHjVBI4e1DPqkESklYglYaS7+4/iHolErqi0nP+6522KSsp58OpjNdSHiHxCLL2unjKzM+IeiURq5579fOneuWzatZf7vnKMkoWIfEosCeM7hD2+zawk/CmO5eBmdp+ZFZjZshplPc3seTNbFS7r/MtkZpeHdVaZ2eWxXY40xu69B7jsvndYW7SHey87hmOHqM1CRD7toAnD3bu4e5K7p4XrXdy9a4zHvx+YUqvseuBFdx8OvBhuf4KZ9SSYA/xYYALws4bGtZLGKy2v4Iq/vsPKrcXc9aXxHD88M+qQRKSVimkgIDM728x+F/7EPOCgu88BdtQqPgd4IFx/ADi3jo9+Hnje3Xe4+07geT6deKSJyisquebB+SzZuJvbLx3PKSPVz0JE6nfQhGFmvyF4LPVe+POdsKyx+rj7FoBw2buOOtnAhhrbG8OyuuKbZmbzzWx+YWFhE8JKLFVVzvceWcIbq7dzywWjmXJk36hDEpFWLpa3pM4Axrp7FYCZPQAsoo5HSc2orlHt6pxL1t2nA9MhmKI1jjG1G+7OL59+j6fe3cKPpozkwqMHRB2SiLQBsY5N3b3GercmnnObmfUDCJcFddTZCAyssT0A2NzE80ro7jlr+esb67hiUi7XnjQk6nBEpI2IJWH8GlhkZveHdxcLaNo8GLOA6reeLifoGFjbbOA0M+sRNnafFpZJEz22YCO/+c9KvjCmPz85c5SGKBeRmMUyvPlDZvYKcAzBo6IfufvWWA5uZg8Bk4FMM9tI8ObTb4BHzOwqIB+4KKybB1zr7le7+w4z+yUwLzzUTe5eu/FcDtGcDwr54WPvMmlYL3530WiSkpQsRCR25l73Y38zG+nuK81sfF373X1hXCNrhLy8PJ8/f37UYbRKq7aVcP6f3yS7RycevXYiXdI6RB2SiLQCZrbA3fNiqdvQHcZ3gWnArXXsc+CURsQmEdheWs6VD8yjY4dk/vKVY5QsRKRRGpqidVq4erq776u5z8zS4hqVNJugr8UCCorLeXjaZ8ju3inqkESkjYql0fvNGMuklXF3fvzYUuav38mtXxzDOI0PJSJNUO8dhpn1Jegs18nMxvFx34iuQHoLxCZN9OdX1vD4ok3896kjOGu0plYVkaZpqA3j88BXCPpA/L5GeQlwQxxjkmbw3PKt/Hb2+5w9pj/f/uywqMMRkXagoTaMB4AHzOwCd3+sBWOSJlpTWMp3H1nC6AHd+L8LR6uvhYg0i1j6YTxmZmcCRwBpNcpvimdg0jil5RVc++ACUlOSuPNLR5PWITnqkESknYhl8MG7gIuBbxG0Y1wEDIpzXNII7s4P/7WENYWl3HHpOL0RJSLNKpa3pI5z98uAne7+C2AinxznSVqJ6XPW8szSrVx/+kiOG6Z5LUSkecWSMKr7YJSZWX/gADA4fiFJY7yxuohbnl3JmUf146snaEBBEWl+sQxv/m8z6w78FlhI0Mv7nrhGJYdky+69fOuhRQzN6qxGbhGJmwYThpklEUynugt4zMyeAtLcfXeLRCcHVVFZxbcfWkT5gUru/vLRZHSM5TuAiMiha/CRVDhp0q01tsuVLFqX215cxbx1O7n5vKMYktU56nBEpB2LpQ3jOTO7wPSco9V5fVURd7y8mouOHsC54+qcwVZEpNnE8vziu0AGUGFm+wherXV37xrXyKRBhSXlXPfPxQzN6swvzjki6nBEJAHE0nGvS0sEIrGrqnK++8hiSvYd4O9XTyA9Ve0WIhJ/sXTcezGWMmlmM2ZAbi4kJQXLGTM+2nXXnDW8tqqIn35hFCP76kZPRFpGQ6PVphGMSpsZzqtdc7TaRg99amaHAf+sUTQE+Km7/7FGnckEc31/GBY9nlBDkcyYAdOmQVlZsL1+fbANLDnxTG597gPOPKof/zUhJ8IgRSTRNPQs4xrgOoLksICPE0Yx8KfGntDd3wfGAphZMrAJmFlH1dfc/azGnqdNu/HGj5NFtbIy9v705/z317Lp3aUjvzr/KPW3EJEW1dBotbcBt5nZt9z99jid/7PAGndfH6fjt035+XUW/3roqawt2sOMq4+lWydNsyoiLSuWRu/bzew4ILdmfXf/WzOc/xLgoXr2TTSzJcBm4PvuvryuSmY2jWDucXJy2skjmpyc4DFUDa8OHs/fxp/FlZMGM0njRIlIBGJp9H4Q+B1wPHBM+JPX1BObWSpwNvBoHbsXAoPcfQxwO/BEfcdx9+nunufueVlZWU0Nq3W4+WZI/3hSw11pnfnBGdcxrGMlP5xyWISBiUgii+V9zDxglLt7M5/7dGChu2+rvcPdi2usP2NmfzazTHcvauYYWqepU4PljTfi+fnceN4P2NG5B/dNO0HzW4hIZGLp6b0M6BuHc19KPY+jzKxvdc9yM5tAEOf2OMTQek2dCuvWMWvhBp7OOZrrTjuMI7O7RR2ViCSwWO4wMoH3zOwdoLy60N3PbuxJzSwd+BzBm1jVZdeGx70LuBD4mplVAHuBS+Jwh9PqFRTv4ydPLGN8TneuPWlo1OGISIKLJWH8vLlP6u5lQK9aZXfVWL8DuKO5z9uWuDv/88Qyyiuq+N1FY0hJjuVmUEQkfmJ5S+pVMxsEDHf3F8K7Az1Ij7Nnlm7lufe2cf3pIzUKrYi0CrG8JfVV4F/A3WFRNg28tSRNt3PPfn42axlHZXfj6uM1uaGItA6xPOf4BjCJoIc37r4K6B3PoBLdTU+9x66yA9xywWg9ihKRViOWv0bl7r6/esPMUgimaZU4eHllATMXbeLrk4cyqr8GFhSR1iOWhPGqmd0AdDKzzxF0tPt3fMNKTCX7DnDDzKUM792Zb5wyLOpwREQ+IZaEcT1QCCwleA32GeB/4hlUorrl2ZVsK97H/104mo4peq9ARFqXWF6r7QTc5+73wEcjzHYCyhr8lByShfk7+fvb+Vw5aTDjcnpEHY6IyKfEcofxIkGCqNYJeCE+4SSmisoqbpy5jL5d0/juaSOiDkdEpE6xJIw0dy+t3gjX0xuoL4fogbfWs2JLMT/9wig6d9R0qyLSOsWSMPaY2fjqDTM7mmC4DmkGW3fv4/fPvc9JI7I4/ch4DNklItI8Yvk6ex3wqJltDrf7ARfHL6TE8sun3qOiyrnpnCM0g56ItGqxDA0yz8xGAocRTNO60t0PxD2yBPDqB4U8vXQL3/3cCAb1yog6HBGRBsX6wPwYPp5xb5yZNdeMewlr34FKfvrkMoZkZnDNSUOiDkdE5KAOmjDCGfeGAouByrDYASWMJrjzlTWs317GjKuPVZ8LEWkTopxxL2Ft3FnGXa+u4azR/TQ/t4i0GVHOuJewfv2flZjBDWccHnUoIiIxi2TGvUQ2d+12nn53C9edOpz+3Tsd/AMiIq1EJDPuAZjZOqCEoF2kwt3zau034DbgDIJhSL7i7gvjEUtLqaxyfvHv9+jfLY1rTtSUqyLStsQ6414fgjelAN5x94JmOv/J7l5Uz77TgeHhz7HAneGyzXpk/gbe21LM7ZeOo1OqGrpFpG2JZca9LwLvABcBXwTmmtmF8Q4MOAf4mwfeBrqbWb8WOG9c7N57gN/Nfp9jcntw1ug2exkiksBieSR1I3BM9V2FmWURDD74ryae24HnzMyBu919eq392cCGGtsbw7ItTTxvJG5/cRU7yvbzwBcmqEe3iLRJsSSMpFqPoLYT29tVBzPJ3TebWW/geTNb6e5zauyv66/qp17tNbNpwDSAnJycZgir+a0pLOX+N9dxcd5AjszuFnU4IiKNEssf/mfNbLaZfcXMvgI8DfynqSd2983hsgCYCUyoVWUjMLDG9gBgc63gjpzEAAAMy0lEQVQ6uPt0d89z97ysrKymhhUXv35mJWkdkvneaYdFHYqISKMdNGG4+w+Au4HRwBhgurv/sCknNbMMM+tSvQ6cRtDfo6ZZwGUW+Ayw293b3OOoeet28MKKbXxt8lCyunSMOhwRkUar95GUmQ0D+rj7G+7+OPB4WH6imQ119zVNOG8fYGb4LD8F+Ie7P2tm1wK4+10EU8GeAawmeK32iiacLxLuzq+eWUGfrh25ctLgqMMREWmShtow/gjcUEd5WbjvC409qbuvJbhbqV1+V411B77R2HO0Bs8u28qi/F3ccsFReo1WRNq8hh5J5br7u7UL3X0+wci10oADlVX83+z3Gd67MxeMHxB1OCIiTdZQwkhrYJ/GtDiIh+dt4MOiPfxoykhSkpvjpTIRkWg19Jdsnpl9tXahmV0FLIhfSG1faXkFt73wARMG9+Szh/eOOhwRkWbRUBvGdQQN01P5OEHkAanAefEOrC27Z85aikr3c89lI9VJT0TajXoThrtvA44zs5OBI8Pip939pRaJrI0qKNnHPa+t5Yyj+jIup0fU4YiINJtYBh98GXi5BWJpF/700mr2V1Txg8+PjDoUEZFmpdbYZrRp114eemcDF+UNYHBmRtThiIg0KyWMZnTHS6sB+OYpwyOORESk+SlhNJP87WU8On8Dl04YSLZm0hORdkgJo5nc9uIqkpOMb5w8LOpQRETiQgmjGawuKGXmoo1cNnEQvbs21N9RRKTtUsJoBre9uIq0Dslce5Lm6RaR9ksJo4lWbi3mqXc3c8WkXHp11vDlItJ+KWE00R+e/4DOqSl89YQhUYciIhJXShhNsGzTbmYv38bVJwyhe3pq1OGIiMSVEkYT3P7SKrqmpXDF8blRhyIiEndKGI30/tYSZi/fxhWTBtM1rUPU4YiIxJ0SRiP96eXVZKQmc8Wk3KhDERFpES2eMMxsoJm9bGYrzGy5mX2njjqTzWy3mS0Of37a0nE2ZG1hKU+9u5kvT8xV24WIJIyDjlYbBxXA99x9oZl1ARaY2fPu/l6teq+5+1kRxHdQd76yhtSUJK4+YXDUoYiItJgWv8Nw9y3uvjBcLwFWANktHUdjbdhRxsxFm7h0Qg6Z6nchIgkk0jYMM8sFxgFz69g90cyWmNl/zOyIBo4xzczmm9n8wsLCOEX6sbvnrCHJjGknqt+FiCSWyBKGmXUGHgOuc/fiWrsXAoPcfQxwO/BEfcdx9+nunufueVlZWfELGNhWvI9H5m3kwrwB9OumEWlFJLFEkjDMrANBspjh7o/X3u/uxe5eGq4/A3Qws8wWDvNTps9ZS6U7X9OYUSKSgKJ4S8qAvwAr3P339dTpG9bDzCYQxLm95aL8tO2l5cyYu55zx2YzsGd6lKGIiEQiirekJgFfBpaa2eKw7AYgB8Dd7wIuBL5mZhXAXuASd/cIYv3IA2+tp7yiiq9N1t2FiCSmFk8Y7v46YAepcwdwR8tEdHBl+yt48K11nHp4H4b17hx1OCIikVBP7xg8On8jO8sOcI3ejBKRBKaEcRAVlVXc+/paxud0Jy+3Z9ThiIhERgnjIJ5dvpUNO/Yy7US1XYhIYlPCaIC7c/eraxmSmcHnRvWJOhwRkUgpYTTgrbXbWbppN1efMITkpAbb6UVE2j0ljAZMn7OWzM6pnD++zQx1JSISN0oY9Xh/awmvvF/I5RNzSeuQHHU4IiKRU8Kox/Q5a+nUIZkvfWZQ1KGIiLQKShh12Fa8jycXb+LiYwbSI0MTJImIgBJGnR58az2V7lw5SRMkiYhUU8KoZd+BSv7xTj6fHdmHnF4aZFBEpJoSRi2zFm9mx579XDkpN+pQRERaFSWMGtydv765jsP6dGHi0F5RhyMi0qooYdQw98MdrNhSzBWTcgmn4xARkZASRg1/feNDeqR34Nxx6qgnIlKbEkZow44ynn9vG5dOyFFHPRGROihhhP721jrMjC9PVEc9EZG6RJIwzGyKmb1vZqvN7Po69nc0s3+G++eaWW4849lTXsHD8zZw+pF96detUzxPJSLSZrV4wjCzZOBPwOnAKOBSMxtVq9pVwE53Hwb8AbglnjE9vnAjJfsquEId9URE6hXFHcYEYLW7r3X3/cDDwDm16pwDPBCu/wv4rMXptaWqquBV2tEDujE+p3s8TiEi0i6kRHDObGBDje2NwLH11XH3CjPbDfQCimofzMymAdMAcnJyDjmYvQcqmZDbk+OHZ+pVWhGRBkSRMOr6q+yNqBMUuk8HpgPk5eXVWachGR1T+M0Fow/1YyIiCSeKR1IbgYE1tgcAm+urY2YpQDdgR4tEJyIidYoiYcwDhpvZYDNLBS4BZtWqMwu4PFy/EHjJ3Q/57kFERJpPiz+SCtskvgnMBpKB+9x9uZndBMx391nAX4AHzWw1wZ3FJS0dp4iIfFIUbRi4+zPAM7XKflpjfR9wUUvHJSIi9VNPbxERiYkShoiIxEQJQ0REYqKEISIiMbH29LaqmRUC6xv58Uzq6EmeIBL52iGxr1/Xnriqr3+Qu2fF8oF2lTCawszmu3te1HFEIZGvHRL7+nXtiXnt0Ljr1yMpERGJiRKGiIjERAnjY9OjDiBCiXztkNjXr2tPXId8/WrDEBGRmOgOQ0REYqKEISIiMUn4hGFmU8zsfTNbbWbXRx1PvJnZfWZWYGbLapT1NLPnzWxVuOwRZYzxYmYDzexlM1thZsvN7DtheaJcf5qZvWNmS8Lr/0VYPtjM5obX/89w2oF2ycySzWyRmT0VbifEtZvZOjNbamaLzWx+WHbIv/cJnTDMLBn4E3A6MAq41MxGRRtV3N0PTKlVdj3worsPB14Mt9ujCuB77n448BngG+G/d6JcfzlwiruPAcYCU8zsM8AtwB/C698JXBVhjPH2HWBFje1EuvaT3X1sjb4Xh/x7n9AJA5gArHb3te6+H3gYOCfimOLK3efw6dkLzwEeCNcfAM5t0aBaiLtvcfeF4XoJwR+ObBLn+t3dS8PNDuGPA6cA/wrL2+31m9kA4Ezg3nDbSJBrr8ch/94nesLIBjbU2N4YliWaPu6+BYI/qkDviOOJOzPLBcYBc0mg6w8fySwGCoDngTXALnevCKu05/8DfwR+CFSF271InGt34DkzW2Bm08KyQ/69j2QCpVbE6ijTe8btnJl1Bh4DrnP34uCLZmJw90pgrJl1B2YCh9dVrWWjij8zOwsocPcFZja5uriOqu3u2kOT3H2zmfUGnjezlY05SKLfYWwEBtbYHgBsjiiWKG0zs34A4bIg4njixsw6ECSLGe7+eFicMNdfzd13Aa8QtOV0N7PqL4/t9f/AJOBsM1tH8Oj5FII7jkS4dtx9c7gsIPiiMIFG/N4nesKYBwwP35RIJZg7fFbEMUVhFnB5uH458GSEscRN+Mz6L8AKd/99jV2Jcv1Z4Z0FZtYJOJWgHedl4MKwWru8fnf/sbsPcPdcgv/nL7n7VBLg2s0sw8y6VK8DpwHLaMTvfcL39DazMwi+aSQD97n7zRGHFFdm9hAwmWBo423Az4AngEeAHCAfuMjdazeMt3lmdjzwGrCUj59j30DQjpEI1z+aoHEzmeDL4iPufpOZDSH41t0TWAR8yd3Lo4s0vsJHUt9397MS4drDa5wZbqYA/3D3m82sF4f4e5/wCUNERGKT6I+kREQkRkoYIiISEyUMERGJiRKGiIjERAlDRERiooQhEjKzXuFonovNbKuZbaqx/WaczjnOzKrHNvq5mX0/xs+90F5H1ZXWK9GHBhH5iLtvJxjFFTP7OVDq7r+L82lvAP431sph50MDHgS+DrTrfkPSuugOQyQGZlYaLieb2atm9oiZfWBmvzGzqeE8E0vNbGhYL8vMHjOzeeHPpDqO2QUY7e5LahSPMrNXzGytmX07rJcbzuHxZ2AhwXA2s4BL433dIjXpDkPk0I0hGLRvB7AWuNfdJ4QTMn0LuA64jWCehdfNLAeYzacH+ssjGKKhppHAyUAX4H0zuzMsPwy4wt2/Xl3RzDqaWa/wzkgk7pQwRA7dvOphoc1sDfBcWL6U4I89BOM0jaoxEm5XM+sSzsNRrR9QWOvYT4dDU5SbWQHQJyxf7+5v16pbAPQHlDCkRShhiBy6mmMNVdXYruLj/1NJwER339vAcfYCaQ0cu7LG8fbU8fm08BgiLUJtGCLx8RzwzeoNMxtbR50VwLDGHDxs/O4LrGvM50UaQwlDJD6+DeSZ2btm9h5wbe0K7r4S6FY99PQhOhp4u8ZscSJxp9FqRSJkZv8NlLj7vYf4uduAWe7+YnwiE/k03WGIROtOPtluEatlShbS0nSHISIiMdEdhoiIxEQJQ0REYqKEISIiMVHCEBGRmChhiIhITP4/gcppAo0dRMUAAAAASUVORK5CYII=">
          <a:extLst>
            <a:ext uri="{FF2B5EF4-FFF2-40B4-BE49-F238E27FC236}">
              <a16:creationId xmlns:a16="http://schemas.microsoft.com/office/drawing/2014/main" id="{D3806C58-9DCE-49DC-A87A-48A800D3B984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552450</xdr:colOff>
      <xdr:row>5</xdr:row>
      <xdr:rowOff>66675</xdr:rowOff>
    </xdr:from>
    <xdr:to>
      <xdr:col>12</xdr:col>
      <xdr:colOff>342900</xdr:colOff>
      <xdr:row>28</xdr:row>
      <xdr:rowOff>116815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C1318C3-99A8-4B0E-8C92-A23F98720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0" y="1019175"/>
          <a:ext cx="5276850" cy="443164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228600</xdr:colOff>
      <xdr:row>7</xdr:row>
      <xdr:rowOff>104775</xdr:rowOff>
    </xdr:from>
    <xdr:to>
      <xdr:col>19</xdr:col>
      <xdr:colOff>247650</xdr:colOff>
      <xdr:row>31</xdr:row>
      <xdr:rowOff>158793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11E9D5-E2EC-4AD2-8F65-0DCFB80C5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05400" y="1438275"/>
          <a:ext cx="6724650" cy="462601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504466</xdr:colOff>
      <xdr:row>20</xdr:row>
      <xdr:rowOff>30013</xdr:rowOff>
    </xdr:from>
    <xdr:to>
      <xdr:col>7</xdr:col>
      <xdr:colOff>596055</xdr:colOff>
      <xdr:row>42</xdr:row>
      <xdr:rowOff>54133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FD7EE1F-0F3D-4384-95BF-B206651FD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466" y="11336188"/>
          <a:ext cx="4720739" cy="4215120"/>
        </a:xfrm>
        <a:prstGeom prst="rect">
          <a:avLst/>
        </a:prstGeom>
      </xdr:spPr>
    </xdr:pic>
    <xdr:clientData/>
  </xdr:twoCellAnchor>
  <xdr:twoCellAnchor editAs="oneCell">
    <xdr:from>
      <xdr:col>8</xdr:col>
      <xdr:colOff>264904</xdr:colOff>
      <xdr:row>20</xdr:row>
      <xdr:rowOff>12761</xdr:rowOff>
    </xdr:from>
    <xdr:to>
      <xdr:col>15</xdr:col>
      <xdr:colOff>593381</xdr:colOff>
      <xdr:row>42</xdr:row>
      <xdr:rowOff>8309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B41586D-5F73-43EC-81C9-DA92AE911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3654" y="11318936"/>
          <a:ext cx="4595677" cy="4186548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485775</xdr:colOff>
      <xdr:row>3</xdr:row>
      <xdr:rowOff>9525</xdr:rowOff>
    </xdr:from>
    <xdr:to>
      <xdr:col>14</xdr:col>
      <xdr:colOff>283635</xdr:colOff>
      <xdr:row>28</xdr:row>
      <xdr:rowOff>52086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7B6AA7-D9AD-4CA0-B12B-1B5F69CEE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8625" y="581025"/>
          <a:ext cx="5284260" cy="4805061"/>
        </a:xfrm>
        <a:prstGeom prst="rect">
          <a:avLst/>
        </a:prstGeom>
      </xdr:spPr>
    </xdr:pic>
    <xdr:clientData/>
  </xdr:twoCellAnchor>
  <xdr:twoCellAnchor editAs="oneCell">
    <xdr:from>
      <xdr:col>0</xdr:col>
      <xdr:colOff>86264</xdr:colOff>
      <xdr:row>30</xdr:row>
      <xdr:rowOff>155276</xdr:rowOff>
    </xdr:from>
    <xdr:to>
      <xdr:col>5</xdr:col>
      <xdr:colOff>362536</xdr:colOff>
      <xdr:row>50</xdr:row>
      <xdr:rowOff>146848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CD0DAA5-D6A0-40FA-981C-42B0D62C4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64" y="7944929"/>
          <a:ext cx="4140906" cy="3614666"/>
        </a:xfrm>
        <a:prstGeom prst="rect">
          <a:avLst/>
        </a:prstGeom>
      </xdr:spPr>
    </xdr:pic>
    <xdr:clientData/>
  </xdr:twoCellAnchor>
  <xdr:twoCellAnchor editAs="oneCell">
    <xdr:from>
      <xdr:col>5</xdr:col>
      <xdr:colOff>313902</xdr:colOff>
      <xdr:row>30</xdr:row>
      <xdr:rowOff>98242</xdr:rowOff>
    </xdr:from>
    <xdr:to>
      <xdr:col>12</xdr:col>
      <xdr:colOff>46707</xdr:colOff>
      <xdr:row>50</xdr:row>
      <xdr:rowOff>72560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53E0F3F-FC54-455A-B518-4F31C9564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8536" y="7887895"/>
          <a:ext cx="4080518" cy="3597412"/>
        </a:xfrm>
        <a:prstGeom prst="rect">
          <a:avLst/>
        </a:prstGeom>
      </xdr:spPr>
    </xdr:pic>
    <xdr:clientData/>
  </xdr:twoCellAnchor>
  <xdr:twoCellAnchor editAs="oneCell">
    <xdr:from>
      <xdr:col>11</xdr:col>
      <xdr:colOff>610552</xdr:colOff>
      <xdr:row>30</xdr:row>
      <xdr:rowOff>75713</xdr:rowOff>
    </xdr:from>
    <xdr:to>
      <xdr:col>18</xdr:col>
      <xdr:colOff>343357</xdr:colOff>
      <xdr:row>50</xdr:row>
      <xdr:rowOff>32777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954B98D-6733-475C-A534-0CFDD84C0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1797" y="7865366"/>
          <a:ext cx="4080518" cy="358015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216559</xdr:colOff>
      <xdr:row>16</xdr:row>
      <xdr:rowOff>111604</xdr:rowOff>
    </xdr:from>
    <xdr:to>
      <xdr:col>9</xdr:col>
      <xdr:colOff>188547</xdr:colOff>
      <xdr:row>41</xdr:row>
      <xdr:rowOff>106545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7971806-4EDE-4D9F-A51D-8C040E669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559" y="3159604"/>
          <a:ext cx="5458388" cy="4757441"/>
        </a:xfrm>
        <a:prstGeom prst="rect">
          <a:avLst/>
        </a:prstGeom>
      </xdr:spPr>
    </xdr:pic>
    <xdr:clientData/>
  </xdr:twoCellAnchor>
  <xdr:twoCellAnchor editAs="oneCell">
    <xdr:from>
      <xdr:col>10</xdr:col>
      <xdr:colOff>16534</xdr:colOff>
      <xdr:row>16</xdr:row>
      <xdr:rowOff>65417</xdr:rowOff>
    </xdr:from>
    <xdr:to>
      <xdr:col>18</xdr:col>
      <xdr:colOff>493360</xdr:colOff>
      <xdr:row>41</xdr:row>
      <xdr:rowOff>3216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9B46061-E676-40A2-9126-3F4851EED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2534" y="3113417"/>
          <a:ext cx="5353626" cy="470029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396815</xdr:colOff>
      <xdr:row>23</xdr:row>
      <xdr:rowOff>69010</xdr:rowOff>
    </xdr:from>
    <xdr:to>
      <xdr:col>3</xdr:col>
      <xdr:colOff>906722</xdr:colOff>
      <xdr:row>48</xdr:row>
      <xdr:rowOff>82999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E0EF49-2816-4377-A649-620EED0C5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815" y="2786331"/>
          <a:ext cx="5352381" cy="4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379563</xdr:colOff>
      <xdr:row>49</xdr:row>
      <xdr:rowOff>8627</xdr:rowOff>
    </xdr:from>
    <xdr:to>
      <xdr:col>3</xdr:col>
      <xdr:colOff>1097016</xdr:colOff>
      <xdr:row>74</xdr:row>
      <xdr:rowOff>22616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FBBC37E-2111-4826-B6DB-58AFB46A6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9563" y="7435970"/>
          <a:ext cx="5571429" cy="4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353683</xdr:colOff>
      <xdr:row>75</xdr:row>
      <xdr:rowOff>120770</xdr:rowOff>
    </xdr:from>
    <xdr:to>
      <xdr:col>3</xdr:col>
      <xdr:colOff>854066</xdr:colOff>
      <xdr:row>100</xdr:row>
      <xdr:rowOff>115711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873D837-E1A2-4B00-9623-38363971A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683" y="12258136"/>
          <a:ext cx="5342857" cy="45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22</xdr:row>
      <xdr:rowOff>95250</xdr:rowOff>
    </xdr:from>
    <xdr:to>
      <xdr:col>14</xdr:col>
      <xdr:colOff>452151</xdr:colOff>
      <xdr:row>53</xdr:row>
      <xdr:rowOff>130064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94E073D-C22C-4C68-86BA-1E39ADBDE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300" y="4286250"/>
          <a:ext cx="6148101" cy="594031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22</xdr:row>
      <xdr:rowOff>0</xdr:rowOff>
    </xdr:from>
    <xdr:to>
      <xdr:col>20</xdr:col>
      <xdr:colOff>138404</xdr:colOff>
      <xdr:row>51</xdr:row>
      <xdr:rowOff>112437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3F3442-7CC6-48CF-A896-1F0C9DF54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9917" y="6883879"/>
          <a:ext cx="6970525" cy="5365924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409575</xdr:colOff>
      <xdr:row>19</xdr:row>
      <xdr:rowOff>171450</xdr:rowOff>
    </xdr:from>
    <xdr:to>
      <xdr:col>6</xdr:col>
      <xdr:colOff>228600</xdr:colOff>
      <xdr:row>38</xdr:row>
      <xdr:rowOff>123825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836AFE-7C56-4BFE-8941-8DBE65793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575" y="6838950"/>
          <a:ext cx="4086225" cy="3571875"/>
        </a:xfrm>
        <a:prstGeom prst="rect">
          <a:avLst/>
        </a:prstGeom>
      </xdr:spPr>
    </xdr:pic>
    <xdr:clientData/>
  </xdr:twoCellAnchor>
  <xdr:twoCellAnchor editAs="oneCell">
    <xdr:from>
      <xdr:col>0</xdr:col>
      <xdr:colOff>374782</xdr:colOff>
      <xdr:row>39</xdr:row>
      <xdr:rowOff>47625</xdr:rowOff>
    </xdr:from>
    <xdr:to>
      <xdr:col>6</xdr:col>
      <xdr:colOff>298582</xdr:colOff>
      <xdr:row>58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6990FC1-7A88-453E-9FC0-95ECFAB8B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4782" y="10525125"/>
          <a:ext cx="4191000" cy="357187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74043</xdr:colOff>
      <xdr:row>15</xdr:row>
      <xdr:rowOff>32709</xdr:rowOff>
    </xdr:from>
    <xdr:to>
      <xdr:col>4</xdr:col>
      <xdr:colOff>504825</xdr:colOff>
      <xdr:row>36</xdr:row>
      <xdr:rowOff>82503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BC4C44-11DF-45C5-9150-EF92D5DBD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43" y="3461709"/>
          <a:ext cx="4412232" cy="4050294"/>
        </a:xfrm>
        <a:prstGeom prst="rect">
          <a:avLst/>
        </a:prstGeom>
      </xdr:spPr>
    </xdr:pic>
    <xdr:clientData/>
  </xdr:twoCellAnchor>
  <xdr:twoCellAnchor editAs="oneCell">
    <xdr:from>
      <xdr:col>0</xdr:col>
      <xdr:colOff>108190</xdr:colOff>
      <xdr:row>57</xdr:row>
      <xdr:rowOff>171450</xdr:rowOff>
    </xdr:from>
    <xdr:to>
      <xdr:col>4</xdr:col>
      <xdr:colOff>441157</xdr:colOff>
      <xdr:row>77</xdr:row>
      <xdr:rowOff>188668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30A213-101B-46B8-B793-88A3F356C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90" y="11601450"/>
          <a:ext cx="4314417" cy="382721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37</xdr:row>
      <xdr:rowOff>0</xdr:rowOff>
    </xdr:from>
    <xdr:to>
      <xdr:col>4</xdr:col>
      <xdr:colOff>257175</xdr:colOff>
      <xdr:row>57</xdr:row>
      <xdr:rowOff>101545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028B523-334E-423F-917E-429C294AE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7620000"/>
          <a:ext cx="4238624" cy="3911545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14</xdr:row>
      <xdr:rowOff>152400</xdr:rowOff>
    </xdr:from>
    <xdr:to>
      <xdr:col>15</xdr:col>
      <xdr:colOff>269005</xdr:colOff>
      <xdr:row>45</xdr:row>
      <xdr:rowOff>13958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D5156C1-53A6-4C94-B0F1-D10A6A8A2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0" y="3390900"/>
          <a:ext cx="5869705" cy="5767058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477867</xdr:colOff>
      <xdr:row>20</xdr:row>
      <xdr:rowOff>102078</xdr:rowOff>
    </xdr:from>
    <xdr:to>
      <xdr:col>11</xdr:col>
      <xdr:colOff>479530</xdr:colOff>
      <xdr:row>45</xdr:row>
      <xdr:rowOff>49579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A5C990-DEDE-4986-8645-D5F9E1BFC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7992" y="3912078"/>
          <a:ext cx="5230888" cy="4710001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21</xdr:row>
      <xdr:rowOff>0</xdr:rowOff>
    </xdr:from>
    <xdr:to>
      <xdr:col>4</xdr:col>
      <xdr:colOff>208923</xdr:colOff>
      <xdr:row>43</xdr:row>
      <xdr:rowOff>77860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93FA9D-17BC-47BA-9967-19DACB1C3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4000500"/>
          <a:ext cx="4819023" cy="4268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9</xdr:row>
      <xdr:rowOff>114300</xdr:rowOff>
    </xdr:from>
    <xdr:to>
      <xdr:col>12</xdr:col>
      <xdr:colOff>190033</xdr:colOff>
      <xdr:row>26</xdr:row>
      <xdr:rowOff>161514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CBA440-141C-4FB3-8427-8DF27162C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1900" y="1828800"/>
          <a:ext cx="3733333" cy="32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46</xdr:row>
      <xdr:rowOff>171450</xdr:rowOff>
    </xdr:from>
    <xdr:to>
      <xdr:col>10</xdr:col>
      <xdr:colOff>351740</xdr:colOff>
      <xdr:row>67</xdr:row>
      <xdr:rowOff>123331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A241A0F-EB00-4642-A738-6A8542B4B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0" y="15401925"/>
          <a:ext cx="5476190" cy="3952381"/>
        </a:xfrm>
        <a:prstGeom prst="rect">
          <a:avLst/>
        </a:prstGeom>
      </xdr:spPr>
    </xdr:pic>
    <xdr:clientData/>
  </xdr:twoCellAnchor>
  <xdr:twoCellAnchor editAs="oneCell">
    <xdr:from>
      <xdr:col>10</xdr:col>
      <xdr:colOff>514350</xdr:colOff>
      <xdr:row>46</xdr:row>
      <xdr:rowOff>142875</xdr:rowOff>
    </xdr:from>
    <xdr:to>
      <xdr:col>19</xdr:col>
      <xdr:colOff>361277</xdr:colOff>
      <xdr:row>67</xdr:row>
      <xdr:rowOff>123327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899A7CD-6BB8-4DD9-96AD-C6B04E231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6550" y="15373350"/>
          <a:ext cx="5380952" cy="39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542925</xdr:colOff>
      <xdr:row>71</xdr:row>
      <xdr:rowOff>47625</xdr:rowOff>
    </xdr:from>
    <xdr:to>
      <xdr:col>10</xdr:col>
      <xdr:colOff>427944</xdr:colOff>
      <xdr:row>91</xdr:row>
      <xdr:rowOff>151911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8BC6871-4027-4E3A-A6C4-A5611F96B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2525" y="20040600"/>
          <a:ext cx="5447619" cy="39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71</xdr:row>
      <xdr:rowOff>66675</xdr:rowOff>
    </xdr:from>
    <xdr:to>
      <xdr:col>19</xdr:col>
      <xdr:colOff>427961</xdr:colOff>
      <xdr:row>91</xdr:row>
      <xdr:rowOff>180484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EEB4AA3-98ED-4647-811A-10F6922B8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9900" y="20059650"/>
          <a:ext cx="5314286" cy="39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590550</xdr:colOff>
      <xdr:row>19</xdr:row>
      <xdr:rowOff>180975</xdr:rowOff>
    </xdr:from>
    <xdr:to>
      <xdr:col>10</xdr:col>
      <xdr:colOff>8979</xdr:colOff>
      <xdr:row>38</xdr:row>
      <xdr:rowOff>142427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2D0D75D-7532-4B1E-BC7B-5564936D9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09750" y="10277475"/>
          <a:ext cx="4371429" cy="35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285750</xdr:colOff>
      <xdr:row>19</xdr:row>
      <xdr:rowOff>152400</xdr:rowOff>
    </xdr:from>
    <xdr:to>
      <xdr:col>18</xdr:col>
      <xdr:colOff>256639</xdr:colOff>
      <xdr:row>38</xdr:row>
      <xdr:rowOff>113852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4C84F4-DA46-4498-9CA6-802EF1CC6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67550" y="10248900"/>
          <a:ext cx="4285714" cy="35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21</xdr:row>
      <xdr:rowOff>152400</xdr:rowOff>
    </xdr:from>
    <xdr:to>
      <xdr:col>9</xdr:col>
      <xdr:colOff>126372</xdr:colOff>
      <xdr:row>46</xdr:row>
      <xdr:rowOff>109424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E8A4AF1-A47D-4962-AB38-C37F32EF8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4152900"/>
          <a:ext cx="5412747" cy="4719524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20</xdr:row>
      <xdr:rowOff>161925</xdr:rowOff>
    </xdr:from>
    <xdr:to>
      <xdr:col>18</xdr:col>
      <xdr:colOff>174000</xdr:colOff>
      <xdr:row>45</xdr:row>
      <xdr:rowOff>147521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37A1356-BF52-4ED9-B3C0-D08CF4E65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2625" y="3971925"/>
          <a:ext cx="5384175" cy="474809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35</xdr:row>
      <xdr:rowOff>94891</xdr:rowOff>
    </xdr:from>
    <xdr:to>
      <xdr:col>0</xdr:col>
      <xdr:colOff>215660</xdr:colOff>
      <xdr:row>50</xdr:row>
      <xdr:rowOff>120769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28F9DF-627C-4266-864E-A148DC906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8627</xdr:colOff>
      <xdr:row>25</xdr:row>
      <xdr:rowOff>172528</xdr:rowOff>
    </xdr:from>
    <xdr:to>
      <xdr:col>7</xdr:col>
      <xdr:colOff>243806</xdr:colOff>
      <xdr:row>47</xdr:row>
      <xdr:rowOff>158553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2893F7-E535-48AD-92BD-AC0641E8C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7" y="6331788"/>
          <a:ext cx="4876190" cy="39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398613</xdr:colOff>
      <xdr:row>25</xdr:row>
      <xdr:rowOff>54096</xdr:rowOff>
    </xdr:from>
    <xdr:to>
      <xdr:col>15</xdr:col>
      <xdr:colOff>201227</xdr:colOff>
      <xdr:row>47</xdr:row>
      <xdr:rowOff>97263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3FED19-D648-4F42-84ED-B35419F88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32513" y="4749921"/>
          <a:ext cx="4669889" cy="4234167"/>
        </a:xfrm>
        <a:prstGeom prst="rect">
          <a:avLst/>
        </a:prstGeom>
      </xdr:spPr>
    </xdr:pic>
    <xdr:clientData/>
  </xdr:twoCellAnchor>
  <xdr:twoCellAnchor editAs="oneCell">
    <xdr:from>
      <xdr:col>0</xdr:col>
      <xdr:colOff>25879</xdr:colOff>
      <xdr:row>48</xdr:row>
      <xdr:rowOff>34505</xdr:rowOff>
    </xdr:from>
    <xdr:to>
      <xdr:col>7</xdr:col>
      <xdr:colOff>22963</xdr:colOff>
      <xdr:row>70</xdr:row>
      <xdr:rowOff>20530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B2BF6B-7B58-40B8-87D6-7CC26E51C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879" y="10360324"/>
          <a:ext cx="4638095" cy="39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195353</xdr:colOff>
      <xdr:row>47</xdr:row>
      <xdr:rowOff>187805</xdr:rowOff>
    </xdr:from>
    <xdr:to>
      <xdr:col>14</xdr:col>
      <xdr:colOff>447639</xdr:colOff>
      <xdr:row>69</xdr:row>
      <xdr:rowOff>164306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DBE566-2DB5-4035-9EEA-8350410CD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29253" y="9074630"/>
          <a:ext cx="4509961" cy="41675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7</xdr:col>
      <xdr:colOff>73275</xdr:colOff>
      <xdr:row>92</xdr:row>
      <xdr:rowOff>176703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A79FB3C-829F-4623-82E1-C060D5A6F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4492377"/>
          <a:ext cx="4714286" cy="398095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8</xdr:col>
      <xdr:colOff>557049</xdr:colOff>
      <xdr:row>40</xdr:row>
      <xdr:rowOff>71740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D850AE-B0F2-476F-A86B-79DF7DD4B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102" y="4347713"/>
          <a:ext cx="4904762" cy="40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8626</xdr:colOff>
      <xdr:row>17</xdr:row>
      <xdr:rowOff>103517</xdr:rowOff>
    </xdr:from>
    <xdr:to>
      <xdr:col>16</xdr:col>
      <xdr:colOff>470437</xdr:colOff>
      <xdr:row>39</xdr:row>
      <xdr:rowOff>118113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241872-8305-4AA8-8E07-5B9B75ADC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98543" y="4270075"/>
          <a:ext cx="4809524" cy="40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7</xdr:col>
      <xdr:colOff>395612</xdr:colOff>
      <xdr:row>40</xdr:row>
      <xdr:rowOff>106011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68C312-1C05-462B-B066-EDCA8EDDF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79100"/>
          <a:ext cx="4761905" cy="4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7</xdr:col>
      <xdr:colOff>300374</xdr:colOff>
      <xdr:row>63</xdr:row>
      <xdr:rowOff>77439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31F030E-F565-41E7-98EF-E944C1934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99872"/>
          <a:ext cx="4666667" cy="4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7</xdr:col>
      <xdr:colOff>195612</xdr:colOff>
      <xdr:row>86</xdr:row>
      <xdr:rowOff>20298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74CFC9C-4FC6-4298-92A3-C5098569E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720645"/>
          <a:ext cx="4561905" cy="39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7</xdr:col>
      <xdr:colOff>319421</xdr:colOff>
      <xdr:row>107</xdr:row>
      <xdr:rowOff>170888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A4CCFDB-5D5D-4B9C-860C-293B4BE57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662252"/>
          <a:ext cx="4685714" cy="39333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21</xdr:row>
      <xdr:rowOff>180976</xdr:rowOff>
    </xdr:from>
    <xdr:to>
      <xdr:col>7</xdr:col>
      <xdr:colOff>514350</xdr:colOff>
      <xdr:row>43</xdr:row>
      <xdr:rowOff>74454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310424C-F526-42F9-9249-A7B557AA1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4181476"/>
          <a:ext cx="4648200" cy="4084478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409576</xdr:colOff>
      <xdr:row>21</xdr:row>
      <xdr:rowOff>66675</xdr:rowOff>
    </xdr:from>
    <xdr:to>
      <xdr:col>15</xdr:col>
      <xdr:colOff>141052</xdr:colOff>
      <xdr:row>42</xdr:row>
      <xdr:rowOff>23045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A48DEDA-A084-48AF-BA1B-28C5F4D8B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76776" y="4067175"/>
          <a:ext cx="4608276" cy="3956870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21</xdr:row>
      <xdr:rowOff>114300</xdr:rowOff>
    </xdr:from>
    <xdr:to>
      <xdr:col>22</xdr:col>
      <xdr:colOff>350151</xdr:colOff>
      <xdr:row>42</xdr:row>
      <xdr:rowOff>134399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44CDEC-C504-459C-B43E-25F137838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39250" y="4114800"/>
          <a:ext cx="4522101" cy="40205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/Google%20Drive/UCB-UCSF/Xu%20lab/Project%20files/170928%203HM%20data%20plot%20digitiz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M paper"/>
      <sheetName val="Nikhil paper"/>
      <sheetName val="Mallinckrodt data"/>
    </sheetNames>
    <sheetDataSet>
      <sheetData sheetId="0"/>
      <sheetData sheetId="1">
        <row r="16">
          <cell r="B16">
            <v>0.5</v>
          </cell>
          <cell r="D16">
            <v>0.36263767670370339</v>
          </cell>
        </row>
        <row r="17">
          <cell r="B17">
            <v>3</v>
          </cell>
          <cell r="D17">
            <v>0.28935300158026434</v>
          </cell>
          <cell r="L17">
            <v>18</v>
          </cell>
          <cell r="M17">
            <v>21</v>
          </cell>
        </row>
        <row r="18">
          <cell r="B18">
            <v>6</v>
          </cell>
          <cell r="C18">
            <v>39.465477061568798</v>
          </cell>
          <cell r="D18">
            <v>0.26836524401866785</v>
          </cell>
          <cell r="L18">
            <v>28</v>
          </cell>
          <cell r="M18">
            <v>15</v>
          </cell>
        </row>
        <row r="19">
          <cell r="B19">
            <v>24</v>
          </cell>
          <cell r="C19">
            <v>25.689813135257101</v>
          </cell>
          <cell r="D19">
            <v>0.17469072931974827</v>
          </cell>
          <cell r="L19">
            <v>48</v>
          </cell>
          <cell r="M19">
            <v>7.4</v>
          </cell>
        </row>
        <row r="20">
          <cell r="B20">
            <v>48</v>
          </cell>
          <cell r="C20">
            <v>14.5873787900215</v>
          </cell>
          <cell r="D20">
            <v>9.919417577214619E-2</v>
          </cell>
        </row>
      </sheetData>
      <sheetData sheetId="2">
        <row r="29">
          <cell r="B29">
            <v>1</v>
          </cell>
          <cell r="D29">
            <v>2.9491870285487373E-2</v>
          </cell>
        </row>
        <row r="30">
          <cell r="B30">
            <v>14</v>
          </cell>
          <cell r="D30">
            <v>1.5312466163785248E-2</v>
          </cell>
        </row>
        <row r="31">
          <cell r="B31">
            <v>24</v>
          </cell>
          <cell r="D31">
            <v>1.0351851517667012E-2</v>
          </cell>
        </row>
        <row r="32">
          <cell r="B32">
            <v>72</v>
          </cell>
          <cell r="D32">
            <v>1.4443552170931501E-3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dx.doi.org/10.1016/j.jconrel.2015.09.05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4AAC9-930B-4D8A-9531-76409962B320}">
  <dimension ref="A1:K46"/>
  <sheetViews>
    <sheetView tabSelected="1" zoomScaleNormal="100" workbookViewId="0">
      <selection activeCell="L10" sqref="L10"/>
    </sheetView>
  </sheetViews>
  <sheetFormatPr defaultRowHeight="15" x14ac:dyDescent="0.25"/>
  <cols>
    <col min="1" max="1" width="10.42578125" customWidth="1"/>
    <col min="2" max="2" width="14.7109375" bestFit="1" customWidth="1"/>
    <col min="3" max="3" width="13.28515625" bestFit="1" customWidth="1"/>
    <col min="4" max="7" width="13.28515625" customWidth="1"/>
    <col min="8" max="8" width="15.28515625" bestFit="1" customWidth="1"/>
    <col min="9" max="9" width="13.85546875" bestFit="1" customWidth="1"/>
  </cols>
  <sheetData>
    <row r="1" spans="1:11" ht="14.25" customHeight="1" x14ac:dyDescent="0.25">
      <c r="A1" s="64"/>
      <c r="B1" s="64"/>
      <c r="C1" s="64"/>
      <c r="D1" s="64"/>
      <c r="E1" s="64"/>
      <c r="F1" s="64"/>
      <c r="G1" s="64"/>
      <c r="J1" s="1" t="s">
        <v>341</v>
      </c>
    </row>
    <row r="2" spans="1:11" x14ac:dyDescent="0.25">
      <c r="A2" s="65"/>
      <c r="B2" s="66"/>
      <c r="C2" s="66"/>
      <c r="D2" s="66"/>
      <c r="E2" s="66"/>
      <c r="F2" s="66"/>
      <c r="G2" s="66"/>
    </row>
    <row r="3" spans="1:11" x14ac:dyDescent="0.25">
      <c r="A3" s="65"/>
      <c r="B3" s="66"/>
      <c r="C3" s="66"/>
      <c r="D3" s="66"/>
      <c r="E3" s="66"/>
      <c r="F3" s="66"/>
      <c r="G3" s="66"/>
    </row>
    <row r="4" spans="1:11" x14ac:dyDescent="0.25">
      <c r="A4" s="65"/>
      <c r="B4" s="66"/>
      <c r="C4" s="66"/>
      <c r="D4" s="66"/>
      <c r="E4" s="66"/>
      <c r="F4" s="66"/>
      <c r="G4" s="66"/>
      <c r="J4" s="1" t="s">
        <v>342</v>
      </c>
    </row>
    <row r="5" spans="1:11" s="7" customFormat="1" x14ac:dyDescent="0.25">
      <c r="A5" s="65"/>
      <c r="B5" s="66"/>
      <c r="C5" s="66"/>
      <c r="D5" s="66"/>
      <c r="E5" s="66"/>
      <c r="F5" s="66"/>
      <c r="G5" s="66"/>
      <c r="J5" s="64"/>
      <c r="K5" t="s">
        <v>337</v>
      </c>
    </row>
    <row r="6" spans="1:11" x14ac:dyDescent="0.25">
      <c r="A6" s="65"/>
      <c r="B6" s="66"/>
      <c r="C6" s="66"/>
      <c r="D6" s="66"/>
      <c r="E6" s="66"/>
      <c r="F6" s="66"/>
      <c r="G6" s="66"/>
      <c r="J6" s="65"/>
      <c r="K6" t="s">
        <v>336</v>
      </c>
    </row>
    <row r="7" spans="1:11" x14ac:dyDescent="0.25">
      <c r="A7" s="65"/>
      <c r="B7" s="66"/>
      <c r="C7" s="66"/>
      <c r="D7" s="66"/>
      <c r="E7" s="66"/>
      <c r="F7" s="66"/>
      <c r="G7" s="66"/>
      <c r="J7" s="66"/>
      <c r="K7" t="s">
        <v>338</v>
      </c>
    </row>
    <row r="8" spans="1:11" x14ac:dyDescent="0.25">
      <c r="A8" s="65"/>
      <c r="B8" s="66"/>
      <c r="C8" s="66"/>
      <c r="D8" s="66"/>
      <c r="E8" s="66"/>
      <c r="F8" s="66"/>
      <c r="G8" s="66"/>
    </row>
    <row r="12" spans="1:11" x14ac:dyDescent="0.25">
      <c r="A12" s="13"/>
    </row>
    <row r="13" spans="1:11" x14ac:dyDescent="0.25">
      <c r="A13" s="13"/>
    </row>
    <row r="15" spans="1:11" x14ac:dyDescent="0.25">
      <c r="A15" s="67"/>
      <c r="B15" s="67"/>
      <c r="C15" s="67"/>
      <c r="D15" s="67"/>
      <c r="E15" s="67"/>
      <c r="F15" s="67"/>
      <c r="J15" s="69"/>
      <c r="K15" t="s">
        <v>340</v>
      </c>
    </row>
    <row r="16" spans="1:11" x14ac:dyDescent="0.25">
      <c r="A16" s="68"/>
      <c r="B16" s="68"/>
      <c r="C16" s="68"/>
      <c r="D16" s="68"/>
      <c r="E16" s="68"/>
      <c r="F16" s="68"/>
      <c r="J16" s="68"/>
      <c r="K16" t="s">
        <v>339</v>
      </c>
    </row>
    <row r="35" spans="2:7" x14ac:dyDescent="0.25">
      <c r="B35" s="40"/>
      <c r="C35" s="40"/>
      <c r="D35" s="40"/>
      <c r="E35" s="40"/>
      <c r="F35" s="40"/>
      <c r="G35" s="40"/>
    </row>
    <row r="36" spans="2:7" x14ac:dyDescent="0.25">
      <c r="B36" s="40"/>
      <c r="C36" s="40"/>
      <c r="D36" s="40"/>
      <c r="E36" s="40"/>
      <c r="F36" s="40"/>
      <c r="G36" s="40"/>
    </row>
    <row r="37" spans="2:7" x14ac:dyDescent="0.25">
      <c r="B37" s="40"/>
      <c r="C37" s="40"/>
      <c r="D37" s="40"/>
      <c r="E37" s="40"/>
      <c r="F37" s="40"/>
      <c r="G37" s="40"/>
    </row>
    <row r="38" spans="2:7" x14ac:dyDescent="0.25">
      <c r="B38" s="40"/>
      <c r="C38" s="40"/>
      <c r="D38" s="40"/>
      <c r="E38" s="40"/>
      <c r="F38" s="40"/>
      <c r="G38" s="40"/>
    </row>
    <row r="39" spans="2:7" x14ac:dyDescent="0.25">
      <c r="B39" s="40"/>
      <c r="C39" s="40"/>
      <c r="D39" s="40"/>
      <c r="E39" s="40"/>
      <c r="F39" s="40"/>
      <c r="G39" s="40"/>
    </row>
    <row r="40" spans="2:7" x14ac:dyDescent="0.25">
      <c r="B40" s="40"/>
      <c r="C40" s="40"/>
      <c r="D40" s="40"/>
      <c r="E40" s="40"/>
      <c r="F40" s="40"/>
      <c r="G40" s="40"/>
    </row>
    <row r="41" spans="2:7" x14ac:dyDescent="0.25">
      <c r="B41" s="40"/>
      <c r="C41" s="40"/>
      <c r="D41" s="40"/>
      <c r="E41" s="40"/>
      <c r="F41" s="40"/>
      <c r="G41" s="40"/>
    </row>
    <row r="42" spans="2:7" x14ac:dyDescent="0.25">
      <c r="B42" s="40"/>
      <c r="C42" s="40"/>
      <c r="D42" s="40"/>
      <c r="E42" s="40"/>
      <c r="F42" s="40"/>
      <c r="G42" s="40"/>
    </row>
    <row r="43" spans="2:7" x14ac:dyDescent="0.25">
      <c r="B43" s="40"/>
      <c r="C43" s="40"/>
      <c r="D43" s="40"/>
      <c r="E43" s="40"/>
      <c r="F43" s="40"/>
      <c r="G43" s="40"/>
    </row>
    <row r="44" spans="2:7" x14ac:dyDescent="0.25">
      <c r="B44" s="40"/>
      <c r="C44" s="40"/>
      <c r="D44" s="40"/>
      <c r="E44" s="40"/>
      <c r="F44" s="40"/>
      <c r="G44" s="40"/>
    </row>
    <row r="45" spans="2:7" x14ac:dyDescent="0.25">
      <c r="B45" s="40"/>
      <c r="C45" s="40"/>
      <c r="D45" s="40"/>
      <c r="E45" s="40"/>
      <c r="F45" s="40"/>
      <c r="G45" s="40"/>
    </row>
    <row r="46" spans="2:7" x14ac:dyDescent="0.25">
      <c r="B46" s="40"/>
      <c r="C46" s="40"/>
      <c r="D46" s="40"/>
      <c r="E46" s="40"/>
      <c r="F46" s="40"/>
      <c r="G46" s="4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1A0F2-325F-4BA1-97DC-80CBF7FE00BF}">
  <dimension ref="A1:L11"/>
  <sheetViews>
    <sheetView workbookViewId="0">
      <selection activeCell="O11" sqref="O11"/>
    </sheetView>
  </sheetViews>
  <sheetFormatPr defaultRowHeight="15" x14ac:dyDescent="0.25"/>
  <sheetData>
    <row r="1" spans="1:12" x14ac:dyDescent="0.25">
      <c r="A1" t="s">
        <v>279</v>
      </c>
      <c r="D1" t="s">
        <v>278</v>
      </c>
    </row>
    <row r="4" spans="1:12" x14ac:dyDescent="0.25">
      <c r="B4" t="s">
        <v>274</v>
      </c>
      <c r="E4" t="s">
        <v>277</v>
      </c>
      <c r="J4" t="s">
        <v>281</v>
      </c>
    </row>
    <row r="6" spans="1:12" x14ac:dyDescent="0.25">
      <c r="A6" t="s">
        <v>275</v>
      </c>
      <c r="B6" t="s">
        <v>30</v>
      </c>
      <c r="C6" t="s">
        <v>276</v>
      </c>
      <c r="E6" t="s">
        <v>275</v>
      </c>
      <c r="F6" t="s">
        <v>30</v>
      </c>
      <c r="G6" t="s">
        <v>276</v>
      </c>
      <c r="J6" t="s">
        <v>275</v>
      </c>
      <c r="K6" t="s">
        <v>30</v>
      </c>
      <c r="L6" t="s">
        <v>276</v>
      </c>
    </row>
    <row r="7" spans="1:12" x14ac:dyDescent="0.25">
      <c r="A7">
        <v>24</v>
      </c>
      <c r="B7">
        <v>0.86</v>
      </c>
      <c r="C7">
        <v>4.92</v>
      </c>
      <c r="E7">
        <v>24</v>
      </c>
      <c r="F7">
        <v>4.0599999999999996</v>
      </c>
      <c r="G7">
        <v>6.85</v>
      </c>
      <c r="J7">
        <v>24</v>
      </c>
      <c r="K7">
        <v>5.27</v>
      </c>
      <c r="L7">
        <v>7.98</v>
      </c>
    </row>
    <row r="8" spans="1:12" x14ac:dyDescent="0.25">
      <c r="A8">
        <v>48</v>
      </c>
      <c r="B8">
        <v>0.49</v>
      </c>
      <c r="C8">
        <v>4</v>
      </c>
      <c r="E8">
        <v>48</v>
      </c>
      <c r="F8">
        <v>1.9</v>
      </c>
      <c r="G8">
        <v>6.95</v>
      </c>
      <c r="J8">
        <v>48</v>
      </c>
      <c r="K8">
        <v>2.2799999999999998</v>
      </c>
      <c r="L8">
        <v>5.65</v>
      </c>
    </row>
    <row r="9" spans="1:12" x14ac:dyDescent="0.25">
      <c r="A9">
        <v>72</v>
      </c>
      <c r="B9">
        <v>0.24</v>
      </c>
      <c r="C9">
        <v>4.71</v>
      </c>
      <c r="E9">
        <v>72</v>
      </c>
      <c r="F9">
        <v>0.95</v>
      </c>
      <c r="G9">
        <v>7.22</v>
      </c>
      <c r="J9">
        <v>72</v>
      </c>
      <c r="K9">
        <v>2.2400000000000002</v>
      </c>
      <c r="L9">
        <v>6.56</v>
      </c>
    </row>
    <row r="11" spans="1:12" x14ac:dyDescent="0.25">
      <c r="A11" s="16" t="s">
        <v>280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901D-C6C8-41C3-B4FA-54EC29DB5634}">
  <dimension ref="A1:O41"/>
  <sheetViews>
    <sheetView workbookViewId="0">
      <selection activeCell="Q21" sqref="Q21"/>
    </sheetView>
  </sheetViews>
  <sheetFormatPr defaultRowHeight="15" x14ac:dyDescent="0.25"/>
  <sheetData>
    <row r="1" spans="1:15" x14ac:dyDescent="0.25">
      <c r="M1" s="51" t="s">
        <v>155</v>
      </c>
      <c r="N1" s="50"/>
      <c r="O1" s="52"/>
    </row>
    <row r="2" spans="1:15" x14ac:dyDescent="0.25">
      <c r="M2" s="53" t="s">
        <v>156</v>
      </c>
      <c r="N2" s="54"/>
      <c r="O2" s="55"/>
    </row>
    <row r="3" spans="1:15" x14ac:dyDescent="0.25">
      <c r="A3" t="s">
        <v>142</v>
      </c>
      <c r="D3" t="s">
        <v>143</v>
      </c>
      <c r="H3" t="s">
        <v>144</v>
      </c>
      <c r="K3" s="8" t="s">
        <v>145</v>
      </c>
      <c r="L3" s="8">
        <f>25*5</f>
        <v>125</v>
      </c>
      <c r="M3" s="8" t="s">
        <v>3</v>
      </c>
    </row>
    <row r="6" spans="1:15" x14ac:dyDescent="0.25">
      <c r="A6" s="1" t="s">
        <v>4</v>
      </c>
    </row>
    <row r="8" spans="1:15" x14ac:dyDescent="0.25">
      <c r="B8" t="s">
        <v>146</v>
      </c>
      <c r="C8" t="s">
        <v>8</v>
      </c>
      <c r="D8" t="s">
        <v>148</v>
      </c>
    </row>
    <row r="9" spans="1:15" x14ac:dyDescent="0.25">
      <c r="A9" t="s">
        <v>72</v>
      </c>
      <c r="B9">
        <v>0.22500000000000001</v>
      </c>
      <c r="C9">
        <v>4.2000000000000003E-2</v>
      </c>
      <c r="D9">
        <v>6.9000000000000006E-2</v>
      </c>
    </row>
    <row r="10" spans="1:15" x14ac:dyDescent="0.25">
      <c r="A10" t="s">
        <v>70</v>
      </c>
      <c r="B10">
        <v>3.5000000000000003E-2</v>
      </c>
      <c r="C10">
        <v>2.9000000000000001E-2</v>
      </c>
      <c r="D10">
        <v>3.09E-2</v>
      </c>
    </row>
    <row r="14" spans="1:15" x14ac:dyDescent="0.25">
      <c r="A14" s="1" t="s">
        <v>147</v>
      </c>
    </row>
    <row r="16" spans="1:15" x14ac:dyDescent="0.25">
      <c r="B16" t="s">
        <v>329</v>
      </c>
      <c r="C16" t="s">
        <v>146</v>
      </c>
      <c r="D16" t="s">
        <v>8</v>
      </c>
      <c r="E16" t="s">
        <v>148</v>
      </c>
      <c r="G16" t="s">
        <v>71</v>
      </c>
    </row>
    <row r="17" spans="2:9" x14ac:dyDescent="0.25">
      <c r="B17" s="19">
        <v>1</v>
      </c>
      <c r="C17">
        <v>2.5409836065573748E-3</v>
      </c>
      <c r="D17">
        <v>2.4180327868852376E-3</v>
      </c>
      <c r="E17">
        <v>2.39754098360655E-3</v>
      </c>
      <c r="G17">
        <v>3.6885250000000003E-4</v>
      </c>
      <c r="H17">
        <v>2.9713124999999999E-4</v>
      </c>
      <c r="I17">
        <v>0</v>
      </c>
    </row>
    <row r="18" spans="2:9" x14ac:dyDescent="0.25">
      <c r="B18">
        <v>14</v>
      </c>
      <c r="C18">
        <v>2.6024590163934375E-3</v>
      </c>
      <c r="D18">
        <v>4.7131147540983498E-3</v>
      </c>
      <c r="E18">
        <v>3.8114754098360626E-3</v>
      </c>
      <c r="G18">
        <v>0</v>
      </c>
      <c r="H18">
        <v>5.1229499999999996E-4</v>
      </c>
      <c r="I18">
        <v>3.4836065625000001E-4</v>
      </c>
    </row>
    <row r="19" spans="2:9" x14ac:dyDescent="0.25">
      <c r="B19">
        <v>24</v>
      </c>
      <c r="C19">
        <v>2.6024590163934375E-3</v>
      </c>
      <c r="D19">
        <v>4.9590163934426119E-3</v>
      </c>
      <c r="E19">
        <v>6.3319672131147498E-3</v>
      </c>
      <c r="G19">
        <v>1.9467249999999999E-4</v>
      </c>
      <c r="H19">
        <v>5.8401625E-4</v>
      </c>
      <c r="I19">
        <v>4.0983606499999997E-4</v>
      </c>
    </row>
    <row r="20" spans="2:9" x14ac:dyDescent="0.25">
      <c r="B20">
        <v>72</v>
      </c>
      <c r="C20">
        <v>1.5983606557377001E-3</v>
      </c>
      <c r="D20">
        <v>4.2008196721311378E-3</v>
      </c>
      <c r="E20">
        <v>3.5655737704918E-3</v>
      </c>
      <c r="G20">
        <v>1.7417999999999999E-4</v>
      </c>
      <c r="H20">
        <v>5.1229499999999996E-4</v>
      </c>
      <c r="I20">
        <v>6.0450819624999999E-4</v>
      </c>
    </row>
    <row r="29" spans="2:9" x14ac:dyDescent="0.25">
      <c r="B29" s="19"/>
    </row>
    <row r="41" spans="2:2" x14ac:dyDescent="0.25">
      <c r="B41" s="19"/>
    </row>
  </sheetData>
  <mergeCells count="2">
    <mergeCell ref="M1:O1"/>
    <mergeCell ref="M2:O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C8A12-3EFD-4C40-A660-AB723E02CC18}">
  <dimension ref="A1:J16"/>
  <sheetViews>
    <sheetView zoomScaleNormal="100" workbookViewId="0">
      <selection activeCell="N13" sqref="N13"/>
    </sheetView>
  </sheetViews>
  <sheetFormatPr defaultRowHeight="15" x14ac:dyDescent="0.25"/>
  <sheetData>
    <row r="1" spans="1:10" x14ac:dyDescent="0.25">
      <c r="A1" t="s">
        <v>249</v>
      </c>
      <c r="D1" t="s">
        <v>250</v>
      </c>
      <c r="J1" t="s">
        <v>252</v>
      </c>
    </row>
    <row r="2" spans="1:10" x14ac:dyDescent="0.25">
      <c r="D2" t="s">
        <v>251</v>
      </c>
      <c r="J2" t="s">
        <v>253</v>
      </c>
    </row>
    <row r="4" spans="1:10" x14ac:dyDescent="0.25">
      <c r="A4" s="1" t="s">
        <v>321</v>
      </c>
    </row>
    <row r="5" spans="1:10" x14ac:dyDescent="0.25">
      <c r="A5" s="1"/>
      <c r="B5" t="s">
        <v>226</v>
      </c>
      <c r="C5" t="s">
        <v>227</v>
      </c>
    </row>
    <row r="6" spans="1:10" x14ac:dyDescent="0.25">
      <c r="A6" t="s">
        <v>72</v>
      </c>
      <c r="B6">
        <v>0.126</v>
      </c>
      <c r="C6">
        <v>0.253</v>
      </c>
    </row>
    <row r="7" spans="1:10" x14ac:dyDescent="0.25">
      <c r="A7" t="s">
        <v>70</v>
      </c>
      <c r="B7">
        <v>2.0139</v>
      </c>
      <c r="C7">
        <v>1.0419</v>
      </c>
    </row>
    <row r="9" spans="1:10" x14ac:dyDescent="0.25">
      <c r="A9" s="1" t="s">
        <v>229</v>
      </c>
      <c r="E9" t="s">
        <v>260</v>
      </c>
    </row>
    <row r="10" spans="1:10" x14ac:dyDescent="0.25">
      <c r="A10" t="s">
        <v>230</v>
      </c>
      <c r="B10" t="s">
        <v>226</v>
      </c>
      <c r="C10" t="s">
        <v>227</v>
      </c>
      <c r="E10" t="s">
        <v>226</v>
      </c>
      <c r="F10" t="s">
        <v>227</v>
      </c>
    </row>
    <row r="11" spans="1:10" x14ac:dyDescent="0.25">
      <c r="A11" s="13">
        <v>8.3333333333333329E-2</v>
      </c>
      <c r="B11">
        <v>0.72040000000000004</v>
      </c>
      <c r="C11">
        <v>0.51719999999999999</v>
      </c>
      <c r="E11">
        <v>0.11565999999999999</v>
      </c>
      <c r="F11">
        <v>7.4510000000000021E-2</v>
      </c>
    </row>
    <row r="12" spans="1:10" x14ac:dyDescent="0.25">
      <c r="A12" s="11">
        <v>0.5</v>
      </c>
      <c r="B12">
        <v>0.6835</v>
      </c>
      <c r="C12">
        <v>0.74509999999999998</v>
      </c>
      <c r="E12">
        <v>0</v>
      </c>
      <c r="F12">
        <v>8.6629999999999985E-2</v>
      </c>
    </row>
    <row r="13" spans="1:10" x14ac:dyDescent="0.25">
      <c r="A13" s="11">
        <v>1.5</v>
      </c>
      <c r="B13">
        <v>1.0840000000000001</v>
      </c>
      <c r="C13">
        <v>0.84360000000000002</v>
      </c>
      <c r="E13">
        <v>0.14969999999999994</v>
      </c>
      <c r="F13">
        <v>0.12858000000000003</v>
      </c>
    </row>
    <row r="14" spans="1:10" x14ac:dyDescent="0.25">
      <c r="A14" s="11">
        <v>4</v>
      </c>
      <c r="B14">
        <v>1.3240000000000001</v>
      </c>
      <c r="C14">
        <v>0.60960000000000003</v>
      </c>
      <c r="E14">
        <v>0.20369999999999999</v>
      </c>
      <c r="F14">
        <v>8.380999999999994E-2</v>
      </c>
    </row>
    <row r="15" spans="1:10" x14ac:dyDescent="0.25">
      <c r="A15" s="11">
        <v>8</v>
      </c>
      <c r="B15">
        <v>1.7729999999999999</v>
      </c>
      <c r="C15">
        <v>0.36330000000000001</v>
      </c>
      <c r="E15">
        <v>0.26910000000000012</v>
      </c>
      <c r="F15">
        <v>0</v>
      </c>
    </row>
    <row r="16" spans="1:10" x14ac:dyDescent="0.25">
      <c r="A16" s="11">
        <v>12</v>
      </c>
      <c r="B16">
        <v>1.8779999999999999</v>
      </c>
      <c r="C16">
        <v>0.1847</v>
      </c>
      <c r="E16">
        <v>0.28510000000000013</v>
      </c>
      <c r="F16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B66F3-6AC2-4DDD-91A6-4D8433759E64}">
  <dimension ref="A1:H10"/>
  <sheetViews>
    <sheetView workbookViewId="0">
      <selection activeCell="E10" sqref="E10:E11"/>
    </sheetView>
  </sheetViews>
  <sheetFormatPr defaultRowHeight="15" x14ac:dyDescent="0.25"/>
  <sheetData>
    <row r="1" spans="1:8" x14ac:dyDescent="0.25">
      <c r="A1" t="s">
        <v>225</v>
      </c>
      <c r="C1" t="s">
        <v>223</v>
      </c>
    </row>
    <row r="2" spans="1:8" x14ac:dyDescent="0.25">
      <c r="C2" t="s">
        <v>224</v>
      </c>
    </row>
    <row r="4" spans="1:8" x14ac:dyDescent="0.25">
      <c r="A4" s="1" t="s">
        <v>321</v>
      </c>
      <c r="G4" s="1" t="s">
        <v>222</v>
      </c>
    </row>
    <row r="5" spans="1:8" x14ac:dyDescent="0.25">
      <c r="A5" s="19"/>
      <c r="B5" t="s">
        <v>220</v>
      </c>
      <c r="C5" t="s">
        <v>221</v>
      </c>
      <c r="F5" t="s">
        <v>117</v>
      </c>
      <c r="G5" t="s">
        <v>220</v>
      </c>
      <c r="H5" t="s">
        <v>221</v>
      </c>
    </row>
    <row r="6" spans="1:8" x14ac:dyDescent="0.25">
      <c r="A6" t="s">
        <v>72</v>
      </c>
      <c r="B6">
        <v>3.5000000000000003E-2</v>
      </c>
      <c r="C6">
        <v>7.6999999999999999E-2</v>
      </c>
      <c r="F6">
        <v>1</v>
      </c>
      <c r="G6">
        <v>4.37</v>
      </c>
      <c r="H6">
        <v>1.68</v>
      </c>
    </row>
    <row r="7" spans="1:8" x14ac:dyDescent="0.25">
      <c r="A7" t="s">
        <v>70</v>
      </c>
      <c r="B7">
        <v>37.622999999999998</v>
      </c>
      <c r="C7">
        <v>27.093</v>
      </c>
      <c r="F7">
        <v>4</v>
      </c>
      <c r="G7">
        <v>4.47</v>
      </c>
      <c r="H7">
        <v>3.08</v>
      </c>
    </row>
    <row r="8" spans="1:8" x14ac:dyDescent="0.25">
      <c r="F8">
        <v>24</v>
      </c>
      <c r="G8">
        <v>25.3</v>
      </c>
      <c r="H8">
        <v>3.19</v>
      </c>
    </row>
    <row r="9" spans="1:8" x14ac:dyDescent="0.25">
      <c r="F9">
        <v>48</v>
      </c>
      <c r="G9">
        <v>19.100000000000001</v>
      </c>
      <c r="H9">
        <v>2.2200000000000002</v>
      </c>
    </row>
    <row r="10" spans="1:8" x14ac:dyDescent="0.25">
      <c r="F10">
        <v>72</v>
      </c>
      <c r="G10">
        <v>15.8</v>
      </c>
      <c r="H10">
        <v>1.06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FCC7-3E5C-4805-8938-9A24903D6A63}">
  <dimension ref="A1:E17"/>
  <sheetViews>
    <sheetView workbookViewId="0">
      <selection activeCell="N20" sqref="N20"/>
    </sheetView>
  </sheetViews>
  <sheetFormatPr defaultRowHeight="15" x14ac:dyDescent="0.25"/>
  <sheetData>
    <row r="1" spans="1:5" x14ac:dyDescent="0.25">
      <c r="A1" t="s">
        <v>211</v>
      </c>
      <c r="C1" t="s">
        <v>206</v>
      </c>
    </row>
    <row r="2" spans="1:5" x14ac:dyDescent="0.25">
      <c r="C2" t="s">
        <v>207</v>
      </c>
    </row>
    <row r="5" spans="1:5" x14ac:dyDescent="0.25">
      <c r="A5" s="1" t="s">
        <v>321</v>
      </c>
    </row>
    <row r="6" spans="1:5" x14ac:dyDescent="0.25">
      <c r="A6" s="1"/>
      <c r="B6" t="s">
        <v>202</v>
      </c>
      <c r="C6" t="s">
        <v>203</v>
      </c>
      <c r="D6" t="s">
        <v>204</v>
      </c>
      <c r="E6" t="s">
        <v>205</v>
      </c>
    </row>
    <row r="7" spans="1:5" ht="15.75" customHeight="1" x14ac:dyDescent="0.25">
      <c r="A7" t="s">
        <v>72</v>
      </c>
      <c r="B7">
        <v>0.06</v>
      </c>
      <c r="C7">
        <v>6.3E-2</v>
      </c>
      <c r="D7">
        <v>5.7000000000000002E-2</v>
      </c>
      <c r="E7">
        <v>3.7999999999999999E-2</v>
      </c>
    </row>
    <row r="8" spans="1:5" x14ac:dyDescent="0.25">
      <c r="A8" t="s">
        <v>70</v>
      </c>
      <c r="B8">
        <v>440.98</v>
      </c>
      <c r="C8">
        <v>446.96</v>
      </c>
      <c r="D8">
        <v>210.16</v>
      </c>
      <c r="E8">
        <v>35.546999999999997</v>
      </c>
    </row>
    <row r="10" spans="1:5" x14ac:dyDescent="0.25">
      <c r="A10" s="1" t="s">
        <v>147</v>
      </c>
    </row>
    <row r="11" spans="1:5" x14ac:dyDescent="0.25">
      <c r="B11" t="s">
        <v>254</v>
      </c>
      <c r="C11" s="23" t="s">
        <v>255</v>
      </c>
      <c r="D11" t="s">
        <v>256</v>
      </c>
    </row>
    <row r="12" spans="1:5" x14ac:dyDescent="0.25">
      <c r="A12" t="s">
        <v>117</v>
      </c>
      <c r="B12" t="s">
        <v>202</v>
      </c>
      <c r="C12" t="s">
        <v>203</v>
      </c>
      <c r="D12" t="s">
        <v>204</v>
      </c>
      <c r="E12" t="s">
        <v>205</v>
      </c>
    </row>
    <row r="13" spans="1:5" x14ac:dyDescent="0.25">
      <c r="A13">
        <v>0</v>
      </c>
      <c r="B13">
        <v>0.22</v>
      </c>
      <c r="C13">
        <v>0.22</v>
      </c>
      <c r="D13">
        <v>0.45</v>
      </c>
      <c r="E13">
        <v>0.22</v>
      </c>
    </row>
    <row r="14" spans="1:5" x14ac:dyDescent="0.25">
      <c r="A14">
        <v>24</v>
      </c>
      <c r="B14">
        <v>113.26</v>
      </c>
      <c r="C14">
        <v>146.07</v>
      </c>
      <c r="D14">
        <v>104.49</v>
      </c>
      <c r="E14">
        <v>44.49</v>
      </c>
    </row>
    <row r="15" spans="1:5" x14ac:dyDescent="0.25">
      <c r="A15">
        <v>48</v>
      </c>
      <c r="B15">
        <v>100</v>
      </c>
      <c r="C15">
        <v>133.71</v>
      </c>
      <c r="D15">
        <v>94.61</v>
      </c>
      <c r="E15">
        <v>32.130000000000003</v>
      </c>
    </row>
    <row r="16" spans="1:5" x14ac:dyDescent="0.25">
      <c r="A16">
        <v>72</v>
      </c>
      <c r="B16">
        <v>89.89</v>
      </c>
      <c r="C16">
        <v>98.88</v>
      </c>
      <c r="D16">
        <v>73.709999999999994</v>
      </c>
      <c r="E16">
        <v>23.37</v>
      </c>
    </row>
    <row r="17" spans="1:5" x14ac:dyDescent="0.25">
      <c r="A17">
        <v>96</v>
      </c>
      <c r="B17">
        <v>82.7</v>
      </c>
      <c r="C17">
        <v>74.16</v>
      </c>
      <c r="D17">
        <v>57.53</v>
      </c>
      <c r="E17">
        <v>21.12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64F69-FF7D-4BA3-887A-DF65925B6C88}">
  <dimension ref="A1:K25"/>
  <sheetViews>
    <sheetView workbookViewId="0">
      <selection activeCell="L23" sqref="L23"/>
    </sheetView>
  </sheetViews>
  <sheetFormatPr defaultRowHeight="15" x14ac:dyDescent="0.25"/>
  <cols>
    <col min="2" max="2" width="22" bestFit="1" customWidth="1"/>
    <col min="3" max="3" width="14.28515625" customWidth="1"/>
    <col min="4" max="4" width="17.28515625" customWidth="1"/>
    <col min="5" max="5" width="14.85546875" customWidth="1"/>
    <col min="6" max="6" width="20.42578125" bestFit="1" customWidth="1"/>
    <col min="8" max="8" width="14.28515625" bestFit="1" customWidth="1"/>
  </cols>
  <sheetData>
    <row r="1" spans="1:11" x14ac:dyDescent="0.25">
      <c r="A1" t="s">
        <v>212</v>
      </c>
      <c r="D1" t="s">
        <v>198</v>
      </c>
      <c r="I1" t="s">
        <v>199</v>
      </c>
    </row>
    <row r="3" spans="1:11" x14ac:dyDescent="0.25">
      <c r="A3" s="1" t="s">
        <v>321</v>
      </c>
    </row>
    <row r="4" spans="1:11" x14ac:dyDescent="0.25">
      <c r="B4" t="s">
        <v>197</v>
      </c>
      <c r="D4" t="s">
        <v>196</v>
      </c>
      <c r="F4" t="s">
        <v>200</v>
      </c>
      <c r="H4" t="s">
        <v>201</v>
      </c>
    </row>
    <row r="5" spans="1:11" x14ac:dyDescent="0.25">
      <c r="A5" t="s">
        <v>72</v>
      </c>
      <c r="B5">
        <v>2.3E-2</v>
      </c>
      <c r="D5">
        <v>2.5999999999999999E-2</v>
      </c>
      <c r="F5">
        <v>2.4E-2</v>
      </c>
      <c r="H5">
        <v>2.1999999999999999E-2</v>
      </c>
    </row>
    <row r="6" spans="1:11" x14ac:dyDescent="0.25">
      <c r="A6" t="s">
        <v>70</v>
      </c>
      <c r="B6">
        <v>45.956000000000003</v>
      </c>
      <c r="D6">
        <v>39.094999999999999</v>
      </c>
      <c r="F6">
        <v>45.762</v>
      </c>
      <c r="H6">
        <v>34.290999999999997</v>
      </c>
    </row>
    <row r="9" spans="1:11" ht="23.25" x14ac:dyDescent="0.35">
      <c r="A9" s="41" t="s">
        <v>263</v>
      </c>
    </row>
    <row r="10" spans="1:11" x14ac:dyDescent="0.25">
      <c r="A10" s="35" t="s">
        <v>264</v>
      </c>
      <c r="B10" s="36"/>
      <c r="C10" s="36"/>
      <c r="D10" s="36"/>
      <c r="E10" s="36"/>
    </row>
    <row r="11" spans="1:11" x14ac:dyDescent="0.25">
      <c r="B11" s="56" t="s">
        <v>265</v>
      </c>
      <c r="C11" s="56"/>
      <c r="D11" s="56" t="s">
        <v>266</v>
      </c>
      <c r="E11" s="56"/>
    </row>
    <row r="12" spans="1:11" x14ac:dyDescent="0.25">
      <c r="A12" s="38" t="s">
        <v>267</v>
      </c>
      <c r="B12" s="37" t="s">
        <v>268</v>
      </c>
      <c r="C12" s="37" t="s">
        <v>269</v>
      </c>
      <c r="D12" s="37" t="s">
        <v>268</v>
      </c>
      <c r="E12" s="37" t="s">
        <v>269</v>
      </c>
    </row>
    <row r="13" spans="1:11" x14ac:dyDescent="0.25">
      <c r="A13" s="39">
        <v>4</v>
      </c>
      <c r="B13">
        <v>1.2</v>
      </c>
      <c r="C13">
        <v>3.2</v>
      </c>
      <c r="D13">
        <v>0.70000000000000007</v>
      </c>
      <c r="E13">
        <v>0.2</v>
      </c>
      <c r="G13" s="40"/>
      <c r="H13" s="40"/>
      <c r="I13" s="40"/>
      <c r="J13" s="40"/>
      <c r="K13" s="40"/>
    </row>
    <row r="14" spans="1:11" x14ac:dyDescent="0.25">
      <c r="A14" s="39">
        <v>24</v>
      </c>
      <c r="B14">
        <v>2.8000000000000003</v>
      </c>
      <c r="C14">
        <v>4.3999999999999995</v>
      </c>
      <c r="D14">
        <v>2.6</v>
      </c>
      <c r="E14">
        <v>2</v>
      </c>
      <c r="G14" s="40"/>
      <c r="H14" s="40"/>
      <c r="I14" s="40"/>
      <c r="J14" s="40"/>
      <c r="K14" s="40"/>
    </row>
    <row r="15" spans="1:11" x14ac:dyDescent="0.25">
      <c r="A15" s="39">
        <v>48</v>
      </c>
      <c r="B15">
        <v>3.9</v>
      </c>
      <c r="C15">
        <v>5.2</v>
      </c>
      <c r="D15">
        <v>3.4000000000000004</v>
      </c>
      <c r="E15">
        <v>3.8</v>
      </c>
      <c r="G15" s="40"/>
      <c r="H15" s="40"/>
      <c r="I15" s="40"/>
      <c r="J15" s="40"/>
      <c r="K15" s="40"/>
    </row>
    <row r="16" spans="1:11" x14ac:dyDescent="0.25">
      <c r="A16" s="39">
        <v>72</v>
      </c>
      <c r="B16">
        <v>3.6999999999999997</v>
      </c>
      <c r="C16">
        <v>5.0999999999999996</v>
      </c>
      <c r="D16">
        <v>2.5</v>
      </c>
      <c r="E16">
        <v>2.9000000000000004</v>
      </c>
      <c r="G16" s="40"/>
      <c r="H16" s="40"/>
      <c r="I16" s="40"/>
      <c r="J16" s="40"/>
      <c r="K16" s="40"/>
    </row>
    <row r="19" spans="1:5" x14ac:dyDescent="0.25">
      <c r="A19" s="35" t="s">
        <v>260</v>
      </c>
      <c r="B19" s="36"/>
      <c r="C19" s="36"/>
      <c r="D19" s="36"/>
      <c r="E19" s="36"/>
    </row>
    <row r="20" spans="1:5" x14ac:dyDescent="0.25">
      <c r="B20" s="56" t="s">
        <v>265</v>
      </c>
      <c r="C20" s="56"/>
      <c r="D20" s="56" t="s">
        <v>266</v>
      </c>
      <c r="E20" s="56"/>
    </row>
    <row r="21" spans="1:5" x14ac:dyDescent="0.25">
      <c r="A21" s="38" t="s">
        <v>267</v>
      </c>
      <c r="B21" s="37" t="s">
        <v>268</v>
      </c>
      <c r="C21" s="37" t="s">
        <v>269</v>
      </c>
      <c r="D21" s="37" t="s">
        <v>268</v>
      </c>
      <c r="E21" s="37" t="s">
        <v>269</v>
      </c>
    </row>
    <row r="22" spans="1:5" x14ac:dyDescent="0.25">
      <c r="A22" s="39">
        <v>4</v>
      </c>
      <c r="B22">
        <v>0.2</v>
      </c>
      <c r="C22">
        <v>0.6</v>
      </c>
      <c r="D22">
        <v>0.70000000000000007</v>
      </c>
      <c r="E22">
        <v>0.2</v>
      </c>
    </row>
    <row r="23" spans="1:5" x14ac:dyDescent="0.25">
      <c r="A23" s="39">
        <v>24</v>
      </c>
      <c r="B23">
        <v>1.2</v>
      </c>
      <c r="C23">
        <v>0.5</v>
      </c>
      <c r="D23">
        <v>1.2</v>
      </c>
      <c r="E23">
        <v>0.8</v>
      </c>
    </row>
    <row r="24" spans="1:5" x14ac:dyDescent="0.25">
      <c r="A24" s="39">
        <v>48</v>
      </c>
      <c r="B24">
        <v>1</v>
      </c>
      <c r="C24">
        <v>1</v>
      </c>
      <c r="D24">
        <v>0.89999999999999991</v>
      </c>
      <c r="E24">
        <v>1.4000000000000001</v>
      </c>
    </row>
    <row r="25" spans="1:5" x14ac:dyDescent="0.25">
      <c r="A25" s="39">
        <v>72</v>
      </c>
      <c r="B25">
        <v>0.89999999999999991</v>
      </c>
      <c r="C25">
        <v>1.0999999999999999</v>
      </c>
      <c r="D25">
        <v>0.6</v>
      </c>
      <c r="E25">
        <v>1.0999999999999999</v>
      </c>
    </row>
  </sheetData>
  <mergeCells count="4">
    <mergeCell ref="B11:C11"/>
    <mergeCell ref="D11:E11"/>
    <mergeCell ref="B20:C20"/>
    <mergeCell ref="D20:E20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DE17-705B-43A5-AFD5-70DF6B105706}">
  <dimension ref="A1:K13"/>
  <sheetViews>
    <sheetView workbookViewId="0">
      <selection activeCell="Q14" sqref="Q14"/>
    </sheetView>
  </sheetViews>
  <sheetFormatPr defaultRowHeight="15" x14ac:dyDescent="0.25"/>
  <sheetData>
    <row r="1" spans="1:11" x14ac:dyDescent="0.25">
      <c r="A1" t="s">
        <v>168</v>
      </c>
      <c r="F1" t="s">
        <v>170</v>
      </c>
    </row>
    <row r="2" spans="1:11" x14ac:dyDescent="0.25">
      <c r="A2" t="s">
        <v>169</v>
      </c>
      <c r="F2" t="s">
        <v>171</v>
      </c>
    </row>
    <row r="4" spans="1:11" x14ac:dyDescent="0.25">
      <c r="A4" s="1" t="s">
        <v>321</v>
      </c>
    </row>
    <row r="5" spans="1:11" x14ac:dyDescent="0.25">
      <c r="B5" t="s">
        <v>165</v>
      </c>
      <c r="C5" t="s">
        <v>164</v>
      </c>
      <c r="D5" t="s">
        <v>166</v>
      </c>
      <c r="E5" t="s">
        <v>167</v>
      </c>
    </row>
    <row r="6" spans="1:11" x14ac:dyDescent="0.25">
      <c r="A6" t="s">
        <v>72</v>
      </c>
      <c r="B6">
        <v>5.6000000000000001E-2</v>
      </c>
      <c r="C6">
        <v>0.158</v>
      </c>
      <c r="D6">
        <v>0.504</v>
      </c>
      <c r="E6">
        <v>0.128</v>
      </c>
    </row>
    <row r="7" spans="1:11" x14ac:dyDescent="0.25">
      <c r="A7" t="s">
        <v>70</v>
      </c>
      <c r="B7">
        <v>41.790999999999997</v>
      </c>
      <c r="C7">
        <v>22.712</v>
      </c>
      <c r="D7">
        <v>19.096</v>
      </c>
      <c r="E7">
        <v>23.332000000000001</v>
      </c>
    </row>
    <row r="9" spans="1:11" x14ac:dyDescent="0.25">
      <c r="B9" s="1" t="s">
        <v>127</v>
      </c>
      <c r="H9" t="s">
        <v>260</v>
      </c>
    </row>
    <row r="10" spans="1:11" x14ac:dyDescent="0.25">
      <c r="B10" t="s">
        <v>165</v>
      </c>
      <c r="C10" t="s">
        <v>164</v>
      </c>
      <c r="D10" t="s">
        <v>166</v>
      </c>
      <c r="E10" t="s">
        <v>167</v>
      </c>
      <c r="H10" t="s">
        <v>165</v>
      </c>
      <c r="I10" t="s">
        <v>164</v>
      </c>
      <c r="J10" t="s">
        <v>166</v>
      </c>
      <c r="K10" t="s">
        <v>167</v>
      </c>
    </row>
    <row r="11" spans="1:11" x14ac:dyDescent="0.25">
      <c r="A11">
        <v>1</v>
      </c>
      <c r="B11">
        <v>2.16</v>
      </c>
      <c r="C11">
        <v>1.44</v>
      </c>
      <c r="D11">
        <v>1.62</v>
      </c>
      <c r="E11">
        <v>1.17</v>
      </c>
      <c r="H11">
        <v>0.94269999999999987</v>
      </c>
      <c r="I11">
        <v>0.40010000000000012</v>
      </c>
      <c r="J11">
        <v>0.61470000000000002</v>
      </c>
      <c r="K11">
        <v>0.19660000000000011</v>
      </c>
    </row>
    <row r="12" spans="1:11" x14ac:dyDescent="0.25">
      <c r="A12">
        <v>6</v>
      </c>
      <c r="B12">
        <v>11.52</v>
      </c>
      <c r="C12">
        <v>4.29</v>
      </c>
      <c r="D12">
        <v>1.07</v>
      </c>
      <c r="E12">
        <v>4.7300000000000004</v>
      </c>
      <c r="H12">
        <v>2.072000000000001</v>
      </c>
      <c r="I12">
        <v>0.59109999999999996</v>
      </c>
      <c r="J12">
        <v>0</v>
      </c>
      <c r="K12">
        <v>0.15109999999999957</v>
      </c>
    </row>
    <row r="13" spans="1:11" x14ac:dyDescent="0.25">
      <c r="A13">
        <v>24</v>
      </c>
      <c r="B13">
        <v>23.26</v>
      </c>
      <c r="C13">
        <v>4.58</v>
      </c>
      <c r="D13">
        <v>1.82</v>
      </c>
      <c r="E13">
        <v>7.52</v>
      </c>
      <c r="H13">
        <v>3.9059999999999988</v>
      </c>
      <c r="I13">
        <v>0.14329999999999998</v>
      </c>
      <c r="J13">
        <v>0.94520000000000004</v>
      </c>
      <c r="K13">
        <v>0.89360000000000106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22A0-50FA-4CCF-9DD9-5F1C2F62A828}">
  <dimension ref="A1:G13"/>
  <sheetViews>
    <sheetView zoomScaleNormal="100" workbookViewId="0">
      <selection activeCell="P18" sqref="P18"/>
    </sheetView>
  </sheetViews>
  <sheetFormatPr defaultRowHeight="15" x14ac:dyDescent="0.25"/>
  <sheetData>
    <row r="1" spans="1:7" x14ac:dyDescent="0.25">
      <c r="A1" t="s">
        <v>157</v>
      </c>
      <c r="E1" t="s">
        <v>159</v>
      </c>
    </row>
    <row r="2" spans="1:7" x14ac:dyDescent="0.25">
      <c r="E2" t="s">
        <v>158</v>
      </c>
    </row>
    <row r="4" spans="1:7" x14ac:dyDescent="0.25">
      <c r="A4" s="1" t="s">
        <v>321</v>
      </c>
      <c r="E4" s="1" t="s">
        <v>147</v>
      </c>
    </row>
    <row r="5" spans="1:7" x14ac:dyDescent="0.25">
      <c r="G5" t="s">
        <v>52</v>
      </c>
    </row>
    <row r="6" spans="1:7" x14ac:dyDescent="0.25">
      <c r="A6" t="s">
        <v>72</v>
      </c>
      <c r="B6">
        <v>0.115</v>
      </c>
      <c r="F6" t="s">
        <v>329</v>
      </c>
      <c r="G6" t="s">
        <v>34</v>
      </c>
    </row>
    <row r="7" spans="1:7" x14ac:dyDescent="0.25">
      <c r="A7" t="s">
        <v>70</v>
      </c>
      <c r="B7">
        <v>655.13</v>
      </c>
      <c r="F7">
        <v>0.25</v>
      </c>
      <c r="G7">
        <v>4.96</v>
      </c>
    </row>
    <row r="8" spans="1:7" x14ac:dyDescent="0.25">
      <c r="F8">
        <v>1</v>
      </c>
      <c r="G8">
        <v>8.0299999999999994</v>
      </c>
    </row>
    <row r="9" spans="1:7" x14ac:dyDescent="0.25">
      <c r="F9">
        <v>6.5</v>
      </c>
      <c r="G9">
        <v>13.45</v>
      </c>
    </row>
    <row r="10" spans="1:7" x14ac:dyDescent="0.25">
      <c r="F10">
        <v>24</v>
      </c>
      <c r="G10">
        <v>10.119999999999999</v>
      </c>
    </row>
    <row r="11" spans="1:7" x14ac:dyDescent="0.25">
      <c r="F11">
        <v>48</v>
      </c>
      <c r="G11">
        <v>6.04</v>
      </c>
    </row>
    <row r="12" spans="1:7" x14ac:dyDescent="0.25">
      <c r="F12">
        <v>72</v>
      </c>
      <c r="G12">
        <v>4.96</v>
      </c>
    </row>
    <row r="13" spans="1:7" x14ac:dyDescent="0.25">
      <c r="F13">
        <v>168</v>
      </c>
      <c r="G13">
        <v>3.54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EA6F-3AAD-42DE-A3C1-D4B25E5A6C7E}">
  <dimension ref="A1:L25"/>
  <sheetViews>
    <sheetView workbookViewId="0">
      <selection activeCell="Q22" sqref="Q22"/>
    </sheetView>
  </sheetViews>
  <sheetFormatPr defaultRowHeight="15" x14ac:dyDescent="0.25"/>
  <sheetData>
    <row r="1" spans="1:12" x14ac:dyDescent="0.25">
      <c r="A1" t="s">
        <v>173</v>
      </c>
      <c r="C1" t="s">
        <v>177</v>
      </c>
    </row>
    <row r="2" spans="1:12" x14ac:dyDescent="0.25">
      <c r="C2" t="s">
        <v>174</v>
      </c>
      <c r="K2" t="s">
        <v>175</v>
      </c>
      <c r="L2" t="s">
        <v>176</v>
      </c>
    </row>
    <row r="4" spans="1:12" x14ac:dyDescent="0.25">
      <c r="A4" s="1" t="s">
        <v>321</v>
      </c>
      <c r="E4" s="1" t="s">
        <v>330</v>
      </c>
    </row>
    <row r="5" spans="1:12" x14ac:dyDescent="0.25">
      <c r="G5" t="s">
        <v>67</v>
      </c>
    </row>
    <row r="6" spans="1:12" x14ac:dyDescent="0.25">
      <c r="A6" t="s">
        <v>72</v>
      </c>
      <c r="B6">
        <v>8.7999999999999995E-2</v>
      </c>
      <c r="F6" t="s">
        <v>141</v>
      </c>
      <c r="G6" t="s">
        <v>34</v>
      </c>
    </row>
    <row r="7" spans="1:12" x14ac:dyDescent="0.25">
      <c r="A7" t="s">
        <v>70</v>
      </c>
      <c r="B7">
        <v>30.073</v>
      </c>
      <c r="F7">
        <v>0.2</v>
      </c>
      <c r="G7">
        <v>0.24</v>
      </c>
    </row>
    <row r="8" spans="1:12" x14ac:dyDescent="0.25">
      <c r="F8">
        <v>0.99</v>
      </c>
      <c r="G8">
        <v>0.39</v>
      </c>
    </row>
    <row r="9" spans="1:12" x14ac:dyDescent="0.25">
      <c r="F9">
        <v>3.97</v>
      </c>
      <c r="G9">
        <v>0.35</v>
      </c>
    </row>
    <row r="10" spans="1:12" x14ac:dyDescent="0.25">
      <c r="F10">
        <v>7.99</v>
      </c>
      <c r="G10">
        <v>0.68</v>
      </c>
    </row>
    <row r="11" spans="1:12" x14ac:dyDescent="0.25">
      <c r="F11">
        <v>24.03</v>
      </c>
      <c r="G11">
        <v>0.41</v>
      </c>
    </row>
    <row r="12" spans="1:12" x14ac:dyDescent="0.25">
      <c r="F12">
        <v>48.06</v>
      </c>
      <c r="G12">
        <v>0.21</v>
      </c>
    </row>
    <row r="17" spans="4:11" x14ac:dyDescent="0.25">
      <c r="K17" s="15"/>
    </row>
    <row r="18" spans="4:11" x14ac:dyDescent="0.25">
      <c r="K18" s="15"/>
    </row>
    <row r="19" spans="4:11" x14ac:dyDescent="0.25">
      <c r="K19" s="15"/>
    </row>
    <row r="20" spans="4:11" x14ac:dyDescent="0.25">
      <c r="K20" s="15"/>
    </row>
    <row r="21" spans="4:11" x14ac:dyDescent="0.25">
      <c r="K21" s="15"/>
    </row>
    <row r="22" spans="4:11" x14ac:dyDescent="0.25">
      <c r="K22" s="15"/>
    </row>
    <row r="25" spans="4:11" x14ac:dyDescent="0.25">
      <c r="D25" s="16"/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D3B9E-5F55-418E-9DBB-A68F7BA56FC2}">
  <dimension ref="A1:L11"/>
  <sheetViews>
    <sheetView topLeftCell="A34" workbookViewId="0">
      <selection activeCell="N55" sqref="N55"/>
    </sheetView>
  </sheetViews>
  <sheetFormatPr defaultRowHeight="15" x14ac:dyDescent="0.25"/>
  <sheetData>
    <row r="1" spans="1:12" x14ac:dyDescent="0.25">
      <c r="A1" t="s">
        <v>138</v>
      </c>
      <c r="D1" s="7" t="s">
        <v>172</v>
      </c>
      <c r="L1" t="s">
        <v>139</v>
      </c>
    </row>
    <row r="2" spans="1:12" x14ac:dyDescent="0.25">
      <c r="D2" t="s">
        <v>140</v>
      </c>
    </row>
    <row r="3" spans="1:12" x14ac:dyDescent="0.25">
      <c r="D3" s="16" t="s">
        <v>257</v>
      </c>
    </row>
    <row r="5" spans="1:12" x14ac:dyDescent="0.25">
      <c r="A5" s="1" t="s">
        <v>321</v>
      </c>
      <c r="D5" s="1" t="s">
        <v>330</v>
      </c>
    </row>
    <row r="6" spans="1:12" x14ac:dyDescent="0.25">
      <c r="E6" t="s">
        <v>119</v>
      </c>
    </row>
    <row r="7" spans="1:12" x14ac:dyDescent="0.25">
      <c r="A7" t="s">
        <v>72</v>
      </c>
      <c r="B7">
        <v>0.06</v>
      </c>
      <c r="D7" t="s">
        <v>137</v>
      </c>
      <c r="E7" t="s">
        <v>29</v>
      </c>
    </row>
    <row r="8" spans="1:12" x14ac:dyDescent="0.25">
      <c r="A8" t="s">
        <v>70</v>
      </c>
      <c r="B8">
        <v>23.524000000000001</v>
      </c>
      <c r="D8">
        <v>4</v>
      </c>
      <c r="E8">
        <v>3.23</v>
      </c>
    </row>
    <row r="9" spans="1:12" x14ac:dyDescent="0.25">
      <c r="D9">
        <v>24</v>
      </c>
      <c r="E9">
        <v>4.78</v>
      </c>
    </row>
    <row r="10" spans="1:12" x14ac:dyDescent="0.25">
      <c r="D10">
        <f>7*24</f>
        <v>168</v>
      </c>
      <c r="E10">
        <v>1.91</v>
      </c>
    </row>
    <row r="11" spans="1:12" x14ac:dyDescent="0.25">
      <c r="D11" s="4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B0CF4-DB6F-4F8F-9842-DE3E88B6B653}">
  <dimension ref="A1:G20"/>
  <sheetViews>
    <sheetView workbookViewId="0">
      <selection activeCell="A22" sqref="A12:XFD22"/>
    </sheetView>
  </sheetViews>
  <sheetFormatPr defaultRowHeight="15" x14ac:dyDescent="0.25"/>
  <cols>
    <col min="2" max="2" width="12.28515625" bestFit="1" customWidth="1"/>
    <col min="3" max="4" width="12.85546875" bestFit="1" customWidth="1"/>
    <col min="5" max="5" width="14.5703125" bestFit="1" customWidth="1"/>
    <col min="6" max="6" width="12.7109375" bestFit="1" customWidth="1"/>
    <col min="7" max="7" width="14.42578125" bestFit="1" customWidth="1"/>
  </cols>
  <sheetData>
    <row r="1" spans="1:7" x14ac:dyDescent="0.25">
      <c r="A1" t="s">
        <v>320</v>
      </c>
      <c r="D1">
        <v>0.4</v>
      </c>
      <c r="E1" t="s">
        <v>322</v>
      </c>
    </row>
    <row r="2" spans="1:7" x14ac:dyDescent="0.25">
      <c r="C2" t="s">
        <v>288</v>
      </c>
      <c r="D2">
        <v>20</v>
      </c>
      <c r="E2" t="s">
        <v>323</v>
      </c>
      <c r="F2">
        <f>D2*D1</f>
        <v>8</v>
      </c>
      <c r="G2" t="s">
        <v>324</v>
      </c>
    </row>
    <row r="5" spans="1:7" x14ac:dyDescent="0.25">
      <c r="A5" s="1" t="s">
        <v>321</v>
      </c>
    </row>
    <row r="6" spans="1:7" x14ac:dyDescent="0.25">
      <c r="B6" s="49" t="s">
        <v>71</v>
      </c>
      <c r="C6" s="49"/>
      <c r="D6" s="49"/>
      <c r="E6" s="49"/>
      <c r="F6" s="49"/>
      <c r="G6" s="49"/>
    </row>
    <row r="7" spans="1:7" x14ac:dyDescent="0.25">
      <c r="A7" t="s">
        <v>317</v>
      </c>
      <c r="B7" t="s">
        <v>313</v>
      </c>
      <c r="C7" t="s">
        <v>314</v>
      </c>
      <c r="D7" t="s">
        <v>315</v>
      </c>
      <c r="E7" t="s">
        <v>316</v>
      </c>
      <c r="F7" t="s">
        <v>318</v>
      </c>
      <c r="G7" t="s">
        <v>319</v>
      </c>
    </row>
    <row r="8" spans="1:7" x14ac:dyDescent="0.25">
      <c r="A8" t="s">
        <v>72</v>
      </c>
      <c r="B8">
        <v>2.5899999999999999E-2</v>
      </c>
      <c r="C8">
        <v>2.8400000000000002E-2</v>
      </c>
      <c r="D8">
        <v>3.0800000000000001E-2</v>
      </c>
      <c r="E8">
        <v>2.9100000000000001E-2</v>
      </c>
      <c r="F8">
        <v>2.7799999999999998E-2</v>
      </c>
      <c r="G8">
        <v>2.3400000000000001E-2</v>
      </c>
    </row>
    <row r="9" spans="1:7" x14ac:dyDescent="0.25">
      <c r="A9" t="s">
        <v>70</v>
      </c>
      <c r="B9">
        <v>5.319</v>
      </c>
      <c r="C9">
        <v>5.8170000000000002</v>
      </c>
      <c r="D9">
        <v>6.3289999999999997</v>
      </c>
      <c r="E9">
        <v>5.2030000000000003</v>
      </c>
      <c r="F9">
        <v>4.4828000000000001</v>
      </c>
      <c r="G9">
        <v>4.3884999999999996</v>
      </c>
    </row>
    <row r="11" spans="1:7" x14ac:dyDescent="0.25">
      <c r="A11" s="1" t="s">
        <v>147</v>
      </c>
    </row>
    <row r="12" spans="1:7" x14ac:dyDescent="0.25">
      <c r="B12" s="49" t="s">
        <v>71</v>
      </c>
      <c r="C12" s="49"/>
      <c r="D12" s="49"/>
      <c r="E12" s="49"/>
      <c r="F12" s="49"/>
      <c r="G12" s="49"/>
    </row>
    <row r="13" spans="1:7" x14ac:dyDescent="0.25">
      <c r="A13" t="s">
        <v>317</v>
      </c>
      <c r="B13" t="s">
        <v>313</v>
      </c>
      <c r="C13" t="s">
        <v>314</v>
      </c>
      <c r="D13" t="s">
        <v>315</v>
      </c>
      <c r="E13" t="s">
        <v>316</v>
      </c>
      <c r="F13" t="s">
        <v>318</v>
      </c>
      <c r="G13" t="s">
        <v>319</v>
      </c>
    </row>
    <row r="14" spans="1:7" x14ac:dyDescent="0.25">
      <c r="A14">
        <v>0.17</v>
      </c>
      <c r="B14">
        <v>3.3687999999999999E-3</v>
      </c>
      <c r="C14">
        <v>3.3687999999999999E-3</v>
      </c>
      <c r="D14">
        <v>3.3687999999999999E-3</v>
      </c>
      <c r="E14">
        <v>3.3687999999999999E-3</v>
      </c>
      <c r="F14">
        <v>3.3687999999999999E-3</v>
      </c>
      <c r="G14">
        <v>3.3687999999999999E-3</v>
      </c>
    </row>
    <row r="15" spans="1:7" x14ac:dyDescent="0.25">
      <c r="A15">
        <v>8</v>
      </c>
      <c r="B15">
        <v>0.30992000000000003</v>
      </c>
      <c r="C15">
        <v>0.85199999999999998</v>
      </c>
      <c r="D15">
        <v>0.74775999999999998</v>
      </c>
      <c r="E15">
        <v>0.49512</v>
      </c>
      <c r="F15">
        <v>0.62264000000000008</v>
      </c>
      <c r="G15">
        <v>0.36112</v>
      </c>
    </row>
    <row r="16" spans="1:7" x14ac:dyDescent="0.25">
      <c r="A16">
        <v>24</v>
      </c>
      <c r="B16">
        <v>0.94319999999999993</v>
      </c>
      <c r="C16">
        <v>1.6336000000000002</v>
      </c>
      <c r="D16">
        <v>1.3408000000000002</v>
      </c>
      <c r="E16">
        <v>1.2768000000000002</v>
      </c>
      <c r="F16">
        <v>0.87040000000000006</v>
      </c>
      <c r="G16">
        <v>0.70831999999999995</v>
      </c>
    </row>
    <row r="17" spans="1:7" x14ac:dyDescent="0.25">
      <c r="A17">
        <v>48</v>
      </c>
      <c r="B17">
        <v>1.0880000000000001</v>
      </c>
      <c r="C17">
        <v>2.0312000000000001</v>
      </c>
      <c r="D17">
        <v>1.4991999999999999</v>
      </c>
      <c r="E17">
        <v>1.6576</v>
      </c>
      <c r="F17">
        <v>0.9728</v>
      </c>
      <c r="G17">
        <v>0.97599999999999998</v>
      </c>
    </row>
    <row r="18" spans="1:7" x14ac:dyDescent="0.25">
      <c r="A18">
        <v>72</v>
      </c>
      <c r="B18">
        <v>0.90959999999999996</v>
      </c>
      <c r="C18">
        <v>1.6608000000000001</v>
      </c>
      <c r="D18">
        <v>1.2223999999999999</v>
      </c>
      <c r="E18">
        <v>1.8663999999999998</v>
      </c>
      <c r="F18">
        <v>0.75888</v>
      </c>
      <c r="G18">
        <v>0.96160000000000001</v>
      </c>
    </row>
    <row r="19" spans="1:7" x14ac:dyDescent="0.25">
      <c r="A19">
        <v>96</v>
      </c>
      <c r="B19">
        <v>0.70400000000000007</v>
      </c>
      <c r="C19">
        <v>1.3336000000000001</v>
      </c>
      <c r="D19">
        <v>0.87599999999999989</v>
      </c>
      <c r="E19">
        <v>1.7512000000000001</v>
      </c>
      <c r="F19">
        <v>0.47624</v>
      </c>
      <c r="G19">
        <v>0.78936000000000006</v>
      </c>
    </row>
    <row r="20" spans="1:7" x14ac:dyDescent="0.25">
      <c r="A20">
        <v>144</v>
      </c>
      <c r="B20">
        <v>0.32671999999999995</v>
      </c>
      <c r="C20">
        <v>0.7511199999999999</v>
      </c>
      <c r="D20">
        <v>0.53895999999999999</v>
      </c>
      <c r="E20">
        <v>1.3271999999999999</v>
      </c>
      <c r="F20">
        <v>0.38231999999999999</v>
      </c>
      <c r="G20">
        <v>0.52680000000000005</v>
      </c>
    </row>
  </sheetData>
  <mergeCells count="2">
    <mergeCell ref="B6:G6"/>
    <mergeCell ref="B12:G12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43380-AD61-485E-9B15-E037D289D017}">
  <dimension ref="A1:P57"/>
  <sheetViews>
    <sheetView zoomScaleNormal="100" workbookViewId="0">
      <selection activeCell="U28" sqref="U28"/>
    </sheetView>
  </sheetViews>
  <sheetFormatPr defaultRowHeight="15" x14ac:dyDescent="0.25"/>
  <sheetData>
    <row r="1" spans="1:16" x14ac:dyDescent="0.25">
      <c r="A1" t="s">
        <v>53</v>
      </c>
      <c r="C1" t="s">
        <v>125</v>
      </c>
      <c r="E1" s="16"/>
      <c r="F1" s="16" t="s">
        <v>132</v>
      </c>
      <c r="G1" s="16"/>
      <c r="H1" s="16"/>
      <c r="I1" s="16" t="s">
        <v>134</v>
      </c>
    </row>
    <row r="2" spans="1:16" x14ac:dyDescent="0.25">
      <c r="A2" t="s">
        <v>124</v>
      </c>
      <c r="C2" t="s">
        <v>120</v>
      </c>
      <c r="E2" s="16"/>
      <c r="F2" s="16" t="s">
        <v>133</v>
      </c>
      <c r="G2" s="16"/>
      <c r="H2" s="16"/>
      <c r="I2" s="16"/>
    </row>
    <row r="4" spans="1:16" x14ac:dyDescent="0.25">
      <c r="A4" s="1" t="s">
        <v>321</v>
      </c>
    </row>
    <row r="5" spans="1:16" x14ac:dyDescent="0.25">
      <c r="B5" t="s">
        <v>126</v>
      </c>
      <c r="E5" t="s">
        <v>127</v>
      </c>
    </row>
    <row r="6" spans="1:16" s="17" customFormat="1" ht="75" x14ac:dyDescent="0.25">
      <c r="A6" s="17" t="s">
        <v>117</v>
      </c>
      <c r="B6" s="17" t="s">
        <v>122</v>
      </c>
      <c r="C6" s="17" t="s">
        <v>123</v>
      </c>
      <c r="E6" s="17" t="s">
        <v>117</v>
      </c>
      <c r="F6" s="17" t="s">
        <v>122</v>
      </c>
      <c r="G6" s="17" t="s">
        <v>117</v>
      </c>
      <c r="H6" s="17" t="s">
        <v>128</v>
      </c>
      <c r="I6" s="17" t="s">
        <v>117</v>
      </c>
      <c r="J6" s="17" t="s">
        <v>123</v>
      </c>
      <c r="K6" s="17" t="s">
        <v>117</v>
      </c>
      <c r="L6" s="17" t="s">
        <v>129</v>
      </c>
      <c r="M6" s="17" t="s">
        <v>117</v>
      </c>
      <c r="N6" s="17" t="s">
        <v>131</v>
      </c>
      <c r="O6" s="17" t="s">
        <v>117</v>
      </c>
      <c r="P6" s="17" t="s">
        <v>130</v>
      </c>
    </row>
    <row r="7" spans="1:16" x14ac:dyDescent="0.25">
      <c r="A7">
        <v>0.14000000000000001</v>
      </c>
      <c r="B7">
        <v>35.520000000000003</v>
      </c>
      <c r="C7">
        <v>28.53</v>
      </c>
      <c r="E7">
        <v>0.5</v>
      </c>
      <c r="F7">
        <v>1.26</v>
      </c>
      <c r="G7">
        <v>0.5</v>
      </c>
      <c r="H7">
        <v>1.67</v>
      </c>
      <c r="I7">
        <v>0.41</v>
      </c>
      <c r="J7">
        <v>1.3</v>
      </c>
      <c r="K7">
        <v>0.48</v>
      </c>
      <c r="L7">
        <v>4.71</v>
      </c>
      <c r="M7">
        <v>0.51</v>
      </c>
      <c r="N7">
        <v>1.75</v>
      </c>
      <c r="O7">
        <v>0.48</v>
      </c>
      <c r="P7">
        <v>2.76</v>
      </c>
    </row>
    <row r="8" spans="1:16" x14ac:dyDescent="0.25">
      <c r="A8">
        <v>0.81</v>
      </c>
      <c r="B8">
        <v>13.33</v>
      </c>
      <c r="C8">
        <v>31.05</v>
      </c>
      <c r="E8">
        <v>1.88</v>
      </c>
      <c r="F8">
        <v>1.8</v>
      </c>
      <c r="G8">
        <v>1.95</v>
      </c>
      <c r="H8">
        <v>3.03</v>
      </c>
      <c r="I8">
        <v>1.66</v>
      </c>
      <c r="J8">
        <v>2.69</v>
      </c>
      <c r="K8">
        <v>2.17</v>
      </c>
      <c r="L8">
        <v>9.3000000000000007</v>
      </c>
      <c r="M8">
        <v>1.86</v>
      </c>
      <c r="N8">
        <v>2.13</v>
      </c>
      <c r="O8">
        <v>1.78</v>
      </c>
      <c r="P8">
        <v>4.26</v>
      </c>
    </row>
    <row r="9" spans="1:16" x14ac:dyDescent="0.25">
      <c r="A9">
        <v>1.31</v>
      </c>
      <c r="B9">
        <v>6.62</v>
      </c>
      <c r="C9">
        <v>19.39</v>
      </c>
      <c r="E9">
        <v>6.08</v>
      </c>
      <c r="F9">
        <v>2.62</v>
      </c>
      <c r="G9">
        <v>6.16</v>
      </c>
      <c r="H9">
        <v>4.1399999999999997</v>
      </c>
      <c r="I9">
        <v>5.71</v>
      </c>
      <c r="J9">
        <v>3.97</v>
      </c>
      <c r="K9">
        <v>6.01</v>
      </c>
      <c r="L9">
        <v>12.02</v>
      </c>
      <c r="M9">
        <v>6.17</v>
      </c>
      <c r="N9">
        <v>3.09</v>
      </c>
      <c r="O9">
        <v>5.68</v>
      </c>
      <c r="P9">
        <v>5.2</v>
      </c>
    </row>
    <row r="10" spans="1:16" x14ac:dyDescent="0.25">
      <c r="A10">
        <v>2.08</v>
      </c>
      <c r="B10">
        <v>4.57</v>
      </c>
      <c r="C10">
        <v>11.47</v>
      </c>
      <c r="E10">
        <v>19.14</v>
      </c>
      <c r="F10">
        <v>3.03</v>
      </c>
      <c r="G10">
        <v>18.829999999999998</v>
      </c>
      <c r="H10">
        <v>4.67</v>
      </c>
      <c r="I10">
        <v>17.5</v>
      </c>
      <c r="J10">
        <v>4.24</v>
      </c>
      <c r="K10">
        <v>17.5</v>
      </c>
      <c r="L10">
        <v>13.3</v>
      </c>
      <c r="M10">
        <v>17.73</v>
      </c>
      <c r="N10">
        <v>3.03</v>
      </c>
      <c r="O10">
        <v>17.350000000000001</v>
      </c>
      <c r="P10">
        <v>4.87</v>
      </c>
    </row>
    <row r="11" spans="1:16" x14ac:dyDescent="0.25">
      <c r="A11">
        <v>4.1900000000000004</v>
      </c>
      <c r="B11">
        <v>1.96</v>
      </c>
      <c r="C11">
        <v>5.5</v>
      </c>
      <c r="E11">
        <v>24.58</v>
      </c>
      <c r="F11">
        <v>2.7</v>
      </c>
      <c r="G11">
        <v>24.35</v>
      </c>
      <c r="H11">
        <v>4.87</v>
      </c>
      <c r="I11">
        <v>23.64</v>
      </c>
      <c r="J11">
        <v>4.37</v>
      </c>
      <c r="K11">
        <v>24.46</v>
      </c>
      <c r="L11">
        <v>13.32</v>
      </c>
      <c r="M11">
        <v>23.39</v>
      </c>
      <c r="N11">
        <v>3.12</v>
      </c>
      <c r="O11">
        <v>23.44</v>
      </c>
      <c r="P11">
        <v>4.57</v>
      </c>
    </row>
    <row r="12" spans="1:16" x14ac:dyDescent="0.25">
      <c r="A12">
        <v>6.16</v>
      </c>
      <c r="B12">
        <v>1.1200000000000001</v>
      </c>
      <c r="C12">
        <v>3.17</v>
      </c>
    </row>
    <row r="13" spans="1:16" x14ac:dyDescent="0.25">
      <c r="A13">
        <v>19.5</v>
      </c>
      <c r="B13">
        <v>0.65</v>
      </c>
      <c r="C13">
        <v>1.21</v>
      </c>
    </row>
    <row r="15" spans="1:16" x14ac:dyDescent="0.25">
      <c r="A15" t="s">
        <v>72</v>
      </c>
      <c r="B15">
        <v>0.56100000000000005</v>
      </c>
      <c r="C15">
        <v>0.41099999999999998</v>
      </c>
    </row>
    <row r="16" spans="1:16" x14ac:dyDescent="0.25">
      <c r="A16" t="s">
        <v>70</v>
      </c>
      <c r="B16">
        <v>23.928999999999998</v>
      </c>
      <c r="C16">
        <v>34.57</v>
      </c>
    </row>
    <row r="19" spans="1:3" x14ac:dyDescent="0.25">
      <c r="A19" s="8" t="s">
        <v>214</v>
      </c>
      <c r="B19" s="8"/>
      <c r="C19" s="8"/>
    </row>
    <row r="20" spans="1:3" ht="12.95" customHeight="1" x14ac:dyDescent="0.25">
      <c r="A20" s="8" t="s">
        <v>72</v>
      </c>
      <c r="B20" s="8">
        <v>0.16400000000000001</v>
      </c>
      <c r="C20" s="8">
        <v>0.161</v>
      </c>
    </row>
    <row r="21" spans="1:3" x14ac:dyDescent="0.25">
      <c r="A21" s="8" t="s">
        <v>70</v>
      </c>
      <c r="B21" s="8">
        <v>9.1888000000000005</v>
      </c>
      <c r="C21" s="8">
        <v>19.335000000000001</v>
      </c>
    </row>
    <row r="23" spans="1:3" x14ac:dyDescent="0.25">
      <c r="A23" s="1" t="s">
        <v>331</v>
      </c>
    </row>
    <row r="30" spans="1:3" x14ac:dyDescent="0.25">
      <c r="A30" t="s">
        <v>215</v>
      </c>
    </row>
    <row r="57" spans="1:1" x14ac:dyDescent="0.25">
      <c r="A57" t="s">
        <v>214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DFF38-F7B0-46C0-9C70-EBF2CC310F70}">
  <dimension ref="A1:I22"/>
  <sheetViews>
    <sheetView topLeftCell="A37" workbookViewId="0">
      <selection activeCell="U43" sqref="U43"/>
    </sheetView>
  </sheetViews>
  <sheetFormatPr defaultRowHeight="15" x14ac:dyDescent="0.25"/>
  <sheetData>
    <row r="1" spans="1:9" x14ac:dyDescent="0.25">
      <c r="A1" t="s">
        <v>53</v>
      </c>
      <c r="D1" t="s">
        <v>112</v>
      </c>
      <c r="F1" t="s">
        <v>121</v>
      </c>
    </row>
    <row r="2" spans="1:9" x14ac:dyDescent="0.25">
      <c r="A2" t="s">
        <v>111</v>
      </c>
      <c r="D2" t="s">
        <v>120</v>
      </c>
    </row>
    <row r="3" spans="1:9" x14ac:dyDescent="0.25">
      <c r="D3" t="s">
        <v>113</v>
      </c>
    </row>
    <row r="6" spans="1:9" x14ac:dyDescent="0.25">
      <c r="A6" s="1" t="s">
        <v>321</v>
      </c>
    </row>
    <row r="7" spans="1:9" x14ac:dyDescent="0.25">
      <c r="B7" t="s">
        <v>114</v>
      </c>
      <c r="C7" t="s">
        <v>115</v>
      </c>
      <c r="D7" t="s">
        <v>116</v>
      </c>
    </row>
    <row r="8" spans="1:9" x14ac:dyDescent="0.25">
      <c r="A8" t="s">
        <v>72</v>
      </c>
      <c r="B8">
        <v>4.3999999999999997E-2</v>
      </c>
      <c r="C8">
        <v>4.1000000000000002E-2</v>
      </c>
      <c r="D8">
        <v>2.7E-2</v>
      </c>
    </row>
    <row r="9" spans="1:9" x14ac:dyDescent="0.25">
      <c r="A9" t="s">
        <v>70</v>
      </c>
      <c r="B9">
        <v>17.901</v>
      </c>
      <c r="C9">
        <v>17.117000000000001</v>
      </c>
      <c r="D9">
        <v>9.3930000000000007</v>
      </c>
    </row>
    <row r="12" spans="1:9" x14ac:dyDescent="0.25">
      <c r="B12" s="1" t="s">
        <v>118</v>
      </c>
    </row>
    <row r="13" spans="1:9" x14ac:dyDescent="0.25">
      <c r="A13" t="s">
        <v>117</v>
      </c>
      <c r="B13" t="s">
        <v>114</v>
      </c>
      <c r="C13" t="s">
        <v>115</v>
      </c>
      <c r="D13" t="s">
        <v>116</v>
      </c>
    </row>
    <row r="14" spans="1:9" x14ac:dyDescent="0.25">
      <c r="A14">
        <v>1</v>
      </c>
      <c r="B14">
        <v>4.99</v>
      </c>
      <c r="C14">
        <v>3.01</v>
      </c>
      <c r="D14">
        <v>2.0099999999999998</v>
      </c>
    </row>
    <row r="15" spans="1:9" x14ac:dyDescent="0.25">
      <c r="A15">
        <v>4</v>
      </c>
      <c r="B15">
        <v>7.56</v>
      </c>
      <c r="C15">
        <v>3.45</v>
      </c>
      <c r="D15">
        <v>2.64</v>
      </c>
      <c r="H15" s="16"/>
      <c r="I15" s="16"/>
    </row>
    <row r="16" spans="1:9" x14ac:dyDescent="0.25">
      <c r="A16">
        <v>24</v>
      </c>
      <c r="B16">
        <v>7.95</v>
      </c>
      <c r="C16">
        <v>3.9</v>
      </c>
      <c r="D16">
        <v>2.61</v>
      </c>
    </row>
    <row r="17" spans="1:6" x14ac:dyDescent="0.25">
      <c r="A17">
        <v>48</v>
      </c>
      <c r="B17">
        <v>7.38</v>
      </c>
      <c r="C17">
        <v>3.8</v>
      </c>
      <c r="D17">
        <v>2.12</v>
      </c>
      <c r="F17" s="18"/>
    </row>
    <row r="18" spans="1:6" x14ac:dyDescent="0.25">
      <c r="D18" s="11"/>
      <c r="F18" s="18"/>
    </row>
    <row r="19" spans="1:6" x14ac:dyDescent="0.25">
      <c r="D19" s="11"/>
      <c r="F19" s="18"/>
    </row>
    <row r="20" spans="1:6" x14ac:dyDescent="0.25">
      <c r="D20" s="11"/>
      <c r="F20" s="18"/>
    </row>
    <row r="22" spans="1:6" ht="15" customHeight="1" x14ac:dyDescent="0.25"/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7995-D87B-4809-B07D-B7041445E03F}">
  <dimension ref="A1:D18"/>
  <sheetViews>
    <sheetView workbookViewId="0">
      <selection activeCell="G18" sqref="G18"/>
    </sheetView>
  </sheetViews>
  <sheetFormatPr defaultRowHeight="15" x14ac:dyDescent="0.25"/>
  <sheetData>
    <row r="1" spans="1:4" x14ac:dyDescent="0.25">
      <c r="A1" t="s">
        <v>53</v>
      </c>
      <c r="D1" s="10" t="s">
        <v>66</v>
      </c>
    </row>
    <row r="2" spans="1:4" x14ac:dyDescent="0.25">
      <c r="A2" t="s">
        <v>65</v>
      </c>
      <c r="B2" s="5"/>
    </row>
    <row r="3" spans="1:4" x14ac:dyDescent="0.25">
      <c r="A3" t="s">
        <v>312</v>
      </c>
      <c r="B3" s="5"/>
    </row>
    <row r="5" spans="1:4" x14ac:dyDescent="0.25">
      <c r="A5" s="1" t="s">
        <v>321</v>
      </c>
    </row>
    <row r="7" spans="1:4" x14ac:dyDescent="0.25">
      <c r="A7" t="s">
        <v>68</v>
      </c>
      <c r="B7">
        <v>7.3499999999999996E-2</v>
      </c>
    </row>
    <row r="8" spans="1:4" x14ac:dyDescent="0.25">
      <c r="A8" t="s">
        <v>69</v>
      </c>
      <c r="B8">
        <v>1096</v>
      </c>
    </row>
    <row r="12" spans="1:4" x14ac:dyDescent="0.25">
      <c r="A12" s="1" t="s">
        <v>147</v>
      </c>
    </row>
    <row r="13" spans="1:4" x14ac:dyDescent="0.25">
      <c r="A13" s="8" t="s">
        <v>74</v>
      </c>
      <c r="B13" s="8"/>
      <c r="C13" s="8"/>
      <c r="D13" s="8"/>
    </row>
    <row r="14" spans="1:4" x14ac:dyDescent="0.25">
      <c r="A14" t="s">
        <v>117</v>
      </c>
      <c r="B14" t="s">
        <v>73</v>
      </c>
    </row>
    <row r="15" spans="1:4" x14ac:dyDescent="0.25">
      <c r="A15">
        <v>2</v>
      </c>
      <c r="B15">
        <v>67.7</v>
      </c>
    </row>
    <row r="16" spans="1:4" x14ac:dyDescent="0.25">
      <c r="A16">
        <v>12</v>
      </c>
      <c r="B16">
        <v>84.1</v>
      </c>
    </row>
    <row r="17" spans="1:2" x14ac:dyDescent="0.25">
      <c r="A17">
        <v>24</v>
      </c>
      <c r="B17">
        <v>137</v>
      </c>
    </row>
    <row r="18" spans="1:2" x14ac:dyDescent="0.25">
      <c r="A18">
        <v>72</v>
      </c>
      <c r="B18">
        <v>24.6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7325D-44CF-4B0E-BA5C-188609D38482}">
  <dimension ref="A1:T16"/>
  <sheetViews>
    <sheetView workbookViewId="0">
      <selection activeCell="Q10" sqref="Q10"/>
    </sheetView>
  </sheetViews>
  <sheetFormatPr defaultRowHeight="15" x14ac:dyDescent="0.25"/>
  <sheetData>
    <row r="1" spans="1:20" x14ac:dyDescent="0.25">
      <c r="A1" t="s">
        <v>28</v>
      </c>
      <c r="F1" t="s">
        <v>75</v>
      </c>
      <c r="K1">
        <v>27</v>
      </c>
      <c r="L1" t="s">
        <v>77</v>
      </c>
    </row>
    <row r="2" spans="1:20" x14ac:dyDescent="0.25">
      <c r="B2" t="s">
        <v>59</v>
      </c>
      <c r="F2" t="s">
        <v>76</v>
      </c>
      <c r="K2" t="s">
        <v>78</v>
      </c>
      <c r="O2">
        <v>0.02</v>
      </c>
      <c r="P2" t="s">
        <v>79</v>
      </c>
      <c r="Q2" t="s">
        <v>81</v>
      </c>
      <c r="S2">
        <f>O2*58.5</f>
        <v>1.17</v>
      </c>
      <c r="T2" t="s">
        <v>82</v>
      </c>
    </row>
    <row r="3" spans="1:20" x14ac:dyDescent="0.25">
      <c r="K3">
        <f>K1*O2</f>
        <v>0.54</v>
      </c>
      <c r="L3" t="s">
        <v>80</v>
      </c>
      <c r="Q3" t="s">
        <v>83</v>
      </c>
      <c r="S3" t="s">
        <v>84</v>
      </c>
    </row>
    <row r="4" spans="1:20" x14ac:dyDescent="0.25">
      <c r="I4" s="16"/>
      <c r="K4">
        <f>K3/S2</f>
        <v>0.46153846153846162</v>
      </c>
      <c r="L4" t="s">
        <v>85</v>
      </c>
    </row>
    <row r="5" spans="1:20" x14ac:dyDescent="0.25">
      <c r="I5" s="16"/>
    </row>
    <row r="6" spans="1:20" x14ac:dyDescent="0.25">
      <c r="A6" s="1" t="s">
        <v>321</v>
      </c>
      <c r="F6" s="16"/>
      <c r="G6" s="16"/>
    </row>
    <row r="8" spans="1:20" x14ac:dyDescent="0.25">
      <c r="A8" t="s">
        <v>72</v>
      </c>
      <c r="B8">
        <v>4.5969999999999997E-2</v>
      </c>
    </row>
    <row r="9" spans="1:20" x14ac:dyDescent="0.25">
      <c r="A9" t="s">
        <v>69</v>
      </c>
      <c r="B9">
        <v>56.055819999999997</v>
      </c>
    </row>
    <row r="11" spans="1:20" x14ac:dyDescent="0.25">
      <c r="A11" s="1" t="s">
        <v>147</v>
      </c>
    </row>
    <row r="12" spans="1:20" x14ac:dyDescent="0.25">
      <c r="B12" s="7" t="s">
        <v>58</v>
      </c>
      <c r="F12" s="15"/>
    </row>
    <row r="13" spans="1:20" x14ac:dyDescent="0.25">
      <c r="A13" t="s">
        <v>13</v>
      </c>
      <c r="B13" t="s">
        <v>34</v>
      </c>
      <c r="C13" t="s">
        <v>302</v>
      </c>
      <c r="F13" s="15"/>
    </row>
    <row r="14" spans="1:20" x14ac:dyDescent="0.25">
      <c r="A14">
        <v>6</v>
      </c>
      <c r="B14">
        <v>7.6</v>
      </c>
      <c r="C14">
        <v>0.9</v>
      </c>
    </row>
    <row r="15" spans="1:20" x14ac:dyDescent="0.25">
      <c r="A15">
        <v>24</v>
      </c>
      <c r="B15">
        <v>12.1</v>
      </c>
      <c r="C15">
        <v>1.1000000000000001</v>
      </c>
    </row>
    <row r="16" spans="1:20" x14ac:dyDescent="0.25">
      <c r="A16">
        <v>48</v>
      </c>
      <c r="B16">
        <v>18.899999999999999</v>
      </c>
      <c r="C16">
        <v>1.2</v>
      </c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2656-745C-4D86-81D6-8BB8B9B22295}">
  <dimension ref="A1:Q63"/>
  <sheetViews>
    <sheetView workbookViewId="0">
      <selection activeCell="G9" sqref="G9"/>
    </sheetView>
  </sheetViews>
  <sheetFormatPr defaultRowHeight="15" x14ac:dyDescent="0.25"/>
  <sheetData>
    <row r="1" spans="1:17" x14ac:dyDescent="0.25">
      <c r="A1" t="s">
        <v>53</v>
      </c>
      <c r="E1" t="s">
        <v>93</v>
      </c>
      <c r="M1" t="s">
        <v>88</v>
      </c>
    </row>
    <row r="2" spans="1:17" x14ac:dyDescent="0.25">
      <c r="A2" t="s">
        <v>60</v>
      </c>
      <c r="E2" t="s">
        <v>87</v>
      </c>
      <c r="M2" t="s">
        <v>89</v>
      </c>
      <c r="N2">
        <v>20</v>
      </c>
      <c r="O2" t="s">
        <v>90</v>
      </c>
      <c r="P2">
        <f>N2/1000</f>
        <v>0.02</v>
      </c>
      <c r="Q2" t="s">
        <v>91</v>
      </c>
    </row>
    <row r="3" spans="1:17" x14ac:dyDescent="0.25">
      <c r="B3" s="49"/>
      <c r="C3" s="49"/>
      <c r="D3" s="49"/>
      <c r="E3" s="49"/>
      <c r="F3" s="49"/>
      <c r="G3" s="49"/>
      <c r="M3" t="s">
        <v>81</v>
      </c>
      <c r="O3">
        <f>P2*58.5</f>
        <v>1.17</v>
      </c>
      <c r="P3" t="s">
        <v>82</v>
      </c>
    </row>
    <row r="4" spans="1:17" x14ac:dyDescent="0.25">
      <c r="B4" s="49"/>
      <c r="C4" s="49"/>
      <c r="E4" s="49"/>
      <c r="F4" s="49"/>
      <c r="G4" s="49"/>
      <c r="H4" s="49"/>
      <c r="M4" t="s">
        <v>83</v>
      </c>
      <c r="O4" t="s">
        <v>84</v>
      </c>
    </row>
    <row r="5" spans="1:17" x14ac:dyDescent="0.25">
      <c r="A5" s="1" t="s">
        <v>321</v>
      </c>
      <c r="M5" t="s">
        <v>92</v>
      </c>
      <c r="O5">
        <f>100/O3</f>
        <v>85.470085470085479</v>
      </c>
    </row>
    <row r="6" spans="1:17" x14ac:dyDescent="0.25">
      <c r="M6" t="s">
        <v>96</v>
      </c>
    </row>
    <row r="7" spans="1:17" x14ac:dyDescent="0.25">
      <c r="A7" s="15" t="s">
        <v>72</v>
      </c>
      <c r="B7" s="15">
        <v>6.9000000000000006E-2</v>
      </c>
      <c r="C7" s="15">
        <v>6.3E-2</v>
      </c>
      <c r="D7" s="15"/>
      <c r="E7" s="15"/>
      <c r="F7" s="15"/>
      <c r="G7" s="15"/>
      <c r="H7" s="15"/>
    </row>
    <row r="8" spans="1:17" x14ac:dyDescent="0.25">
      <c r="A8" s="15" t="s">
        <v>69</v>
      </c>
      <c r="B8" s="15">
        <v>45.606999999999999</v>
      </c>
      <c r="C8" s="15">
        <v>8.6707000000000001</v>
      </c>
      <c r="D8" s="15"/>
      <c r="E8" s="15"/>
      <c r="F8" s="15"/>
      <c r="G8" s="15"/>
      <c r="H8" s="15"/>
    </row>
    <row r="9" spans="1:17" x14ac:dyDescent="0.25">
      <c r="A9" s="15"/>
      <c r="B9" s="15"/>
      <c r="C9" s="15"/>
      <c r="D9" s="15"/>
      <c r="E9" s="15"/>
      <c r="F9" s="15"/>
      <c r="G9" s="15"/>
      <c r="H9" s="15"/>
    </row>
    <row r="10" spans="1:17" x14ac:dyDescent="0.25">
      <c r="A10" s="15"/>
      <c r="B10" s="15"/>
      <c r="C10" s="15"/>
      <c r="D10" s="15"/>
      <c r="E10" s="15"/>
      <c r="F10" s="15"/>
      <c r="G10" s="15"/>
      <c r="H10" s="15"/>
    </row>
    <row r="11" spans="1:17" x14ac:dyDescent="0.25">
      <c r="A11" s="15"/>
      <c r="B11" s="15"/>
      <c r="C11" s="15"/>
      <c r="D11" s="15"/>
      <c r="E11" s="15"/>
      <c r="F11" s="15"/>
      <c r="G11" s="15"/>
      <c r="H11" s="15"/>
    </row>
    <row r="12" spans="1:17" x14ac:dyDescent="0.25">
      <c r="A12" s="60" t="s">
        <v>147</v>
      </c>
      <c r="B12" s="15"/>
      <c r="C12" s="15"/>
      <c r="D12" s="15"/>
      <c r="E12" s="15"/>
      <c r="F12" s="15"/>
      <c r="G12" s="15"/>
      <c r="H12" s="15"/>
    </row>
    <row r="13" spans="1:17" x14ac:dyDescent="0.25">
      <c r="A13" s="15" t="s">
        <v>86</v>
      </c>
      <c r="B13" s="15"/>
      <c r="C13" s="15"/>
      <c r="D13" s="15"/>
      <c r="E13" s="15"/>
      <c r="F13" s="15"/>
      <c r="G13" s="15"/>
      <c r="H13" s="15"/>
    </row>
    <row r="14" spans="1:17" x14ac:dyDescent="0.25">
      <c r="A14" s="15"/>
      <c r="B14" s="62" t="s">
        <v>58</v>
      </c>
      <c r="C14" s="62"/>
      <c r="D14" s="62"/>
      <c r="E14" s="62"/>
      <c r="F14" s="62"/>
      <c r="G14" s="62"/>
      <c r="H14" s="15"/>
    </row>
    <row r="15" spans="1:17" x14ac:dyDescent="0.25">
      <c r="A15" s="15"/>
      <c r="B15" s="61" t="s">
        <v>34</v>
      </c>
      <c r="C15" s="61"/>
      <c r="D15" s="15"/>
      <c r="E15" t="s">
        <v>270</v>
      </c>
    </row>
    <row r="16" spans="1:17" x14ac:dyDescent="0.25">
      <c r="A16" s="15" t="s">
        <v>13</v>
      </c>
      <c r="B16" s="15" t="s">
        <v>33</v>
      </c>
      <c r="C16" s="15" t="s">
        <v>32</v>
      </c>
      <c r="D16" s="15"/>
      <c r="E16" t="s">
        <v>13</v>
      </c>
      <c r="F16" t="s">
        <v>31</v>
      </c>
      <c r="G16" t="s">
        <v>32</v>
      </c>
    </row>
    <row r="17" spans="1:10" x14ac:dyDescent="0.25">
      <c r="A17" s="15">
        <v>2</v>
      </c>
      <c r="B17" s="15">
        <v>3.29</v>
      </c>
      <c r="C17" s="15">
        <v>1.23</v>
      </c>
      <c r="D17" s="15"/>
      <c r="E17">
        <v>2</v>
      </c>
      <c r="F17">
        <v>1.1100000000000001</v>
      </c>
      <c r="G17">
        <v>0.26</v>
      </c>
    </row>
    <row r="18" spans="1:10" x14ac:dyDescent="0.25">
      <c r="A18" s="15">
        <v>24</v>
      </c>
      <c r="B18" s="15">
        <v>13.7</v>
      </c>
      <c r="C18" s="15">
        <v>2</v>
      </c>
      <c r="D18" s="15"/>
      <c r="E18">
        <v>24</v>
      </c>
      <c r="F18">
        <v>1.84</v>
      </c>
      <c r="G18">
        <v>0.15</v>
      </c>
      <c r="I18" s="15"/>
      <c r="J18" s="15"/>
    </row>
    <row r="19" spans="1:10" x14ac:dyDescent="0.25">
      <c r="A19" s="15">
        <v>48</v>
      </c>
      <c r="B19" s="15">
        <v>7.88</v>
      </c>
      <c r="C19" s="15">
        <v>1.73</v>
      </c>
      <c r="D19" s="15"/>
      <c r="E19">
        <v>48</v>
      </c>
      <c r="F19">
        <v>1.1599999999999999</v>
      </c>
      <c r="G19">
        <v>0.19</v>
      </c>
    </row>
    <row r="62" spans="3:3" x14ac:dyDescent="0.25">
      <c r="C62" t="s">
        <v>94</v>
      </c>
    </row>
    <row r="63" spans="3:3" x14ac:dyDescent="0.25">
      <c r="C63" t="s">
        <v>95</v>
      </c>
    </row>
  </sheetData>
  <mergeCells count="4">
    <mergeCell ref="B4:C4"/>
    <mergeCell ref="E4:H4"/>
    <mergeCell ref="B3:G3"/>
    <mergeCell ref="B15:C15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F339-F699-4913-918F-CDCCFE789391}">
  <dimension ref="A1:L18"/>
  <sheetViews>
    <sheetView workbookViewId="0">
      <selection activeCell="L20" sqref="L20"/>
    </sheetView>
  </sheetViews>
  <sheetFormatPr defaultRowHeight="15" x14ac:dyDescent="0.25"/>
  <cols>
    <col min="2" max="3" width="11.85546875" bestFit="1" customWidth="1"/>
  </cols>
  <sheetData>
    <row r="1" spans="1:12" x14ac:dyDescent="0.25">
      <c r="A1" t="s">
        <v>53</v>
      </c>
      <c r="F1" t="s">
        <v>97</v>
      </c>
      <c r="L1" t="s">
        <v>98</v>
      </c>
    </row>
    <row r="2" spans="1:12" x14ac:dyDescent="0.25">
      <c r="A2" t="s">
        <v>38</v>
      </c>
      <c r="F2" t="s">
        <v>107</v>
      </c>
      <c r="L2" t="s">
        <v>99</v>
      </c>
    </row>
    <row r="3" spans="1:12" ht="14.25" customHeight="1" x14ac:dyDescent="0.25">
      <c r="C3" s="7"/>
      <c r="D3" s="7"/>
      <c r="E3" s="7"/>
      <c r="F3" s="7"/>
      <c r="G3" s="7"/>
    </row>
    <row r="4" spans="1:12" ht="14.25" customHeight="1" x14ac:dyDescent="0.25">
      <c r="B4" s="49"/>
      <c r="C4" s="49"/>
    </row>
    <row r="5" spans="1:12" ht="14.25" customHeight="1" x14ac:dyDescent="0.25">
      <c r="A5" s="1" t="s">
        <v>321</v>
      </c>
    </row>
    <row r="6" spans="1:12" ht="14.25" customHeight="1" x14ac:dyDescent="0.25"/>
    <row r="7" spans="1:12" ht="14.25" customHeight="1" x14ac:dyDescent="0.25">
      <c r="B7" t="s">
        <v>36</v>
      </c>
      <c r="C7" t="s">
        <v>37</v>
      </c>
    </row>
    <row r="8" spans="1:12" ht="14.25" customHeight="1" x14ac:dyDescent="0.25">
      <c r="A8" t="s">
        <v>72</v>
      </c>
      <c r="B8">
        <v>0.06</v>
      </c>
      <c r="C8">
        <v>0.05</v>
      </c>
    </row>
    <row r="9" spans="1:12" ht="14.25" customHeight="1" x14ac:dyDescent="0.25">
      <c r="A9" t="s">
        <v>69</v>
      </c>
      <c r="B9">
        <v>19.864999999999998</v>
      </c>
      <c r="C9">
        <v>22.423999999999999</v>
      </c>
    </row>
    <row r="10" spans="1:12" ht="14.25" customHeight="1" x14ac:dyDescent="0.25"/>
    <row r="11" spans="1:12" x14ac:dyDescent="0.25">
      <c r="A11" s="1" t="s">
        <v>147</v>
      </c>
    </row>
    <row r="12" spans="1:12" ht="14.25" customHeight="1" x14ac:dyDescent="0.25">
      <c r="A12" s="7"/>
      <c r="B12" s="7" t="s">
        <v>58</v>
      </c>
      <c r="C12" s="45"/>
      <c r="D12" s="7"/>
      <c r="F12" t="s">
        <v>260</v>
      </c>
    </row>
    <row r="13" spans="1:12" ht="13.7" customHeight="1" x14ac:dyDescent="0.25">
      <c r="A13" t="s">
        <v>329</v>
      </c>
      <c r="B13" t="s">
        <v>36</v>
      </c>
      <c r="C13" t="s">
        <v>37</v>
      </c>
      <c r="F13" t="s">
        <v>37</v>
      </c>
      <c r="G13" t="s">
        <v>36</v>
      </c>
    </row>
    <row r="14" spans="1:12" x14ac:dyDescent="0.25">
      <c r="A14">
        <v>1</v>
      </c>
      <c r="B14">
        <v>1.1972555746140601</v>
      </c>
      <c r="C14">
        <v>0.82344590997811695</v>
      </c>
      <c r="F14">
        <v>0.22338000000000002</v>
      </c>
      <c r="G14">
        <v>0.26519999999999988</v>
      </c>
    </row>
    <row r="15" spans="1:12" x14ac:dyDescent="0.25">
      <c r="A15">
        <v>6</v>
      </c>
      <c r="B15">
        <v>1.93079789436328</v>
      </c>
      <c r="C15">
        <v>2.9025847282190802</v>
      </c>
      <c r="F15">
        <v>0.44669999999999987</v>
      </c>
      <c r="G15">
        <v>0</v>
      </c>
    </row>
    <row r="16" spans="1:12" x14ac:dyDescent="0.25">
      <c r="A16">
        <v>24</v>
      </c>
      <c r="B16">
        <v>1.8356893594369099</v>
      </c>
      <c r="C16">
        <v>2.30283314603418</v>
      </c>
      <c r="F16">
        <v>0.10470000000000024</v>
      </c>
      <c r="G16">
        <v>0.22340000000000004</v>
      </c>
    </row>
    <row r="17" spans="1:7" x14ac:dyDescent="0.25">
      <c r="A17">
        <v>48</v>
      </c>
      <c r="C17">
        <v>2.7554267463180899</v>
      </c>
      <c r="F17">
        <v>0.27220000000000022</v>
      </c>
    </row>
    <row r="18" spans="1:7" x14ac:dyDescent="0.25">
      <c r="A18">
        <v>72</v>
      </c>
      <c r="B18">
        <v>1.28254569113385</v>
      </c>
      <c r="C18">
        <v>3.8992133435854899</v>
      </c>
      <c r="F18">
        <v>0.70499999999999963</v>
      </c>
      <c r="G18">
        <v>0</v>
      </c>
    </row>
  </sheetData>
  <mergeCells count="1">
    <mergeCell ref="B4:C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382D8-222B-40D5-9BDE-406821B657FD}">
  <dimension ref="A1:E17"/>
  <sheetViews>
    <sheetView workbookViewId="0">
      <selection activeCell="O14" sqref="O14"/>
    </sheetView>
  </sheetViews>
  <sheetFormatPr defaultRowHeight="15" x14ac:dyDescent="0.25"/>
  <cols>
    <col min="1" max="2" width="14.42578125" customWidth="1"/>
  </cols>
  <sheetData>
    <row r="1" spans="1:5" x14ac:dyDescent="0.25">
      <c r="A1" t="s">
        <v>53</v>
      </c>
      <c r="D1" t="s">
        <v>101</v>
      </c>
    </row>
    <row r="2" spans="1:5" x14ac:dyDescent="0.25">
      <c r="A2" t="s">
        <v>45</v>
      </c>
      <c r="B2" s="57" t="s">
        <v>44</v>
      </c>
      <c r="C2" s="57"/>
    </row>
    <row r="5" spans="1:5" x14ac:dyDescent="0.25">
      <c r="A5" s="1" t="s">
        <v>321</v>
      </c>
    </row>
    <row r="6" spans="1:5" x14ac:dyDescent="0.25">
      <c r="A6" t="s">
        <v>72</v>
      </c>
      <c r="B6">
        <v>5.1999999999999998E-2</v>
      </c>
    </row>
    <row r="7" spans="1:5" x14ac:dyDescent="0.25">
      <c r="A7" t="s">
        <v>69</v>
      </c>
      <c r="B7">
        <v>46.908999999999999</v>
      </c>
    </row>
    <row r="9" spans="1:5" x14ac:dyDescent="0.25">
      <c r="A9" s="1" t="s">
        <v>330</v>
      </c>
    </row>
    <row r="10" spans="1:5" x14ac:dyDescent="0.25">
      <c r="B10" s="49" t="s">
        <v>35</v>
      </c>
      <c r="C10" s="49"/>
    </row>
    <row r="11" spans="1:5" x14ac:dyDescent="0.25">
      <c r="A11" t="s">
        <v>13</v>
      </c>
      <c r="B11" t="s">
        <v>332</v>
      </c>
      <c r="C11" t="s">
        <v>216</v>
      </c>
      <c r="D11" t="s">
        <v>217</v>
      </c>
      <c r="E11" t="s">
        <v>218</v>
      </c>
    </row>
    <row r="12" spans="1:5" x14ac:dyDescent="0.25">
      <c r="A12">
        <v>1</v>
      </c>
      <c r="B12">
        <v>5.05</v>
      </c>
      <c r="C12">
        <v>4.92</v>
      </c>
      <c r="D12">
        <v>4.8</v>
      </c>
      <c r="E12">
        <v>5.51</v>
      </c>
    </row>
    <row r="13" spans="1:5" x14ac:dyDescent="0.25">
      <c r="A13">
        <v>4</v>
      </c>
      <c r="B13">
        <v>7.23</v>
      </c>
      <c r="C13">
        <v>8.49</v>
      </c>
      <c r="D13">
        <v>3.4</v>
      </c>
      <c r="E13">
        <v>7.75</v>
      </c>
    </row>
    <row r="14" spans="1:5" x14ac:dyDescent="0.25">
      <c r="A14">
        <v>16</v>
      </c>
      <c r="B14">
        <v>7.36</v>
      </c>
      <c r="C14">
        <v>7.88</v>
      </c>
      <c r="D14">
        <v>6.51</v>
      </c>
      <c r="E14">
        <v>5.0199999999999996</v>
      </c>
    </row>
    <row r="15" spans="1:5" x14ac:dyDescent="0.25">
      <c r="A15">
        <v>24</v>
      </c>
      <c r="B15">
        <v>7.91</v>
      </c>
      <c r="C15">
        <v>8.67</v>
      </c>
      <c r="D15">
        <v>3.69</v>
      </c>
      <c r="E15">
        <v>7.41</v>
      </c>
    </row>
    <row r="16" spans="1:5" x14ac:dyDescent="0.25">
      <c r="A16">
        <v>48</v>
      </c>
      <c r="B16">
        <v>3.26</v>
      </c>
      <c r="C16">
        <v>3.35</v>
      </c>
      <c r="D16">
        <v>1.77</v>
      </c>
      <c r="E16">
        <v>0.68</v>
      </c>
    </row>
    <row r="17" spans="1:5" x14ac:dyDescent="0.25">
      <c r="A17">
        <v>72</v>
      </c>
      <c r="B17">
        <v>0.85</v>
      </c>
      <c r="C17">
        <v>0.85</v>
      </c>
      <c r="D17">
        <v>1.06</v>
      </c>
      <c r="E17">
        <v>0.76</v>
      </c>
    </row>
  </sheetData>
  <mergeCells count="2">
    <mergeCell ref="B10:C10"/>
    <mergeCell ref="B2:C2"/>
  </mergeCell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10FA-A0EE-4BAD-B573-10BF652C0EF0}">
  <dimension ref="A1:Q15"/>
  <sheetViews>
    <sheetView workbookViewId="0">
      <selection activeCell="B15" sqref="B15"/>
    </sheetView>
  </sheetViews>
  <sheetFormatPr defaultRowHeight="15" x14ac:dyDescent="0.25"/>
  <sheetData>
    <row r="1" spans="1:17" x14ac:dyDescent="0.25">
      <c r="A1" t="s">
        <v>53</v>
      </c>
      <c r="F1" s="7" t="s">
        <v>104</v>
      </c>
      <c r="Q1" t="s">
        <v>106</v>
      </c>
    </row>
    <row r="2" spans="1:17" x14ac:dyDescent="0.25">
      <c r="A2" t="s">
        <v>46</v>
      </c>
      <c r="F2" t="s">
        <v>103</v>
      </c>
      <c r="Q2" t="s">
        <v>105</v>
      </c>
    </row>
    <row r="3" spans="1:17" x14ac:dyDescent="0.25">
      <c r="F3" s="7"/>
      <c r="G3" s="7"/>
      <c r="L3" s="7"/>
    </row>
    <row r="4" spans="1:17" x14ac:dyDescent="0.25">
      <c r="A4" s="1" t="s">
        <v>321</v>
      </c>
      <c r="E4" s="63" t="s">
        <v>330</v>
      </c>
      <c r="L4" s="49"/>
      <c r="M4" s="49"/>
    </row>
    <row r="5" spans="1:17" x14ac:dyDescent="0.25">
      <c r="L5" s="4"/>
    </row>
    <row r="6" spans="1:17" x14ac:dyDescent="0.25">
      <c r="B6" s="4" t="s">
        <v>47</v>
      </c>
      <c r="C6" t="s">
        <v>102</v>
      </c>
      <c r="F6" s="7" t="s">
        <v>64</v>
      </c>
      <c r="G6" s="7"/>
      <c r="H6" s="7"/>
      <c r="I6" s="7"/>
    </row>
    <row r="7" spans="1:17" x14ac:dyDescent="0.25">
      <c r="A7" t="s">
        <v>72</v>
      </c>
      <c r="B7">
        <v>0.122</v>
      </c>
      <c r="C7">
        <v>4.5999999999999999E-2</v>
      </c>
      <c r="F7" s="45" t="s">
        <v>29</v>
      </c>
      <c r="G7" s="45"/>
    </row>
    <row r="8" spans="1:17" x14ac:dyDescent="0.25">
      <c r="A8" t="s">
        <v>70</v>
      </c>
      <c r="B8">
        <v>5.6020000000000003</v>
      </c>
      <c r="C8">
        <v>2.48</v>
      </c>
      <c r="E8" t="s">
        <v>13</v>
      </c>
      <c r="F8" s="4" t="s">
        <v>47</v>
      </c>
      <c r="G8" s="4" t="s">
        <v>302</v>
      </c>
      <c r="H8" t="s">
        <v>102</v>
      </c>
      <c r="I8" s="4" t="s">
        <v>302</v>
      </c>
    </row>
    <row r="9" spans="1:17" x14ac:dyDescent="0.25">
      <c r="E9">
        <v>1</v>
      </c>
      <c r="F9">
        <v>0.23</v>
      </c>
      <c r="G9">
        <v>0.05</v>
      </c>
      <c r="H9">
        <v>1.0249999999999999</v>
      </c>
      <c r="I9">
        <v>0.81</v>
      </c>
    </row>
    <row r="10" spans="1:17" x14ac:dyDescent="0.25">
      <c r="E10">
        <v>3</v>
      </c>
      <c r="F10">
        <v>0.34</v>
      </c>
      <c r="G10">
        <v>0.04</v>
      </c>
      <c r="H10">
        <v>1.52</v>
      </c>
      <c r="I10">
        <v>0.18</v>
      </c>
    </row>
    <row r="11" spans="1:17" x14ac:dyDescent="0.25">
      <c r="E11">
        <v>6</v>
      </c>
      <c r="F11">
        <v>0.41</v>
      </c>
      <c r="G11">
        <v>7.0000000000000007E-2</v>
      </c>
      <c r="H11">
        <v>1.96</v>
      </c>
      <c r="I11">
        <v>0.56000000000000005</v>
      </c>
    </row>
    <row r="12" spans="1:17" x14ac:dyDescent="0.25">
      <c r="E12">
        <v>24</v>
      </c>
      <c r="F12">
        <v>0.15</v>
      </c>
      <c r="G12">
        <v>0.03</v>
      </c>
      <c r="H12">
        <v>1.17</v>
      </c>
      <c r="I12">
        <v>0.37</v>
      </c>
    </row>
    <row r="15" spans="1:17" x14ac:dyDescent="0.25">
      <c r="B15" t="s">
        <v>333</v>
      </c>
    </row>
  </sheetData>
  <mergeCells count="1">
    <mergeCell ref="L4:M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4D77-3478-4B46-9CD3-5E509EA80A49}">
  <dimension ref="A1:H17"/>
  <sheetViews>
    <sheetView workbookViewId="0">
      <selection activeCell="D23" sqref="D23"/>
    </sheetView>
  </sheetViews>
  <sheetFormatPr defaultRowHeight="15" x14ac:dyDescent="0.25"/>
  <cols>
    <col min="1" max="1" width="11.5703125" customWidth="1"/>
    <col min="2" max="2" width="24.42578125" bestFit="1" customWidth="1"/>
    <col min="3" max="3" width="34.28515625" customWidth="1"/>
    <col min="4" max="4" width="16.85546875" bestFit="1" customWidth="1"/>
  </cols>
  <sheetData>
    <row r="1" spans="1:8" x14ac:dyDescent="0.25">
      <c r="A1" t="s">
        <v>53</v>
      </c>
      <c r="C1" s="7" t="s">
        <v>109</v>
      </c>
      <c r="F1" t="s">
        <v>110</v>
      </c>
    </row>
    <row r="2" spans="1:8" x14ac:dyDescent="0.25">
      <c r="A2" t="s">
        <v>48</v>
      </c>
      <c r="B2" t="s">
        <v>162</v>
      </c>
      <c r="C2" t="s">
        <v>108</v>
      </c>
    </row>
    <row r="5" spans="1:8" x14ac:dyDescent="0.25">
      <c r="A5" s="1" t="s">
        <v>321</v>
      </c>
    </row>
    <row r="6" spans="1:8" x14ac:dyDescent="0.25">
      <c r="B6" t="s">
        <v>55</v>
      </c>
      <c r="C6" t="s">
        <v>56</v>
      </c>
      <c r="D6" t="s">
        <v>57</v>
      </c>
    </row>
    <row r="7" spans="1:8" x14ac:dyDescent="0.25">
      <c r="A7" t="s">
        <v>72</v>
      </c>
      <c r="B7">
        <v>5.7000000000000002E-2</v>
      </c>
      <c r="C7">
        <v>5.8999999999999997E-2</v>
      </c>
      <c r="D7">
        <v>5.7000000000000002E-2</v>
      </c>
    </row>
    <row r="8" spans="1:8" x14ac:dyDescent="0.25">
      <c r="A8" t="s">
        <v>70</v>
      </c>
      <c r="B8">
        <v>10.952</v>
      </c>
      <c r="C8">
        <v>5.3185000000000002</v>
      </c>
      <c r="D8">
        <v>12.776999999999999</v>
      </c>
    </row>
    <row r="10" spans="1:8" x14ac:dyDescent="0.25">
      <c r="A10" s="1" t="s">
        <v>147</v>
      </c>
    </row>
    <row r="11" spans="1:8" x14ac:dyDescent="0.25">
      <c r="B11" s="58" t="s">
        <v>58</v>
      </c>
      <c r="C11" s="58"/>
      <c r="D11" s="58"/>
      <c r="E11" s="58"/>
      <c r="F11" s="58"/>
      <c r="G11" s="58"/>
      <c r="H11" s="58"/>
    </row>
    <row r="12" spans="1:8" x14ac:dyDescent="0.25">
      <c r="A12" t="s">
        <v>13</v>
      </c>
      <c r="B12" s="49" t="s">
        <v>34</v>
      </c>
      <c r="C12" s="49"/>
      <c r="D12" s="49"/>
      <c r="F12" t="s">
        <v>260</v>
      </c>
      <c r="G12" t="s">
        <v>260</v>
      </c>
      <c r="H12" s="7"/>
    </row>
    <row r="13" spans="1:8" x14ac:dyDescent="0.25">
      <c r="B13" t="s">
        <v>55</v>
      </c>
      <c r="C13" t="s">
        <v>56</v>
      </c>
      <c r="D13" t="s">
        <v>57</v>
      </c>
      <c r="F13" t="s">
        <v>261</v>
      </c>
      <c r="G13" t="s">
        <v>262</v>
      </c>
    </row>
    <row r="14" spans="1:8" x14ac:dyDescent="0.25">
      <c r="A14">
        <v>0.5</v>
      </c>
      <c r="B14">
        <v>3.8495575221238898</v>
      </c>
      <c r="C14">
        <v>1.3274336283185799</v>
      </c>
      <c r="D14">
        <v>2.9203539823008802</v>
      </c>
      <c r="F14">
        <v>0.36960000000000015</v>
      </c>
      <c r="G14">
        <v>0.37040000000000006</v>
      </c>
    </row>
    <row r="15" spans="1:8" x14ac:dyDescent="0.25">
      <c r="A15">
        <v>3</v>
      </c>
      <c r="B15">
        <v>4.4690265486725602</v>
      </c>
      <c r="C15">
        <v>1.54867256637168</v>
      </c>
      <c r="D15">
        <v>3.1858407079646001</v>
      </c>
      <c r="F15">
        <v>0.36960000000000015</v>
      </c>
      <c r="G15">
        <v>0.40129999999999999</v>
      </c>
    </row>
    <row r="16" spans="1:8" x14ac:dyDescent="0.25">
      <c r="A16">
        <v>7</v>
      </c>
      <c r="B16">
        <v>5.8407079646017603</v>
      </c>
      <c r="C16">
        <v>1.01769911504424</v>
      </c>
      <c r="D16">
        <v>3.7168141592920301</v>
      </c>
      <c r="F16">
        <v>0.27720000000000056</v>
      </c>
      <c r="G16">
        <v>0.30860000000000021</v>
      </c>
    </row>
    <row r="17" spans="1:7" x14ac:dyDescent="0.25">
      <c r="A17">
        <v>24</v>
      </c>
      <c r="B17">
        <v>4.4690265486725602</v>
      </c>
      <c r="C17">
        <v>1.23893805309734</v>
      </c>
      <c r="D17">
        <v>2.87610619469026</v>
      </c>
      <c r="F17">
        <v>0.30799999999999983</v>
      </c>
      <c r="G17">
        <v>0.2777999999999996</v>
      </c>
    </row>
  </sheetData>
  <mergeCells count="2">
    <mergeCell ref="B11:H11"/>
    <mergeCell ref="B12:D12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0D750-BAD0-49A4-9194-E3A99E5CBDDC}">
  <dimension ref="A1:J19"/>
  <sheetViews>
    <sheetView workbookViewId="0">
      <selection activeCell="O21" sqref="O21"/>
    </sheetView>
  </sheetViews>
  <sheetFormatPr defaultRowHeight="15" x14ac:dyDescent="0.25"/>
  <cols>
    <col min="2" max="2" width="14.140625" customWidth="1"/>
    <col min="4" max="4" width="13.28515625" customWidth="1"/>
  </cols>
  <sheetData>
    <row r="1" spans="1:10" x14ac:dyDescent="0.25">
      <c r="A1" t="s">
        <v>53</v>
      </c>
      <c r="D1" t="s">
        <v>160</v>
      </c>
      <c r="E1" s="15"/>
      <c r="F1" s="15"/>
      <c r="G1" s="15"/>
      <c r="H1" s="15"/>
      <c r="I1" s="15"/>
      <c r="J1" s="15"/>
    </row>
    <row r="2" spans="1:10" x14ac:dyDescent="0.25">
      <c r="A2" t="s">
        <v>40</v>
      </c>
      <c r="D2" t="s">
        <v>161</v>
      </c>
    </row>
    <row r="3" spans="1:10" x14ac:dyDescent="0.25">
      <c r="A3" t="s">
        <v>162</v>
      </c>
    </row>
    <row r="4" spans="1:10" x14ac:dyDescent="0.25">
      <c r="C4" s="7"/>
      <c r="D4" s="7"/>
      <c r="E4" s="7"/>
      <c r="F4" s="7"/>
      <c r="G4" s="7"/>
      <c r="H4" s="7"/>
    </row>
    <row r="6" spans="1:10" x14ac:dyDescent="0.25">
      <c r="A6" s="1" t="s">
        <v>321</v>
      </c>
    </row>
    <row r="7" spans="1:10" x14ac:dyDescent="0.25">
      <c r="A7" t="s">
        <v>72</v>
      </c>
      <c r="B7">
        <v>4.7E-2</v>
      </c>
      <c r="D7">
        <v>5.8000000000000003E-2</v>
      </c>
    </row>
    <row r="8" spans="1:10" x14ac:dyDescent="0.25">
      <c r="A8" t="s">
        <v>70</v>
      </c>
      <c r="B8">
        <v>8.9628999999999994</v>
      </c>
      <c r="D8">
        <v>8.6990999999999996</v>
      </c>
    </row>
    <row r="10" spans="1:10" x14ac:dyDescent="0.25">
      <c r="A10" s="63" t="s">
        <v>334</v>
      </c>
    </row>
    <row r="11" spans="1:10" x14ac:dyDescent="0.25">
      <c r="B11" s="7" t="s">
        <v>64</v>
      </c>
    </row>
    <row r="12" spans="1:10" x14ac:dyDescent="0.25">
      <c r="A12" t="s">
        <v>13</v>
      </c>
      <c r="B12" t="s">
        <v>61</v>
      </c>
      <c r="C12" t="s">
        <v>62</v>
      </c>
      <c r="D12" t="s">
        <v>63</v>
      </c>
      <c r="F12" t="s">
        <v>260</v>
      </c>
      <c r="G12" t="s">
        <v>260</v>
      </c>
    </row>
    <row r="13" spans="1:10" x14ac:dyDescent="0.25">
      <c r="A13">
        <v>0.5</v>
      </c>
      <c r="B13">
        <v>4.4796380090497703</v>
      </c>
      <c r="C13">
        <v>3.1221719457013499</v>
      </c>
      <c r="D13">
        <v>2.68778280542986</v>
      </c>
      <c r="F13" t="s">
        <v>135</v>
      </c>
      <c r="G13" t="s">
        <v>136</v>
      </c>
    </row>
    <row r="14" spans="1:10" x14ac:dyDescent="0.25">
      <c r="A14">
        <v>2</v>
      </c>
      <c r="B14">
        <v>5.5113122171945701</v>
      </c>
      <c r="C14">
        <v>3.7466063348416299</v>
      </c>
      <c r="D14">
        <v>3.0678733031674201</v>
      </c>
      <c r="F14">
        <v>0.59849999999999959</v>
      </c>
      <c r="G14">
        <v>0.28989999999999982</v>
      </c>
    </row>
    <row r="15" spans="1:10" x14ac:dyDescent="0.25">
      <c r="A15">
        <v>5</v>
      </c>
      <c r="B15">
        <v>5.6470588235294104</v>
      </c>
      <c r="C15">
        <v>2.9864253393665101</v>
      </c>
      <c r="D15">
        <v>3.0950226244343901</v>
      </c>
      <c r="F15">
        <v>0.24929999999999986</v>
      </c>
      <c r="G15">
        <v>0.33820000000000006</v>
      </c>
    </row>
    <row r="16" spans="1:10" x14ac:dyDescent="0.25">
      <c r="A16">
        <v>16</v>
      </c>
      <c r="B16">
        <v>4.4524886877828003</v>
      </c>
      <c r="C16">
        <v>2.68778280542986</v>
      </c>
      <c r="D16">
        <v>2.38914027149321</v>
      </c>
      <c r="F16">
        <v>0</v>
      </c>
      <c r="G16">
        <v>0.62800000000000011</v>
      </c>
    </row>
    <row r="17" spans="1:7" x14ac:dyDescent="0.25">
      <c r="A17">
        <v>24</v>
      </c>
      <c r="B17">
        <v>4.26244343891402</v>
      </c>
      <c r="C17">
        <v>2.41628959276018</v>
      </c>
      <c r="D17">
        <v>1.9547511312217201</v>
      </c>
      <c r="F17">
        <v>0.19949999999999957</v>
      </c>
      <c r="G17">
        <v>0.48309999999999986</v>
      </c>
    </row>
    <row r="18" spans="1:7" x14ac:dyDescent="0.25">
      <c r="A18">
        <v>48</v>
      </c>
      <c r="B18">
        <v>2.9321266968325701</v>
      </c>
      <c r="C18">
        <v>1.9547511312217201</v>
      </c>
      <c r="D18">
        <v>2.1176470588235299</v>
      </c>
      <c r="F18">
        <v>0</v>
      </c>
      <c r="G18">
        <v>0.28980000000000028</v>
      </c>
    </row>
    <row r="19" spans="1:7" x14ac:dyDescent="0.25">
      <c r="F19">
        <v>0</v>
      </c>
      <c r="G19">
        <v>0.6762999999999999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CE8C-8882-4B9C-A0B3-95BF5F0D1335}">
  <dimension ref="A1:Q107"/>
  <sheetViews>
    <sheetView zoomScaleNormal="100" workbookViewId="0">
      <selection activeCell="M17" sqref="M17"/>
    </sheetView>
  </sheetViews>
  <sheetFormatPr defaultRowHeight="15" x14ac:dyDescent="0.25"/>
  <cols>
    <col min="12" max="12" width="11.42578125" customWidth="1"/>
    <col min="14" max="14" width="10.42578125" customWidth="1"/>
  </cols>
  <sheetData>
    <row r="1" spans="1:12" x14ac:dyDescent="0.25">
      <c r="A1" s="1" t="s">
        <v>147</v>
      </c>
      <c r="J1" s="1" t="s">
        <v>321</v>
      </c>
    </row>
    <row r="2" spans="1:12" x14ac:dyDescent="0.25">
      <c r="A2" s="1"/>
      <c r="B2" s="49" t="s">
        <v>17</v>
      </c>
      <c r="C2" s="49"/>
      <c r="D2" s="49"/>
      <c r="E2" s="49"/>
      <c r="F2" s="49"/>
      <c r="J2" s="1"/>
    </row>
    <row r="3" spans="1:12" x14ac:dyDescent="0.25">
      <c r="A3" t="s">
        <v>14</v>
      </c>
      <c r="B3" s="1" t="s">
        <v>325</v>
      </c>
      <c r="K3" t="s">
        <v>20</v>
      </c>
      <c r="L3" t="s">
        <v>21</v>
      </c>
    </row>
    <row r="4" spans="1:12" x14ac:dyDescent="0.25">
      <c r="B4" t="s">
        <v>13</v>
      </c>
      <c r="C4" t="s">
        <v>22</v>
      </c>
      <c r="D4" t="s">
        <v>23</v>
      </c>
      <c r="E4" t="s">
        <v>24</v>
      </c>
      <c r="F4" t="s">
        <v>25</v>
      </c>
      <c r="J4" t="s">
        <v>26</v>
      </c>
      <c r="K4">
        <v>7.2470000000000007E-2</v>
      </c>
      <c r="L4">
        <f>1/K4</f>
        <v>13.798813302056022</v>
      </c>
    </row>
    <row r="5" spans="1:12" x14ac:dyDescent="0.25">
      <c r="A5">
        <v>1</v>
      </c>
      <c r="B5">
        <v>0.93075797483172296</v>
      </c>
      <c r="C5">
        <v>2.0995024875621802</v>
      </c>
      <c r="D5">
        <v>2.2736318407960101</v>
      </c>
      <c r="E5">
        <v>1.85074626865671</v>
      </c>
      <c r="F5">
        <v>1.45273631840795</v>
      </c>
      <c r="J5" t="s">
        <v>23</v>
      </c>
      <c r="K5">
        <v>8.6900000000000005E-2</v>
      </c>
      <c r="L5">
        <f>1/K5</f>
        <v>11.507479861910241</v>
      </c>
    </row>
    <row r="6" spans="1:12" x14ac:dyDescent="0.25">
      <c r="A6">
        <v>4</v>
      </c>
      <c r="B6">
        <v>3.9384255194615099</v>
      </c>
      <c r="C6">
        <v>6.7263681592039797</v>
      </c>
      <c r="D6">
        <v>3.14427860696517</v>
      </c>
      <c r="E6">
        <v>2.5970149253731298</v>
      </c>
      <c r="F6">
        <v>2.0248756218905402</v>
      </c>
      <c r="J6" t="s">
        <v>24</v>
      </c>
      <c r="K6">
        <v>9.146E-2</v>
      </c>
      <c r="L6">
        <f>1/K6</f>
        <v>10.933741526350317</v>
      </c>
    </row>
    <row r="7" spans="1:12" x14ac:dyDescent="0.25">
      <c r="A7">
        <v>8</v>
      </c>
      <c r="B7">
        <v>7.9274217149546304</v>
      </c>
      <c r="C7">
        <v>8.2437810945273604</v>
      </c>
      <c r="D7">
        <v>5.4825870646766104</v>
      </c>
      <c r="E7">
        <v>3.14427860696517</v>
      </c>
      <c r="F7">
        <v>3.6666666666666599</v>
      </c>
      <c r="J7" t="s">
        <v>27</v>
      </c>
      <c r="K7">
        <v>0.10566</v>
      </c>
      <c r="L7">
        <f>1/K7</f>
        <v>9.4643195154268405</v>
      </c>
    </row>
    <row r="8" spans="1:12" x14ac:dyDescent="0.25">
      <c r="A8">
        <v>24</v>
      </c>
      <c r="B8">
        <v>24.014866842259199</v>
      </c>
      <c r="C8">
        <v>10.8557213930348</v>
      </c>
      <c r="D8">
        <v>6.9004975124378003</v>
      </c>
      <c r="E8">
        <v>4.23880597014925</v>
      </c>
      <c r="F8">
        <v>3.9402985074626802</v>
      </c>
    </row>
    <row r="9" spans="1:12" x14ac:dyDescent="0.25">
      <c r="A9" t="s">
        <v>15</v>
      </c>
      <c r="B9" s="1" t="s">
        <v>326</v>
      </c>
    </row>
    <row r="10" spans="1:12" x14ac:dyDescent="0.25">
      <c r="A10">
        <v>1</v>
      </c>
      <c r="B10">
        <v>0.95761934983428398</v>
      </c>
      <c r="C10">
        <v>1.88505747126436</v>
      </c>
      <c r="D10">
        <v>2.2758620689655098</v>
      </c>
      <c r="E10">
        <v>3.44827586206896</v>
      </c>
      <c r="F10">
        <v>2.02298850574712</v>
      </c>
    </row>
    <row r="11" spans="1:12" x14ac:dyDescent="0.25">
      <c r="A11">
        <v>4</v>
      </c>
      <c r="B11">
        <v>3.89112192370072</v>
      </c>
      <c r="C11">
        <v>4.3448275862068897</v>
      </c>
      <c r="D11">
        <v>6.0459770114942497</v>
      </c>
      <c r="E11">
        <v>5.7471264367816097</v>
      </c>
      <c r="F11">
        <v>3.14942528735632</v>
      </c>
    </row>
    <row r="12" spans="1:12" x14ac:dyDescent="0.25">
      <c r="A12">
        <v>8</v>
      </c>
      <c r="B12">
        <v>7.8265284535646202</v>
      </c>
      <c r="C12">
        <v>5.9770114942528698</v>
      </c>
      <c r="D12">
        <v>6.5517241379310303</v>
      </c>
      <c r="E12">
        <v>7.5862068965517198</v>
      </c>
      <c r="F12">
        <v>5.7241379310344804</v>
      </c>
    </row>
    <row r="13" spans="1:12" x14ac:dyDescent="0.25">
      <c r="A13">
        <v>24</v>
      </c>
      <c r="B13">
        <v>23.722163458148199</v>
      </c>
      <c r="C13">
        <v>10.229885057471201</v>
      </c>
      <c r="D13">
        <v>9.1954022988505706</v>
      </c>
      <c r="E13">
        <v>9.9770114942528707</v>
      </c>
      <c r="F13">
        <v>8.3218390804597693</v>
      </c>
    </row>
    <row r="14" spans="1:12" x14ac:dyDescent="0.25">
      <c r="D14" s="1"/>
    </row>
    <row r="16" spans="1:12" x14ac:dyDescent="0.25">
      <c r="A16" t="s">
        <v>18</v>
      </c>
    </row>
    <row r="17" spans="1:4" x14ac:dyDescent="0.25">
      <c r="A17" t="s">
        <v>16</v>
      </c>
      <c r="D17" t="s">
        <v>19</v>
      </c>
    </row>
    <row r="20" spans="1:4" ht="15.75" customHeight="1" x14ac:dyDescent="0.25"/>
    <row r="74" spans="2:17" x14ac:dyDescent="0.25">
      <c r="B74" t="s">
        <v>298</v>
      </c>
    </row>
    <row r="75" spans="2:17" x14ac:dyDescent="0.25">
      <c r="B75" t="s">
        <v>299</v>
      </c>
    </row>
    <row r="76" spans="2:17" x14ac:dyDescent="0.25">
      <c r="C76" t="s">
        <v>22</v>
      </c>
      <c r="E76" t="s">
        <v>23</v>
      </c>
      <c r="G76" t="s">
        <v>24</v>
      </c>
      <c r="I76" t="s">
        <v>300</v>
      </c>
      <c r="K76" t="s">
        <v>22</v>
      </c>
      <c r="M76" t="s">
        <v>23</v>
      </c>
      <c r="O76" t="s">
        <v>24</v>
      </c>
      <c r="Q76" t="s">
        <v>300</v>
      </c>
    </row>
    <row r="77" spans="2:17" x14ac:dyDescent="0.25">
      <c r="B77">
        <v>1.0410999999999999</v>
      </c>
      <c r="C77">
        <v>1.9690000000000001</v>
      </c>
      <c r="D77">
        <v>1.0137</v>
      </c>
      <c r="E77">
        <v>2.3096800000000002</v>
      </c>
      <c r="F77">
        <v>0.98629999999999995</v>
      </c>
      <c r="G77">
        <v>3.4453100000000001</v>
      </c>
      <c r="H77">
        <v>0.98629999999999995</v>
      </c>
      <c r="I77">
        <v>2.0951599999999999</v>
      </c>
      <c r="K77">
        <f>ABS(C77-C78)</f>
        <v>0</v>
      </c>
      <c r="M77">
        <f>ABS(E77-E78)</f>
        <v>0.54258999999999968</v>
      </c>
      <c r="O77">
        <f>ABS(G77-G78)</f>
        <v>0.30283999999999978</v>
      </c>
      <c r="Q77">
        <f>ABS(I77-I78)</f>
        <v>0</v>
      </c>
    </row>
    <row r="78" spans="2:17" x14ac:dyDescent="0.25">
      <c r="B78">
        <v>1.0410999999999999</v>
      </c>
      <c r="C78">
        <v>1.9690000000000001</v>
      </c>
      <c r="D78">
        <v>1.0137</v>
      </c>
      <c r="E78">
        <v>2.8522699999999999</v>
      </c>
      <c r="F78">
        <v>0.98629999999999995</v>
      </c>
      <c r="G78">
        <v>3.7481499999999999</v>
      </c>
      <c r="H78">
        <v>0.98629999999999995</v>
      </c>
      <c r="I78">
        <v>2.0951599999999999</v>
      </c>
    </row>
    <row r="79" spans="2:17" x14ac:dyDescent="0.25">
      <c r="B79">
        <v>4</v>
      </c>
      <c r="C79">
        <v>4.3680300000000001</v>
      </c>
      <c r="D79">
        <v>3.9725999999999999</v>
      </c>
      <c r="E79">
        <v>6.0084</v>
      </c>
      <c r="F79">
        <v>3.9725999999999999</v>
      </c>
      <c r="G79">
        <v>5.7434099999999999</v>
      </c>
      <c r="H79">
        <v>3.9725999999999999</v>
      </c>
      <c r="I79">
        <v>3.1314299999999999</v>
      </c>
      <c r="K79">
        <f>ABS(C79-C80)</f>
        <v>0.80757000000000012</v>
      </c>
      <c r="M79">
        <f>ABS(E79-E80)</f>
        <v>0.8201900000000002</v>
      </c>
      <c r="O79">
        <f>ABS(G79-G80)</f>
        <v>0.44164000000000048</v>
      </c>
      <c r="Q79">
        <f>ABS(I79-I80)</f>
        <v>0.55519000000000007</v>
      </c>
    </row>
    <row r="80" spans="2:17" x14ac:dyDescent="0.25">
      <c r="B80">
        <v>4</v>
      </c>
      <c r="C80">
        <v>5.1756000000000002</v>
      </c>
      <c r="D80">
        <v>3.9725999999999999</v>
      </c>
      <c r="E80">
        <v>6.8285900000000002</v>
      </c>
      <c r="F80">
        <v>3.9725999999999999</v>
      </c>
      <c r="G80">
        <v>6.1850500000000004</v>
      </c>
      <c r="H80">
        <v>4</v>
      </c>
      <c r="I80">
        <v>2.5762399999999999</v>
      </c>
    </row>
    <row r="81" spans="2:17" x14ac:dyDescent="0.25">
      <c r="B81">
        <v>8</v>
      </c>
      <c r="C81">
        <v>5.9095700000000004</v>
      </c>
      <c r="D81">
        <v>8</v>
      </c>
      <c r="E81">
        <v>6.5026299999999999</v>
      </c>
      <c r="F81">
        <v>7.9725999999999999</v>
      </c>
      <c r="G81">
        <v>7.5120800000000001</v>
      </c>
      <c r="H81">
        <v>8</v>
      </c>
      <c r="I81">
        <v>5.6950599999999998</v>
      </c>
      <c r="K81">
        <f>ABS(C81-C82)</f>
        <v>0.82018999999999931</v>
      </c>
      <c r="M81">
        <f>ABS(E81-E82)</f>
        <v>0.78232000000000035</v>
      </c>
      <c r="O81">
        <f>ABS(G81-G82)</f>
        <v>0.51734999999999953</v>
      </c>
      <c r="Q81">
        <f>ABS(I81-I82)</f>
        <v>0.69400999999999957</v>
      </c>
    </row>
    <row r="82" spans="2:17" x14ac:dyDescent="0.25">
      <c r="B82">
        <v>8</v>
      </c>
      <c r="C82">
        <v>6.7297599999999997</v>
      </c>
      <c r="D82">
        <v>7.9725999999999999</v>
      </c>
      <c r="E82">
        <v>7.2849500000000003</v>
      </c>
      <c r="F82">
        <v>7.9725999999999999</v>
      </c>
      <c r="G82">
        <v>8.0294299999999996</v>
      </c>
      <c r="H82">
        <v>8</v>
      </c>
      <c r="I82">
        <v>5.0010500000000002</v>
      </c>
    </row>
    <row r="83" spans="2:17" x14ac:dyDescent="0.25">
      <c r="B83">
        <v>24.0274</v>
      </c>
      <c r="C83">
        <v>10.11989</v>
      </c>
      <c r="D83">
        <v>24.0274</v>
      </c>
      <c r="E83">
        <v>9.1230399999999996</v>
      </c>
      <c r="F83">
        <v>24.0274</v>
      </c>
      <c r="G83">
        <v>9.8927600000000009</v>
      </c>
      <c r="H83">
        <v>24.0274</v>
      </c>
      <c r="I83">
        <v>8.2523800000000005</v>
      </c>
      <c r="K83">
        <f>ABS(C83-C84)</f>
        <v>1.7034699999999994</v>
      </c>
      <c r="M83">
        <f>ABS(E83-E84)</f>
        <v>0.56781999999999933</v>
      </c>
      <c r="O83">
        <f>ABS(G83-G84)</f>
        <v>1.8044199999999986</v>
      </c>
      <c r="Q83">
        <f>ABS(I83-I84)</f>
        <v>1.8296500000000009</v>
      </c>
    </row>
    <row r="84" spans="2:17" x14ac:dyDescent="0.25">
      <c r="B84">
        <v>24.0274</v>
      </c>
      <c r="C84">
        <v>11.823359999999999</v>
      </c>
      <c r="D84">
        <v>24.0274</v>
      </c>
      <c r="E84">
        <v>8.5552200000000003</v>
      </c>
      <c r="F84">
        <v>24.0274</v>
      </c>
      <c r="G84">
        <v>11.697179999999999</v>
      </c>
      <c r="H84">
        <v>24.0274</v>
      </c>
      <c r="I84">
        <v>6.4227299999999996</v>
      </c>
    </row>
    <row r="86" spans="2:17" x14ac:dyDescent="0.25">
      <c r="C86" t="s">
        <v>22</v>
      </c>
      <c r="D86" t="s">
        <v>23</v>
      </c>
      <c r="E86" t="s">
        <v>24</v>
      </c>
      <c r="F86" t="s">
        <v>300</v>
      </c>
    </row>
    <row r="87" spans="2:17" x14ac:dyDescent="0.25">
      <c r="B87">
        <v>1</v>
      </c>
      <c r="C87">
        <v>0</v>
      </c>
      <c r="D87">
        <v>0.54258999999999968</v>
      </c>
      <c r="E87">
        <v>0.30283999999999978</v>
      </c>
      <c r="F87">
        <v>0</v>
      </c>
    </row>
    <row r="88" spans="2:17" x14ac:dyDescent="0.25">
      <c r="B88">
        <v>4</v>
      </c>
      <c r="C88">
        <v>0.80757000000000012</v>
      </c>
      <c r="D88">
        <v>0.8201900000000002</v>
      </c>
      <c r="E88">
        <v>0.44164000000000048</v>
      </c>
      <c r="F88">
        <v>0.55519000000000007</v>
      </c>
    </row>
    <row r="89" spans="2:17" x14ac:dyDescent="0.25">
      <c r="B89">
        <v>8</v>
      </c>
      <c r="C89">
        <v>0.82018999999999931</v>
      </c>
      <c r="D89">
        <v>0.78232000000000035</v>
      </c>
      <c r="E89">
        <v>0.51734999999999953</v>
      </c>
      <c r="F89">
        <v>0.69400999999999957</v>
      </c>
    </row>
    <row r="90" spans="2:17" x14ac:dyDescent="0.25">
      <c r="B90">
        <v>24</v>
      </c>
      <c r="C90">
        <v>1.7034699999999994</v>
      </c>
      <c r="D90">
        <v>0.56781999999999933</v>
      </c>
      <c r="E90">
        <v>1.8044199999999986</v>
      </c>
      <c r="F90">
        <v>1.8296500000000009</v>
      </c>
    </row>
    <row r="92" spans="2:17" x14ac:dyDescent="0.25">
      <c r="B92" t="s">
        <v>301</v>
      </c>
    </row>
    <row r="93" spans="2:17" x14ac:dyDescent="0.25">
      <c r="C93" t="s">
        <v>22</v>
      </c>
      <c r="E93" t="s">
        <v>23</v>
      </c>
      <c r="G93" t="s">
        <v>24</v>
      </c>
      <c r="I93" t="s">
        <v>300</v>
      </c>
      <c r="K93" t="s">
        <v>22</v>
      </c>
      <c r="M93" t="s">
        <v>23</v>
      </c>
      <c r="O93" t="s">
        <v>24</v>
      </c>
      <c r="Q93" t="s">
        <v>300</v>
      </c>
    </row>
    <row r="94" spans="2:17" x14ac:dyDescent="0.25">
      <c r="B94">
        <v>0.91995000000000005</v>
      </c>
      <c r="C94">
        <v>2.09856</v>
      </c>
      <c r="D94">
        <v>0.91995000000000005</v>
      </c>
      <c r="E94">
        <v>2.2854199999999998</v>
      </c>
      <c r="F94">
        <v>0.94701000000000002</v>
      </c>
      <c r="G94">
        <v>1.8398399999999999</v>
      </c>
      <c r="H94">
        <v>0.89290000000000003</v>
      </c>
      <c r="I94">
        <v>1.43737</v>
      </c>
      <c r="K94">
        <f>ABS(C94-C95)</f>
        <v>1.4380000000000059E-2</v>
      </c>
      <c r="M94">
        <f>ABS(E94-E95)</f>
        <v>0.54620000000000024</v>
      </c>
      <c r="O94">
        <f>ABS(G94-G95)</f>
        <v>0.77617999999999987</v>
      </c>
      <c r="Q94">
        <f>ABS(I94-I95)</f>
        <v>0.67556000000000005</v>
      </c>
    </row>
    <row r="95" spans="2:17" x14ac:dyDescent="0.25">
      <c r="B95">
        <v>0.91995000000000005</v>
      </c>
      <c r="C95">
        <v>2.11294</v>
      </c>
      <c r="D95">
        <v>0.91995000000000005</v>
      </c>
      <c r="E95">
        <v>2.83162</v>
      </c>
      <c r="F95">
        <v>0.94701000000000002</v>
      </c>
      <c r="G95">
        <v>1.06366</v>
      </c>
      <c r="H95">
        <v>0.91995000000000005</v>
      </c>
      <c r="I95">
        <v>0.76180999999999999</v>
      </c>
    </row>
    <row r="96" spans="2:17" x14ac:dyDescent="0.25">
      <c r="B96">
        <v>3.9503900000000001</v>
      </c>
      <c r="C96">
        <v>6.69815</v>
      </c>
      <c r="D96">
        <v>3.9503900000000001</v>
      </c>
      <c r="E96">
        <v>3.14784</v>
      </c>
      <c r="F96">
        <v>3.9503900000000001</v>
      </c>
      <c r="G96">
        <v>2.5585200000000001</v>
      </c>
      <c r="H96">
        <v>3.9503900000000001</v>
      </c>
      <c r="I96">
        <v>2.0123199999999999</v>
      </c>
      <c r="K96">
        <f>ABS(C96-C97)</f>
        <v>1.4380000000000059E-2</v>
      </c>
      <c r="M96">
        <f>ABS(E96-E97)</f>
        <v>1.2074000000000003</v>
      </c>
      <c r="O96">
        <f>ABS(G96-G97)</f>
        <v>0</v>
      </c>
      <c r="Q96">
        <f>ABS(I96-I97)</f>
        <v>0.71868999999999983</v>
      </c>
    </row>
    <row r="97" spans="2:17" x14ac:dyDescent="0.25">
      <c r="B97">
        <v>3.9503900000000001</v>
      </c>
      <c r="C97">
        <v>6.7125300000000001</v>
      </c>
      <c r="D97">
        <v>3.9503900000000001</v>
      </c>
      <c r="E97">
        <v>4.3552400000000002</v>
      </c>
      <c r="F97">
        <v>3.9503900000000001</v>
      </c>
      <c r="G97">
        <v>2.5585200000000001</v>
      </c>
      <c r="H97">
        <v>3.92334</v>
      </c>
      <c r="I97">
        <v>1.2936300000000001</v>
      </c>
    </row>
    <row r="98" spans="2:17" x14ac:dyDescent="0.25">
      <c r="B98">
        <v>7.9549000000000003</v>
      </c>
      <c r="C98">
        <v>8.2361400000000007</v>
      </c>
      <c r="D98">
        <v>7.9278500000000003</v>
      </c>
      <c r="E98">
        <v>5.4620100000000003</v>
      </c>
      <c r="F98">
        <v>7.9549000000000003</v>
      </c>
      <c r="G98">
        <v>3.13347</v>
      </c>
      <c r="H98">
        <v>7.9549000000000003</v>
      </c>
      <c r="I98">
        <v>3.6221800000000002</v>
      </c>
      <c r="K98">
        <f>ABS(C98-C99)</f>
        <v>0.90553999999999846</v>
      </c>
      <c r="M98">
        <f>ABS(E98-E99)</f>
        <v>1.03491</v>
      </c>
      <c r="O98">
        <f>ABS(G98-G99)</f>
        <v>0.84805000000000019</v>
      </c>
      <c r="Q98">
        <f>ABS(I98-I99)</f>
        <v>1.1355300000000002</v>
      </c>
    </row>
    <row r="99" spans="2:17" x14ac:dyDescent="0.25">
      <c r="B99">
        <v>7.9549000000000003</v>
      </c>
      <c r="C99">
        <v>9.1416799999999991</v>
      </c>
      <c r="D99">
        <v>7.9278500000000003</v>
      </c>
      <c r="E99">
        <v>6.4969200000000003</v>
      </c>
      <c r="F99">
        <v>7.9549000000000003</v>
      </c>
      <c r="G99">
        <v>2.2854199999999998</v>
      </c>
      <c r="H99">
        <v>7.9549000000000003</v>
      </c>
      <c r="I99">
        <v>2.48665</v>
      </c>
    </row>
    <row r="100" spans="2:17" x14ac:dyDescent="0.25">
      <c r="B100">
        <v>23.972940000000001</v>
      </c>
      <c r="C100">
        <v>10.909649999999999</v>
      </c>
      <c r="D100">
        <v>24</v>
      </c>
      <c r="E100">
        <v>6.9137599999999999</v>
      </c>
      <c r="F100">
        <v>23.972940000000001</v>
      </c>
      <c r="G100">
        <v>4.2258699999999996</v>
      </c>
      <c r="H100">
        <v>23.972940000000001</v>
      </c>
      <c r="I100">
        <v>3.9240200000000001</v>
      </c>
      <c r="K100">
        <f>ABS(C100-C101)</f>
        <v>1.3942500000000013</v>
      </c>
      <c r="M100">
        <f>ABS(E100-E101)</f>
        <v>1.6529799999999994</v>
      </c>
      <c r="O100">
        <f>ABS(G100-G101)</f>
        <v>1.3511299999999995</v>
      </c>
      <c r="Q100">
        <f>ABS(I100-I101)</f>
        <v>1.96919</v>
      </c>
    </row>
    <row r="101" spans="2:17" x14ac:dyDescent="0.25">
      <c r="B101">
        <v>24</v>
      </c>
      <c r="C101">
        <v>12.303900000000001</v>
      </c>
      <c r="D101">
        <v>23.972940000000001</v>
      </c>
      <c r="E101">
        <v>8.5667399999999994</v>
      </c>
      <c r="F101">
        <v>23.972940000000001</v>
      </c>
      <c r="G101">
        <v>2.8747400000000001</v>
      </c>
      <c r="H101">
        <v>23.972940000000001</v>
      </c>
      <c r="I101">
        <v>1.9548300000000001</v>
      </c>
    </row>
    <row r="103" spans="2:17" x14ac:dyDescent="0.25">
      <c r="C103" t="s">
        <v>22</v>
      </c>
      <c r="D103" t="s">
        <v>23</v>
      </c>
      <c r="E103" t="s">
        <v>24</v>
      </c>
      <c r="F103" t="s">
        <v>300</v>
      </c>
    </row>
    <row r="104" spans="2:17" x14ac:dyDescent="0.25">
      <c r="B104">
        <v>1</v>
      </c>
      <c r="C104">
        <v>1.4380000000000059E-2</v>
      </c>
      <c r="D104">
        <v>0.54620000000000024</v>
      </c>
      <c r="E104">
        <v>0.77617999999999987</v>
      </c>
      <c r="F104">
        <v>0.67556000000000005</v>
      </c>
    </row>
    <row r="105" spans="2:17" x14ac:dyDescent="0.25">
      <c r="B105">
        <v>4</v>
      </c>
      <c r="C105">
        <v>1.4380000000000059E-2</v>
      </c>
      <c r="D105">
        <v>1.2074000000000003</v>
      </c>
      <c r="E105">
        <v>0</v>
      </c>
      <c r="F105">
        <v>0.71868999999999983</v>
      </c>
    </row>
    <row r="106" spans="2:17" x14ac:dyDescent="0.25">
      <c r="B106">
        <v>8</v>
      </c>
      <c r="C106">
        <v>0.90553999999999801</v>
      </c>
      <c r="D106">
        <v>1.03491</v>
      </c>
      <c r="E106">
        <v>0.84805000000000019</v>
      </c>
      <c r="F106">
        <v>1.1355300000000002</v>
      </c>
    </row>
    <row r="107" spans="2:17" x14ac:dyDescent="0.25">
      <c r="B107">
        <v>24</v>
      </c>
      <c r="C107">
        <v>1.3942500000000013</v>
      </c>
      <c r="D107">
        <v>1.6529799999999994</v>
      </c>
      <c r="E107">
        <v>1.3511299999999995</v>
      </c>
      <c r="F107">
        <v>1.96919</v>
      </c>
    </row>
  </sheetData>
  <mergeCells count="1">
    <mergeCell ref="B2:F2"/>
  </mergeCells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196FE-F3D1-4453-85A1-25A6F2675F00}">
  <dimension ref="A1:I13"/>
  <sheetViews>
    <sheetView topLeftCell="A13" workbookViewId="0">
      <selection activeCell="F58" sqref="F58"/>
    </sheetView>
  </sheetViews>
  <sheetFormatPr defaultRowHeight="15" x14ac:dyDescent="0.25"/>
  <cols>
    <col min="1" max="1" width="14.42578125" customWidth="1"/>
    <col min="2" max="2" width="16.7109375" customWidth="1"/>
    <col min="3" max="3" width="15.140625" customWidth="1"/>
    <col min="4" max="4" width="13.42578125" customWidth="1"/>
    <col min="6" max="6" width="16.140625" customWidth="1"/>
    <col min="7" max="7" width="12.5703125" customWidth="1"/>
    <col min="8" max="8" width="12.42578125" customWidth="1"/>
  </cols>
  <sheetData>
    <row r="1" spans="1:9" x14ac:dyDescent="0.25">
      <c r="A1" t="s">
        <v>53</v>
      </c>
      <c r="D1" t="s">
        <v>160</v>
      </c>
    </row>
    <row r="2" spans="1:9" x14ac:dyDescent="0.25">
      <c r="A2" t="s">
        <v>39</v>
      </c>
      <c r="B2" t="s">
        <v>162</v>
      </c>
      <c r="D2" t="s">
        <v>163</v>
      </c>
    </row>
    <row r="3" spans="1:9" x14ac:dyDescent="0.25">
      <c r="E3" s="7"/>
      <c r="F3" s="7"/>
      <c r="G3" s="7"/>
      <c r="H3" s="7"/>
    </row>
    <row r="4" spans="1:9" x14ac:dyDescent="0.25">
      <c r="F4" s="49"/>
      <c r="G4" s="49"/>
      <c r="H4" s="49"/>
    </row>
    <row r="5" spans="1:9" x14ac:dyDescent="0.25">
      <c r="F5" s="63" t="s">
        <v>330</v>
      </c>
      <c r="H5" s="7"/>
      <c r="I5" s="7"/>
    </row>
    <row r="6" spans="1:9" x14ac:dyDescent="0.25">
      <c r="A6" s="1" t="s">
        <v>321</v>
      </c>
      <c r="G6" s="7" t="s">
        <v>58</v>
      </c>
      <c r="H6" s="7"/>
      <c r="I6" s="7"/>
    </row>
    <row r="7" spans="1:9" ht="60" x14ac:dyDescent="0.25">
      <c r="B7" s="17" t="s">
        <v>41</v>
      </c>
      <c r="C7" s="17" t="s">
        <v>42</v>
      </c>
      <c r="D7" s="17" t="s">
        <v>43</v>
      </c>
      <c r="F7" s="17" t="s">
        <v>13</v>
      </c>
      <c r="G7" s="17" t="s">
        <v>41</v>
      </c>
      <c r="H7" s="17" t="s">
        <v>42</v>
      </c>
      <c r="I7" s="17" t="s">
        <v>43</v>
      </c>
    </row>
    <row r="8" spans="1:9" x14ac:dyDescent="0.25">
      <c r="A8" t="s">
        <v>72</v>
      </c>
      <c r="B8">
        <v>1.9E-2</v>
      </c>
      <c r="C8">
        <v>2.1999999999999999E-2</v>
      </c>
      <c r="D8">
        <v>2.9000000000000001E-2</v>
      </c>
      <c r="F8">
        <v>0.5</v>
      </c>
      <c r="G8">
        <v>5.8260869565217304</v>
      </c>
      <c r="H8">
        <v>5.8260869565217304</v>
      </c>
      <c r="I8">
        <v>2.02173913043478</v>
      </c>
    </row>
    <row r="9" spans="1:9" x14ac:dyDescent="0.25">
      <c r="A9" t="s">
        <v>70</v>
      </c>
      <c r="B9">
        <v>8.7169000000000008</v>
      </c>
      <c r="C9">
        <v>9.5640000000000001</v>
      </c>
      <c r="D9">
        <v>10.739000000000001</v>
      </c>
      <c r="F9">
        <v>3</v>
      </c>
      <c r="G9">
        <v>5.3478260869565197</v>
      </c>
      <c r="H9">
        <v>5.3478260869565197</v>
      </c>
      <c r="I9">
        <v>2.10869565217391</v>
      </c>
    </row>
    <row r="10" spans="1:9" x14ac:dyDescent="0.25">
      <c r="F10">
        <v>16</v>
      </c>
      <c r="G10">
        <v>4.5434782608695601</v>
      </c>
      <c r="H10">
        <v>4.5434782608695601</v>
      </c>
      <c r="I10">
        <v>1.9130434782608601</v>
      </c>
    </row>
    <row r="11" spans="1:9" x14ac:dyDescent="0.25">
      <c r="F11">
        <v>24</v>
      </c>
      <c r="G11">
        <v>4</v>
      </c>
      <c r="H11">
        <v>4</v>
      </c>
      <c r="I11">
        <v>2.2173913043478199</v>
      </c>
    </row>
    <row r="12" spans="1:9" x14ac:dyDescent="0.25">
      <c r="F12">
        <v>48</v>
      </c>
      <c r="G12">
        <v>3.4565217391304301</v>
      </c>
      <c r="H12">
        <v>3.4565217391304301</v>
      </c>
      <c r="I12">
        <v>2.3695652173913002</v>
      </c>
    </row>
    <row r="13" spans="1:9" x14ac:dyDescent="0.25">
      <c r="F13" s="16" t="s">
        <v>100</v>
      </c>
    </row>
  </sheetData>
  <mergeCells count="1">
    <mergeCell ref="F4:H4"/>
  </mergeCells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599E-030C-4ACC-BC14-683F778F84E6}">
  <dimension ref="A1:F18"/>
  <sheetViews>
    <sheetView workbookViewId="0">
      <selection activeCell="H17" sqref="H17"/>
    </sheetView>
  </sheetViews>
  <sheetFormatPr defaultRowHeight="15" x14ac:dyDescent="0.25"/>
  <cols>
    <col min="2" max="2" width="31.7109375" customWidth="1"/>
    <col min="3" max="3" width="22.140625" customWidth="1"/>
    <col min="5" max="5" width="23.5703125" customWidth="1"/>
  </cols>
  <sheetData>
    <row r="1" spans="1:6" x14ac:dyDescent="0.25">
      <c r="A1" t="s">
        <v>54</v>
      </c>
    </row>
    <row r="2" spans="1:6" x14ac:dyDescent="0.25">
      <c r="A2" t="s">
        <v>49</v>
      </c>
    </row>
    <row r="3" spans="1:6" x14ac:dyDescent="0.25">
      <c r="D3" s="7"/>
      <c r="E3" s="7"/>
      <c r="F3" s="7"/>
    </row>
    <row r="4" spans="1:6" x14ac:dyDescent="0.25">
      <c r="A4" s="1" t="s">
        <v>321</v>
      </c>
      <c r="E4" s="49"/>
      <c r="F4" s="49"/>
    </row>
    <row r="5" spans="1:6" s="6" customFormat="1" x14ac:dyDescent="0.25">
      <c r="A5"/>
      <c r="B5" s="6" t="s">
        <v>50</v>
      </c>
      <c r="C5" s="6" t="s">
        <v>51</v>
      </c>
    </row>
    <row r="6" spans="1:6" x14ac:dyDescent="0.25">
      <c r="A6" t="s">
        <v>72</v>
      </c>
      <c r="B6">
        <v>0.25900000000000001</v>
      </c>
      <c r="C6">
        <v>0.247</v>
      </c>
    </row>
    <row r="7" spans="1:6" x14ac:dyDescent="0.25">
      <c r="A7" t="s">
        <v>70</v>
      </c>
      <c r="B7">
        <v>1.357</v>
      </c>
      <c r="C7">
        <v>0.74670000000000003</v>
      </c>
    </row>
    <row r="9" spans="1:6" x14ac:dyDescent="0.25">
      <c r="A9" s="63" t="s">
        <v>335</v>
      </c>
      <c r="C9" s="7"/>
    </row>
    <row r="10" spans="1:6" x14ac:dyDescent="0.25">
      <c r="B10" s="7" t="s">
        <v>52</v>
      </c>
      <c r="C10" s="7"/>
    </row>
    <row r="11" spans="1:6" x14ac:dyDescent="0.25">
      <c r="A11" s="6" t="s">
        <v>13</v>
      </c>
      <c r="B11" s="6" t="s">
        <v>50</v>
      </c>
      <c r="C11" s="6" t="s">
        <v>51</v>
      </c>
    </row>
    <row r="12" spans="1:6" x14ac:dyDescent="0.25">
      <c r="A12">
        <v>0.5</v>
      </c>
      <c r="B12">
        <v>1.2619047619047601</v>
      </c>
      <c r="C12">
        <v>1.2380952380952299</v>
      </c>
    </row>
    <row r="13" spans="1:6" x14ac:dyDescent="0.25">
      <c r="A13">
        <v>1</v>
      </c>
      <c r="B13">
        <v>1.1428571428571399</v>
      </c>
      <c r="C13">
        <v>1.4047619047619</v>
      </c>
    </row>
    <row r="14" spans="1:6" x14ac:dyDescent="0.25">
      <c r="A14">
        <v>3</v>
      </c>
      <c r="B14">
        <v>0.66666666666666696</v>
      </c>
      <c r="C14">
        <v>1.8571428571428501</v>
      </c>
    </row>
    <row r="15" spans="1:6" x14ac:dyDescent="0.25">
      <c r="A15">
        <v>5</v>
      </c>
      <c r="B15">
        <v>0.45238095238095299</v>
      </c>
      <c r="C15">
        <v>1.21428571428571</v>
      </c>
    </row>
    <row r="16" spans="1:6" x14ac:dyDescent="0.25">
      <c r="A16">
        <v>9</v>
      </c>
      <c r="B16">
        <v>0.33333333333333298</v>
      </c>
      <c r="C16">
        <v>0.57142857142857095</v>
      </c>
    </row>
    <row r="17" spans="1:3" x14ac:dyDescent="0.25">
      <c r="A17">
        <v>24</v>
      </c>
      <c r="B17">
        <v>0.19047619047619099</v>
      </c>
      <c r="C17">
        <v>0.238095238095237</v>
      </c>
    </row>
    <row r="18" spans="1:3" x14ac:dyDescent="0.25">
      <c r="A18">
        <v>48</v>
      </c>
      <c r="B18">
        <v>7.1428571428571203E-2</v>
      </c>
      <c r="C18">
        <v>0.119047619047619</v>
      </c>
    </row>
  </sheetData>
  <mergeCells count="1">
    <mergeCell ref="E4:F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484C-0682-461F-9E90-D2705F9315ED}">
  <dimension ref="A2:W21"/>
  <sheetViews>
    <sheetView workbookViewId="0">
      <selection activeCell="K30" sqref="K30"/>
    </sheetView>
  </sheetViews>
  <sheetFormatPr defaultRowHeight="15" x14ac:dyDescent="0.25"/>
  <sheetData>
    <row r="2" spans="1:23" x14ac:dyDescent="0.25">
      <c r="H2" t="s">
        <v>296</v>
      </c>
      <c r="K2" t="s">
        <v>303</v>
      </c>
      <c r="P2">
        <f>0.7*25</f>
        <v>17.5</v>
      </c>
      <c r="Q2" t="s">
        <v>304</v>
      </c>
      <c r="T2" t="s">
        <v>305</v>
      </c>
      <c r="V2">
        <v>821</v>
      </c>
      <c r="W2" t="s">
        <v>306</v>
      </c>
    </row>
    <row r="3" spans="1:23" x14ac:dyDescent="0.25">
      <c r="A3" t="s">
        <v>291</v>
      </c>
      <c r="E3" t="s">
        <v>288</v>
      </c>
      <c r="F3">
        <v>25</v>
      </c>
      <c r="G3" t="s">
        <v>289</v>
      </c>
      <c r="H3">
        <f>0.7*F3</f>
        <v>17.5</v>
      </c>
      <c r="I3" t="s">
        <v>292</v>
      </c>
      <c r="K3" t="s">
        <v>293</v>
      </c>
      <c r="O3">
        <f>2*F3</f>
        <v>50</v>
      </c>
      <c r="P3" t="s">
        <v>294</v>
      </c>
      <c r="T3" t="s">
        <v>307</v>
      </c>
      <c r="V3">
        <f>3*126.9</f>
        <v>380.70000000000005</v>
      </c>
      <c r="W3" t="s">
        <v>306</v>
      </c>
    </row>
    <row r="4" spans="1:23" x14ac:dyDescent="0.25">
      <c r="F4">
        <v>1.5</v>
      </c>
      <c r="G4" t="s">
        <v>290</v>
      </c>
      <c r="H4">
        <f>H3/F4</f>
        <v>11.666666666666666</v>
      </c>
      <c r="I4" t="s">
        <v>71</v>
      </c>
      <c r="O4">
        <f>O3/F4</f>
        <v>33.333333333333336</v>
      </c>
      <c r="P4" t="s">
        <v>295</v>
      </c>
      <c r="V4" s="40">
        <f>V3/V2</f>
        <v>0.46370280146163223</v>
      </c>
    </row>
    <row r="5" spans="1:23" x14ac:dyDescent="0.25">
      <c r="G5" t="s">
        <v>297</v>
      </c>
      <c r="H5">
        <f>H4/V4</f>
        <v>25.159793363103052</v>
      </c>
      <c r="I5" t="s">
        <v>71</v>
      </c>
      <c r="J5" t="s">
        <v>309</v>
      </c>
    </row>
    <row r="6" spans="1:23" x14ac:dyDescent="0.25">
      <c r="G6" t="s">
        <v>297</v>
      </c>
      <c r="H6">
        <f>H4*(650/300)</f>
        <v>25.277777777777775</v>
      </c>
      <c r="I6" t="s">
        <v>71</v>
      </c>
      <c r="J6" t="s">
        <v>308</v>
      </c>
    </row>
    <row r="7" spans="1:23" x14ac:dyDescent="0.25">
      <c r="F7" t="s">
        <v>310</v>
      </c>
      <c r="H7">
        <f>H3/V4</f>
        <v>37.73969004465458</v>
      </c>
      <c r="I7" t="s">
        <v>311</v>
      </c>
    </row>
    <row r="9" spans="1:23" x14ac:dyDescent="0.25">
      <c r="G9" s="40"/>
    </row>
    <row r="10" spans="1:23" x14ac:dyDescent="0.25">
      <c r="A10" s="1" t="s">
        <v>147</v>
      </c>
      <c r="D10" s="1" t="s">
        <v>321</v>
      </c>
    </row>
    <row r="11" spans="1:23" x14ac:dyDescent="0.25">
      <c r="A11" t="s">
        <v>287</v>
      </c>
      <c r="B11" t="s">
        <v>5</v>
      </c>
      <c r="D11" s="43" t="s">
        <v>72</v>
      </c>
      <c r="E11">
        <v>0.02</v>
      </c>
    </row>
    <row r="12" spans="1:23" x14ac:dyDescent="0.25">
      <c r="A12" s="43">
        <v>0.17</v>
      </c>
      <c r="B12">
        <v>1.2293000000000001</v>
      </c>
      <c r="D12" s="43" t="s">
        <v>69</v>
      </c>
      <c r="E12">
        <v>53.559881677396909</v>
      </c>
      <c r="F12" t="s">
        <v>5</v>
      </c>
    </row>
    <row r="13" spans="1:23" x14ac:dyDescent="0.25">
      <c r="A13">
        <v>2</v>
      </c>
      <c r="B13">
        <v>0.99990000000000001</v>
      </c>
    </row>
    <row r="14" spans="1:23" x14ac:dyDescent="0.25">
      <c r="A14">
        <v>4</v>
      </c>
      <c r="B14">
        <v>1.2226999999999999</v>
      </c>
    </row>
    <row r="15" spans="1:23" x14ac:dyDescent="0.25">
      <c r="A15">
        <v>8</v>
      </c>
      <c r="B15">
        <v>2.0697000000000001</v>
      </c>
    </row>
    <row r="16" spans="1:23" x14ac:dyDescent="0.25">
      <c r="A16">
        <v>18</v>
      </c>
      <c r="B16">
        <v>2.2029000000000001</v>
      </c>
    </row>
    <row r="17" spans="1:2" x14ac:dyDescent="0.25">
      <c r="A17">
        <v>24</v>
      </c>
      <c r="B17">
        <v>3.0432999999999999</v>
      </c>
    </row>
    <row r="18" spans="1:2" x14ac:dyDescent="0.25">
      <c r="A18">
        <v>48</v>
      </c>
      <c r="B18">
        <v>3.4497</v>
      </c>
    </row>
    <row r="19" spans="1:2" x14ac:dyDescent="0.25">
      <c r="A19">
        <v>72</v>
      </c>
      <c r="B19">
        <v>4.0217000000000001</v>
      </c>
    </row>
    <row r="20" spans="1:2" x14ac:dyDescent="0.25">
      <c r="A20">
        <v>96</v>
      </c>
      <c r="B20">
        <v>3.6</v>
      </c>
    </row>
    <row r="21" spans="1:2" x14ac:dyDescent="0.25">
      <c r="A21">
        <v>120</v>
      </c>
      <c r="B21">
        <v>2.8725999999999998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"/>
  <sheetViews>
    <sheetView workbookViewId="0">
      <selection activeCell="K29" sqref="K29"/>
    </sheetView>
  </sheetViews>
  <sheetFormatPr defaultRowHeight="15" x14ac:dyDescent="0.25"/>
  <cols>
    <col min="9" max="9" width="10" bestFit="1" customWidth="1"/>
    <col min="10" max="10" width="9.42578125" bestFit="1" customWidth="1"/>
    <col min="14" max="14" width="9.85546875" bestFit="1" customWidth="1"/>
    <col min="20" max="20" width="11.5703125" bestFit="1" customWidth="1"/>
  </cols>
  <sheetData>
    <row r="1" spans="1:22" x14ac:dyDescent="0.25">
      <c r="A1" s="1" t="s">
        <v>11</v>
      </c>
      <c r="E1" s="2" t="s">
        <v>10</v>
      </c>
      <c r="I1" s="3" t="s">
        <v>12</v>
      </c>
    </row>
    <row r="2" spans="1:22" x14ac:dyDescent="0.25">
      <c r="A2" s="1"/>
      <c r="E2" s="2"/>
      <c r="I2" s="3"/>
    </row>
    <row r="3" spans="1:22" x14ac:dyDescent="0.25">
      <c r="A3" t="s">
        <v>0</v>
      </c>
      <c r="E3" t="s">
        <v>1</v>
      </c>
      <c r="G3" t="s">
        <v>2</v>
      </c>
      <c r="H3">
        <f>14.4*294</f>
        <v>4233.6000000000004</v>
      </c>
      <c r="I3" t="s">
        <v>3</v>
      </c>
    </row>
    <row r="5" spans="1:22" x14ac:dyDescent="0.25">
      <c r="A5" s="1" t="s">
        <v>321</v>
      </c>
      <c r="M5" s="42"/>
      <c r="N5" s="42"/>
      <c r="O5" s="42"/>
      <c r="P5" s="42"/>
    </row>
    <row r="6" spans="1:22" x14ac:dyDescent="0.25">
      <c r="A6" s="1"/>
      <c r="C6" t="s">
        <v>8</v>
      </c>
      <c r="D6" t="s">
        <v>9</v>
      </c>
      <c r="M6" s="49"/>
      <c r="N6" s="49"/>
      <c r="O6" s="49"/>
      <c r="P6" s="49"/>
    </row>
    <row r="7" spans="1:22" x14ac:dyDescent="0.25">
      <c r="B7" t="s">
        <v>72</v>
      </c>
      <c r="C7">
        <v>4.4609999999999997E-2</v>
      </c>
      <c r="D7">
        <v>4.206E-2</v>
      </c>
      <c r="I7" s="14"/>
      <c r="J7" s="14"/>
      <c r="M7" s="42"/>
      <c r="N7" s="42"/>
      <c r="O7" s="42"/>
      <c r="P7" s="42"/>
    </row>
    <row r="8" spans="1:22" x14ac:dyDescent="0.25">
      <c r="B8" t="s">
        <v>70</v>
      </c>
      <c r="C8">
        <v>0.27230515199999999</v>
      </c>
      <c r="D8">
        <v>0.25841894399999998</v>
      </c>
      <c r="I8" s="14"/>
      <c r="J8" s="14"/>
    </row>
    <row r="9" spans="1:22" x14ac:dyDescent="0.25">
      <c r="I9" s="14"/>
      <c r="J9" s="14"/>
    </row>
    <row r="10" spans="1:22" x14ac:dyDescent="0.25">
      <c r="I10" s="14"/>
      <c r="J10" s="14"/>
    </row>
    <row r="11" spans="1:22" x14ac:dyDescent="0.25">
      <c r="A11" s="1" t="s">
        <v>147</v>
      </c>
    </row>
    <row r="12" spans="1:22" x14ac:dyDescent="0.25">
      <c r="C12" s="15" t="s">
        <v>6</v>
      </c>
      <c r="D12" s="15"/>
      <c r="E12" s="15"/>
      <c r="F12" s="60" t="s">
        <v>151</v>
      </c>
      <c r="G12" s="15"/>
      <c r="H12" s="15"/>
    </row>
    <row r="13" spans="1:22" x14ac:dyDescent="0.25">
      <c r="B13" t="s">
        <v>7</v>
      </c>
      <c r="C13" s="15" t="s">
        <v>8</v>
      </c>
      <c r="D13" s="15" t="s">
        <v>9</v>
      </c>
      <c r="E13" s="15"/>
      <c r="F13" s="15" t="s">
        <v>8</v>
      </c>
      <c r="G13" s="15" t="s">
        <v>9</v>
      </c>
      <c r="H13" s="15"/>
      <c r="M13" s="59"/>
      <c r="N13" s="59"/>
      <c r="O13" s="59"/>
      <c r="P13" s="59"/>
    </row>
    <row r="14" spans="1:22" x14ac:dyDescent="0.25">
      <c r="B14">
        <v>0.5</v>
      </c>
      <c r="C14" s="15">
        <v>-5.462709677419054E-5</v>
      </c>
      <c r="D14" s="15">
        <v>-5.462709677419054E-5</v>
      </c>
      <c r="E14" s="15"/>
      <c r="F14" s="15">
        <v>0</v>
      </c>
      <c r="G14" s="15">
        <v>0</v>
      </c>
      <c r="H14" s="15"/>
      <c r="I14" s="9"/>
      <c r="J14" s="9"/>
      <c r="V14" s="43"/>
    </row>
    <row r="15" spans="1:22" x14ac:dyDescent="0.25">
      <c r="B15">
        <v>3.5</v>
      </c>
      <c r="C15" s="15">
        <v>9.1227251612903265E-3</v>
      </c>
      <c r="D15" s="15">
        <v>3.4688206451612934E-3</v>
      </c>
      <c r="E15" s="15"/>
      <c r="F15" s="15">
        <v>6.9649548796799998E-4</v>
      </c>
      <c r="G15" s="15">
        <v>4.9164386987520002E-3</v>
      </c>
      <c r="H15" s="15"/>
      <c r="I15" s="9"/>
      <c r="J15" s="9"/>
      <c r="V15" s="43"/>
    </row>
    <row r="16" spans="1:22" x14ac:dyDescent="0.25">
      <c r="B16">
        <v>7</v>
      </c>
      <c r="C16" s="15">
        <v>1.59237987096774E-2</v>
      </c>
      <c r="D16" s="15">
        <v>5.7631587096773976E-3</v>
      </c>
      <c r="E16" s="15"/>
      <c r="F16" s="15">
        <v>3.9331509759360003E-3</v>
      </c>
      <c r="G16" s="15">
        <v>3.2776258132799999E-3</v>
      </c>
      <c r="H16" s="15"/>
      <c r="I16" s="9"/>
      <c r="J16" s="9"/>
    </row>
    <row r="17" spans="2:10" x14ac:dyDescent="0.25">
      <c r="B17">
        <v>21</v>
      </c>
      <c r="C17" s="15">
        <v>2.6084438709677402E-2</v>
      </c>
      <c r="D17" s="15">
        <v>1.34655793548387E-2</v>
      </c>
      <c r="E17" s="15"/>
      <c r="F17" s="15">
        <v>6.7191328854720005E-3</v>
      </c>
      <c r="G17" s="15">
        <v>4.7115871145279997E-3</v>
      </c>
      <c r="H17" s="15"/>
      <c r="I17" s="9"/>
      <c r="J17" s="9"/>
    </row>
    <row r="45" spans="3:3" x14ac:dyDescent="0.25">
      <c r="C45" t="s">
        <v>271</v>
      </c>
    </row>
    <row r="46" spans="3:3" x14ac:dyDescent="0.25">
      <c r="C46" t="s">
        <v>272</v>
      </c>
    </row>
    <row r="70" spans="3:3" x14ac:dyDescent="0.25">
      <c r="C70" t="s">
        <v>273</v>
      </c>
    </row>
    <row r="95" spans="4:12" x14ac:dyDescent="0.25">
      <c r="D95" t="s">
        <v>282</v>
      </c>
    </row>
    <row r="96" spans="4:12" x14ac:dyDescent="0.25">
      <c r="E96" t="s">
        <v>283</v>
      </c>
      <c r="G96" t="s">
        <v>284</v>
      </c>
      <c r="J96" t="s">
        <v>285</v>
      </c>
      <c r="L96" t="s">
        <v>286</v>
      </c>
    </row>
    <row r="97" spans="4:13" x14ac:dyDescent="0.25">
      <c r="E97" t="s">
        <v>259</v>
      </c>
      <c r="F97" t="s">
        <v>151</v>
      </c>
      <c r="G97" t="s">
        <v>259</v>
      </c>
      <c r="H97" t="s">
        <v>151</v>
      </c>
      <c r="J97" t="s">
        <v>259</v>
      </c>
      <c r="K97" t="s">
        <v>151</v>
      </c>
      <c r="L97" t="s">
        <v>259</v>
      </c>
      <c r="M97" t="s">
        <v>151</v>
      </c>
    </row>
    <row r="98" spans="4:13" x14ac:dyDescent="0.25">
      <c r="D98" t="s">
        <v>8</v>
      </c>
      <c r="E98">
        <v>0.83199999999999996</v>
      </c>
      <c r="F98">
        <v>6.5000000000000002E-2</v>
      </c>
      <c r="G98">
        <v>0.83799999999999997</v>
      </c>
      <c r="H98">
        <v>0.108</v>
      </c>
      <c r="J98">
        <f>ABS(E98-G98)</f>
        <v>6.0000000000000053E-3</v>
      </c>
      <c r="K98">
        <f>ABS(F98-H98)</f>
        <v>4.2999999999999997E-2</v>
      </c>
      <c r="L98" s="40">
        <f>J98/G98</f>
        <v>7.1599045346062117E-3</v>
      </c>
      <c r="M98" s="40">
        <f>K98/H98</f>
        <v>0.39814814814814814</v>
      </c>
    </row>
    <row r="99" spans="4:13" x14ac:dyDescent="0.25">
      <c r="D99" t="s">
        <v>9</v>
      </c>
      <c r="E99">
        <v>0.38900000000000001</v>
      </c>
      <c r="F99">
        <v>0.01</v>
      </c>
      <c r="G99">
        <v>0.40500000000000003</v>
      </c>
      <c r="H99">
        <v>2.5999999999999999E-2</v>
      </c>
      <c r="J99">
        <f>ABS(E99-G99)</f>
        <v>1.6000000000000014E-2</v>
      </c>
      <c r="K99">
        <f>ABS(F99-H99)</f>
        <v>1.6E-2</v>
      </c>
      <c r="L99" s="40">
        <f>J99/G99</f>
        <v>3.9506172839506207E-2</v>
      </c>
      <c r="M99" s="40">
        <f>K99/H99</f>
        <v>0.61538461538461542</v>
      </c>
    </row>
  </sheetData>
  <mergeCells count="4">
    <mergeCell ref="O13:P13"/>
    <mergeCell ref="M13:N13"/>
    <mergeCell ref="O6:P6"/>
    <mergeCell ref="M6:N6"/>
  </mergeCells>
  <hyperlinks>
    <hyperlink ref="I1" r:id="rId1" xr:uid="{00000000-0004-0000-00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7B3A1-B4D9-4F6C-94B6-CFAC70D2E4D9}">
  <dimension ref="A1:N46"/>
  <sheetViews>
    <sheetView workbookViewId="0">
      <selection activeCell="T29" sqref="T29"/>
    </sheetView>
  </sheetViews>
  <sheetFormatPr defaultRowHeight="15" x14ac:dyDescent="0.25"/>
  <sheetData>
    <row r="1" spans="1:14" x14ac:dyDescent="0.25">
      <c r="A1" s="20" t="s">
        <v>153</v>
      </c>
      <c r="C1" s="21" t="s">
        <v>154</v>
      </c>
    </row>
    <row r="3" spans="1:14" x14ac:dyDescent="0.25">
      <c r="A3" t="s">
        <v>149</v>
      </c>
      <c r="E3" t="s">
        <v>2</v>
      </c>
      <c r="F3">
        <v>680</v>
      </c>
      <c r="G3" t="s">
        <v>3</v>
      </c>
    </row>
    <row r="5" spans="1:14" x14ac:dyDescent="0.25">
      <c r="A5" s="1" t="s">
        <v>4</v>
      </c>
      <c r="C5" s="1" t="s">
        <v>150</v>
      </c>
      <c r="F5" s="1" t="s">
        <v>150</v>
      </c>
      <c r="J5" s="1" t="s">
        <v>152</v>
      </c>
      <c r="M5" s="1" t="s">
        <v>152</v>
      </c>
    </row>
    <row r="6" spans="1:14" x14ac:dyDescent="0.25">
      <c r="B6" t="s">
        <v>117</v>
      </c>
      <c r="C6" t="s">
        <v>5</v>
      </c>
      <c r="D6" t="s">
        <v>71</v>
      </c>
      <c r="F6" t="s">
        <v>151</v>
      </c>
      <c r="G6" t="s">
        <v>71</v>
      </c>
      <c r="J6" t="s">
        <v>5</v>
      </c>
      <c r="K6" t="s">
        <v>71</v>
      </c>
      <c r="M6" t="s">
        <v>151</v>
      </c>
      <c r="N6" t="s">
        <v>71</v>
      </c>
    </row>
    <row r="7" spans="1:14" x14ac:dyDescent="0.25">
      <c r="B7">
        <v>0.5</v>
      </c>
      <c r="C7">
        <v>53.329070103485797</v>
      </c>
      <c r="D7">
        <v>0.36263767670370339</v>
      </c>
      <c r="F7">
        <v>3.8464399999999999</v>
      </c>
      <c r="G7">
        <v>2.6155791999999997E-2</v>
      </c>
      <c r="I7">
        <v>0.5</v>
      </c>
      <c r="J7">
        <v>52.687740959595601</v>
      </c>
      <c r="K7">
        <v>0.35827663852525005</v>
      </c>
      <c r="M7">
        <v>2.9490099999999999</v>
      </c>
      <c r="N7">
        <v>2.0053267999999999E-2</v>
      </c>
    </row>
    <row r="8" spans="1:14" x14ac:dyDescent="0.25">
      <c r="B8">
        <v>3</v>
      </c>
      <c r="C8">
        <v>42.551911997097697</v>
      </c>
      <c r="D8">
        <v>0.28935300158026434</v>
      </c>
      <c r="F8">
        <v>2.1794699999999998</v>
      </c>
      <c r="G8">
        <v>1.4820395999999998E-2</v>
      </c>
      <c r="I8">
        <v>3</v>
      </c>
      <c r="J8">
        <v>35.1160602837097</v>
      </c>
      <c r="K8">
        <v>0.23878920992922595</v>
      </c>
      <c r="M8">
        <v>2.1794699999999998</v>
      </c>
      <c r="N8">
        <v>1.4820395999999998E-2</v>
      </c>
    </row>
    <row r="9" spans="1:14" x14ac:dyDescent="0.25">
      <c r="B9">
        <v>6</v>
      </c>
      <c r="C9">
        <v>39.465477061568798</v>
      </c>
      <c r="D9">
        <v>0.26836524401866785</v>
      </c>
      <c r="F9">
        <v>0.89742999999999995</v>
      </c>
      <c r="G9">
        <v>6.1025239999999998E-3</v>
      </c>
      <c r="I9">
        <v>6</v>
      </c>
      <c r="J9">
        <v>28.824209406570699</v>
      </c>
      <c r="K9">
        <v>0.19600462396468077</v>
      </c>
      <c r="M9">
        <v>0.64102199999999998</v>
      </c>
      <c r="N9">
        <v>4.3589496000000002E-3</v>
      </c>
    </row>
    <row r="10" spans="1:14" x14ac:dyDescent="0.25">
      <c r="B10">
        <v>24</v>
      </c>
      <c r="C10">
        <v>25.689813135257101</v>
      </c>
      <c r="D10">
        <v>0.17469072931974827</v>
      </c>
      <c r="F10">
        <v>1.7945500000000001</v>
      </c>
      <c r="G10">
        <v>1.2202939999999999E-2</v>
      </c>
      <c r="I10">
        <v>24</v>
      </c>
      <c r="J10">
        <v>11.843744427569099</v>
      </c>
      <c r="K10">
        <v>8.053746210746987E-2</v>
      </c>
      <c r="M10">
        <v>0</v>
      </c>
      <c r="N10">
        <v>0</v>
      </c>
    </row>
    <row r="11" spans="1:14" x14ac:dyDescent="0.25">
      <c r="B11">
        <v>48</v>
      </c>
      <c r="C11">
        <v>14.5873787900215</v>
      </c>
      <c r="D11">
        <v>9.919417577214619E-2</v>
      </c>
      <c r="F11">
        <v>1.7945500000000001</v>
      </c>
      <c r="G11">
        <v>1.2202939999999999E-2</v>
      </c>
      <c r="I11">
        <v>48</v>
      </c>
      <c r="J11">
        <v>5.7409718934274396</v>
      </c>
      <c r="K11">
        <v>3.9038608875306587E-2</v>
      </c>
      <c r="M11">
        <v>0</v>
      </c>
      <c r="N11">
        <v>0</v>
      </c>
    </row>
    <row r="13" spans="1:14" x14ac:dyDescent="0.25">
      <c r="A13" s="1" t="s">
        <v>34</v>
      </c>
      <c r="C13" s="1" t="s">
        <v>150</v>
      </c>
      <c r="F13" s="1" t="s">
        <v>150</v>
      </c>
      <c r="J13" s="1" t="s">
        <v>152</v>
      </c>
      <c r="M13" s="1" t="s">
        <v>152</v>
      </c>
    </row>
    <row r="14" spans="1:14" x14ac:dyDescent="0.25">
      <c r="B14" t="s">
        <v>117</v>
      </c>
      <c r="C14" t="s">
        <v>5</v>
      </c>
      <c r="D14" t="s">
        <v>71</v>
      </c>
      <c r="F14" t="s">
        <v>151</v>
      </c>
      <c r="G14" s="15" t="s">
        <v>71</v>
      </c>
      <c r="J14" t="s">
        <v>5</v>
      </c>
      <c r="K14" t="s">
        <v>71</v>
      </c>
      <c r="M14" t="s">
        <v>151</v>
      </c>
      <c r="N14" s="15" t="s">
        <v>71</v>
      </c>
    </row>
    <row r="15" spans="1:14" s="1" customFormat="1" x14ac:dyDescent="0.25">
      <c r="A15"/>
      <c r="B15">
        <v>0.5</v>
      </c>
      <c r="C15">
        <v>2.4382022471910099</v>
      </c>
      <c r="D15">
        <v>1.6579775280898865E-2</v>
      </c>
      <c r="E15"/>
      <c r="F15">
        <v>0.38202199999999997</v>
      </c>
      <c r="G15" s="15">
        <v>2.5977496000000001E-3</v>
      </c>
      <c r="H15"/>
      <c r="I15">
        <v>0.5</v>
      </c>
      <c r="J15">
        <v>2.48314606741573</v>
      </c>
      <c r="K15">
        <v>1.6885393258426962E-2</v>
      </c>
      <c r="L15"/>
      <c r="M15">
        <v>0.449438</v>
      </c>
      <c r="N15" s="15">
        <v>3.0561783999999998E-3</v>
      </c>
    </row>
    <row r="16" spans="1:14" x14ac:dyDescent="0.25">
      <c r="B16">
        <v>3</v>
      </c>
      <c r="C16">
        <v>3.7528089887640399</v>
      </c>
      <c r="D16">
        <v>2.551910112359547E-2</v>
      </c>
      <c r="F16">
        <v>0.50561800000000001</v>
      </c>
      <c r="G16" s="15">
        <v>3.4382024000000001E-3</v>
      </c>
      <c r="I16">
        <v>3</v>
      </c>
      <c r="J16">
        <v>4.1685393258426897</v>
      </c>
      <c r="K16">
        <v>2.8346067415730293E-2</v>
      </c>
      <c r="M16">
        <v>0.40449400000000002</v>
      </c>
      <c r="N16" s="15">
        <v>2.7505592000000001E-3</v>
      </c>
    </row>
    <row r="17" spans="2:14" x14ac:dyDescent="0.25">
      <c r="B17">
        <v>6</v>
      </c>
      <c r="C17">
        <v>4.2247191011235898</v>
      </c>
      <c r="D17">
        <v>2.8728089887640411E-2</v>
      </c>
      <c r="F17">
        <v>0.48314600000000002</v>
      </c>
      <c r="G17" s="15">
        <v>3.2853928000000001E-3</v>
      </c>
      <c r="I17">
        <v>6</v>
      </c>
      <c r="J17">
        <v>4.9325842696629199</v>
      </c>
      <c r="K17">
        <v>3.3541573033707854E-2</v>
      </c>
      <c r="M17">
        <v>0.31460700000000003</v>
      </c>
      <c r="N17" s="15">
        <v>2.1393276000000001E-3</v>
      </c>
    </row>
    <row r="18" spans="2:14" x14ac:dyDescent="0.25">
      <c r="B18">
        <v>24</v>
      </c>
      <c r="C18">
        <v>6.3595505617977501</v>
      </c>
      <c r="D18">
        <v>4.3244943820224702E-2</v>
      </c>
      <c r="F18">
        <v>1.0112399999999999</v>
      </c>
      <c r="G18" s="15">
        <v>6.8764319999999992E-3</v>
      </c>
      <c r="I18">
        <v>24</v>
      </c>
      <c r="J18">
        <v>5.7977528089887604</v>
      </c>
      <c r="K18">
        <v>3.9424719101123572E-2</v>
      </c>
      <c r="M18">
        <v>0.66292099999999998</v>
      </c>
      <c r="N18" s="15">
        <v>4.5078627999999999E-3</v>
      </c>
    </row>
    <row r="19" spans="2:14" x14ac:dyDescent="0.25">
      <c r="B19">
        <v>48</v>
      </c>
      <c r="C19">
        <v>5.30337078651685</v>
      </c>
      <c r="D19">
        <v>3.6062921348314576E-2</v>
      </c>
      <c r="F19">
        <v>0.606742</v>
      </c>
      <c r="G19" s="15">
        <v>4.1258456000000006E-3</v>
      </c>
      <c r="I19">
        <v>48</v>
      </c>
      <c r="J19">
        <v>3.7191011235954998</v>
      </c>
      <c r="K19">
        <v>2.5289887640449399E-2</v>
      </c>
      <c r="M19">
        <v>0.57303400000000004</v>
      </c>
      <c r="N19" s="15">
        <v>3.8966312000000003E-3</v>
      </c>
    </row>
    <row r="46" s="1" customFormat="1" x14ac:dyDescent="0.25"/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113B6-1115-4BFC-A99F-C2EDBA4DD889}">
  <dimension ref="A1:O135"/>
  <sheetViews>
    <sheetView workbookViewId="0">
      <selection activeCell="O74" sqref="O74"/>
    </sheetView>
  </sheetViews>
  <sheetFormatPr defaultRowHeight="15" x14ac:dyDescent="0.25"/>
  <cols>
    <col min="3" max="3" width="11.85546875" bestFit="1" customWidth="1"/>
    <col min="4" max="4" width="10.42578125" bestFit="1" customWidth="1"/>
    <col min="10" max="10" width="9" style="1"/>
  </cols>
  <sheetData>
    <row r="1" spans="1:15" x14ac:dyDescent="0.25">
      <c r="A1" t="s">
        <v>213</v>
      </c>
      <c r="C1" t="s">
        <v>208</v>
      </c>
    </row>
    <row r="2" spans="1:15" x14ac:dyDescent="0.25">
      <c r="A2" t="s">
        <v>219</v>
      </c>
      <c r="C2" t="s">
        <v>209</v>
      </c>
    </row>
    <row r="3" spans="1:15" x14ac:dyDescent="0.25">
      <c r="C3" t="s">
        <v>210</v>
      </c>
    </row>
    <row r="5" spans="1:15" x14ac:dyDescent="0.25">
      <c r="A5" s="1" t="s">
        <v>321</v>
      </c>
      <c r="D5" t="s">
        <v>183</v>
      </c>
    </row>
    <row r="6" spans="1:15" x14ac:dyDescent="0.25">
      <c r="C6" t="s">
        <v>184</v>
      </c>
      <c r="D6" t="s">
        <v>179</v>
      </c>
      <c r="E6" t="s">
        <v>178</v>
      </c>
      <c r="F6" t="s">
        <v>180</v>
      </c>
      <c r="G6" t="s">
        <v>181</v>
      </c>
      <c r="H6" t="s">
        <v>182</v>
      </c>
    </row>
    <row r="7" spans="1:15" x14ac:dyDescent="0.25">
      <c r="A7" s="13"/>
      <c r="B7" s="44"/>
      <c r="C7" t="s">
        <v>72</v>
      </c>
      <c r="D7">
        <v>1.165</v>
      </c>
      <c r="E7">
        <v>1.887</v>
      </c>
      <c r="F7">
        <v>2.198</v>
      </c>
      <c r="G7">
        <v>4.3940000000000001</v>
      </c>
      <c r="H7">
        <v>4.3849999999999998</v>
      </c>
    </row>
    <row r="8" spans="1:15" x14ac:dyDescent="0.25">
      <c r="A8" s="13"/>
      <c r="C8" t="s">
        <v>70</v>
      </c>
      <c r="D8">
        <v>99.14</v>
      </c>
      <c r="E8">
        <v>94.506</v>
      </c>
      <c r="F8">
        <v>80.084000000000003</v>
      </c>
      <c r="G8">
        <v>82.483000000000004</v>
      </c>
      <c r="H8">
        <v>73.174000000000007</v>
      </c>
    </row>
    <row r="10" spans="1:15" x14ac:dyDescent="0.25">
      <c r="A10" t="s">
        <v>147</v>
      </c>
    </row>
    <row r="11" spans="1:15" x14ac:dyDescent="0.25">
      <c r="A11" s="1" t="s">
        <v>185</v>
      </c>
      <c r="D11" t="s">
        <v>186</v>
      </c>
      <c r="J11" s="1" t="s">
        <v>260</v>
      </c>
    </row>
    <row r="12" spans="1:15" x14ac:dyDescent="0.25">
      <c r="A12" t="s">
        <v>117</v>
      </c>
      <c r="D12" t="s">
        <v>179</v>
      </c>
      <c r="E12" t="s">
        <v>178</v>
      </c>
      <c r="F12" t="s">
        <v>180</v>
      </c>
      <c r="G12" t="s">
        <v>181</v>
      </c>
      <c r="H12" t="s">
        <v>182</v>
      </c>
      <c r="K12" t="s">
        <v>179</v>
      </c>
      <c r="L12" t="s">
        <v>178</v>
      </c>
      <c r="M12" t="s">
        <v>180</v>
      </c>
      <c r="N12" t="s">
        <v>181</v>
      </c>
      <c r="O12" t="s">
        <v>182</v>
      </c>
    </row>
    <row r="13" spans="1:15" ht="14.25" customHeight="1" x14ac:dyDescent="0.25">
      <c r="A13" s="13">
        <f>B13/60</f>
        <v>0</v>
      </c>
      <c r="D13">
        <v>0</v>
      </c>
      <c r="E13">
        <v>0</v>
      </c>
      <c r="F13">
        <v>0</v>
      </c>
      <c r="G13">
        <v>-0.06</v>
      </c>
      <c r="H13">
        <v>-0.06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14.25" customHeight="1" x14ac:dyDescent="0.25">
      <c r="A14" s="13">
        <f t="shared" ref="A14:A24" si="0">B14/60</f>
        <v>0</v>
      </c>
      <c r="D14">
        <v>0.44</v>
      </c>
      <c r="E14">
        <v>6.34</v>
      </c>
      <c r="F14">
        <v>5.78</v>
      </c>
      <c r="G14">
        <v>12.4</v>
      </c>
      <c r="H14">
        <v>39.880000000000003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ht="14.25" customHeight="1" x14ac:dyDescent="0.25">
      <c r="A15" s="13">
        <f t="shared" si="0"/>
        <v>0</v>
      </c>
      <c r="D15">
        <v>0.78</v>
      </c>
      <c r="E15">
        <v>9.7899999999999991</v>
      </c>
      <c r="F15">
        <v>7.79</v>
      </c>
      <c r="G15">
        <v>19.239999999999998</v>
      </c>
      <c r="H15">
        <v>47.94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t="14.25" customHeight="1" x14ac:dyDescent="0.25">
      <c r="A16" s="13">
        <f t="shared" si="0"/>
        <v>0</v>
      </c>
      <c r="D16">
        <v>2.17</v>
      </c>
      <c r="E16">
        <v>18.079999999999998</v>
      </c>
      <c r="F16">
        <v>14.18</v>
      </c>
      <c r="G16">
        <v>30.7</v>
      </c>
      <c r="H16">
        <v>44.72</v>
      </c>
      <c r="K16">
        <v>1.6177600000000001</v>
      </c>
      <c r="L16">
        <v>6.963000000000001</v>
      </c>
      <c r="M16">
        <v>2.6709999999999994</v>
      </c>
      <c r="N16">
        <v>13.721</v>
      </c>
      <c r="O16">
        <v>4.2550000000000026</v>
      </c>
    </row>
    <row r="17" spans="1:15" ht="14.25" customHeight="1" x14ac:dyDescent="0.25">
      <c r="A17" s="13">
        <f t="shared" si="0"/>
        <v>0</v>
      </c>
      <c r="D17">
        <v>3.95</v>
      </c>
      <c r="E17">
        <v>24.69</v>
      </c>
      <c r="F17">
        <v>20.02</v>
      </c>
      <c r="G17">
        <v>31.87</v>
      </c>
      <c r="H17">
        <v>34.54</v>
      </c>
      <c r="K17">
        <v>2.4955000000000003</v>
      </c>
      <c r="L17">
        <v>9.504999999999999</v>
      </c>
      <c r="M17">
        <v>4.8159999999999989</v>
      </c>
      <c r="N17">
        <v>12.98</v>
      </c>
      <c r="O17">
        <v>2.8340000000000032</v>
      </c>
    </row>
    <row r="18" spans="1:15" ht="14.25" customHeight="1" x14ac:dyDescent="0.25">
      <c r="A18" s="13">
        <f t="shared" si="0"/>
        <v>0</v>
      </c>
      <c r="D18">
        <v>5.23</v>
      </c>
      <c r="E18">
        <v>28.09</v>
      </c>
      <c r="F18">
        <v>23.03</v>
      </c>
      <c r="G18">
        <v>28.92</v>
      </c>
      <c r="H18">
        <v>27.75</v>
      </c>
      <c r="K18">
        <v>2.9162000000000003</v>
      </c>
      <c r="L18">
        <v>10.101000000000003</v>
      </c>
      <c r="M18">
        <v>6.3230000000000004</v>
      </c>
      <c r="N18">
        <v>9.9579999999999984</v>
      </c>
      <c r="O18">
        <v>0</v>
      </c>
    </row>
    <row r="19" spans="1:15" x14ac:dyDescent="0.25">
      <c r="A19" s="13">
        <f t="shared" si="0"/>
        <v>0</v>
      </c>
      <c r="D19">
        <v>6.45</v>
      </c>
      <c r="E19">
        <v>29.03</v>
      </c>
      <c r="F19">
        <v>25.36</v>
      </c>
      <c r="G19">
        <v>25.31</v>
      </c>
      <c r="H19">
        <v>23.14</v>
      </c>
      <c r="K19">
        <v>3.5346000000000002</v>
      </c>
      <c r="L19">
        <v>10.149000000000001</v>
      </c>
      <c r="M19">
        <v>7.8359999999999985</v>
      </c>
      <c r="N19">
        <v>8.1110000000000007</v>
      </c>
      <c r="O19">
        <v>0.69999999999999929</v>
      </c>
    </row>
    <row r="20" spans="1:15" x14ac:dyDescent="0.25">
      <c r="A20" s="13">
        <f t="shared" si="0"/>
        <v>0</v>
      </c>
      <c r="D20">
        <v>7.62</v>
      </c>
      <c r="E20">
        <v>29.42</v>
      </c>
      <c r="F20">
        <v>26.92</v>
      </c>
      <c r="G20">
        <v>21.8</v>
      </c>
      <c r="H20">
        <v>19.52</v>
      </c>
      <c r="K20">
        <v>3.9312</v>
      </c>
      <c r="L20">
        <v>10.059999999999995</v>
      </c>
      <c r="M20">
        <v>9.3530000000000015</v>
      </c>
      <c r="N20">
        <v>7.6679999999999993</v>
      </c>
      <c r="O20">
        <v>0.75400000000000134</v>
      </c>
    </row>
    <row r="21" spans="1:15" x14ac:dyDescent="0.25">
      <c r="A21" s="13">
        <f t="shared" si="0"/>
        <v>0</v>
      </c>
      <c r="D21">
        <v>8.34</v>
      </c>
      <c r="E21">
        <v>29.25</v>
      </c>
      <c r="F21">
        <v>27.2</v>
      </c>
      <c r="G21">
        <v>18.97</v>
      </c>
      <c r="H21">
        <v>16.850000000000001</v>
      </c>
      <c r="K21">
        <v>3.4051999999999998</v>
      </c>
      <c r="L21" s="16">
        <v>10.059999999999995</v>
      </c>
      <c r="M21">
        <v>9.4179999999999993</v>
      </c>
      <c r="N21">
        <v>8.2640000000000029</v>
      </c>
      <c r="O21">
        <v>0.67399999999999949</v>
      </c>
    </row>
    <row r="22" spans="1:15" x14ac:dyDescent="0.25">
      <c r="A22" s="13">
        <f t="shared" si="0"/>
        <v>0</v>
      </c>
      <c r="D22">
        <v>9.23</v>
      </c>
      <c r="E22">
        <v>29.31</v>
      </c>
      <c r="F22">
        <v>27.2</v>
      </c>
      <c r="G22">
        <v>16.52</v>
      </c>
      <c r="H22">
        <v>14.68</v>
      </c>
      <c r="K22">
        <v>3.8226000000000004</v>
      </c>
      <c r="L22" s="16">
        <v>10.059999999999995</v>
      </c>
      <c r="M22">
        <v>9.0749999999999993</v>
      </c>
      <c r="N22">
        <v>7.7070000000000007</v>
      </c>
      <c r="O22">
        <v>0.99600000000000044</v>
      </c>
    </row>
    <row r="23" spans="1:15" x14ac:dyDescent="0.25">
      <c r="A23" s="13">
        <f t="shared" si="0"/>
        <v>0</v>
      </c>
      <c r="D23">
        <v>9.84</v>
      </c>
      <c r="E23">
        <v>29.03</v>
      </c>
      <c r="F23">
        <v>26.47</v>
      </c>
      <c r="G23">
        <v>14.4</v>
      </c>
      <c r="H23">
        <v>13.01</v>
      </c>
      <c r="K23">
        <v>4.1748000000000003</v>
      </c>
      <c r="L23" s="16">
        <v>10.059999999999995</v>
      </c>
      <c r="M23">
        <v>8.0440000000000005</v>
      </c>
      <c r="N23">
        <v>7.5920000000000005</v>
      </c>
      <c r="O23">
        <v>0</v>
      </c>
    </row>
    <row r="24" spans="1:15" ht="14.25" customHeight="1" x14ac:dyDescent="0.25">
      <c r="A24" s="13">
        <f t="shared" si="0"/>
        <v>0</v>
      </c>
      <c r="D24">
        <v>10.46</v>
      </c>
      <c r="E24">
        <v>28.48</v>
      </c>
      <c r="F24">
        <v>25.97</v>
      </c>
      <c r="G24">
        <v>12.51</v>
      </c>
      <c r="H24">
        <v>11.35</v>
      </c>
      <c r="K24">
        <v>3.720600000000001</v>
      </c>
      <c r="L24" s="16">
        <v>10.059999999999995</v>
      </c>
      <c r="M24">
        <v>7.7159999999999975</v>
      </c>
      <c r="N24">
        <v>7.3340000000000014</v>
      </c>
      <c r="O24">
        <v>0</v>
      </c>
    </row>
    <row r="25" spans="1:15" x14ac:dyDescent="0.25">
      <c r="L25" s="16" t="s">
        <v>327</v>
      </c>
    </row>
    <row r="26" spans="1:15" x14ac:dyDescent="0.25">
      <c r="L26" s="16" t="s">
        <v>328</v>
      </c>
    </row>
    <row r="71" spans="10:10" x14ac:dyDescent="0.25">
      <c r="J71"/>
    </row>
    <row r="72" spans="10:10" x14ac:dyDescent="0.25">
      <c r="J72"/>
    </row>
    <row r="73" spans="10:10" x14ac:dyDescent="0.25">
      <c r="J73"/>
    </row>
    <row r="74" spans="10:10" x14ac:dyDescent="0.25">
      <c r="J74"/>
    </row>
    <row r="75" spans="10:10" x14ac:dyDescent="0.25">
      <c r="J75"/>
    </row>
    <row r="76" spans="10:10" x14ac:dyDescent="0.25">
      <c r="J76"/>
    </row>
    <row r="77" spans="10:10" x14ac:dyDescent="0.25">
      <c r="J77"/>
    </row>
    <row r="78" spans="10:10" x14ac:dyDescent="0.25">
      <c r="J78"/>
    </row>
    <row r="79" spans="10:10" x14ac:dyDescent="0.25">
      <c r="J79"/>
    </row>
    <row r="80" spans="10:10" x14ac:dyDescent="0.25">
      <c r="J80"/>
    </row>
    <row r="81" spans="1:10" x14ac:dyDescent="0.25">
      <c r="J81"/>
    </row>
    <row r="82" spans="1:10" x14ac:dyDescent="0.25">
      <c r="J82"/>
    </row>
    <row r="83" spans="1:10" x14ac:dyDescent="0.25">
      <c r="J83"/>
    </row>
    <row r="84" spans="1:10" x14ac:dyDescent="0.25">
      <c r="J84"/>
    </row>
    <row r="85" spans="1:10" x14ac:dyDescent="0.25">
      <c r="J85"/>
    </row>
    <row r="86" spans="1:10" x14ac:dyDescent="0.25">
      <c r="J86"/>
    </row>
    <row r="87" spans="1:10" x14ac:dyDescent="0.25">
      <c r="J87"/>
    </row>
    <row r="88" spans="1:10" x14ac:dyDescent="0.25">
      <c r="J88"/>
    </row>
    <row r="89" spans="1:10" x14ac:dyDescent="0.25">
      <c r="J89"/>
    </row>
    <row r="95" spans="1:10" x14ac:dyDescent="0.25">
      <c r="B95" t="s">
        <v>187</v>
      </c>
      <c r="F95" t="s">
        <v>192</v>
      </c>
    </row>
    <row r="96" spans="1:10" x14ac:dyDescent="0.25">
      <c r="A96" t="s">
        <v>258</v>
      </c>
      <c r="B96" t="s">
        <v>191</v>
      </c>
      <c r="C96" t="s">
        <v>189</v>
      </c>
      <c r="D96" t="s">
        <v>190</v>
      </c>
      <c r="F96" t="s">
        <v>193</v>
      </c>
      <c r="G96" t="s">
        <v>194</v>
      </c>
    </row>
    <row r="97" spans="1:7" x14ac:dyDescent="0.25">
      <c r="A97" t="s">
        <v>188</v>
      </c>
      <c r="B97" s="12">
        <v>34.905999999999999</v>
      </c>
      <c r="C97" s="9">
        <f>B97/10000/3600</f>
        <v>9.6961111111111099E-7</v>
      </c>
      <c r="D97" s="12">
        <f>C97/(10^-7)</f>
        <v>9.6961111111111098</v>
      </c>
      <c r="F97">
        <v>1.7</v>
      </c>
      <c r="G97" s="11">
        <f>D97/F97</f>
        <v>5.7035947712418293</v>
      </c>
    </row>
    <row r="98" spans="1:7" x14ac:dyDescent="0.25">
      <c r="A98" t="s">
        <v>178</v>
      </c>
      <c r="B98" s="12">
        <v>202.03299999999999</v>
      </c>
      <c r="C98" s="9">
        <f t="shared" ref="C98:C101" si="1">B98/10000/3600</f>
        <v>5.6120277777777779E-6</v>
      </c>
      <c r="D98" s="12">
        <f t="shared" ref="D98:D101" si="2">C98/(10^-7)</f>
        <v>56.12027777777778</v>
      </c>
      <c r="F98">
        <v>9.8000000000000007</v>
      </c>
      <c r="G98" s="11">
        <f>D98/F98</f>
        <v>5.7265589569161</v>
      </c>
    </row>
    <row r="99" spans="1:7" x14ac:dyDescent="0.25">
      <c r="A99" t="s">
        <v>180</v>
      </c>
      <c r="B99" s="12">
        <v>236.72900000000001</v>
      </c>
      <c r="C99" s="9">
        <f t="shared" si="1"/>
        <v>6.5758055555555559E-6</v>
      </c>
      <c r="D99" s="12">
        <f t="shared" si="2"/>
        <v>65.758055555555558</v>
      </c>
      <c r="F99">
        <v>9.5</v>
      </c>
      <c r="G99" s="11">
        <f>D99/F99</f>
        <v>6.9219005847953214</v>
      </c>
    </row>
    <row r="100" spans="1:7" x14ac:dyDescent="0.25">
      <c r="A100" t="s">
        <v>181</v>
      </c>
      <c r="B100" s="12">
        <v>526.51099999999997</v>
      </c>
      <c r="C100" s="9">
        <f t="shared" si="1"/>
        <v>1.4625305555555555E-5</v>
      </c>
      <c r="D100" s="12">
        <f t="shared" si="2"/>
        <v>146.25305555555556</v>
      </c>
      <c r="F100">
        <v>32</v>
      </c>
      <c r="G100" s="11">
        <f>D100/F100</f>
        <v>4.5704079861111113</v>
      </c>
    </row>
    <row r="101" spans="1:7" x14ac:dyDescent="0.25">
      <c r="A101" t="s">
        <v>182</v>
      </c>
      <c r="B101" s="12">
        <v>9102.2109999999993</v>
      </c>
      <c r="C101" s="9">
        <f t="shared" si="1"/>
        <v>2.5283919444444442E-4</v>
      </c>
      <c r="D101" s="12">
        <f t="shared" si="2"/>
        <v>2528.3919444444441</v>
      </c>
      <c r="F101">
        <v>154</v>
      </c>
      <c r="G101" s="11">
        <f>D101/F101</f>
        <v>16.418129509379508</v>
      </c>
    </row>
    <row r="102" spans="1:7" x14ac:dyDescent="0.25">
      <c r="B102" t="s">
        <v>260</v>
      </c>
    </row>
    <row r="103" spans="1:7" ht="14.25" customHeight="1" x14ac:dyDescent="0.25">
      <c r="B103" s="32">
        <v>0.76</v>
      </c>
      <c r="C103" s="9">
        <f>B103/10000/3600</f>
        <v>2.1111111111111114E-8</v>
      </c>
      <c r="D103" s="13">
        <f>C103/(10^-7)</f>
        <v>0.21111111111111114</v>
      </c>
      <c r="G103" t="s">
        <v>195</v>
      </c>
    </row>
    <row r="104" spans="1:7" x14ac:dyDescent="0.25">
      <c r="B104" s="33">
        <v>21</v>
      </c>
      <c r="C104" s="9">
        <f t="shared" ref="C104:C107" si="3">B104/10000/3600</f>
        <v>5.8333333333333329E-7</v>
      </c>
      <c r="D104" s="11">
        <f t="shared" ref="D104:D107" si="4">C104/(10^-7)</f>
        <v>5.833333333333333</v>
      </c>
    </row>
    <row r="105" spans="1:7" x14ac:dyDescent="0.25">
      <c r="B105" s="32">
        <v>18</v>
      </c>
      <c r="C105" s="9">
        <f t="shared" si="3"/>
        <v>4.9999999999999998E-7</v>
      </c>
      <c r="D105" s="11">
        <f t="shared" si="4"/>
        <v>5</v>
      </c>
    </row>
    <row r="106" spans="1:7" x14ac:dyDescent="0.25">
      <c r="B106" s="33">
        <v>136</v>
      </c>
      <c r="C106" s="9">
        <f t="shared" si="3"/>
        <v>3.7777777777777777E-6</v>
      </c>
      <c r="D106" s="12">
        <f t="shared" si="4"/>
        <v>37.777777777777779</v>
      </c>
    </row>
    <row r="107" spans="1:7" ht="15.75" thickBot="1" x14ac:dyDescent="0.3">
      <c r="B107" s="34">
        <v>2295</v>
      </c>
      <c r="C107" s="9">
        <f t="shared" si="3"/>
        <v>6.3750000000000005E-5</v>
      </c>
      <c r="D107" s="12">
        <f t="shared" si="4"/>
        <v>637.50000000000011</v>
      </c>
    </row>
    <row r="108" spans="1:7" x14ac:dyDescent="0.25">
      <c r="B108" s="33"/>
    </row>
    <row r="109" spans="1:7" x14ac:dyDescent="0.25">
      <c r="B109" s="33"/>
    </row>
    <row r="117" spans="4:11" x14ac:dyDescent="0.25">
      <c r="E117" s="26"/>
      <c r="F117" s="26"/>
      <c r="G117" s="27"/>
      <c r="H117" s="27"/>
    </row>
    <row r="118" spans="4:11" x14ac:dyDescent="0.25">
      <c r="J118"/>
    </row>
    <row r="119" spans="4:11" x14ac:dyDescent="0.25">
      <c r="J119"/>
    </row>
    <row r="120" spans="4:11" x14ac:dyDescent="0.25">
      <c r="J120"/>
    </row>
    <row r="121" spans="4:11" x14ac:dyDescent="0.25">
      <c r="F121" s="28"/>
      <c r="G121" s="28"/>
      <c r="H121" s="28"/>
      <c r="I121" s="28"/>
      <c r="J121" s="28"/>
      <c r="K121" s="28"/>
    </row>
    <row r="122" spans="4:11" x14ac:dyDescent="0.25">
      <c r="E122" s="29"/>
      <c r="F122" s="30"/>
      <c r="G122" s="31"/>
      <c r="H122" s="30"/>
    </row>
    <row r="123" spans="4:11" x14ac:dyDescent="0.25">
      <c r="E123" s="50"/>
      <c r="F123" s="50"/>
      <c r="G123" s="46"/>
      <c r="H123" s="46"/>
    </row>
    <row r="124" spans="4:11" x14ac:dyDescent="0.25">
      <c r="E124" s="50"/>
      <c r="F124" s="50"/>
      <c r="G124" s="46"/>
      <c r="H124" s="47"/>
    </row>
    <row r="125" spans="4:11" x14ac:dyDescent="0.25">
      <c r="F125" s="24"/>
    </row>
    <row r="127" spans="4:11" ht="15.75" x14ac:dyDescent="0.25">
      <c r="D127" s="25"/>
      <c r="E127" s="25"/>
    </row>
    <row r="132" spans="2:2" x14ac:dyDescent="0.25">
      <c r="B132" s="22"/>
    </row>
    <row r="133" spans="2:2" x14ac:dyDescent="0.25">
      <c r="B133" s="22"/>
    </row>
    <row r="134" spans="2:2" x14ac:dyDescent="0.25">
      <c r="B134" s="22"/>
    </row>
    <row r="135" spans="2:2" x14ac:dyDescent="0.25">
      <c r="B135" s="22"/>
    </row>
  </sheetData>
  <mergeCells count="2">
    <mergeCell ref="E124:F124"/>
    <mergeCell ref="E123:F12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3D9A-1204-4B07-9212-D748D7C60619}">
  <dimension ref="A1:F16"/>
  <sheetViews>
    <sheetView topLeftCell="A19" workbookViewId="0">
      <selection activeCell="I12" sqref="I12"/>
    </sheetView>
  </sheetViews>
  <sheetFormatPr defaultRowHeight="15" x14ac:dyDescent="0.25"/>
  <sheetData>
    <row r="1" spans="1:6" x14ac:dyDescent="0.25">
      <c r="A1" t="s">
        <v>241</v>
      </c>
      <c r="C1" t="s">
        <v>242</v>
      </c>
      <c r="E1" t="s">
        <v>243</v>
      </c>
    </row>
    <row r="4" spans="1:6" x14ac:dyDescent="0.25">
      <c r="B4" s="1" t="s">
        <v>228</v>
      </c>
    </row>
    <row r="5" spans="1:6" x14ac:dyDescent="0.25">
      <c r="B5" t="s">
        <v>239</v>
      </c>
      <c r="D5" t="s">
        <v>238</v>
      </c>
    </row>
    <row r="6" spans="1:6" x14ac:dyDescent="0.25">
      <c r="A6" t="s">
        <v>72</v>
      </c>
      <c r="B6">
        <v>4.1000000000000002E-2</v>
      </c>
      <c r="D6">
        <v>4.2000000000000003E-2</v>
      </c>
    </row>
    <row r="7" spans="1:6" x14ac:dyDescent="0.25">
      <c r="A7" t="s">
        <v>70</v>
      </c>
      <c r="B7">
        <v>66.786000000000001</v>
      </c>
      <c r="D7">
        <v>69.41</v>
      </c>
    </row>
    <row r="9" spans="1:6" x14ac:dyDescent="0.25">
      <c r="B9" s="1" t="s">
        <v>240</v>
      </c>
    </row>
    <row r="10" spans="1:6" x14ac:dyDescent="0.25">
      <c r="A10" t="s">
        <v>117</v>
      </c>
      <c r="B10" t="s">
        <v>236</v>
      </c>
      <c r="C10" t="s">
        <v>237</v>
      </c>
    </row>
    <row r="11" spans="1:6" x14ac:dyDescent="0.25">
      <c r="A11">
        <v>3</v>
      </c>
      <c r="B11">
        <v>0.69110000000000005</v>
      </c>
      <c r="C11">
        <v>0.31840000000000002</v>
      </c>
      <c r="F11" s="12"/>
    </row>
    <row r="12" spans="1:6" x14ac:dyDescent="0.25">
      <c r="A12">
        <v>6</v>
      </c>
      <c r="B12">
        <v>1.829</v>
      </c>
      <c r="C12">
        <v>0.77</v>
      </c>
      <c r="F12" s="12"/>
    </row>
    <row r="13" spans="1:6" x14ac:dyDescent="0.25">
      <c r="A13">
        <v>24</v>
      </c>
      <c r="B13">
        <v>2.4849999999999999</v>
      </c>
      <c r="C13">
        <v>0.77</v>
      </c>
      <c r="F13" s="12"/>
    </row>
    <row r="14" spans="1:6" x14ac:dyDescent="0.25">
      <c r="A14">
        <v>48</v>
      </c>
      <c r="B14">
        <v>1.966</v>
      </c>
      <c r="C14">
        <v>0.49959999999999999</v>
      </c>
      <c r="F14" s="12"/>
    </row>
    <row r="15" spans="1:6" x14ac:dyDescent="0.25">
      <c r="A15">
        <v>72</v>
      </c>
      <c r="B15">
        <v>1.7330000000000001</v>
      </c>
      <c r="C15">
        <v>0.67869999999999997</v>
      </c>
      <c r="F15" s="12"/>
    </row>
    <row r="16" spans="1:6" x14ac:dyDescent="0.25">
      <c r="A16">
        <v>96</v>
      </c>
      <c r="B16">
        <v>0.65469999999999995</v>
      </c>
      <c r="C16">
        <v>0.44040000000000001</v>
      </c>
      <c r="F16" s="1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C7C3-CB8E-4E69-B628-C8A4408C63C3}">
  <dimension ref="A1:L15"/>
  <sheetViews>
    <sheetView topLeftCell="A91" zoomScale="115" zoomScaleNormal="115" workbookViewId="0">
      <selection activeCell="M9" sqref="M9"/>
    </sheetView>
  </sheetViews>
  <sheetFormatPr defaultRowHeight="15" x14ac:dyDescent="0.25"/>
  <sheetData>
    <row r="1" spans="1:12" x14ac:dyDescent="0.25">
      <c r="A1" t="s">
        <v>235</v>
      </c>
      <c r="C1" t="s">
        <v>247</v>
      </c>
      <c r="I1" t="s">
        <v>248</v>
      </c>
    </row>
    <row r="2" spans="1:12" x14ac:dyDescent="0.25">
      <c r="C2" t="s">
        <v>244</v>
      </c>
      <c r="G2" t="s">
        <v>245</v>
      </c>
    </row>
    <row r="3" spans="1:12" x14ac:dyDescent="0.25">
      <c r="G3" t="s">
        <v>246</v>
      </c>
    </row>
    <row r="4" spans="1:12" x14ac:dyDescent="0.25">
      <c r="A4" s="1" t="s">
        <v>321</v>
      </c>
    </row>
    <row r="5" spans="1:12" x14ac:dyDescent="0.25">
      <c r="B5" t="s">
        <v>231</v>
      </c>
      <c r="C5" t="s">
        <v>232</v>
      </c>
      <c r="D5" t="s">
        <v>233</v>
      </c>
      <c r="E5" t="s">
        <v>234</v>
      </c>
    </row>
    <row r="6" spans="1:12" x14ac:dyDescent="0.25">
      <c r="A6" t="s">
        <v>72</v>
      </c>
      <c r="B6">
        <v>5.8999999999999997E-2</v>
      </c>
      <c r="C6">
        <v>5.3999999999999999E-2</v>
      </c>
      <c r="D6">
        <v>6.4000000000000001E-2</v>
      </c>
      <c r="E6">
        <v>0.65300000000000002</v>
      </c>
    </row>
    <row r="7" spans="1:12" x14ac:dyDescent="0.25">
      <c r="A7" t="s">
        <v>70</v>
      </c>
      <c r="B7">
        <v>10.532999999999999</v>
      </c>
      <c r="C7">
        <v>7.3691000000000004</v>
      </c>
      <c r="D7">
        <v>8.859</v>
      </c>
      <c r="E7">
        <v>9.2262000000000004</v>
      </c>
      <c r="K7" s="11"/>
    </row>
    <row r="9" spans="1:12" x14ac:dyDescent="0.25">
      <c r="A9" s="1" t="s">
        <v>127</v>
      </c>
      <c r="J9" t="s">
        <v>260</v>
      </c>
    </row>
    <row r="10" spans="1:12" x14ac:dyDescent="0.25">
      <c r="A10" t="s">
        <v>329</v>
      </c>
      <c r="B10" t="s">
        <v>231</v>
      </c>
      <c r="C10" t="s">
        <v>232</v>
      </c>
      <c r="D10" t="s">
        <v>233</v>
      </c>
      <c r="E10" t="s">
        <v>234</v>
      </c>
      <c r="J10" t="s">
        <v>231</v>
      </c>
      <c r="L10" t="s">
        <v>233</v>
      </c>
    </row>
    <row r="11" spans="1:12" x14ac:dyDescent="0.25">
      <c r="A11">
        <v>1</v>
      </c>
      <c r="B11">
        <v>8.3849999999999998</v>
      </c>
      <c r="C11">
        <v>6.726</v>
      </c>
      <c r="D11">
        <v>4.4909999999999997</v>
      </c>
      <c r="E11">
        <v>3.4510000000000001</v>
      </c>
      <c r="J11">
        <v>0.60650000000000048</v>
      </c>
      <c r="L11">
        <v>0.32680000000000042</v>
      </c>
    </row>
    <row r="12" spans="1:12" x14ac:dyDescent="0.25">
      <c r="A12">
        <v>2</v>
      </c>
      <c r="B12">
        <v>10.84</v>
      </c>
      <c r="C12">
        <v>9.27</v>
      </c>
      <c r="D12">
        <v>4.9340000000000002</v>
      </c>
      <c r="E12">
        <v>2.8759999999999999</v>
      </c>
      <c r="J12">
        <v>0.52400000000000091</v>
      </c>
      <c r="L12">
        <v>0.57379999999999942</v>
      </c>
    </row>
    <row r="13" spans="1:12" x14ac:dyDescent="0.25">
      <c r="A13">
        <v>4</v>
      </c>
      <c r="B13">
        <v>11.95</v>
      </c>
      <c r="C13">
        <v>10.039999999999999</v>
      </c>
      <c r="D13">
        <v>5.2210000000000001</v>
      </c>
      <c r="E13">
        <v>1.8140000000000001</v>
      </c>
      <c r="J13">
        <v>0.62600000000000122</v>
      </c>
      <c r="L13">
        <v>0.23629999999999995</v>
      </c>
    </row>
    <row r="14" spans="1:12" x14ac:dyDescent="0.25">
      <c r="A14">
        <v>6</v>
      </c>
      <c r="B14">
        <v>14.03</v>
      </c>
      <c r="C14">
        <v>10.91</v>
      </c>
      <c r="D14">
        <v>5.907</v>
      </c>
      <c r="E14">
        <v>1.35</v>
      </c>
      <c r="J14">
        <v>0.58300000000000018</v>
      </c>
      <c r="L14">
        <v>0.35810000000000031</v>
      </c>
    </row>
    <row r="15" spans="1:12" x14ac:dyDescent="0.25">
      <c r="A15">
        <v>24</v>
      </c>
      <c r="B15">
        <v>7.1020000000000003</v>
      </c>
      <c r="C15">
        <v>5.3760000000000003</v>
      </c>
      <c r="D15">
        <v>1.4159999999999999</v>
      </c>
      <c r="E15">
        <v>0.30969999999999998</v>
      </c>
      <c r="J15">
        <v>0.22339999999999982</v>
      </c>
      <c r="L15">
        <v>0.13690000000000002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Python Importing</vt:lpstr>
      <vt:lpstr>Dunne, Zheng</vt:lpstr>
      <vt:lpstr>Cabral, Matsumoto</vt:lpstr>
      <vt:lpstr>Ekdawi, Stewart</vt:lpstr>
      <vt:lpstr>3HM U87</vt:lpstr>
      <vt:lpstr>Nikhil</vt:lpstr>
      <vt:lpstr>Dreher, Liu</vt:lpstr>
      <vt:lpstr>song, darr</vt:lpstr>
      <vt:lpstr>Guo, Shi</vt:lpstr>
      <vt:lpstr>Matsumura, Maeda</vt:lpstr>
      <vt:lpstr>Mallinckrodt</vt:lpstr>
      <vt:lpstr>Ma, Sadoqi</vt:lpstr>
      <vt:lpstr>Lin, Chang</vt:lpstr>
      <vt:lpstr>Charrois, Allen</vt:lpstr>
      <vt:lpstr>Lee, Hoang</vt:lpstr>
      <vt:lpstr>Black, Wang</vt:lpstr>
      <vt:lpstr>Koizumi, Kitagawa</vt:lpstr>
      <vt:lpstr>Zhang,Mastorakos</vt:lpstr>
      <vt:lpstr>Meyers, Cheng</vt:lpstr>
      <vt:lpstr>Liu, Cai</vt:lpstr>
      <vt:lpstr>Cheng, Kothapalli</vt:lpstr>
      <vt:lpstr>Kuroda Kuratsu</vt:lpstr>
      <vt:lpstr>Wong, Ormsby</vt:lpstr>
      <vt:lpstr>Medina, Atti</vt:lpstr>
      <vt:lpstr>Miyajima, Nakamura</vt:lpstr>
      <vt:lpstr>Tsai, Chang</vt:lpstr>
      <vt:lpstr>Pathak, Kumar</vt:lpstr>
      <vt:lpstr>Hong, Zhang</vt:lpstr>
      <vt:lpstr>Guo,Hong</vt:lpstr>
      <vt:lpstr>Hong, Yang</vt:lpstr>
      <vt:lpstr>Chen, Zhang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2018-03-02T02:31:15Z</dcterms:created>
  <dcterms:modified xsi:type="dcterms:W3CDTF">2019-10-18T19:44:36Z</dcterms:modified>
</cp:coreProperties>
</file>