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D794ED9B-9A8D-4B26-805B-34C1334392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yroll" sheetId="1" r:id="rId1"/>
    <sheet name="grade book" sheetId="2" r:id="rId2"/>
    <sheet name="decision maker" sheetId="3" r:id="rId3"/>
    <sheet name="Sales pivot" sheetId="6" r:id="rId4"/>
    <sheet name="Sales report" sheetId="4" r:id="rId5"/>
    <sheet name="Car pivot" sheetId="7" r:id="rId6"/>
    <sheet name="car inventory" sheetId="5" r:id="rId7"/>
  </sheets>
  <definedNames>
    <definedName name="_xlnm._FilterDatabase" localSheetId="4" hidden="1">'Sales report'!$A$1:$K$172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M44" i="5"/>
  <c r="M24" i="5"/>
  <c r="M35" i="5"/>
  <c r="M38" i="5"/>
  <c r="M40" i="5"/>
  <c r="M33" i="5"/>
  <c r="M28" i="5"/>
  <c r="M4" i="5"/>
  <c r="M5" i="5"/>
  <c r="M20" i="5"/>
  <c r="M6" i="5"/>
  <c r="M12" i="5"/>
  <c r="M46" i="5"/>
  <c r="M19" i="5"/>
  <c r="M3" i="5"/>
  <c r="M23" i="5"/>
  <c r="M50" i="5"/>
  <c r="M39" i="5"/>
  <c r="M31" i="5"/>
  <c r="M36" i="5"/>
  <c r="M34" i="5"/>
  <c r="M41" i="5"/>
  <c r="M15" i="5"/>
  <c r="M47" i="5"/>
  <c r="M29" i="5"/>
  <c r="M2" i="5"/>
  <c r="M9" i="5"/>
  <c r="M14" i="5"/>
  <c r="M43" i="5"/>
  <c r="M45" i="5"/>
  <c r="M52" i="5"/>
  <c r="M21" i="5"/>
  <c r="M16" i="5"/>
  <c r="M10" i="5"/>
  <c r="M11" i="5"/>
  <c r="M30" i="5"/>
  <c r="M26" i="5"/>
  <c r="M27" i="5"/>
  <c r="M49" i="5"/>
  <c r="M22" i="5"/>
  <c r="M32" i="5"/>
  <c r="M37" i="5"/>
  <c r="M18" i="5"/>
  <c r="M48" i="5"/>
  <c r="M42" i="5"/>
  <c r="M25" i="5"/>
  <c r="M51" i="5"/>
  <c r="M17" i="5"/>
  <c r="M13" i="5"/>
  <c r="M8" i="5"/>
  <c r="M7" i="5"/>
  <c r="M53" i="5"/>
  <c r="F44" i="5"/>
  <c r="G44" i="5" s="1"/>
  <c r="I44" i="5" s="1"/>
  <c r="F24" i="5"/>
  <c r="G24" i="5" s="1"/>
  <c r="I24" i="5" s="1"/>
  <c r="F35" i="5"/>
  <c r="G35" i="5" s="1"/>
  <c r="I35" i="5" s="1"/>
  <c r="F38" i="5"/>
  <c r="G38" i="5" s="1"/>
  <c r="I38" i="5" s="1"/>
  <c r="F40" i="5"/>
  <c r="G40" i="5" s="1"/>
  <c r="I40" i="5" s="1"/>
  <c r="F33" i="5"/>
  <c r="G33" i="5" s="1"/>
  <c r="I33" i="5" s="1"/>
  <c r="F28" i="5"/>
  <c r="G28" i="5" s="1"/>
  <c r="I28" i="5" s="1"/>
  <c r="F4" i="5"/>
  <c r="G4" i="5" s="1"/>
  <c r="I4" i="5" s="1"/>
  <c r="F5" i="5"/>
  <c r="G5" i="5" s="1"/>
  <c r="I5" i="5" s="1"/>
  <c r="F20" i="5"/>
  <c r="G20" i="5" s="1"/>
  <c r="I20" i="5" s="1"/>
  <c r="F6" i="5"/>
  <c r="G6" i="5" s="1"/>
  <c r="I6" i="5" s="1"/>
  <c r="F12" i="5"/>
  <c r="G12" i="5" s="1"/>
  <c r="I12" i="5" s="1"/>
  <c r="F46" i="5"/>
  <c r="G46" i="5" s="1"/>
  <c r="I46" i="5" s="1"/>
  <c r="F19" i="5"/>
  <c r="G19" i="5" s="1"/>
  <c r="I19" i="5" s="1"/>
  <c r="F3" i="5"/>
  <c r="G3" i="5" s="1"/>
  <c r="I3" i="5" s="1"/>
  <c r="F23" i="5"/>
  <c r="G23" i="5" s="1"/>
  <c r="I23" i="5" s="1"/>
  <c r="F50" i="5"/>
  <c r="G50" i="5" s="1"/>
  <c r="I50" i="5" s="1"/>
  <c r="F39" i="5"/>
  <c r="G39" i="5" s="1"/>
  <c r="I39" i="5" s="1"/>
  <c r="F31" i="5"/>
  <c r="G31" i="5" s="1"/>
  <c r="I31" i="5" s="1"/>
  <c r="F36" i="5"/>
  <c r="G36" i="5" s="1"/>
  <c r="I36" i="5" s="1"/>
  <c r="F34" i="5"/>
  <c r="G34" i="5" s="1"/>
  <c r="I34" i="5" s="1"/>
  <c r="F41" i="5"/>
  <c r="G41" i="5" s="1"/>
  <c r="I41" i="5" s="1"/>
  <c r="F15" i="5"/>
  <c r="G15" i="5" s="1"/>
  <c r="I15" i="5" s="1"/>
  <c r="F47" i="5"/>
  <c r="G47" i="5" s="1"/>
  <c r="I47" i="5" s="1"/>
  <c r="F29" i="5"/>
  <c r="G29" i="5" s="1"/>
  <c r="I29" i="5" s="1"/>
  <c r="F2" i="5"/>
  <c r="G2" i="5" s="1"/>
  <c r="I2" i="5" s="1"/>
  <c r="F9" i="5"/>
  <c r="G9" i="5" s="1"/>
  <c r="I9" i="5" s="1"/>
  <c r="F14" i="5"/>
  <c r="G14" i="5" s="1"/>
  <c r="I14" i="5" s="1"/>
  <c r="F43" i="5"/>
  <c r="G43" i="5" s="1"/>
  <c r="I43" i="5" s="1"/>
  <c r="F45" i="5"/>
  <c r="G45" i="5" s="1"/>
  <c r="I45" i="5" s="1"/>
  <c r="F52" i="5"/>
  <c r="G52" i="5" s="1"/>
  <c r="I52" i="5" s="1"/>
  <c r="F21" i="5"/>
  <c r="G21" i="5" s="1"/>
  <c r="I21" i="5" s="1"/>
  <c r="F16" i="5"/>
  <c r="G16" i="5" s="1"/>
  <c r="I16" i="5" s="1"/>
  <c r="F10" i="5"/>
  <c r="G10" i="5" s="1"/>
  <c r="I10" i="5" s="1"/>
  <c r="F11" i="5"/>
  <c r="G11" i="5" s="1"/>
  <c r="I11" i="5" s="1"/>
  <c r="F30" i="5"/>
  <c r="G30" i="5" s="1"/>
  <c r="I30" i="5" s="1"/>
  <c r="F26" i="5"/>
  <c r="G26" i="5" s="1"/>
  <c r="I26" i="5" s="1"/>
  <c r="F27" i="5"/>
  <c r="G27" i="5" s="1"/>
  <c r="I27" i="5" s="1"/>
  <c r="F49" i="5"/>
  <c r="G49" i="5" s="1"/>
  <c r="I49" i="5" s="1"/>
  <c r="F22" i="5"/>
  <c r="G22" i="5" s="1"/>
  <c r="I22" i="5" s="1"/>
  <c r="F32" i="5"/>
  <c r="G32" i="5" s="1"/>
  <c r="I32" i="5" s="1"/>
  <c r="F37" i="5"/>
  <c r="G37" i="5" s="1"/>
  <c r="I37" i="5" s="1"/>
  <c r="F18" i="5"/>
  <c r="G18" i="5" s="1"/>
  <c r="I18" i="5" s="1"/>
  <c r="F48" i="5"/>
  <c r="G48" i="5" s="1"/>
  <c r="I48" i="5" s="1"/>
  <c r="F42" i="5"/>
  <c r="G42" i="5" s="1"/>
  <c r="I42" i="5" s="1"/>
  <c r="F25" i="5"/>
  <c r="G25" i="5" s="1"/>
  <c r="I25" i="5" s="1"/>
  <c r="F51" i="5"/>
  <c r="G51" i="5" s="1"/>
  <c r="I51" i="5" s="1"/>
  <c r="F17" i="5"/>
  <c r="G17" i="5" s="1"/>
  <c r="I17" i="5" s="1"/>
  <c r="F13" i="5"/>
  <c r="G13" i="5" s="1"/>
  <c r="I13" i="5" s="1"/>
  <c r="F8" i="5"/>
  <c r="G8" i="5" s="1"/>
  <c r="I8" i="5" s="1"/>
  <c r="F7" i="5"/>
  <c r="G7" i="5" s="1"/>
  <c r="I7" i="5" s="1"/>
  <c r="F53" i="5"/>
  <c r="G53" i="5" s="1"/>
  <c r="I53" i="5" s="1"/>
  <c r="D44" i="5"/>
  <c r="E44" i="5" s="1"/>
  <c r="D24" i="5"/>
  <c r="E24" i="5" s="1"/>
  <c r="D35" i="5"/>
  <c r="E35" i="5" s="1"/>
  <c r="D38" i="5"/>
  <c r="E38" i="5" s="1"/>
  <c r="D40" i="5"/>
  <c r="E40" i="5" s="1"/>
  <c r="D33" i="5"/>
  <c r="E33" i="5" s="1"/>
  <c r="D28" i="5"/>
  <c r="E28" i="5" s="1"/>
  <c r="D4" i="5"/>
  <c r="E4" i="5" s="1"/>
  <c r="D5" i="5"/>
  <c r="E5" i="5" s="1"/>
  <c r="D20" i="5"/>
  <c r="E20" i="5" s="1"/>
  <c r="D6" i="5"/>
  <c r="E6" i="5" s="1"/>
  <c r="D12" i="5"/>
  <c r="E12" i="5" s="1"/>
  <c r="D46" i="5"/>
  <c r="E46" i="5" s="1"/>
  <c r="D19" i="5"/>
  <c r="E19" i="5" s="1"/>
  <c r="D3" i="5"/>
  <c r="E3" i="5" s="1"/>
  <c r="D23" i="5"/>
  <c r="E23" i="5" s="1"/>
  <c r="D50" i="5"/>
  <c r="E50" i="5" s="1"/>
  <c r="D39" i="5"/>
  <c r="E39" i="5" s="1"/>
  <c r="D31" i="5"/>
  <c r="E31" i="5" s="1"/>
  <c r="D36" i="5"/>
  <c r="E36" i="5" s="1"/>
  <c r="D34" i="5"/>
  <c r="E34" i="5" s="1"/>
  <c r="D41" i="5"/>
  <c r="E41" i="5" s="1"/>
  <c r="D15" i="5"/>
  <c r="E15" i="5" s="1"/>
  <c r="D47" i="5"/>
  <c r="E47" i="5" s="1"/>
  <c r="D29" i="5"/>
  <c r="E29" i="5" s="1"/>
  <c r="D2" i="5"/>
  <c r="E2" i="5" s="1"/>
  <c r="D9" i="5"/>
  <c r="E9" i="5" s="1"/>
  <c r="D14" i="5"/>
  <c r="E14" i="5" s="1"/>
  <c r="D43" i="5"/>
  <c r="E43" i="5" s="1"/>
  <c r="D45" i="5"/>
  <c r="E45" i="5" s="1"/>
  <c r="D52" i="5"/>
  <c r="E52" i="5" s="1"/>
  <c r="D21" i="5"/>
  <c r="E21" i="5" s="1"/>
  <c r="D16" i="5"/>
  <c r="E16" i="5" s="1"/>
  <c r="D10" i="5"/>
  <c r="E10" i="5" s="1"/>
  <c r="D11" i="5"/>
  <c r="E11" i="5" s="1"/>
  <c r="D30" i="5"/>
  <c r="E30" i="5" s="1"/>
  <c r="D26" i="5"/>
  <c r="E26" i="5" s="1"/>
  <c r="D27" i="5"/>
  <c r="E27" i="5" s="1"/>
  <c r="D49" i="5"/>
  <c r="E49" i="5" s="1"/>
  <c r="D22" i="5"/>
  <c r="E22" i="5" s="1"/>
  <c r="D32" i="5"/>
  <c r="E32" i="5" s="1"/>
  <c r="D37" i="5"/>
  <c r="E37" i="5" s="1"/>
  <c r="D18" i="5"/>
  <c r="E18" i="5" s="1"/>
  <c r="D48" i="5"/>
  <c r="E48" i="5" s="1"/>
  <c r="D42" i="5"/>
  <c r="E42" i="5" s="1"/>
  <c r="D25" i="5"/>
  <c r="E25" i="5" s="1"/>
  <c r="D51" i="5"/>
  <c r="E51" i="5" s="1"/>
  <c r="D17" i="5"/>
  <c r="E17" i="5" s="1"/>
  <c r="D13" i="5"/>
  <c r="E13" i="5" s="1"/>
  <c r="D8" i="5"/>
  <c r="E8" i="5" s="1"/>
  <c r="D7" i="5"/>
  <c r="E7" i="5" s="1"/>
  <c r="D53" i="5"/>
  <c r="E53" i="5" s="1"/>
  <c r="B44" i="5"/>
  <c r="B24" i="5"/>
  <c r="C24" i="5" s="1"/>
  <c r="B35" i="5"/>
  <c r="N35" i="5" s="1"/>
  <c r="B38" i="5"/>
  <c r="N38" i="5" s="1"/>
  <c r="B40" i="5"/>
  <c r="B33" i="5"/>
  <c r="C33" i="5" s="1"/>
  <c r="B28" i="5"/>
  <c r="N28" i="5" s="1"/>
  <c r="B4" i="5"/>
  <c r="N4" i="5" s="1"/>
  <c r="B5" i="5"/>
  <c r="B20" i="5"/>
  <c r="C20" i="5" s="1"/>
  <c r="B6" i="5"/>
  <c r="N6" i="5" s="1"/>
  <c r="B12" i="5"/>
  <c r="N12" i="5" s="1"/>
  <c r="B46" i="5"/>
  <c r="B19" i="5"/>
  <c r="C19" i="5" s="1"/>
  <c r="B3" i="5"/>
  <c r="N3" i="5" s="1"/>
  <c r="B23" i="5"/>
  <c r="N23" i="5" s="1"/>
  <c r="B50" i="5"/>
  <c r="N50" i="5" s="1"/>
  <c r="B39" i="5"/>
  <c r="C39" i="5" s="1"/>
  <c r="B31" i="5"/>
  <c r="N31" i="5" s="1"/>
  <c r="B36" i="5"/>
  <c r="N36" i="5" s="1"/>
  <c r="B34" i="5"/>
  <c r="N34" i="5" s="1"/>
  <c r="B41" i="5"/>
  <c r="C41" i="5" s="1"/>
  <c r="B15" i="5"/>
  <c r="N15" i="5" s="1"/>
  <c r="B47" i="5"/>
  <c r="N47" i="5" s="1"/>
  <c r="B29" i="5"/>
  <c r="N29" i="5" s="1"/>
  <c r="B2" i="5"/>
  <c r="C2" i="5" s="1"/>
  <c r="B9" i="5"/>
  <c r="N9" i="5" s="1"/>
  <c r="B14" i="5"/>
  <c r="N14" i="5" s="1"/>
  <c r="B43" i="5"/>
  <c r="N43" i="5" s="1"/>
  <c r="B45" i="5"/>
  <c r="C45" i="5" s="1"/>
  <c r="B52" i="5"/>
  <c r="N52" i="5" s="1"/>
  <c r="B21" i="5"/>
  <c r="N21" i="5" s="1"/>
  <c r="B16" i="5"/>
  <c r="N16" i="5" s="1"/>
  <c r="B10" i="5"/>
  <c r="C10" i="5" s="1"/>
  <c r="B11" i="5"/>
  <c r="N11" i="5" s="1"/>
  <c r="B30" i="5"/>
  <c r="N30" i="5" s="1"/>
  <c r="B26" i="5"/>
  <c r="N26" i="5" s="1"/>
  <c r="B27" i="5"/>
  <c r="C27" i="5" s="1"/>
  <c r="B49" i="5"/>
  <c r="C49" i="5" s="1"/>
  <c r="B22" i="5"/>
  <c r="N22" i="5" s="1"/>
  <c r="B32" i="5"/>
  <c r="N32" i="5" s="1"/>
  <c r="B37" i="5"/>
  <c r="N37" i="5" s="1"/>
  <c r="B18" i="5"/>
  <c r="N18" i="5" s="1"/>
  <c r="B48" i="5"/>
  <c r="N48" i="5" s="1"/>
  <c r="B42" i="5"/>
  <c r="N42" i="5" s="1"/>
  <c r="B25" i="5"/>
  <c r="C25" i="5" s="1"/>
  <c r="B51" i="5"/>
  <c r="N51" i="5" s="1"/>
  <c r="B17" i="5"/>
  <c r="N17" i="5" s="1"/>
  <c r="B13" i="5"/>
  <c r="N13" i="5" s="1"/>
  <c r="B8" i="5"/>
  <c r="N8" i="5" s="1"/>
  <c r="B7" i="5"/>
  <c r="B53" i="5"/>
  <c r="N53" i="5" s="1"/>
  <c r="C21" i="5" l="1"/>
  <c r="C23" i="5"/>
  <c r="C28" i="5"/>
  <c r="N45" i="5"/>
  <c r="N41" i="5"/>
  <c r="C14" i="5"/>
  <c r="C12" i="5"/>
  <c r="C38" i="5"/>
  <c r="C47" i="5"/>
  <c r="C6" i="5"/>
  <c r="C35" i="5"/>
  <c r="N25" i="5"/>
  <c r="N19" i="5"/>
  <c r="C30" i="5"/>
  <c r="C36" i="5"/>
  <c r="C4" i="5"/>
  <c r="N27" i="5"/>
  <c r="N33" i="5"/>
  <c r="C46" i="5"/>
  <c r="N46" i="5"/>
  <c r="C5" i="5"/>
  <c r="N5" i="5"/>
  <c r="C40" i="5"/>
  <c r="N40" i="5"/>
  <c r="C44" i="5"/>
  <c r="N44" i="5"/>
  <c r="C42" i="5"/>
  <c r="C8" i="5"/>
  <c r="C37" i="5"/>
  <c r="C16" i="5"/>
  <c r="C29" i="5"/>
  <c r="C50" i="5"/>
  <c r="N2" i="5"/>
  <c r="N20" i="5"/>
  <c r="N7" i="5"/>
  <c r="C7" i="5"/>
  <c r="C13" i="5"/>
  <c r="C32" i="5"/>
  <c r="C26" i="5"/>
  <c r="C43" i="5"/>
  <c r="C34" i="5"/>
  <c r="N10" i="5"/>
  <c r="N39" i="5"/>
  <c r="N24" i="5"/>
  <c r="C53" i="5"/>
  <c r="C17" i="5"/>
  <c r="C48" i="5"/>
  <c r="C22" i="5"/>
  <c r="C11" i="5"/>
  <c r="C52" i="5"/>
  <c r="C9" i="5"/>
  <c r="C15" i="5"/>
  <c r="C31" i="5"/>
  <c r="C3" i="5"/>
  <c r="C51" i="5"/>
  <c r="C18" i="5"/>
  <c r="N49" i="5"/>
  <c r="F176" i="4"/>
  <c r="F175" i="4"/>
  <c r="F174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L5" i="3" s="1"/>
  <c r="C6" i="3"/>
  <c r="C7" i="3"/>
  <c r="C8" i="3"/>
  <c r="C9" i="3"/>
  <c r="C5" i="3"/>
  <c r="D22" i="2"/>
  <c r="E22" i="2"/>
  <c r="F22" i="2"/>
  <c r="D23" i="2"/>
  <c r="E23" i="2"/>
  <c r="F23" i="2"/>
  <c r="D24" i="2"/>
  <c r="E24" i="2"/>
  <c r="F24" i="2"/>
  <c r="C24" i="2"/>
  <c r="C23" i="2"/>
  <c r="C22" i="2"/>
  <c r="K11" i="2"/>
  <c r="K12" i="2"/>
  <c r="K13" i="2"/>
  <c r="K14" i="2"/>
  <c r="K15" i="2"/>
  <c r="K16" i="2"/>
  <c r="K17" i="2"/>
  <c r="K18" i="2"/>
  <c r="K19" i="2"/>
  <c r="K20" i="2"/>
  <c r="K5" i="2"/>
  <c r="K6" i="2"/>
  <c r="K7" i="2"/>
  <c r="K8" i="2"/>
  <c r="K9" i="2"/>
  <c r="K1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J4" i="2"/>
  <c r="J22" i="2" s="1"/>
  <c r="K4" i="2"/>
  <c r="I4" i="2"/>
  <c r="I22" i="2" s="1"/>
  <c r="H5" i="2"/>
  <c r="H6" i="2"/>
  <c r="M6" i="2" s="1"/>
  <c r="H7" i="2"/>
  <c r="H8" i="2"/>
  <c r="H9" i="2"/>
  <c r="H10" i="2"/>
  <c r="M10" i="2" s="1"/>
  <c r="H11" i="2"/>
  <c r="H12" i="2"/>
  <c r="H13" i="2"/>
  <c r="H14" i="2"/>
  <c r="M14" i="2" s="1"/>
  <c r="H15" i="2"/>
  <c r="H16" i="2"/>
  <c r="H17" i="2"/>
  <c r="H18" i="2"/>
  <c r="M18" i="2" s="1"/>
  <c r="H19" i="2"/>
  <c r="H20" i="2"/>
  <c r="H4" i="2"/>
  <c r="I24" i="2" l="1"/>
  <c r="H22" i="2"/>
  <c r="M13" i="2"/>
  <c r="M5" i="2"/>
  <c r="M19" i="2"/>
  <c r="M15" i="2"/>
  <c r="M11" i="2"/>
  <c r="M7" i="2"/>
  <c r="K22" i="2"/>
  <c r="M17" i="2"/>
  <c r="M9" i="2"/>
  <c r="I23" i="2"/>
  <c r="L8" i="3"/>
  <c r="L6" i="3"/>
  <c r="L9" i="3"/>
  <c r="M20" i="2"/>
  <c r="M16" i="2"/>
  <c r="M12" i="2"/>
  <c r="M8" i="2"/>
  <c r="L7" i="3"/>
  <c r="J24" i="2"/>
  <c r="J23" i="2"/>
  <c r="M4" i="2"/>
  <c r="H24" i="2"/>
  <c r="H23" i="2"/>
  <c r="K24" i="2"/>
  <c r="K23" i="2"/>
  <c r="Y3" i="1"/>
  <c r="Z3" i="1" s="1"/>
  <c r="AA3" i="1" s="1"/>
  <c r="AB3" i="1" s="1"/>
  <c r="T3" i="1"/>
  <c r="U3" i="1" s="1"/>
  <c r="V3" i="1" s="1"/>
  <c r="W3" i="1" s="1"/>
  <c r="O3" i="1"/>
  <c r="P3" i="1" s="1"/>
  <c r="Q3" i="1" s="1"/>
  <c r="R3" i="1" s="1"/>
  <c r="J3" i="1"/>
  <c r="K3" i="1" s="1"/>
  <c r="L3" i="1" s="1"/>
  <c r="M3" i="1" s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J5" i="1"/>
  <c r="T5" i="1" s="1"/>
  <c r="K5" i="1"/>
  <c r="U5" i="1" s="1"/>
  <c r="L5" i="1"/>
  <c r="V5" i="1" s="1"/>
  <c r="M5" i="1"/>
  <c r="W5" i="1" s="1"/>
  <c r="J6" i="1"/>
  <c r="T6" i="1" s="1"/>
  <c r="K6" i="1"/>
  <c r="U6" i="1" s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L10" i="1"/>
  <c r="V10" i="1" s="1"/>
  <c r="M10" i="1"/>
  <c r="W10" i="1" s="1"/>
  <c r="J11" i="1"/>
  <c r="T11" i="1" s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V17" i="1" s="1"/>
  <c r="M17" i="1"/>
  <c r="W17" i="1" s="1"/>
  <c r="J18" i="1"/>
  <c r="T18" i="1" s="1"/>
  <c r="K18" i="1"/>
  <c r="U18" i="1" s="1"/>
  <c r="L18" i="1"/>
  <c r="V18" i="1" s="1"/>
  <c r="M18" i="1"/>
  <c r="W18" i="1" s="1"/>
  <c r="J19" i="1"/>
  <c r="T19" i="1" s="1"/>
  <c r="K19" i="1"/>
  <c r="U19" i="1" s="1"/>
  <c r="L19" i="1"/>
  <c r="V19" i="1" s="1"/>
  <c r="M19" i="1"/>
  <c r="W19" i="1" s="1"/>
  <c r="J20" i="1"/>
  <c r="T20" i="1" s="1"/>
  <c r="K20" i="1"/>
  <c r="U20" i="1" s="1"/>
  <c r="L20" i="1"/>
  <c r="V20" i="1" s="1"/>
  <c r="M20" i="1"/>
  <c r="W20" i="1" s="1"/>
  <c r="J4" i="1"/>
  <c r="T4" i="1" s="1"/>
  <c r="K4" i="1"/>
  <c r="U4" i="1" s="1"/>
  <c r="L4" i="1"/>
  <c r="V4" i="1" s="1"/>
  <c r="M4" i="1"/>
  <c r="W4" i="1" s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F3" i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4" i="1" s="1"/>
  <c r="D25" i="1"/>
  <c r="D24" i="1"/>
  <c r="D23" i="1"/>
  <c r="D22" i="1"/>
  <c r="Z19" i="1" l="1"/>
  <c r="Z18" i="1"/>
  <c r="Z14" i="1"/>
  <c r="Z11" i="1"/>
  <c r="Z10" i="1"/>
  <c r="Z7" i="1"/>
  <c r="Z6" i="1"/>
  <c r="W22" i="1"/>
  <c r="Y20" i="1"/>
  <c r="Y16" i="1"/>
  <c r="Y12" i="1"/>
  <c r="X17" i="1"/>
  <c r="X13" i="1"/>
  <c r="X9" i="1"/>
  <c r="X5" i="1"/>
  <c r="X19" i="1"/>
  <c r="X15" i="1"/>
  <c r="X11" i="1"/>
  <c r="AA14" i="1"/>
  <c r="AA10" i="1"/>
  <c r="AA6" i="1"/>
  <c r="Y8" i="1"/>
  <c r="Y19" i="1"/>
  <c r="Y15" i="1"/>
  <c r="Y11" i="1"/>
  <c r="Y7" i="1"/>
  <c r="X18" i="1"/>
  <c r="X14" i="1"/>
  <c r="X10" i="1"/>
  <c r="X6" i="1"/>
  <c r="Z15" i="1"/>
  <c r="T23" i="1"/>
  <c r="Y17" i="1"/>
  <c r="Y13" i="1"/>
  <c r="Y9" i="1"/>
  <c r="Y5" i="1"/>
  <c r="O22" i="1"/>
  <c r="P22" i="1"/>
  <c r="AA18" i="1"/>
  <c r="X12" i="1"/>
  <c r="X8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22" i="1" s="1"/>
  <c r="AB5" i="1"/>
  <c r="AB4" i="1"/>
  <c r="R25" i="1"/>
  <c r="R23" i="1"/>
  <c r="T22" i="1"/>
  <c r="S22" i="1"/>
  <c r="X7" i="1"/>
  <c r="N24" i="1"/>
  <c r="AA20" i="1"/>
  <c r="AA19" i="1"/>
  <c r="AA17" i="1"/>
  <c r="AA16" i="1"/>
  <c r="AA15" i="1"/>
  <c r="AA13" i="1"/>
  <c r="AA12" i="1"/>
  <c r="AA11" i="1"/>
  <c r="AA9" i="1"/>
  <c r="AA8" i="1"/>
  <c r="AA7" i="1"/>
  <c r="AA5" i="1"/>
  <c r="AA4" i="1"/>
  <c r="Q25" i="1"/>
  <c r="Q23" i="1"/>
  <c r="T25" i="1"/>
  <c r="Y4" i="1"/>
  <c r="R22" i="1"/>
  <c r="T24" i="1"/>
  <c r="V22" i="1"/>
  <c r="V23" i="1"/>
  <c r="V24" i="1"/>
  <c r="V25" i="1"/>
  <c r="X20" i="1"/>
  <c r="X16" i="1"/>
  <c r="Z4" i="1"/>
  <c r="U22" i="1"/>
  <c r="U23" i="1"/>
  <c r="U24" i="1"/>
  <c r="U25" i="1"/>
  <c r="Z20" i="1"/>
  <c r="Z17" i="1"/>
  <c r="Z16" i="1"/>
  <c r="Z13" i="1"/>
  <c r="Z12" i="1"/>
  <c r="Z9" i="1"/>
  <c r="Z8" i="1"/>
  <c r="Z5" i="1"/>
  <c r="R24" i="1"/>
  <c r="Y18" i="1"/>
  <c r="Y14" i="1"/>
  <c r="Y10" i="1"/>
  <c r="Y6" i="1"/>
  <c r="Q24" i="1"/>
  <c r="Q22" i="1"/>
  <c r="O25" i="1"/>
  <c r="O24" i="1"/>
  <c r="O23" i="1"/>
  <c r="W25" i="1"/>
  <c r="W24" i="1"/>
  <c r="W23" i="1"/>
  <c r="P25" i="1"/>
  <c r="P24" i="1"/>
  <c r="P23" i="1"/>
  <c r="S23" i="1"/>
  <c r="S25" i="1"/>
  <c r="S24" i="1"/>
  <c r="X4" i="1"/>
  <c r="N23" i="1"/>
  <c r="N22" i="1"/>
  <c r="N25" i="1"/>
  <c r="AB25" i="1" l="1"/>
  <c r="AB23" i="1"/>
  <c r="X22" i="1"/>
  <c r="AB24" i="1"/>
  <c r="Z22" i="1"/>
  <c r="Z23" i="1"/>
  <c r="Z24" i="1"/>
  <c r="Z25" i="1"/>
  <c r="Y24" i="1"/>
  <c r="Y25" i="1"/>
  <c r="Y22" i="1"/>
  <c r="Y23" i="1"/>
  <c r="AA22" i="1"/>
  <c r="AA23" i="1"/>
  <c r="AA24" i="1"/>
  <c r="AA25" i="1"/>
  <c r="X23" i="1"/>
  <c r="X24" i="1"/>
  <c r="X25" i="1"/>
</calcChain>
</file>

<file path=xl/sharedStrings.xml><?xml version="1.0" encoding="utf-8"?>
<sst xmlns="http://schemas.openxmlformats.org/spreadsheetml/2006/main" count="1217" uniqueCount="275">
  <si>
    <t>Employee payroll</t>
  </si>
  <si>
    <t>First name</t>
  </si>
  <si>
    <t>Last name</t>
  </si>
  <si>
    <t>Hourly wage</t>
  </si>
  <si>
    <t>Hours work</t>
  </si>
  <si>
    <t>Pay</t>
  </si>
  <si>
    <t>jjkljk</t>
  </si>
  <si>
    <t>jklj</t>
  </si>
  <si>
    <t>hrtj</t>
  </si>
  <si>
    <t>krti</t>
  </si>
  <si>
    <t>er4tre</t>
  </si>
  <si>
    <t>jty</t>
  </si>
  <si>
    <t>ku</t>
  </si>
  <si>
    <t>jkh</t>
  </si>
  <si>
    <t>bn</t>
  </si>
  <si>
    <t>vb</t>
  </si>
  <si>
    <t>nb</t>
  </si>
  <si>
    <t>fg</t>
  </si>
  <si>
    <t>tr</t>
  </si>
  <si>
    <t>srs</t>
  </si>
  <si>
    <t>hg</t>
  </si>
  <si>
    <t>hng</t>
  </si>
  <si>
    <t>mjh</t>
  </si>
  <si>
    <t>bg</t>
  </si>
  <si>
    <t>jiuk</t>
  </si>
  <si>
    <t>kiy</t>
  </si>
  <si>
    <t>wqre</t>
  </si>
  <si>
    <t>dfs</t>
  </si>
  <si>
    <t>ds</t>
  </si>
  <si>
    <t>cs</t>
  </si>
  <si>
    <t>qwe</t>
  </si>
  <si>
    <t>dsa</t>
  </si>
  <si>
    <t>fdsf</t>
  </si>
  <si>
    <t>fs</t>
  </si>
  <si>
    <t>fergt</t>
  </si>
  <si>
    <t>rt</t>
  </si>
  <si>
    <t>try</t>
  </si>
  <si>
    <t>yhtry</t>
  </si>
  <si>
    <t>dfsg</t>
  </si>
  <si>
    <t>sf</t>
  </si>
  <si>
    <t>Max</t>
  </si>
  <si>
    <t>Min</t>
  </si>
  <si>
    <t>Average</t>
  </si>
  <si>
    <t>Sum</t>
  </si>
  <si>
    <t>Overtime</t>
  </si>
  <si>
    <t>overtime bonus</t>
  </si>
  <si>
    <t>Total pay</t>
  </si>
  <si>
    <t>Eman</t>
  </si>
  <si>
    <t>Grade book</t>
  </si>
  <si>
    <t>min</t>
  </si>
  <si>
    <t>htgfs</t>
  </si>
  <si>
    <t>kj</t>
  </si>
  <si>
    <t>jgsfj</t>
  </si>
  <si>
    <t>asdf</t>
  </si>
  <si>
    <t>jyhgf</t>
  </si>
  <si>
    <t>fe</t>
  </si>
  <si>
    <t>sr</t>
  </si>
  <si>
    <t>fsae</t>
  </si>
  <si>
    <t>njh</t>
  </si>
  <si>
    <t>fkl</t>
  </si>
  <si>
    <t>nghf</t>
  </si>
  <si>
    <t>gkjd</t>
  </si>
  <si>
    <t>dr</t>
  </si>
  <si>
    <t>gakj</t>
  </si>
  <si>
    <t>wq</t>
  </si>
  <si>
    <t>jh</t>
  </si>
  <si>
    <t>fre</t>
  </si>
  <si>
    <t>hshg</t>
  </si>
  <si>
    <t>hgf</t>
  </si>
  <si>
    <t>afgy</t>
  </si>
  <si>
    <t>drgt</t>
  </si>
  <si>
    <t>uyt</t>
  </si>
  <si>
    <t>hgfd</t>
  </si>
  <si>
    <t>dfg</t>
  </si>
  <si>
    <t>oi</t>
  </si>
  <si>
    <t>dsf</t>
  </si>
  <si>
    <t>uhi</t>
  </si>
  <si>
    <t>jhk</t>
  </si>
  <si>
    <t>Safety test</t>
  </si>
  <si>
    <t>philosofy test</t>
  </si>
  <si>
    <t>financial skills test</t>
  </si>
  <si>
    <t>drug test</t>
  </si>
  <si>
    <t>points possible</t>
  </si>
  <si>
    <t>fire employee</t>
  </si>
  <si>
    <t>Career Decisions</t>
  </si>
  <si>
    <t>Job</t>
  </si>
  <si>
    <t>Accountant</t>
  </si>
  <si>
    <t>Data analysis</t>
  </si>
  <si>
    <t>Auditor</t>
  </si>
  <si>
    <t>Web develober</t>
  </si>
  <si>
    <t>Data scientist</t>
  </si>
  <si>
    <t>Job market</t>
  </si>
  <si>
    <t>My talent</t>
  </si>
  <si>
    <t>schooling</t>
  </si>
  <si>
    <t>mcDonald manager</t>
  </si>
  <si>
    <t>Doctor</t>
  </si>
  <si>
    <t>NFL</t>
  </si>
  <si>
    <t>Engineer</t>
  </si>
  <si>
    <t>Truck driver</t>
  </si>
  <si>
    <t>Engoyment</t>
  </si>
  <si>
    <t>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</si>
  <si>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</si>
  <si>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</si>
  <si>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</si>
  <si>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</si>
  <si>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</si>
  <si>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</si>
  <si>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</si>
  <si>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</si>
  <si>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</si>
  <si>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</si>
  <si>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</si>
  <si>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</si>
  <si>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</si>
  <si>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</si>
  <si>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</si>
  <si>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</si>
  <si>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</si>
  <si>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</si>
  <si>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</si>
  <si>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</si>
  <si>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</si>
  <si>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</si>
  <si>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</si>
  <si>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</si>
  <si>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</si>
  <si>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</si>
  <si>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</si>
  <si>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</si>
  <si>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</si>
  <si>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</si>
  <si>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</si>
  <si>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</si>
  <si>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</si>
  <si>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</si>
  <si>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</si>
  <si>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</si>
  <si>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</si>
  <si>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</si>
  <si>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</si>
  <si>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</si>
  <si>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</si>
  <si>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</si>
  <si>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</si>
  <si>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</si>
  <si>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</si>
  <si>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</si>
  <si>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</si>
  <si>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</si>
  <si>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</si>
  <si>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</si>
  <si>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</si>
  <si>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Ms. Eman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</si>
  <si>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</si>
  <si>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</si>
  <si>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</si>
  <si>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</si>
  <si>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</si>
  <si>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</si>
  <si>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</si>
  <si>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</si>
  <si>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</si>
  <si>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</si>
  <si>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</si>
  <si>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</si>
  <si>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</si>
  <si>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</si>
  <si>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</si>
  <si>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</si>
  <si>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</si>
  <si>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</si>
  <si>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</si>
  <si>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</si>
  <si>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</si>
  <si>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</si>
  <si>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</si>
  <si>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</si>
  <si>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</si>
  <si>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</si>
  <si>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</si>
  <si>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</si>
  <si>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</si>
  <si>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</si>
  <si>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</si>
  <si>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</si>
  <si>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</si>
  <si>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</si>
  <si>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</si>
  <si>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</si>
  <si>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</si>
  <si>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</si>
  <si>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</si>
  <si>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</si>
  <si>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</si>
  <si>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</si>
  <si>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</si>
  <si>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</si>
  <si>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</si>
  <si>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</si>
  <si>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</si>
  <si>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</si>
  <si>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</si>
  <si>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</si>
  <si>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</si>
  <si>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</si>
  <si>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</si>
  <si>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</si>
  <si>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</si>
  <si>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</si>
  <si>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</si>
  <si>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</si>
  <si>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</si>
  <si>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</si>
  <si>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</si>
  <si>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</si>
  <si>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</si>
  <si>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</si>
  <si>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</si>
  <si>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</si>
  <si>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</si>
  <si>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</si>
  <si>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</si>
  <si>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</si>
  <si>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</si>
  <si>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</si>
  <si>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</si>
  <si>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</si>
  <si>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</si>
  <si>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</si>
  <si>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</si>
  <si>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</si>
  <si>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</si>
  <si>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</si>
  <si>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</si>
  <si>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</si>
  <si>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</si>
  <si>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</si>
  <si>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</si>
  <si>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</si>
  <si>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</si>
  <si>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</si>
  <si>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</si>
  <si>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</si>
  <si>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</si>
  <si>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</si>
  <si>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Honfa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</si>
  <si>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</si>
  <si>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</si>
  <si>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</si>
  <si>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</si>
  <si>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</si>
  <si>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</si>
  <si>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</si>
  <si>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</si>
  <si>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</si>
  <si>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</si>
  <si>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</si>
  <si>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</si>
  <si>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</si>
  <si>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</si>
  <si>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</si>
  <si>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Camero</t>
  </si>
  <si>
    <t>Corola</t>
  </si>
  <si>
    <t>focus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</si>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</sst>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_-* #,##0.00\-;_-* &quot;-&quot;??_-;_-@_-"/>
    <numFmt numFmtId="165" formatCode="_-[$$-409]* #,##0.00_ ;_-[$$-409]* \-#,##0.00\ ;_-[$$-409]* &quot;-&quot;??_ ;_-@_ "/>
    <numFmt numFmtId="166" formatCode="0.0"/>
    <numFmt numFmtId="167" formatCode="_-[$$-409]* #,##0.0_ ;_-[$$-409]* \-#,##0.0\ ;_-[$$-409]* &quot;-&quot;?_ ;_-@_ "/>
    <numFmt numFmtId="168" formatCode="dd/mm/yyyy;@"/>
    <numFmt numFmtId="169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textRotation="90"/>
    </xf>
    <xf numFmtId="9" fontId="0" fillId="0" borderId="0" xfId="2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14" fontId="0" fillId="0" borderId="0" xfId="1" applyNumberFormat="1" applyFont="1"/>
    <xf numFmtId="169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164" fontId="0" fillId="0" borderId="0" xfId="1" applyFont="1" applyAlignment="1">
      <alignment wrapText="1"/>
    </xf>
    <xf numFmtId="164" fontId="0" fillId="0" borderId="0" xfId="1" applyFont="1"/>
    <xf numFmtId="0" fontId="0" fillId="0" borderId="0" xfId="0" applyAlignment="1">
      <alignment horizontal="center"/>
    </xf>
    <xf numFmtId="14" fontId="0" fillId="7" borderId="0" xfId="0" applyNumberFormat="1" applyFill="1"/>
    <xf numFmtId="168" fontId="0" fillId="7" borderId="0" xfId="0" applyNumberFormat="1" applyFill="1"/>
    <xf numFmtId="0" fontId="0" fillId="7" borderId="0" xfId="0" applyFill="1"/>
    <xf numFmtId="14" fontId="0" fillId="8" borderId="0" xfId="0" applyNumberFormat="1" applyFill="1"/>
    <xf numFmtId="165" fontId="0" fillId="8" borderId="0" xfId="0" applyNumberFormat="1" applyFill="1"/>
    <xf numFmtId="14" fontId="0" fillId="9" borderId="0" xfId="0" applyNumberFormat="1" applyFill="1"/>
    <xf numFmtId="165" fontId="0" fillId="9" borderId="0" xfId="0" applyNumberFormat="1" applyFill="1"/>
    <xf numFmtId="14" fontId="0" fillId="5" borderId="0" xfId="0" applyNumberFormat="1" applyFill="1"/>
    <xf numFmtId="165" fontId="0" fillId="5" borderId="0" xfId="0" applyNumberFormat="1" applyFill="1"/>
    <xf numFmtId="14" fontId="0" fillId="6" borderId="0" xfId="0" applyNumberFormat="1" applyFill="1"/>
    <xf numFmtId="165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6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Safety test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13770889921635"/>
          <c:y val="0.14560401043418508"/>
          <c:w val="0.74094657384670704"/>
          <c:h val="0.665161656984086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'grade book'!$A$4:$A$20</c:f>
              <c:strCache>
                <c:ptCount val="17"/>
                <c:pt idx="0">
                  <c:v>min</c:v>
                </c:pt>
                <c:pt idx="1">
                  <c:v>kj</c:v>
                </c:pt>
                <c:pt idx="2">
                  <c:v>asdf</c:v>
                </c:pt>
                <c:pt idx="3">
                  <c:v>fe</c:v>
                </c:pt>
                <c:pt idx="4">
                  <c:v>fsae</c:v>
                </c:pt>
                <c:pt idx="5">
                  <c:v>fkl</c:v>
                </c:pt>
                <c:pt idx="6">
                  <c:v>gkjd</c:v>
                </c:pt>
                <c:pt idx="7">
                  <c:v>gakj</c:v>
                </c:pt>
                <c:pt idx="8">
                  <c:v>jh</c:v>
                </c:pt>
                <c:pt idx="9">
                  <c:v>hshg</c:v>
                </c:pt>
                <c:pt idx="10">
                  <c:v>hgf</c:v>
                </c:pt>
                <c:pt idx="11">
                  <c:v>hgf</c:v>
                </c:pt>
                <c:pt idx="12">
                  <c:v>drgt</c:v>
                </c:pt>
                <c:pt idx="13">
                  <c:v>hgfd</c:v>
                </c:pt>
                <c:pt idx="14">
                  <c:v>dfg</c:v>
                </c:pt>
                <c:pt idx="15">
                  <c:v>dsf</c:v>
                </c:pt>
                <c:pt idx="16">
                  <c:v>sf</c:v>
                </c:pt>
              </c:strCache>
            </c:strRef>
          </c:cat>
          <c:val>
            <c:numRef>
              <c:f>'grade book'!$C$4:$C$20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B-4744-9A43-185019E8E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9184"/>
        <c:axId val="56510720"/>
      </c:barChart>
      <c:catAx>
        <c:axId val="5650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0720"/>
        <c:crosses val="autoZero"/>
        <c:auto val="1"/>
        <c:lblAlgn val="ctr"/>
        <c:lblOffset val="100"/>
        <c:noMultiLvlLbl val="0"/>
      </c:catAx>
      <c:valAx>
        <c:axId val="565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philosofy test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988407699037618E-2"/>
          <c:y val="3.2882035578885971E-2"/>
          <c:w val="0.75220691163604547"/>
          <c:h val="0.8005821668124817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'grade book'!$A$4:$A$20</c:f>
              <c:strCache>
                <c:ptCount val="17"/>
                <c:pt idx="0">
                  <c:v>min</c:v>
                </c:pt>
                <c:pt idx="1">
                  <c:v>kj</c:v>
                </c:pt>
                <c:pt idx="2">
                  <c:v>asdf</c:v>
                </c:pt>
                <c:pt idx="3">
                  <c:v>fe</c:v>
                </c:pt>
                <c:pt idx="4">
                  <c:v>fsae</c:v>
                </c:pt>
                <c:pt idx="5">
                  <c:v>fkl</c:v>
                </c:pt>
                <c:pt idx="6">
                  <c:v>gkjd</c:v>
                </c:pt>
                <c:pt idx="7">
                  <c:v>gakj</c:v>
                </c:pt>
                <c:pt idx="8">
                  <c:v>jh</c:v>
                </c:pt>
                <c:pt idx="9">
                  <c:v>hshg</c:v>
                </c:pt>
                <c:pt idx="10">
                  <c:v>hgf</c:v>
                </c:pt>
                <c:pt idx="11">
                  <c:v>hgf</c:v>
                </c:pt>
                <c:pt idx="12">
                  <c:v>drgt</c:v>
                </c:pt>
                <c:pt idx="13">
                  <c:v>hgfd</c:v>
                </c:pt>
                <c:pt idx="14">
                  <c:v>dfg</c:v>
                </c:pt>
                <c:pt idx="15">
                  <c:v>dsf</c:v>
                </c:pt>
                <c:pt idx="16">
                  <c:v>sf</c:v>
                </c:pt>
              </c:strCache>
            </c:strRef>
          </c:cat>
          <c:val>
            <c:numRef>
              <c:f>'grade book'!$D$4:$D$20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F83-9956-CD28831D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31200"/>
        <c:axId val="56541184"/>
      </c:barChart>
      <c:catAx>
        <c:axId val="5653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41184"/>
        <c:crosses val="autoZero"/>
        <c:auto val="1"/>
        <c:lblAlgn val="ctr"/>
        <c:lblOffset val="100"/>
        <c:noMultiLvlLbl val="0"/>
      </c:catAx>
      <c:valAx>
        <c:axId val="565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financial skills test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'grade book'!$A$4:$A$20</c:f>
              <c:strCache>
                <c:ptCount val="17"/>
                <c:pt idx="0">
                  <c:v>min</c:v>
                </c:pt>
                <c:pt idx="1">
                  <c:v>kj</c:v>
                </c:pt>
                <c:pt idx="2">
                  <c:v>asdf</c:v>
                </c:pt>
                <c:pt idx="3">
                  <c:v>fe</c:v>
                </c:pt>
                <c:pt idx="4">
                  <c:v>fsae</c:v>
                </c:pt>
                <c:pt idx="5">
                  <c:v>fkl</c:v>
                </c:pt>
                <c:pt idx="6">
                  <c:v>gkjd</c:v>
                </c:pt>
                <c:pt idx="7">
                  <c:v>gakj</c:v>
                </c:pt>
                <c:pt idx="8">
                  <c:v>jh</c:v>
                </c:pt>
                <c:pt idx="9">
                  <c:v>hshg</c:v>
                </c:pt>
                <c:pt idx="10">
                  <c:v>hgf</c:v>
                </c:pt>
                <c:pt idx="11">
                  <c:v>hgf</c:v>
                </c:pt>
                <c:pt idx="12">
                  <c:v>drgt</c:v>
                </c:pt>
                <c:pt idx="13">
                  <c:v>hgfd</c:v>
                </c:pt>
                <c:pt idx="14">
                  <c:v>dfg</c:v>
                </c:pt>
                <c:pt idx="15">
                  <c:v>dsf</c:v>
                </c:pt>
                <c:pt idx="16">
                  <c:v>sf</c:v>
                </c:pt>
              </c:strCache>
            </c:strRef>
          </c:cat>
          <c:val>
            <c:numRef>
              <c:f>'grade book'!$E$4:$E$20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9-4676-BDAC-23E2BA47A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23104"/>
        <c:axId val="56624640"/>
      </c:barChart>
      <c:catAx>
        <c:axId val="5662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4640"/>
        <c:crosses val="autoZero"/>
        <c:auto val="1"/>
        <c:lblAlgn val="ctr"/>
        <c:lblOffset val="100"/>
        <c:noMultiLvlLbl val="0"/>
      </c:catAx>
      <c:valAx>
        <c:axId val="566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[Ema pay roll (2).xlsx]Sales pivot!PivotTable1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'Sales pivot'!$B$3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'Sales pivot'!$A$4:$A$8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pivot'!$B$4:$B$8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B-4F21-A232-0E0940A9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[Ema pay roll (2).xlsx]Car pivot!PivotTable1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pivot'!$B$3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'Car pivot'!$A$4:$A$21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pivot'!$B$4:$B$21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B-4888-B224-B59176D4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91808"/>
        <c:axId val="98793344"/>
      </c:barChart>
      <c:catAx>
        <c:axId val="987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793344"/>
        <c:crosses val="autoZero"/>
        <c:auto val="1"/>
        <c:lblAlgn val="ctr"/>
        <c:lblOffset val="100"/>
        <c:noMultiLvlLbl val="0"/>
      </c:catAx>
      <c:valAx>
        <c:axId val="987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_-* #,##0.00_-;_-* #,##0.00\-;_-* "-"??_-;_-@_-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8-42C5-BADC-F780DED6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9232"/>
        <c:axId val="79277440"/>
      </c:scatterChart>
      <c:valAx>
        <c:axId val="7927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of the car(Years)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77440"/>
        <c:crosses val="autoZero"/>
        <c:crossBetween val="midCat"/>
      </c:valAx>
      <c:valAx>
        <c:axId val="7927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_-* #,##0.00_-;_-* #,##0.00\-;_-* &quot;-&quot;??_-;_-@_-" sourceLinked="1"/>
        <c:majorTickMark val="out"/>
        <c:minorTickMark val="none"/>
        <c:tickLblPos val="nextTo"/>
        <c:crossAx val="7927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346364</xdr:colOff>
      <xdr:row>2</xdr:row>
      <xdr:rowOff>25977</xdr:rowOff>
    </xdr:from>
    <xdr:to>
      <xdr:col>21</xdr:col>
      <xdr:colOff>121227</xdr:colOff>
      <xdr:row>20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225136</xdr:colOff>
      <xdr:row>20</xdr:row>
      <xdr:rowOff>165388</xdr:rowOff>
    </xdr:from>
    <xdr:to>
      <xdr:col>18</xdr:col>
      <xdr:colOff>554181</xdr:colOff>
      <xdr:row>35</xdr:row>
      <xdr:rowOff>51088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129886</xdr:colOff>
      <xdr:row>25</xdr:row>
      <xdr:rowOff>52821</xdr:rowOff>
    </xdr:from>
    <xdr:to>
      <xdr:col>7</xdr:col>
      <xdr:colOff>458931</xdr:colOff>
      <xdr:row>39</xdr:row>
      <xdr:rowOff>129021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61912</xdr:rowOff>
    </xdr:from>
    <xdr:to>
      <xdr:col>7</xdr:col>
      <xdr:colOff>285750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185737</xdr:rowOff>
    </xdr:from>
    <xdr:to>
      <xdr:col>11</xdr:col>
      <xdr:colOff>342900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1174750</xdr:colOff>
      <xdr:row>1</xdr:row>
      <xdr:rowOff>84931</xdr:rowOff>
    </xdr:from>
    <xdr:to>
      <xdr:col>21</xdr:col>
      <xdr:colOff>285750</xdr:colOff>
      <xdr:row>15</xdr:row>
      <xdr:rowOff>161131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a%20pay%20rol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a%20pay%20rol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06.700286689818" createdVersion="4" refreshedVersion="4" minRefreshableVersion="3" recordCount="171" xr:uid="{00000000-000A-0000-FFFF-FFFF00000000}">
  <cacheSource type="worksheet">
    <worksheetSource ref="A1:K172" sheet="Sales report" r:id="rId2"/>
  </cacheSource>
  <cacheFields count="11">
    <cacheField name="Month" numFmtId="14">
      <sharedItems/>
    </cacheField>
    <cacheField name="Transaction Number" numFmtId="169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5">
      <sharedItems containsSemiMixedTypes="0" containsString="0" containsNumber="1" minValue="2.9999999999999991" maxValue="158"/>
    </cacheField>
    <cacheField name="Commision 10% for items less than $50. 20% for items more than $50" numFmtId="165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06.756930208336" createdVersion="4" refreshedVersion="4" minRefreshableVersion="3" recordCount="52" xr:uid="{00000000-000A-0000-FFFF-FFFF01000000}">
  <cacheSource type="worksheet">
    <worksheetSource ref="A1:N53" sheet="car 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164">
      <sharedItems containsSemiMixedTypes="0" containsString="0" containsNumber="1" minValue="3708.1" maxValue="114660.6"/>
    </cacheField>
    <cacheField name="Miles / Year" numFmtId="164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fa"/>
    <s v="CIV"/>
    <s v="Civic"/>
    <s v="99"/>
    <n v="15"/>
    <n v="82374"/>
    <n v="5314.4516129032254"/>
    <s v="White"/>
    <x v="9"/>
    <n v="75000"/>
    <s v="Not Coverd"/>
    <s v="HO99CIVWHI030"/>
  </r>
  <r>
    <s v="HO01CIV031"/>
    <s v="HO"/>
    <s v="Honf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f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f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f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f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f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f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f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f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f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f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">
  <location ref="A3:B8" firstHeaderRow="1" firstDataRow="1" firstDataCol="1"/>
  <pivotFields count="11">
    <pivotField showAll="0"/>
    <pivotField numFmtId="169" showAll="0"/>
    <pivotField showAll="0"/>
    <pivotField showAll="0"/>
    <pivotField numFmtId="165" showAll="0"/>
    <pivotField dataField="1" numFmtId="165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5" showAll="0"/>
    <pivotField numFmtId="165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 numFmtId="165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AB25"/>
  <sheetViews>
    <sheetView tabSelected="1" zoomScale="110" zoomScaleNormal="110" workbookViewId="0">
      <selection activeCell="A26" sqref="A26"/>
    </sheetView>
  </sheetViews>
  <sheetFormatPr defaultRowHeight="15"/>
  <cols>
    <col min="4" max="28" width="12.42578125" bestFit="1" customWidth="1"/>
  </cols>
  <sheetData>
    <row r="1" spans="1:28">
      <c r="A1" t="s">
        <v>0</v>
      </c>
      <c r="D1" t="s">
        <v>47</v>
      </c>
    </row>
    <row r="2" spans="1:28">
      <c r="D2" s="22" t="s">
        <v>4</v>
      </c>
      <c r="E2" s="22"/>
      <c r="F2" s="22"/>
      <c r="G2" s="22"/>
      <c r="H2" s="22"/>
      <c r="I2" s="22" t="s">
        <v>44</v>
      </c>
      <c r="J2" s="22"/>
      <c r="K2" s="22"/>
      <c r="L2" s="22"/>
      <c r="M2" s="22"/>
      <c r="N2" s="22" t="s">
        <v>5</v>
      </c>
      <c r="O2" s="22"/>
      <c r="P2" s="22"/>
      <c r="Q2" s="22"/>
      <c r="R2" s="22"/>
      <c r="S2" s="22" t="s">
        <v>45</v>
      </c>
      <c r="T2" s="22"/>
      <c r="U2" s="22"/>
      <c r="V2" s="22"/>
      <c r="W2" s="22"/>
      <c r="X2" s="22" t="s">
        <v>46</v>
      </c>
      <c r="Y2" s="22"/>
      <c r="Z2" s="22"/>
      <c r="AA2" s="22"/>
      <c r="AB2" s="22"/>
    </row>
    <row r="3" spans="1:28">
      <c r="A3" t="s">
        <v>1</v>
      </c>
      <c r="B3" t="s">
        <v>2</v>
      </c>
      <c r="C3" t="s">
        <v>3</v>
      </c>
      <c r="D3" s="23">
        <v>36892</v>
      </c>
      <c r="E3" s="24">
        <v>36899</v>
      </c>
      <c r="F3" s="24">
        <f>E3+7</f>
        <v>36906</v>
      </c>
      <c r="G3" s="24">
        <f>F3+7</f>
        <v>36913</v>
      </c>
      <c r="H3" s="24">
        <f>G3+7</f>
        <v>36920</v>
      </c>
      <c r="I3" s="26">
        <v>36892</v>
      </c>
      <c r="J3" s="26">
        <f>I3+7</f>
        <v>36899</v>
      </c>
      <c r="K3" s="26">
        <f>J3+7</f>
        <v>36906</v>
      </c>
      <c r="L3" s="26">
        <f>K3+7</f>
        <v>36913</v>
      </c>
      <c r="M3" s="26">
        <f>L3+7</f>
        <v>36920</v>
      </c>
      <c r="N3" s="28">
        <v>36892</v>
      </c>
      <c r="O3" s="28">
        <f>7+N3</f>
        <v>36899</v>
      </c>
      <c r="P3" s="28">
        <f>7+O3</f>
        <v>36906</v>
      </c>
      <c r="Q3" s="28">
        <f>7+P3</f>
        <v>36913</v>
      </c>
      <c r="R3" s="28">
        <f>7+Q3</f>
        <v>36920</v>
      </c>
      <c r="S3" s="30">
        <v>36892</v>
      </c>
      <c r="T3" s="30">
        <f>S3+7</f>
        <v>36899</v>
      </c>
      <c r="U3" s="30">
        <f>T3+7</f>
        <v>36906</v>
      </c>
      <c r="V3" s="30">
        <f>U3+7</f>
        <v>36913</v>
      </c>
      <c r="W3" s="30">
        <f>V3+7</f>
        <v>36920</v>
      </c>
      <c r="X3" s="32">
        <v>36892</v>
      </c>
      <c r="Y3" s="32">
        <f>X3+7</f>
        <v>36899</v>
      </c>
      <c r="Z3" s="32">
        <f>Y3+7</f>
        <v>36906</v>
      </c>
      <c r="AA3" s="32">
        <f>Z3+7</f>
        <v>36913</v>
      </c>
      <c r="AB3" s="32">
        <f>AA3+7</f>
        <v>36920</v>
      </c>
    </row>
    <row r="4" spans="1:28">
      <c r="A4" t="s">
        <v>6</v>
      </c>
      <c r="B4" t="s">
        <v>7</v>
      </c>
      <c r="C4" s="1">
        <v>25</v>
      </c>
      <c r="D4" s="25">
        <v>45</v>
      </c>
      <c r="E4" s="25">
        <v>54</v>
      </c>
      <c r="F4" s="25">
        <v>55</v>
      </c>
      <c r="G4" s="25">
        <v>54</v>
      </c>
      <c r="H4" s="25">
        <v>45</v>
      </c>
      <c r="I4" s="27">
        <f t="shared" ref="I4:I20" si="0">IF(D4&gt;40,D4-40,0)</f>
        <v>5</v>
      </c>
      <c r="J4" s="27">
        <f t="shared" ref="J4:J20" si="1">IF(E4&gt;40,E4-40,0)</f>
        <v>14</v>
      </c>
      <c r="K4" s="27">
        <f t="shared" ref="K4:K20" si="2">IF(F4&gt;40,F4-40,0)</f>
        <v>15</v>
      </c>
      <c r="L4" s="27">
        <f t="shared" ref="L4:L20" si="3">IF(G4&gt;40,G4-40,0)</f>
        <v>14</v>
      </c>
      <c r="M4" s="27">
        <f t="shared" ref="M4:M20" si="4">IF(H4&gt;40,H4-40,0)</f>
        <v>5</v>
      </c>
      <c r="N4" s="29">
        <f t="shared" ref="N4:N20" si="5">$C4*D4</f>
        <v>1125</v>
      </c>
      <c r="O4" s="29">
        <f t="shared" ref="O4:O20" si="6">$C4*E4</f>
        <v>1350</v>
      </c>
      <c r="P4" s="29">
        <f t="shared" ref="P4:P20" si="7">$C4*F4</f>
        <v>1375</v>
      </c>
      <c r="Q4" s="29">
        <f t="shared" ref="Q4:Q20" si="8">$C4*G4</f>
        <v>1350</v>
      </c>
      <c r="R4" s="29">
        <f t="shared" ref="R4:R20" si="9">$C4*H4</f>
        <v>1125</v>
      </c>
      <c r="S4" s="31">
        <f>$C4*I4*0.5</f>
        <v>62.5</v>
      </c>
      <c r="T4" s="31">
        <f t="shared" ref="T4:W19" si="10">$C4*J4*0.5</f>
        <v>175</v>
      </c>
      <c r="U4" s="31">
        <f t="shared" si="10"/>
        <v>187.5</v>
      </c>
      <c r="V4" s="31">
        <f t="shared" si="10"/>
        <v>175</v>
      </c>
      <c r="W4" s="31">
        <f t="shared" si="10"/>
        <v>62.5</v>
      </c>
      <c r="X4" s="33">
        <f>N4+S4</f>
        <v>1187.5</v>
      </c>
      <c r="Y4" s="33">
        <f>O4+T4</f>
        <v>1525</v>
      </c>
      <c r="Z4" s="33">
        <f>P4+U4</f>
        <v>1562.5</v>
      </c>
      <c r="AA4" s="33">
        <f>Q4+V4</f>
        <v>1525</v>
      </c>
      <c r="AB4" s="33">
        <f>R4+W4</f>
        <v>1187.5</v>
      </c>
    </row>
    <row r="5" spans="1:28">
      <c r="A5" t="s">
        <v>8</v>
      </c>
      <c r="B5" t="s">
        <v>24</v>
      </c>
      <c r="C5" s="1">
        <v>42</v>
      </c>
      <c r="D5" s="25">
        <v>23</v>
      </c>
      <c r="E5" s="25">
        <v>45</v>
      </c>
      <c r="F5" s="25">
        <v>45</v>
      </c>
      <c r="G5" s="25">
        <v>21</v>
      </c>
      <c r="H5" s="25">
        <v>25</v>
      </c>
      <c r="I5" s="27">
        <f t="shared" si="0"/>
        <v>0</v>
      </c>
      <c r="J5" s="27">
        <f t="shared" si="1"/>
        <v>5</v>
      </c>
      <c r="K5" s="27">
        <f t="shared" si="2"/>
        <v>5</v>
      </c>
      <c r="L5" s="27">
        <f t="shared" si="3"/>
        <v>0</v>
      </c>
      <c r="M5" s="27">
        <f t="shared" si="4"/>
        <v>0</v>
      </c>
      <c r="N5" s="29">
        <f t="shared" si="5"/>
        <v>966</v>
      </c>
      <c r="O5" s="29">
        <f t="shared" si="6"/>
        <v>1890</v>
      </c>
      <c r="P5" s="29">
        <f t="shared" si="7"/>
        <v>1890</v>
      </c>
      <c r="Q5" s="29">
        <f t="shared" si="8"/>
        <v>882</v>
      </c>
      <c r="R5" s="29">
        <f t="shared" si="9"/>
        <v>1050</v>
      </c>
      <c r="S5" s="31">
        <f t="shared" ref="S5:S20" si="11">$C5*I5*0.5</f>
        <v>0</v>
      </c>
      <c r="T5" s="31">
        <f t="shared" si="10"/>
        <v>105</v>
      </c>
      <c r="U5" s="31">
        <f t="shared" si="10"/>
        <v>105</v>
      </c>
      <c r="V5" s="31">
        <f t="shared" si="10"/>
        <v>0</v>
      </c>
      <c r="W5" s="31">
        <f t="shared" si="10"/>
        <v>0</v>
      </c>
      <c r="X5" s="33">
        <f t="shared" ref="X5:X20" si="12">N5+S5</f>
        <v>966</v>
      </c>
      <c r="Y5" s="33">
        <f t="shared" ref="Y5:Y20" si="13">O5+T5</f>
        <v>1995</v>
      </c>
      <c r="Z5" s="33">
        <f t="shared" ref="Z5:Z20" si="14">P5+U5</f>
        <v>1995</v>
      </c>
      <c r="AA5" s="33">
        <f t="shared" ref="AA5:AA20" si="15">Q5+V5</f>
        <v>882</v>
      </c>
      <c r="AB5" s="33">
        <f t="shared" ref="AB5:AB20" si="16">R5+W5</f>
        <v>1050</v>
      </c>
    </row>
    <row r="6" spans="1:28">
      <c r="A6" t="s">
        <v>9</v>
      </c>
      <c r="B6" t="s">
        <v>25</v>
      </c>
      <c r="C6" s="1">
        <v>21</v>
      </c>
      <c r="D6" s="25">
        <v>54</v>
      </c>
      <c r="E6" s="25">
        <v>45</v>
      </c>
      <c r="F6" s="25">
        <v>21</v>
      </c>
      <c r="G6" s="25">
        <v>65</v>
      </c>
      <c r="H6" s="25">
        <v>65</v>
      </c>
      <c r="I6" s="27">
        <f t="shared" si="0"/>
        <v>14</v>
      </c>
      <c r="J6" s="27">
        <f t="shared" si="1"/>
        <v>5</v>
      </c>
      <c r="K6" s="27">
        <f t="shared" si="2"/>
        <v>0</v>
      </c>
      <c r="L6" s="27">
        <f t="shared" si="3"/>
        <v>25</v>
      </c>
      <c r="M6" s="27">
        <f t="shared" si="4"/>
        <v>25</v>
      </c>
      <c r="N6" s="29">
        <f t="shared" si="5"/>
        <v>1134</v>
      </c>
      <c r="O6" s="29">
        <f t="shared" si="6"/>
        <v>945</v>
      </c>
      <c r="P6" s="29">
        <f t="shared" si="7"/>
        <v>441</v>
      </c>
      <c r="Q6" s="29">
        <f t="shared" si="8"/>
        <v>1365</v>
      </c>
      <c r="R6" s="29">
        <f t="shared" si="9"/>
        <v>1365</v>
      </c>
      <c r="S6" s="31">
        <f t="shared" si="11"/>
        <v>147</v>
      </c>
      <c r="T6" s="31">
        <f t="shared" si="10"/>
        <v>52.5</v>
      </c>
      <c r="U6" s="31">
        <f t="shared" si="10"/>
        <v>0</v>
      </c>
      <c r="V6" s="31">
        <f t="shared" si="10"/>
        <v>262.5</v>
      </c>
      <c r="W6" s="31">
        <f t="shared" si="10"/>
        <v>262.5</v>
      </c>
      <c r="X6" s="33">
        <f t="shared" si="12"/>
        <v>1281</v>
      </c>
      <c r="Y6" s="33">
        <f t="shared" si="13"/>
        <v>997.5</v>
      </c>
      <c r="Z6" s="33">
        <f t="shared" si="14"/>
        <v>441</v>
      </c>
      <c r="AA6" s="33">
        <f t="shared" si="15"/>
        <v>1627.5</v>
      </c>
      <c r="AB6" s="33">
        <f t="shared" si="16"/>
        <v>1627.5</v>
      </c>
    </row>
    <row r="7" spans="1:28">
      <c r="A7" t="s">
        <v>10</v>
      </c>
      <c r="B7" t="s">
        <v>26</v>
      </c>
      <c r="C7" s="1">
        <v>32</v>
      </c>
      <c r="D7" s="25">
        <v>45</v>
      </c>
      <c r="E7" s="25">
        <v>21</v>
      </c>
      <c r="F7" s="25">
        <v>5</v>
      </c>
      <c r="G7" s="25">
        <v>65</v>
      </c>
      <c r="H7" s="25">
        <v>45</v>
      </c>
      <c r="I7" s="27">
        <f t="shared" si="0"/>
        <v>5</v>
      </c>
      <c r="J7" s="27">
        <f t="shared" si="1"/>
        <v>0</v>
      </c>
      <c r="K7" s="27">
        <f t="shared" si="2"/>
        <v>0</v>
      </c>
      <c r="L7" s="27">
        <f t="shared" si="3"/>
        <v>25</v>
      </c>
      <c r="M7" s="27">
        <f t="shared" si="4"/>
        <v>5</v>
      </c>
      <c r="N7" s="29">
        <f t="shared" si="5"/>
        <v>1440</v>
      </c>
      <c r="O7" s="29">
        <f t="shared" si="6"/>
        <v>672</v>
      </c>
      <c r="P7" s="29">
        <f t="shared" si="7"/>
        <v>160</v>
      </c>
      <c r="Q7" s="29">
        <f t="shared" si="8"/>
        <v>2080</v>
      </c>
      <c r="R7" s="29">
        <f t="shared" si="9"/>
        <v>1440</v>
      </c>
      <c r="S7" s="31">
        <f t="shared" si="11"/>
        <v>80</v>
      </c>
      <c r="T7" s="31">
        <f t="shared" si="10"/>
        <v>0</v>
      </c>
      <c r="U7" s="31">
        <f t="shared" si="10"/>
        <v>0</v>
      </c>
      <c r="V7" s="31">
        <f t="shared" si="10"/>
        <v>400</v>
      </c>
      <c r="W7" s="31">
        <f t="shared" si="10"/>
        <v>80</v>
      </c>
      <c r="X7" s="33">
        <f t="shared" si="12"/>
        <v>1520</v>
      </c>
      <c r="Y7" s="33">
        <f t="shared" si="13"/>
        <v>672</v>
      </c>
      <c r="Z7" s="33">
        <f t="shared" si="14"/>
        <v>160</v>
      </c>
      <c r="AA7" s="33">
        <f t="shared" si="15"/>
        <v>2480</v>
      </c>
      <c r="AB7" s="33">
        <f t="shared" si="16"/>
        <v>1520</v>
      </c>
    </row>
    <row r="8" spans="1:28">
      <c r="A8" t="s">
        <v>11</v>
      </c>
      <c r="B8" t="s">
        <v>27</v>
      </c>
      <c r="C8" s="1">
        <v>45</v>
      </c>
      <c r="D8" s="25">
        <v>25</v>
      </c>
      <c r="E8" s="25">
        <v>24</v>
      </c>
      <c r="F8" s="25">
        <v>65</v>
      </c>
      <c r="G8" s="25">
        <v>32</v>
      </c>
      <c r="H8" s="25">
        <v>45</v>
      </c>
      <c r="I8" s="27">
        <f t="shared" si="0"/>
        <v>0</v>
      </c>
      <c r="J8" s="27">
        <f t="shared" si="1"/>
        <v>0</v>
      </c>
      <c r="K8" s="27">
        <f t="shared" si="2"/>
        <v>25</v>
      </c>
      <c r="L8" s="27">
        <f t="shared" si="3"/>
        <v>0</v>
      </c>
      <c r="M8" s="27">
        <f t="shared" si="4"/>
        <v>5</v>
      </c>
      <c r="N8" s="29">
        <f t="shared" si="5"/>
        <v>1125</v>
      </c>
      <c r="O8" s="29">
        <f t="shared" si="6"/>
        <v>1080</v>
      </c>
      <c r="P8" s="29">
        <f t="shared" si="7"/>
        <v>2925</v>
      </c>
      <c r="Q8" s="29">
        <f t="shared" si="8"/>
        <v>1440</v>
      </c>
      <c r="R8" s="29">
        <f t="shared" si="9"/>
        <v>2025</v>
      </c>
      <c r="S8" s="31">
        <f t="shared" si="11"/>
        <v>0</v>
      </c>
      <c r="T8" s="31">
        <f t="shared" si="10"/>
        <v>0</v>
      </c>
      <c r="U8" s="31">
        <f t="shared" si="10"/>
        <v>562.5</v>
      </c>
      <c r="V8" s="31">
        <f t="shared" si="10"/>
        <v>0</v>
      </c>
      <c r="W8" s="31">
        <f t="shared" si="10"/>
        <v>112.5</v>
      </c>
      <c r="X8" s="33">
        <f t="shared" si="12"/>
        <v>1125</v>
      </c>
      <c r="Y8" s="33">
        <f t="shared" si="13"/>
        <v>1080</v>
      </c>
      <c r="Z8" s="33">
        <f t="shared" si="14"/>
        <v>3487.5</v>
      </c>
      <c r="AA8" s="33">
        <f t="shared" si="15"/>
        <v>1440</v>
      </c>
      <c r="AB8" s="33">
        <f t="shared" si="16"/>
        <v>2137.5</v>
      </c>
    </row>
    <row r="9" spans="1:28">
      <c r="A9" t="s">
        <v>12</v>
      </c>
      <c r="B9" t="s">
        <v>28</v>
      </c>
      <c r="C9" s="1">
        <v>29</v>
      </c>
      <c r="D9" s="25">
        <v>23</v>
      </c>
      <c r="E9" s="25">
        <v>45</v>
      </c>
      <c r="F9" s="25">
        <v>58</v>
      </c>
      <c r="G9" s="25">
        <v>12</v>
      </c>
      <c r="H9" s="25">
        <v>65</v>
      </c>
      <c r="I9" s="27">
        <f t="shared" si="0"/>
        <v>0</v>
      </c>
      <c r="J9" s="27">
        <f t="shared" si="1"/>
        <v>5</v>
      </c>
      <c r="K9" s="27">
        <f t="shared" si="2"/>
        <v>18</v>
      </c>
      <c r="L9" s="27">
        <f t="shared" si="3"/>
        <v>0</v>
      </c>
      <c r="M9" s="27">
        <f t="shared" si="4"/>
        <v>25</v>
      </c>
      <c r="N9" s="29">
        <f t="shared" si="5"/>
        <v>667</v>
      </c>
      <c r="O9" s="29">
        <f t="shared" si="6"/>
        <v>1305</v>
      </c>
      <c r="P9" s="29">
        <f t="shared" si="7"/>
        <v>1682</v>
      </c>
      <c r="Q9" s="29">
        <f t="shared" si="8"/>
        <v>348</v>
      </c>
      <c r="R9" s="29">
        <f t="shared" si="9"/>
        <v>1885</v>
      </c>
      <c r="S9" s="31">
        <f t="shared" si="11"/>
        <v>0</v>
      </c>
      <c r="T9" s="31">
        <f t="shared" si="10"/>
        <v>72.5</v>
      </c>
      <c r="U9" s="31">
        <f t="shared" si="10"/>
        <v>261</v>
      </c>
      <c r="V9" s="31">
        <f t="shared" si="10"/>
        <v>0</v>
      </c>
      <c r="W9" s="31">
        <f t="shared" si="10"/>
        <v>362.5</v>
      </c>
      <c r="X9" s="33">
        <f t="shared" si="12"/>
        <v>667</v>
      </c>
      <c r="Y9" s="33">
        <f t="shared" si="13"/>
        <v>1377.5</v>
      </c>
      <c r="Z9" s="33">
        <f t="shared" si="14"/>
        <v>1943</v>
      </c>
      <c r="AA9" s="33">
        <f t="shared" si="15"/>
        <v>348</v>
      </c>
      <c r="AB9" s="33">
        <f t="shared" si="16"/>
        <v>2247.5</v>
      </c>
    </row>
    <row r="10" spans="1:28">
      <c r="A10" t="s">
        <v>13</v>
      </c>
      <c r="B10" t="s">
        <v>29</v>
      </c>
      <c r="C10" s="1">
        <v>42</v>
      </c>
      <c r="D10" s="25">
        <v>34</v>
      </c>
      <c r="E10" s="25">
        <v>63</v>
      </c>
      <c r="F10" s="25">
        <v>35</v>
      </c>
      <c r="G10" s="25">
        <v>45</v>
      </c>
      <c r="H10" s="25">
        <v>42</v>
      </c>
      <c r="I10" s="27">
        <f t="shared" si="0"/>
        <v>0</v>
      </c>
      <c r="J10" s="27">
        <f t="shared" si="1"/>
        <v>23</v>
      </c>
      <c r="K10" s="27">
        <f t="shared" si="2"/>
        <v>0</v>
      </c>
      <c r="L10" s="27">
        <f t="shared" si="3"/>
        <v>5</v>
      </c>
      <c r="M10" s="27">
        <f t="shared" si="4"/>
        <v>2</v>
      </c>
      <c r="N10" s="29">
        <f t="shared" si="5"/>
        <v>1428</v>
      </c>
      <c r="O10" s="29">
        <f t="shared" si="6"/>
        <v>2646</v>
      </c>
      <c r="P10" s="29">
        <f t="shared" si="7"/>
        <v>1470</v>
      </c>
      <c r="Q10" s="29">
        <f t="shared" si="8"/>
        <v>1890</v>
      </c>
      <c r="R10" s="29">
        <f t="shared" si="9"/>
        <v>1764</v>
      </c>
      <c r="S10" s="31">
        <f t="shared" si="11"/>
        <v>0</v>
      </c>
      <c r="T10" s="31">
        <f t="shared" si="10"/>
        <v>483</v>
      </c>
      <c r="U10" s="31">
        <f t="shared" si="10"/>
        <v>0</v>
      </c>
      <c r="V10" s="31">
        <f t="shared" si="10"/>
        <v>105</v>
      </c>
      <c r="W10" s="31">
        <f t="shared" si="10"/>
        <v>42</v>
      </c>
      <c r="X10" s="33">
        <f t="shared" si="12"/>
        <v>1428</v>
      </c>
      <c r="Y10" s="33">
        <f t="shared" si="13"/>
        <v>3129</v>
      </c>
      <c r="Z10" s="33">
        <f t="shared" si="14"/>
        <v>1470</v>
      </c>
      <c r="AA10" s="33">
        <f t="shared" si="15"/>
        <v>1995</v>
      </c>
      <c r="AB10" s="33">
        <f t="shared" si="16"/>
        <v>1806</v>
      </c>
    </row>
    <row r="11" spans="1:28">
      <c r="A11" t="s">
        <v>14</v>
      </c>
      <c r="B11" t="s">
        <v>30</v>
      </c>
      <c r="C11" s="1">
        <v>35</v>
      </c>
      <c r="D11" s="25">
        <v>36</v>
      </c>
      <c r="E11" s="25">
        <v>12</v>
      </c>
      <c r="F11" s="25">
        <v>32</v>
      </c>
      <c r="G11" s="25">
        <v>12</v>
      </c>
      <c r="H11" s="25">
        <v>63</v>
      </c>
      <c r="I11" s="27">
        <f t="shared" si="0"/>
        <v>0</v>
      </c>
      <c r="J11" s="27">
        <f t="shared" si="1"/>
        <v>0</v>
      </c>
      <c r="K11" s="27">
        <f t="shared" si="2"/>
        <v>0</v>
      </c>
      <c r="L11" s="27">
        <f t="shared" si="3"/>
        <v>0</v>
      </c>
      <c r="M11" s="27">
        <f t="shared" si="4"/>
        <v>23</v>
      </c>
      <c r="N11" s="29">
        <f t="shared" si="5"/>
        <v>1260</v>
      </c>
      <c r="O11" s="29">
        <f t="shared" si="6"/>
        <v>420</v>
      </c>
      <c r="P11" s="29">
        <f t="shared" si="7"/>
        <v>1120</v>
      </c>
      <c r="Q11" s="29">
        <f t="shared" si="8"/>
        <v>420</v>
      </c>
      <c r="R11" s="29">
        <f t="shared" si="9"/>
        <v>2205</v>
      </c>
      <c r="S11" s="31">
        <f t="shared" si="11"/>
        <v>0</v>
      </c>
      <c r="T11" s="31">
        <f t="shared" si="10"/>
        <v>0</v>
      </c>
      <c r="U11" s="31">
        <f t="shared" si="10"/>
        <v>0</v>
      </c>
      <c r="V11" s="31">
        <f t="shared" si="10"/>
        <v>0</v>
      </c>
      <c r="W11" s="31">
        <f t="shared" si="10"/>
        <v>402.5</v>
      </c>
      <c r="X11" s="33">
        <f t="shared" si="12"/>
        <v>1260</v>
      </c>
      <c r="Y11" s="33">
        <f t="shared" si="13"/>
        <v>420</v>
      </c>
      <c r="Z11" s="33">
        <f t="shared" si="14"/>
        <v>1120</v>
      </c>
      <c r="AA11" s="33">
        <f t="shared" si="15"/>
        <v>420</v>
      </c>
      <c r="AB11" s="33">
        <f t="shared" si="16"/>
        <v>2607.5</v>
      </c>
    </row>
    <row r="12" spans="1:28">
      <c r="A12" t="s">
        <v>15</v>
      </c>
      <c r="B12" t="s">
        <v>31</v>
      </c>
      <c r="C12" s="1">
        <v>6.5</v>
      </c>
      <c r="D12" s="25">
        <v>39</v>
      </c>
      <c r="E12" s="25">
        <v>21</v>
      </c>
      <c r="F12" s="25">
        <v>2</v>
      </c>
      <c r="G12" s="25">
        <v>23</v>
      </c>
      <c r="H12" s="25">
        <v>43</v>
      </c>
      <c r="I12" s="27">
        <f t="shared" si="0"/>
        <v>0</v>
      </c>
      <c r="J12" s="27">
        <f t="shared" si="1"/>
        <v>0</v>
      </c>
      <c r="K12" s="27">
        <f t="shared" si="2"/>
        <v>0</v>
      </c>
      <c r="L12" s="27">
        <f t="shared" si="3"/>
        <v>0</v>
      </c>
      <c r="M12" s="27">
        <f t="shared" si="4"/>
        <v>3</v>
      </c>
      <c r="N12" s="29">
        <f t="shared" si="5"/>
        <v>253.5</v>
      </c>
      <c r="O12" s="29">
        <f t="shared" si="6"/>
        <v>136.5</v>
      </c>
      <c r="P12" s="29">
        <f t="shared" si="7"/>
        <v>13</v>
      </c>
      <c r="Q12" s="29">
        <f t="shared" si="8"/>
        <v>149.5</v>
      </c>
      <c r="R12" s="29">
        <f t="shared" si="9"/>
        <v>279.5</v>
      </c>
      <c r="S12" s="31">
        <f t="shared" si="11"/>
        <v>0</v>
      </c>
      <c r="T12" s="31">
        <f t="shared" si="10"/>
        <v>0</v>
      </c>
      <c r="U12" s="31">
        <f t="shared" si="10"/>
        <v>0</v>
      </c>
      <c r="V12" s="31">
        <f t="shared" si="10"/>
        <v>0</v>
      </c>
      <c r="W12" s="31">
        <f t="shared" si="10"/>
        <v>9.75</v>
      </c>
      <c r="X12" s="33">
        <f t="shared" si="12"/>
        <v>253.5</v>
      </c>
      <c r="Y12" s="33">
        <f t="shared" si="13"/>
        <v>136.5</v>
      </c>
      <c r="Z12" s="33">
        <f t="shared" si="14"/>
        <v>13</v>
      </c>
      <c r="AA12" s="33">
        <f t="shared" si="15"/>
        <v>149.5</v>
      </c>
      <c r="AB12" s="33">
        <f t="shared" si="16"/>
        <v>289.25</v>
      </c>
    </row>
    <row r="13" spans="1:28">
      <c r="A13" t="s">
        <v>16</v>
      </c>
      <c r="B13" t="s">
        <v>32</v>
      </c>
      <c r="C13" s="1">
        <v>14.5</v>
      </c>
      <c r="D13" s="25">
        <v>46</v>
      </c>
      <c r="E13" s="25">
        <v>45</v>
      </c>
      <c r="F13" s="25">
        <v>23</v>
      </c>
      <c r="G13" s="25">
        <v>56</v>
      </c>
      <c r="H13" s="25">
        <v>46</v>
      </c>
      <c r="I13" s="27">
        <f t="shared" si="0"/>
        <v>6</v>
      </c>
      <c r="J13" s="27">
        <f t="shared" si="1"/>
        <v>5</v>
      </c>
      <c r="K13" s="27">
        <f t="shared" si="2"/>
        <v>0</v>
      </c>
      <c r="L13" s="27">
        <f t="shared" si="3"/>
        <v>16</v>
      </c>
      <c r="M13" s="27">
        <f t="shared" si="4"/>
        <v>6</v>
      </c>
      <c r="N13" s="29">
        <f t="shared" si="5"/>
        <v>667</v>
      </c>
      <c r="O13" s="29">
        <f t="shared" si="6"/>
        <v>652.5</v>
      </c>
      <c r="P13" s="29">
        <f t="shared" si="7"/>
        <v>333.5</v>
      </c>
      <c r="Q13" s="29">
        <f t="shared" si="8"/>
        <v>812</v>
      </c>
      <c r="R13" s="29">
        <f t="shared" si="9"/>
        <v>667</v>
      </c>
      <c r="S13" s="31">
        <f t="shared" si="11"/>
        <v>43.5</v>
      </c>
      <c r="T13" s="31">
        <f t="shared" si="10"/>
        <v>36.25</v>
      </c>
      <c r="U13" s="31">
        <f t="shared" si="10"/>
        <v>0</v>
      </c>
      <c r="V13" s="31">
        <f t="shared" si="10"/>
        <v>116</v>
      </c>
      <c r="W13" s="31">
        <f t="shared" si="10"/>
        <v>43.5</v>
      </c>
      <c r="X13" s="33">
        <f t="shared" si="12"/>
        <v>710.5</v>
      </c>
      <c r="Y13" s="33">
        <f t="shared" si="13"/>
        <v>688.75</v>
      </c>
      <c r="Z13" s="33">
        <f t="shared" si="14"/>
        <v>333.5</v>
      </c>
      <c r="AA13" s="33">
        <f t="shared" si="15"/>
        <v>928</v>
      </c>
      <c r="AB13" s="33">
        <f t="shared" si="16"/>
        <v>710.5</v>
      </c>
    </row>
    <row r="14" spans="1:28">
      <c r="A14" t="s">
        <v>17</v>
      </c>
      <c r="B14" t="s">
        <v>33</v>
      </c>
      <c r="C14" s="1">
        <v>25</v>
      </c>
      <c r="D14" s="25">
        <v>42</v>
      </c>
      <c r="E14" s="25">
        <v>78</v>
      </c>
      <c r="F14" s="25">
        <v>65</v>
      </c>
      <c r="G14" s="25">
        <v>45</v>
      </c>
      <c r="H14" s="25">
        <v>12</v>
      </c>
      <c r="I14" s="27">
        <f t="shared" si="0"/>
        <v>2</v>
      </c>
      <c r="J14" s="27">
        <f t="shared" si="1"/>
        <v>38</v>
      </c>
      <c r="K14" s="27">
        <f t="shared" si="2"/>
        <v>25</v>
      </c>
      <c r="L14" s="27">
        <f t="shared" si="3"/>
        <v>5</v>
      </c>
      <c r="M14" s="27">
        <f t="shared" si="4"/>
        <v>0</v>
      </c>
      <c r="N14" s="29">
        <f t="shared" si="5"/>
        <v>1050</v>
      </c>
      <c r="O14" s="29">
        <f t="shared" si="6"/>
        <v>1950</v>
      </c>
      <c r="P14" s="29">
        <f t="shared" si="7"/>
        <v>1625</v>
      </c>
      <c r="Q14" s="29">
        <f t="shared" si="8"/>
        <v>1125</v>
      </c>
      <c r="R14" s="29">
        <f t="shared" si="9"/>
        <v>300</v>
      </c>
      <c r="S14" s="31">
        <f t="shared" si="11"/>
        <v>25</v>
      </c>
      <c r="T14" s="31">
        <f t="shared" si="10"/>
        <v>475</v>
      </c>
      <c r="U14" s="31">
        <f t="shared" si="10"/>
        <v>312.5</v>
      </c>
      <c r="V14" s="31">
        <f t="shared" si="10"/>
        <v>62.5</v>
      </c>
      <c r="W14" s="31">
        <f t="shared" si="10"/>
        <v>0</v>
      </c>
      <c r="X14" s="33">
        <f t="shared" si="12"/>
        <v>1075</v>
      </c>
      <c r="Y14" s="33">
        <f t="shared" si="13"/>
        <v>2425</v>
      </c>
      <c r="Z14" s="33">
        <f t="shared" si="14"/>
        <v>1937.5</v>
      </c>
      <c r="AA14" s="33">
        <f t="shared" si="15"/>
        <v>1187.5</v>
      </c>
      <c r="AB14" s="33">
        <f t="shared" si="16"/>
        <v>300</v>
      </c>
    </row>
    <row r="15" spans="1:28">
      <c r="A15" t="s">
        <v>18</v>
      </c>
      <c r="B15" t="s">
        <v>34</v>
      </c>
      <c r="C15" s="1">
        <v>35</v>
      </c>
      <c r="D15" s="25">
        <v>40</v>
      </c>
      <c r="E15" s="25">
        <v>65</v>
      </c>
      <c r="F15" s="25">
        <v>65</v>
      </c>
      <c r="G15" s="25">
        <v>56</v>
      </c>
      <c r="H15" s="25">
        <v>32</v>
      </c>
      <c r="I15" s="27">
        <f t="shared" si="0"/>
        <v>0</v>
      </c>
      <c r="J15" s="27">
        <f t="shared" si="1"/>
        <v>25</v>
      </c>
      <c r="K15" s="27">
        <f t="shared" si="2"/>
        <v>25</v>
      </c>
      <c r="L15" s="27">
        <f t="shared" si="3"/>
        <v>16</v>
      </c>
      <c r="M15" s="27">
        <f t="shared" si="4"/>
        <v>0</v>
      </c>
      <c r="N15" s="29">
        <f t="shared" si="5"/>
        <v>1400</v>
      </c>
      <c r="O15" s="29">
        <f t="shared" si="6"/>
        <v>2275</v>
      </c>
      <c r="P15" s="29">
        <f t="shared" si="7"/>
        <v>2275</v>
      </c>
      <c r="Q15" s="29">
        <f t="shared" si="8"/>
        <v>1960</v>
      </c>
      <c r="R15" s="29">
        <f t="shared" si="9"/>
        <v>1120</v>
      </c>
      <c r="S15" s="31">
        <f t="shared" si="11"/>
        <v>0</v>
      </c>
      <c r="T15" s="31">
        <f t="shared" si="10"/>
        <v>437.5</v>
      </c>
      <c r="U15" s="31">
        <f t="shared" si="10"/>
        <v>437.5</v>
      </c>
      <c r="V15" s="31">
        <f t="shared" si="10"/>
        <v>280</v>
      </c>
      <c r="W15" s="31">
        <f t="shared" si="10"/>
        <v>0</v>
      </c>
      <c r="X15" s="33">
        <f t="shared" si="12"/>
        <v>1400</v>
      </c>
      <c r="Y15" s="33">
        <f t="shared" si="13"/>
        <v>2712.5</v>
      </c>
      <c r="Z15" s="33">
        <f t="shared" si="14"/>
        <v>2712.5</v>
      </c>
      <c r="AA15" s="33">
        <f t="shared" si="15"/>
        <v>2240</v>
      </c>
      <c r="AB15" s="33">
        <f t="shared" si="16"/>
        <v>1120</v>
      </c>
    </row>
    <row r="16" spans="1:28">
      <c r="A16" t="s">
        <v>19</v>
      </c>
      <c r="B16" t="s">
        <v>35</v>
      </c>
      <c r="C16" s="1">
        <v>41</v>
      </c>
      <c r="D16" s="25">
        <v>37</v>
      </c>
      <c r="E16" s="25">
        <v>22</v>
      </c>
      <c r="F16" s="25">
        <v>45</v>
      </c>
      <c r="G16" s="25">
        <v>58</v>
      </c>
      <c r="H16" s="25"/>
      <c r="I16" s="27">
        <f t="shared" si="0"/>
        <v>0</v>
      </c>
      <c r="J16" s="27">
        <f t="shared" si="1"/>
        <v>0</v>
      </c>
      <c r="K16" s="27">
        <f t="shared" si="2"/>
        <v>5</v>
      </c>
      <c r="L16" s="27">
        <f t="shared" si="3"/>
        <v>18</v>
      </c>
      <c r="M16" s="27">
        <f t="shared" si="4"/>
        <v>0</v>
      </c>
      <c r="N16" s="29">
        <f t="shared" si="5"/>
        <v>1517</v>
      </c>
      <c r="O16" s="29">
        <f t="shared" si="6"/>
        <v>902</v>
      </c>
      <c r="P16" s="29">
        <f t="shared" si="7"/>
        <v>1845</v>
      </c>
      <c r="Q16" s="29">
        <f t="shared" si="8"/>
        <v>2378</v>
      </c>
      <c r="R16" s="29">
        <f t="shared" si="9"/>
        <v>0</v>
      </c>
      <c r="S16" s="31">
        <f t="shared" si="11"/>
        <v>0</v>
      </c>
      <c r="T16" s="31">
        <f t="shared" si="10"/>
        <v>0</v>
      </c>
      <c r="U16" s="31">
        <f t="shared" si="10"/>
        <v>102.5</v>
      </c>
      <c r="V16" s="31">
        <f t="shared" si="10"/>
        <v>369</v>
      </c>
      <c r="W16" s="31">
        <f t="shared" si="10"/>
        <v>0</v>
      </c>
      <c r="X16" s="33">
        <f t="shared" si="12"/>
        <v>1517</v>
      </c>
      <c r="Y16" s="33">
        <f t="shared" si="13"/>
        <v>902</v>
      </c>
      <c r="Z16" s="33">
        <f t="shared" si="14"/>
        <v>1947.5</v>
      </c>
      <c r="AA16" s="33">
        <f t="shared" si="15"/>
        <v>2747</v>
      </c>
      <c r="AB16" s="33">
        <f t="shared" si="16"/>
        <v>0</v>
      </c>
    </row>
    <row r="17" spans="1:28">
      <c r="A17" t="s">
        <v>20</v>
      </c>
      <c r="B17" t="s">
        <v>36</v>
      </c>
      <c r="C17" s="1">
        <v>21</v>
      </c>
      <c r="D17" s="25">
        <v>26</v>
      </c>
      <c r="E17" s="25">
        <v>21</v>
      </c>
      <c r="F17" s="25">
        <v>78</v>
      </c>
      <c r="G17" s="25">
        <v>56</v>
      </c>
      <c r="H17" s="25">
        <v>35</v>
      </c>
      <c r="I17" s="27">
        <f t="shared" si="0"/>
        <v>0</v>
      </c>
      <c r="J17" s="27">
        <f t="shared" si="1"/>
        <v>0</v>
      </c>
      <c r="K17" s="27">
        <f t="shared" si="2"/>
        <v>38</v>
      </c>
      <c r="L17" s="27">
        <f t="shared" si="3"/>
        <v>16</v>
      </c>
      <c r="M17" s="27">
        <f t="shared" si="4"/>
        <v>0</v>
      </c>
      <c r="N17" s="29">
        <f t="shared" si="5"/>
        <v>546</v>
      </c>
      <c r="O17" s="29">
        <f t="shared" si="6"/>
        <v>441</v>
      </c>
      <c r="P17" s="29">
        <f t="shared" si="7"/>
        <v>1638</v>
      </c>
      <c r="Q17" s="29">
        <f t="shared" si="8"/>
        <v>1176</v>
      </c>
      <c r="R17" s="29">
        <f t="shared" si="9"/>
        <v>735</v>
      </c>
      <c r="S17" s="31">
        <f t="shared" si="11"/>
        <v>0</v>
      </c>
      <c r="T17" s="31">
        <f t="shared" si="10"/>
        <v>0</v>
      </c>
      <c r="U17" s="31">
        <f t="shared" si="10"/>
        <v>399</v>
      </c>
      <c r="V17" s="31">
        <f t="shared" si="10"/>
        <v>168</v>
      </c>
      <c r="W17" s="31">
        <f t="shared" si="10"/>
        <v>0</v>
      </c>
      <c r="X17" s="33">
        <f t="shared" si="12"/>
        <v>546</v>
      </c>
      <c r="Y17" s="33">
        <f t="shared" si="13"/>
        <v>441</v>
      </c>
      <c r="Z17" s="33">
        <f t="shared" si="14"/>
        <v>2037</v>
      </c>
      <c r="AA17" s="33">
        <f t="shared" si="15"/>
        <v>1344</v>
      </c>
      <c r="AB17" s="33">
        <f t="shared" si="16"/>
        <v>735</v>
      </c>
    </row>
    <row r="18" spans="1:28">
      <c r="A18" t="s">
        <v>21</v>
      </c>
      <c r="B18" t="s">
        <v>37</v>
      </c>
      <c r="C18" s="1">
        <v>23</v>
      </c>
      <c r="D18" s="25">
        <v>40</v>
      </c>
      <c r="E18" s="25">
        <v>65</v>
      </c>
      <c r="F18" s="25">
        <v>65</v>
      </c>
      <c r="G18" s="25">
        <v>56</v>
      </c>
      <c r="H18" s="25">
        <v>36</v>
      </c>
      <c r="I18" s="27">
        <f t="shared" si="0"/>
        <v>0</v>
      </c>
      <c r="J18" s="27">
        <f t="shared" si="1"/>
        <v>25</v>
      </c>
      <c r="K18" s="27">
        <f t="shared" si="2"/>
        <v>25</v>
      </c>
      <c r="L18" s="27">
        <f t="shared" si="3"/>
        <v>16</v>
      </c>
      <c r="M18" s="27">
        <f t="shared" si="4"/>
        <v>0</v>
      </c>
      <c r="N18" s="29">
        <f t="shared" si="5"/>
        <v>920</v>
      </c>
      <c r="O18" s="29">
        <f t="shared" si="6"/>
        <v>1495</v>
      </c>
      <c r="P18" s="29">
        <f t="shared" si="7"/>
        <v>1495</v>
      </c>
      <c r="Q18" s="29">
        <f t="shared" si="8"/>
        <v>1288</v>
      </c>
      <c r="R18" s="29">
        <f t="shared" si="9"/>
        <v>828</v>
      </c>
      <c r="S18" s="31">
        <f t="shared" si="11"/>
        <v>0</v>
      </c>
      <c r="T18" s="31">
        <f t="shared" si="10"/>
        <v>287.5</v>
      </c>
      <c r="U18" s="31">
        <f t="shared" si="10"/>
        <v>287.5</v>
      </c>
      <c r="V18" s="31">
        <f t="shared" si="10"/>
        <v>184</v>
      </c>
      <c r="W18" s="31">
        <f t="shared" si="10"/>
        <v>0</v>
      </c>
      <c r="X18" s="33">
        <f t="shared" si="12"/>
        <v>920</v>
      </c>
      <c r="Y18" s="33">
        <f t="shared" si="13"/>
        <v>1782.5</v>
      </c>
      <c r="Z18" s="33">
        <f t="shared" si="14"/>
        <v>1782.5</v>
      </c>
      <c r="AA18" s="33">
        <f t="shared" si="15"/>
        <v>1472</v>
      </c>
      <c r="AB18" s="33">
        <f t="shared" si="16"/>
        <v>828</v>
      </c>
    </row>
    <row r="19" spans="1:28">
      <c r="A19" t="s">
        <v>22</v>
      </c>
      <c r="B19" t="s">
        <v>38</v>
      </c>
      <c r="C19" s="1">
        <v>29</v>
      </c>
      <c r="D19" s="25">
        <v>46</v>
      </c>
      <c r="E19" s="25">
        <v>35</v>
      </c>
      <c r="F19" s="25">
        <v>32</v>
      </c>
      <c r="G19" s="25">
        <v>3</v>
      </c>
      <c r="H19" s="25">
        <v>39</v>
      </c>
      <c r="I19" s="27">
        <f t="shared" si="0"/>
        <v>6</v>
      </c>
      <c r="J19" s="27">
        <f t="shared" si="1"/>
        <v>0</v>
      </c>
      <c r="K19" s="27">
        <f t="shared" si="2"/>
        <v>0</v>
      </c>
      <c r="L19" s="27">
        <f t="shared" si="3"/>
        <v>0</v>
      </c>
      <c r="M19" s="27">
        <f t="shared" si="4"/>
        <v>0</v>
      </c>
      <c r="N19" s="29">
        <f t="shared" si="5"/>
        <v>1334</v>
      </c>
      <c r="O19" s="29">
        <f t="shared" si="6"/>
        <v>1015</v>
      </c>
      <c r="P19" s="29">
        <f t="shared" si="7"/>
        <v>928</v>
      </c>
      <c r="Q19" s="29">
        <f t="shared" si="8"/>
        <v>87</v>
      </c>
      <c r="R19" s="29">
        <f t="shared" si="9"/>
        <v>1131</v>
      </c>
      <c r="S19" s="31">
        <f t="shared" si="11"/>
        <v>87</v>
      </c>
      <c r="T19" s="31">
        <f t="shared" si="10"/>
        <v>0</v>
      </c>
      <c r="U19" s="31">
        <f t="shared" si="10"/>
        <v>0</v>
      </c>
      <c r="V19" s="31">
        <f t="shared" si="10"/>
        <v>0</v>
      </c>
      <c r="W19" s="31">
        <f t="shared" si="10"/>
        <v>0</v>
      </c>
      <c r="X19" s="33">
        <f t="shared" si="12"/>
        <v>1421</v>
      </c>
      <c r="Y19" s="33">
        <f t="shared" si="13"/>
        <v>1015</v>
      </c>
      <c r="Z19" s="33">
        <f t="shared" si="14"/>
        <v>928</v>
      </c>
      <c r="AA19" s="33">
        <f t="shared" si="15"/>
        <v>87</v>
      </c>
      <c r="AB19" s="33">
        <f t="shared" si="16"/>
        <v>1131</v>
      </c>
    </row>
    <row r="20" spans="1:28">
      <c r="A20" t="s">
        <v>23</v>
      </c>
      <c r="B20" t="s">
        <v>39</v>
      </c>
      <c r="C20" s="1">
        <v>32</v>
      </c>
      <c r="D20" s="25">
        <v>21</v>
      </c>
      <c r="E20" s="25">
        <v>35</v>
      </c>
      <c r="F20" s="25">
        <v>32</v>
      </c>
      <c r="G20" s="25">
        <v>45</v>
      </c>
      <c r="H20" s="25">
        <v>37</v>
      </c>
      <c r="I20" s="27">
        <f t="shared" si="0"/>
        <v>0</v>
      </c>
      <c r="J20" s="27">
        <f t="shared" si="1"/>
        <v>0</v>
      </c>
      <c r="K20" s="27">
        <f t="shared" si="2"/>
        <v>0</v>
      </c>
      <c r="L20" s="27">
        <f t="shared" si="3"/>
        <v>5</v>
      </c>
      <c r="M20" s="27">
        <f t="shared" si="4"/>
        <v>0</v>
      </c>
      <c r="N20" s="29">
        <f t="shared" si="5"/>
        <v>672</v>
      </c>
      <c r="O20" s="29">
        <f t="shared" si="6"/>
        <v>1120</v>
      </c>
      <c r="P20" s="29">
        <f t="shared" si="7"/>
        <v>1024</v>
      </c>
      <c r="Q20" s="29">
        <f t="shared" si="8"/>
        <v>1440</v>
      </c>
      <c r="R20" s="29">
        <f t="shared" si="9"/>
        <v>1184</v>
      </c>
      <c r="S20" s="31">
        <f t="shared" si="11"/>
        <v>0</v>
      </c>
      <c r="T20" s="31">
        <f>$C20*J20*0.5</f>
        <v>0</v>
      </c>
      <c r="U20" s="31">
        <f>$C20*K20*0.5</f>
        <v>0</v>
      </c>
      <c r="V20" s="31">
        <f>$C20*L20*0.5</f>
        <v>80</v>
      </c>
      <c r="W20" s="31">
        <f>$C20*M20*0.5</f>
        <v>0</v>
      </c>
      <c r="X20" s="33">
        <f t="shared" si="12"/>
        <v>672</v>
      </c>
      <c r="Y20" s="33">
        <f t="shared" si="13"/>
        <v>1120</v>
      </c>
      <c r="Z20" s="33">
        <f t="shared" si="14"/>
        <v>1024</v>
      </c>
      <c r="AA20" s="33">
        <f t="shared" si="15"/>
        <v>1520</v>
      </c>
      <c r="AB20" s="33">
        <f t="shared" si="16"/>
        <v>1184</v>
      </c>
    </row>
    <row r="22" spans="1:28">
      <c r="A22" t="s">
        <v>40</v>
      </c>
      <c r="D22" s="2">
        <f>MAX(D4:D20)</f>
        <v>54</v>
      </c>
      <c r="E22" s="2">
        <f>MAX(E4:E20)</f>
        <v>78</v>
      </c>
      <c r="F22" s="2">
        <f>MAX(F4:F20)</f>
        <v>78</v>
      </c>
      <c r="G22" s="2">
        <f>MAX(G4:G20)</f>
        <v>65</v>
      </c>
      <c r="H22" s="2">
        <f>MAX(H4:H20)</f>
        <v>65</v>
      </c>
      <c r="I22" s="2"/>
      <c r="J22" s="2"/>
      <c r="K22" s="2"/>
      <c r="L22" s="2"/>
      <c r="M22" s="2"/>
      <c r="N22" s="3">
        <f t="shared" ref="N22:AB22" si="17">MAX(N4:N20)</f>
        <v>1517</v>
      </c>
      <c r="O22" s="3">
        <f t="shared" si="17"/>
        <v>2646</v>
      </c>
      <c r="P22" s="3">
        <f t="shared" si="17"/>
        <v>2925</v>
      </c>
      <c r="Q22" s="3">
        <f t="shared" si="17"/>
        <v>2378</v>
      </c>
      <c r="R22" s="3">
        <f t="shared" si="17"/>
        <v>2205</v>
      </c>
      <c r="S22" s="3">
        <f t="shared" si="17"/>
        <v>147</v>
      </c>
      <c r="T22" s="3">
        <f t="shared" si="17"/>
        <v>483</v>
      </c>
      <c r="U22" s="3">
        <f t="shared" si="17"/>
        <v>562.5</v>
      </c>
      <c r="V22" s="3">
        <f t="shared" si="17"/>
        <v>400</v>
      </c>
      <c r="W22" s="3">
        <f t="shared" si="17"/>
        <v>402.5</v>
      </c>
      <c r="X22" s="3">
        <f t="shared" si="17"/>
        <v>1520</v>
      </c>
      <c r="Y22" s="3">
        <f t="shared" si="17"/>
        <v>3129</v>
      </c>
      <c r="Z22" s="3">
        <f t="shared" si="17"/>
        <v>3487.5</v>
      </c>
      <c r="AA22" s="3">
        <f t="shared" si="17"/>
        <v>2747</v>
      </c>
      <c r="AB22" s="3">
        <f t="shared" si="17"/>
        <v>2607.5</v>
      </c>
    </row>
    <row r="23" spans="1:28">
      <c r="A23" t="s">
        <v>41</v>
      </c>
      <c r="D23" s="2">
        <f>MIN(D4:D20)</f>
        <v>21</v>
      </c>
      <c r="E23" s="2">
        <f>MIN(E4:E20)</f>
        <v>12</v>
      </c>
      <c r="F23" s="2">
        <f>MIN(F4:F20)</f>
        <v>2</v>
      </c>
      <c r="G23" s="2">
        <f>MIN(G4:G20)</f>
        <v>3</v>
      </c>
      <c r="H23" s="2">
        <f>MIN(H4:H20)</f>
        <v>12</v>
      </c>
      <c r="I23" s="2"/>
      <c r="J23" s="2"/>
      <c r="K23" s="2"/>
      <c r="L23" s="2"/>
      <c r="M23" s="2"/>
      <c r="N23" s="3">
        <f t="shared" ref="N23:AB23" si="18">MIN(N4:N20)</f>
        <v>253.5</v>
      </c>
      <c r="O23" s="3">
        <f t="shared" si="18"/>
        <v>136.5</v>
      </c>
      <c r="P23" s="3">
        <f t="shared" si="18"/>
        <v>13</v>
      </c>
      <c r="Q23" s="3">
        <f t="shared" si="18"/>
        <v>87</v>
      </c>
      <c r="R23" s="3">
        <f t="shared" si="18"/>
        <v>0</v>
      </c>
      <c r="S23" s="3">
        <f t="shared" si="18"/>
        <v>0</v>
      </c>
      <c r="T23" s="3">
        <f t="shared" si="18"/>
        <v>0</v>
      </c>
      <c r="U23" s="3">
        <f t="shared" si="18"/>
        <v>0</v>
      </c>
      <c r="V23" s="3">
        <f t="shared" si="18"/>
        <v>0</v>
      </c>
      <c r="W23" s="3">
        <f t="shared" si="18"/>
        <v>0</v>
      </c>
      <c r="X23" s="3">
        <f t="shared" si="18"/>
        <v>253.5</v>
      </c>
      <c r="Y23" s="3">
        <f t="shared" si="18"/>
        <v>136.5</v>
      </c>
      <c r="Z23" s="3">
        <f t="shared" si="18"/>
        <v>13</v>
      </c>
      <c r="AA23" s="3">
        <f t="shared" si="18"/>
        <v>87</v>
      </c>
      <c r="AB23" s="3">
        <f t="shared" si="18"/>
        <v>0</v>
      </c>
    </row>
    <row r="24" spans="1:28">
      <c r="A24" t="s">
        <v>42</v>
      </c>
      <c r="D24" s="2">
        <f>AVERAGE(D4:D20)</f>
        <v>36.588235294117645</v>
      </c>
      <c r="E24" s="2">
        <f>AVERAGE(E4:E20)</f>
        <v>40.941176470588232</v>
      </c>
      <c r="F24" s="2">
        <f>AVERAGE(F4:F20)</f>
        <v>42.529411764705884</v>
      </c>
      <c r="G24" s="2">
        <f>AVERAGE(G4:G20)</f>
        <v>41.411764705882355</v>
      </c>
      <c r="H24" s="2">
        <f>AVERAGE(H4:H20)</f>
        <v>42.1875</v>
      </c>
      <c r="I24" s="2"/>
      <c r="J24" s="2"/>
      <c r="K24" s="2"/>
      <c r="L24" s="2"/>
      <c r="M24" s="2"/>
      <c r="N24" s="3">
        <f t="shared" ref="N24:AB24" si="19">AVERAGE(N4:N20)</f>
        <v>1029.6764705882354</v>
      </c>
      <c r="O24" s="3">
        <f t="shared" si="19"/>
        <v>1193.8235294117646</v>
      </c>
      <c r="P24" s="3">
        <f t="shared" si="19"/>
        <v>1308.2058823529412</v>
      </c>
      <c r="Q24" s="3">
        <f t="shared" si="19"/>
        <v>1187.6764705882354</v>
      </c>
      <c r="R24" s="3">
        <f t="shared" si="19"/>
        <v>1123.7352941176471</v>
      </c>
      <c r="S24" s="3">
        <f t="shared" si="19"/>
        <v>26.176470588235293</v>
      </c>
      <c r="T24" s="3">
        <f t="shared" si="19"/>
        <v>124.95588235294117</v>
      </c>
      <c r="U24" s="3">
        <f t="shared" si="19"/>
        <v>156.1764705882353</v>
      </c>
      <c r="V24" s="3">
        <f t="shared" si="19"/>
        <v>129.52941176470588</v>
      </c>
      <c r="W24" s="3">
        <f t="shared" si="19"/>
        <v>81.044117647058826</v>
      </c>
      <c r="X24" s="3">
        <f t="shared" si="19"/>
        <v>1055.8529411764705</v>
      </c>
      <c r="Y24" s="3">
        <f t="shared" si="19"/>
        <v>1318.7794117647059</v>
      </c>
      <c r="Z24" s="3">
        <f t="shared" si="19"/>
        <v>1464.3823529411766</v>
      </c>
      <c r="AA24" s="3">
        <f t="shared" si="19"/>
        <v>1317.2058823529412</v>
      </c>
      <c r="AB24" s="3">
        <f t="shared" si="19"/>
        <v>1204.7794117647059</v>
      </c>
    </row>
    <row r="25" spans="1:28">
      <c r="A25" t="s">
        <v>43</v>
      </c>
      <c r="D25" s="2">
        <f>SUM(D4:D20)</f>
        <v>622</v>
      </c>
      <c r="E25" s="2">
        <f>SUM(E4:E20)</f>
        <v>696</v>
      </c>
      <c r="F25" s="2">
        <f>SUM(F4:F20)</f>
        <v>723</v>
      </c>
      <c r="G25" s="2">
        <f>SUM(G4:G20)</f>
        <v>704</v>
      </c>
      <c r="H25" s="2">
        <f>SUM(H4:H20)</f>
        <v>675</v>
      </c>
      <c r="I25" s="2"/>
      <c r="J25" s="2"/>
      <c r="K25" s="2"/>
      <c r="L25" s="2"/>
      <c r="M25" s="2"/>
      <c r="N25" s="3">
        <f t="shared" ref="N25:AB25" si="20">SUM(N4:N20)</f>
        <v>17504.5</v>
      </c>
      <c r="O25" s="3">
        <f t="shared" si="20"/>
        <v>20295</v>
      </c>
      <c r="P25" s="3">
        <f t="shared" si="20"/>
        <v>22239.5</v>
      </c>
      <c r="Q25" s="3">
        <f t="shared" si="20"/>
        <v>20190.5</v>
      </c>
      <c r="R25" s="3">
        <f t="shared" si="20"/>
        <v>19103.5</v>
      </c>
      <c r="S25" s="3">
        <f t="shared" si="20"/>
        <v>445</v>
      </c>
      <c r="T25" s="3">
        <f t="shared" si="20"/>
        <v>2124.25</v>
      </c>
      <c r="U25" s="3">
        <f t="shared" si="20"/>
        <v>2655</v>
      </c>
      <c r="V25" s="3">
        <f t="shared" si="20"/>
        <v>2202</v>
      </c>
      <c r="W25" s="3">
        <f t="shared" si="20"/>
        <v>1377.75</v>
      </c>
      <c r="X25" s="3">
        <f t="shared" si="20"/>
        <v>17949.5</v>
      </c>
      <c r="Y25" s="3">
        <f t="shared" si="20"/>
        <v>22419.25</v>
      </c>
      <c r="Z25" s="3">
        <f t="shared" si="20"/>
        <v>24894.5</v>
      </c>
      <c r="AA25" s="3">
        <f t="shared" si="20"/>
        <v>22392.5</v>
      </c>
      <c r="AB25" s="3">
        <f t="shared" si="20"/>
        <v>20481.25</v>
      </c>
    </row>
  </sheetData>
  <mergeCells count="5">
    <mergeCell ref="D2:H2"/>
    <mergeCell ref="I2:M2"/>
    <mergeCell ref="N2:R2"/>
    <mergeCell ref="S2:W2"/>
    <mergeCell ref="X2:A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  <pageSetUpPr fitToPage="1"/>
  </sheetPr>
  <dimension ref="A1:M24"/>
  <sheetViews>
    <sheetView zoomScale="80" zoomScaleNormal="80" workbookViewId="0">
      <selection activeCell="F20" sqref="F20"/>
    </sheetView>
  </sheetViews>
  <sheetFormatPr defaultRowHeight="15"/>
  <cols>
    <col min="1" max="1" width="11.140625" bestFit="1" customWidth="1"/>
    <col min="2" max="2" width="14.5703125" bestFit="1" customWidth="1"/>
    <col min="3" max="4" width="6.42578125" customWidth="1"/>
    <col min="5" max="5" width="8.28515625" customWidth="1"/>
    <col min="6" max="6" width="7.5703125" customWidth="1"/>
  </cols>
  <sheetData>
    <row r="1" spans="1:13" ht="92.25">
      <c r="A1" t="s">
        <v>48</v>
      </c>
      <c r="C1" s="4" t="s">
        <v>78</v>
      </c>
      <c r="D1" s="4" t="s">
        <v>79</v>
      </c>
      <c r="E1" s="4" t="s">
        <v>80</v>
      </c>
      <c r="F1" s="4" t="s">
        <v>81</v>
      </c>
      <c r="H1" s="4" t="s">
        <v>78</v>
      </c>
      <c r="I1" s="4" t="s">
        <v>79</v>
      </c>
      <c r="J1" s="4" t="s">
        <v>80</v>
      </c>
      <c r="K1" s="4" t="s">
        <v>81</v>
      </c>
      <c r="M1" s="4" t="s">
        <v>83</v>
      </c>
    </row>
    <row r="2" spans="1:13">
      <c r="B2" t="s">
        <v>82</v>
      </c>
      <c r="C2">
        <v>10</v>
      </c>
      <c r="D2">
        <v>20</v>
      </c>
      <c r="E2">
        <v>100</v>
      </c>
      <c r="F2">
        <v>1</v>
      </c>
    </row>
    <row r="3" spans="1:13">
      <c r="A3" t="s">
        <v>2</v>
      </c>
      <c r="B3" t="s">
        <v>1</v>
      </c>
    </row>
    <row r="4" spans="1:13">
      <c r="A4" t="s">
        <v>49</v>
      </c>
      <c r="B4" t="s">
        <v>50</v>
      </c>
      <c r="C4">
        <v>10</v>
      </c>
      <c r="D4">
        <v>19</v>
      </c>
      <c r="E4">
        <v>93</v>
      </c>
      <c r="F4">
        <v>1</v>
      </c>
      <c r="H4" s="5">
        <f>C4/C$2</f>
        <v>1</v>
      </c>
      <c r="I4" s="5">
        <f>D4/D$2</f>
        <v>0.95</v>
      </c>
      <c r="J4" s="5">
        <f t="shared" ref="J4:K19" si="0">E4/E$2</f>
        <v>0.93</v>
      </c>
      <c r="K4" s="5">
        <f t="shared" si="0"/>
        <v>1</v>
      </c>
      <c r="M4" s="5" t="b">
        <f>OR(H4&lt;0.5,I4&lt;0.5,J4&lt;0.5,K4&lt;0.5)</f>
        <v>0</v>
      </c>
    </row>
    <row r="5" spans="1:13">
      <c r="A5" t="s">
        <v>51</v>
      </c>
      <c r="B5" t="s">
        <v>52</v>
      </c>
      <c r="C5">
        <v>9</v>
      </c>
      <c r="D5">
        <v>20</v>
      </c>
      <c r="E5">
        <v>100</v>
      </c>
      <c r="F5">
        <v>1</v>
      </c>
      <c r="H5" s="5">
        <f t="shared" ref="H5:H20" si="1">C5/C$2</f>
        <v>0.9</v>
      </c>
      <c r="I5" s="5">
        <f t="shared" ref="I5:I20" si="2">D5/D$2</f>
        <v>1</v>
      </c>
      <c r="J5" s="5">
        <f t="shared" si="0"/>
        <v>1</v>
      </c>
      <c r="K5" s="5">
        <f t="shared" si="0"/>
        <v>1</v>
      </c>
      <c r="M5" s="5" t="b">
        <f t="shared" ref="M5:M20" si="3">OR(H5&lt;0.5,I5&lt;0.5,J5&lt;0.5,K5&lt;0.5)</f>
        <v>0</v>
      </c>
    </row>
    <row r="6" spans="1:13">
      <c r="A6" t="s">
        <v>53</v>
      </c>
      <c r="B6" t="s">
        <v>54</v>
      </c>
      <c r="C6">
        <v>8</v>
      </c>
      <c r="D6">
        <v>17</v>
      </c>
      <c r="E6">
        <v>82</v>
      </c>
      <c r="F6">
        <v>1</v>
      </c>
      <c r="H6" s="5">
        <f t="shared" si="1"/>
        <v>0.8</v>
      </c>
      <c r="I6" s="5">
        <f t="shared" si="2"/>
        <v>0.85</v>
      </c>
      <c r="J6" s="5">
        <f t="shared" si="0"/>
        <v>0.82</v>
      </c>
      <c r="K6" s="5">
        <f t="shared" si="0"/>
        <v>1</v>
      </c>
      <c r="M6" s="5" t="b">
        <f t="shared" si="3"/>
        <v>0</v>
      </c>
    </row>
    <row r="7" spans="1:13">
      <c r="A7" t="s">
        <v>55</v>
      </c>
      <c r="B7" t="s">
        <v>56</v>
      </c>
      <c r="C7">
        <v>9</v>
      </c>
      <c r="D7">
        <v>10</v>
      </c>
      <c r="E7">
        <v>73</v>
      </c>
      <c r="F7">
        <v>1</v>
      </c>
      <c r="H7" s="5">
        <f t="shared" si="1"/>
        <v>0.9</v>
      </c>
      <c r="I7" s="5">
        <f t="shared" si="2"/>
        <v>0.5</v>
      </c>
      <c r="J7" s="5">
        <f t="shared" si="0"/>
        <v>0.73</v>
      </c>
      <c r="K7" s="5">
        <f t="shared" si="0"/>
        <v>1</v>
      </c>
      <c r="M7" s="5" t="b">
        <f t="shared" si="3"/>
        <v>0</v>
      </c>
    </row>
    <row r="8" spans="1:13">
      <c r="A8" t="s">
        <v>57</v>
      </c>
      <c r="B8" t="s">
        <v>58</v>
      </c>
      <c r="C8">
        <v>10</v>
      </c>
      <c r="D8">
        <v>20</v>
      </c>
      <c r="E8">
        <v>59</v>
      </c>
      <c r="F8">
        <v>1</v>
      </c>
      <c r="H8" s="5">
        <f t="shared" si="1"/>
        <v>1</v>
      </c>
      <c r="I8" s="5">
        <f t="shared" si="2"/>
        <v>1</v>
      </c>
      <c r="J8" s="5">
        <f t="shared" si="0"/>
        <v>0.59</v>
      </c>
      <c r="K8" s="5">
        <f t="shared" si="0"/>
        <v>1</v>
      </c>
      <c r="M8" s="5" t="b">
        <f t="shared" si="3"/>
        <v>0</v>
      </c>
    </row>
    <row r="9" spans="1:13">
      <c r="A9" t="s">
        <v>59</v>
      </c>
      <c r="B9" t="s">
        <v>60</v>
      </c>
      <c r="C9">
        <v>9</v>
      </c>
      <c r="D9">
        <v>17</v>
      </c>
      <c r="E9">
        <v>100</v>
      </c>
      <c r="F9">
        <v>1</v>
      </c>
      <c r="H9" s="5">
        <f t="shared" si="1"/>
        <v>0.9</v>
      </c>
      <c r="I9" s="5">
        <f t="shared" si="2"/>
        <v>0.85</v>
      </c>
      <c r="J9" s="5">
        <f t="shared" si="0"/>
        <v>1</v>
      </c>
      <c r="K9" s="5">
        <f t="shared" si="0"/>
        <v>1</v>
      </c>
      <c r="M9" s="5" t="b">
        <f t="shared" si="3"/>
        <v>0</v>
      </c>
    </row>
    <row r="10" spans="1:13">
      <c r="A10" t="s">
        <v>61</v>
      </c>
      <c r="B10" t="s">
        <v>62</v>
      </c>
      <c r="C10">
        <v>8</v>
      </c>
      <c r="D10">
        <v>20</v>
      </c>
      <c r="E10">
        <v>100</v>
      </c>
      <c r="F10">
        <v>0</v>
      </c>
      <c r="H10" s="5">
        <f t="shared" si="1"/>
        <v>0.8</v>
      </c>
      <c r="I10" s="5">
        <f t="shared" si="2"/>
        <v>1</v>
      </c>
      <c r="J10" s="5">
        <f t="shared" si="0"/>
        <v>1</v>
      </c>
      <c r="K10" s="5">
        <f t="shared" si="0"/>
        <v>0</v>
      </c>
      <c r="M10" s="5" t="b">
        <f t="shared" si="3"/>
        <v>1</v>
      </c>
    </row>
    <row r="11" spans="1:13">
      <c r="A11" t="s">
        <v>63</v>
      </c>
      <c r="B11" t="s">
        <v>64</v>
      </c>
      <c r="C11">
        <v>5</v>
      </c>
      <c r="D11">
        <v>6</v>
      </c>
      <c r="E11">
        <v>100</v>
      </c>
      <c r="F11">
        <v>1</v>
      </c>
      <c r="H11" s="5">
        <f t="shared" si="1"/>
        <v>0.5</v>
      </c>
      <c r="I11" s="5">
        <f t="shared" si="2"/>
        <v>0.3</v>
      </c>
      <c r="J11" s="5">
        <f t="shared" si="0"/>
        <v>1</v>
      </c>
      <c r="K11" s="5">
        <f t="shared" si="0"/>
        <v>1</v>
      </c>
      <c r="M11" s="5" t="b">
        <f t="shared" si="3"/>
        <v>1</v>
      </c>
    </row>
    <row r="12" spans="1:13">
      <c r="A12" t="s">
        <v>65</v>
      </c>
      <c r="B12" t="s">
        <v>66</v>
      </c>
      <c r="C12">
        <v>10</v>
      </c>
      <c r="D12">
        <v>20</v>
      </c>
      <c r="E12">
        <v>67</v>
      </c>
      <c r="F12">
        <v>1</v>
      </c>
      <c r="H12" s="5">
        <f t="shared" si="1"/>
        <v>1</v>
      </c>
      <c r="I12" s="5">
        <f t="shared" si="2"/>
        <v>1</v>
      </c>
      <c r="J12" s="5">
        <f t="shared" si="0"/>
        <v>0.67</v>
      </c>
      <c r="K12" s="5">
        <f t="shared" si="0"/>
        <v>1</v>
      </c>
      <c r="M12" s="5" t="b">
        <f t="shared" si="3"/>
        <v>0</v>
      </c>
    </row>
    <row r="13" spans="1:13">
      <c r="A13" t="s">
        <v>67</v>
      </c>
      <c r="B13" t="s">
        <v>36</v>
      </c>
      <c r="C13">
        <v>9</v>
      </c>
      <c r="D13">
        <v>20</v>
      </c>
      <c r="E13">
        <v>70</v>
      </c>
      <c r="F13">
        <v>1</v>
      </c>
      <c r="H13" s="5">
        <f t="shared" si="1"/>
        <v>0.9</v>
      </c>
      <c r="I13" s="5">
        <f t="shared" si="2"/>
        <v>1</v>
      </c>
      <c r="J13" s="5">
        <f t="shared" si="0"/>
        <v>0.7</v>
      </c>
      <c r="K13" s="5">
        <f t="shared" si="0"/>
        <v>1</v>
      </c>
      <c r="M13" s="5" t="b">
        <f t="shared" si="3"/>
        <v>0</v>
      </c>
    </row>
    <row r="14" spans="1:13">
      <c r="A14" t="s">
        <v>68</v>
      </c>
      <c r="B14" t="s">
        <v>36</v>
      </c>
      <c r="C14">
        <v>10</v>
      </c>
      <c r="D14">
        <v>19</v>
      </c>
      <c r="E14">
        <v>80</v>
      </c>
      <c r="F14">
        <v>1</v>
      </c>
      <c r="H14" s="5">
        <f t="shared" si="1"/>
        <v>1</v>
      </c>
      <c r="I14" s="5">
        <f t="shared" si="2"/>
        <v>0.95</v>
      </c>
      <c r="J14" s="5">
        <f t="shared" si="0"/>
        <v>0.8</v>
      </c>
      <c r="K14" s="5">
        <f t="shared" si="0"/>
        <v>1</v>
      </c>
      <c r="M14" s="5" t="b">
        <f t="shared" si="3"/>
        <v>0</v>
      </c>
    </row>
    <row r="15" spans="1:13">
      <c r="A15" t="s">
        <v>68</v>
      </c>
      <c r="B15" t="s">
        <v>69</v>
      </c>
      <c r="C15">
        <v>8</v>
      </c>
      <c r="D15">
        <v>17</v>
      </c>
      <c r="E15">
        <v>90</v>
      </c>
      <c r="F15">
        <v>1</v>
      </c>
      <c r="H15" s="5">
        <f t="shared" si="1"/>
        <v>0.8</v>
      </c>
      <c r="I15" s="5">
        <f t="shared" si="2"/>
        <v>0.85</v>
      </c>
      <c r="J15" s="5">
        <f t="shared" si="0"/>
        <v>0.9</v>
      </c>
      <c r="K15" s="5">
        <f t="shared" si="0"/>
        <v>1</v>
      </c>
      <c r="M15" s="5" t="b">
        <f t="shared" si="3"/>
        <v>0</v>
      </c>
    </row>
    <row r="16" spans="1:13">
      <c r="A16" t="s">
        <v>70</v>
      </c>
      <c r="B16" t="s">
        <v>71</v>
      </c>
      <c r="C16">
        <v>9</v>
      </c>
      <c r="D16">
        <v>19</v>
      </c>
      <c r="E16">
        <v>45</v>
      </c>
      <c r="F16">
        <v>0</v>
      </c>
      <c r="H16" s="5">
        <f t="shared" si="1"/>
        <v>0.9</v>
      </c>
      <c r="I16" s="5">
        <f t="shared" si="2"/>
        <v>0.95</v>
      </c>
      <c r="J16" s="5">
        <f t="shared" si="0"/>
        <v>0.45</v>
      </c>
      <c r="K16" s="5">
        <f t="shared" si="0"/>
        <v>0</v>
      </c>
      <c r="M16" s="5" t="b">
        <f t="shared" si="3"/>
        <v>1</v>
      </c>
    </row>
    <row r="17" spans="1:13">
      <c r="A17" t="s">
        <v>72</v>
      </c>
      <c r="B17" t="s">
        <v>71</v>
      </c>
      <c r="C17">
        <v>7</v>
      </c>
      <c r="D17">
        <v>20</v>
      </c>
      <c r="E17">
        <v>90</v>
      </c>
      <c r="F17">
        <v>1</v>
      </c>
      <c r="H17" s="5">
        <f t="shared" si="1"/>
        <v>0.7</v>
      </c>
      <c r="I17" s="5">
        <f t="shared" si="2"/>
        <v>1</v>
      </c>
      <c r="J17" s="5">
        <f t="shared" si="0"/>
        <v>0.9</v>
      </c>
      <c r="K17" s="5">
        <f t="shared" si="0"/>
        <v>1</v>
      </c>
      <c r="M17" s="5" t="b">
        <f t="shared" si="3"/>
        <v>0</v>
      </c>
    </row>
    <row r="18" spans="1:13">
      <c r="A18" t="s">
        <v>73</v>
      </c>
      <c r="B18" t="s">
        <v>74</v>
      </c>
      <c r="C18">
        <v>10</v>
      </c>
      <c r="D18">
        <v>10</v>
      </c>
      <c r="E18">
        <v>80</v>
      </c>
      <c r="F18">
        <v>1</v>
      </c>
      <c r="H18" s="5">
        <f t="shared" si="1"/>
        <v>1</v>
      </c>
      <c r="I18" s="5">
        <f t="shared" si="2"/>
        <v>0.5</v>
      </c>
      <c r="J18" s="5">
        <f t="shared" si="0"/>
        <v>0.8</v>
      </c>
      <c r="K18" s="5">
        <f t="shared" si="0"/>
        <v>1</v>
      </c>
      <c r="M18" s="5" t="b">
        <f t="shared" si="3"/>
        <v>0</v>
      </c>
    </row>
    <row r="19" spans="1:13">
      <c r="A19" t="s">
        <v>75</v>
      </c>
      <c r="B19" t="s">
        <v>76</v>
      </c>
      <c r="C19">
        <v>11</v>
      </c>
      <c r="D19">
        <v>20</v>
      </c>
      <c r="E19">
        <v>69</v>
      </c>
      <c r="F19">
        <v>1</v>
      </c>
      <c r="H19" s="5">
        <f t="shared" si="1"/>
        <v>1.1000000000000001</v>
      </c>
      <c r="I19" s="5">
        <f t="shared" si="2"/>
        <v>1</v>
      </c>
      <c r="J19" s="5">
        <f t="shared" si="0"/>
        <v>0.69</v>
      </c>
      <c r="K19" s="5">
        <f t="shared" si="0"/>
        <v>1</v>
      </c>
      <c r="M19" s="5" t="b">
        <f t="shared" si="3"/>
        <v>0</v>
      </c>
    </row>
    <row r="20" spans="1:13">
      <c r="A20" t="s">
        <v>39</v>
      </c>
      <c r="B20" t="s">
        <v>77</v>
      </c>
      <c r="C20">
        <v>10</v>
      </c>
      <c r="D20">
        <v>14</v>
      </c>
      <c r="E20">
        <v>90</v>
      </c>
      <c r="F20">
        <v>1</v>
      </c>
      <c r="H20" s="5">
        <f t="shared" si="1"/>
        <v>1</v>
      </c>
      <c r="I20" s="5">
        <f t="shared" si="2"/>
        <v>0.7</v>
      </c>
      <c r="J20" s="5">
        <f>E20/E$2</f>
        <v>0.9</v>
      </c>
      <c r="K20" s="5">
        <f>F20/F$2</f>
        <v>1</v>
      </c>
      <c r="M20" s="5" t="b">
        <f t="shared" si="3"/>
        <v>0</v>
      </c>
    </row>
    <row r="22" spans="1:13">
      <c r="A22" t="s">
        <v>40</v>
      </c>
      <c r="C22">
        <f>MAX(C4:C20)</f>
        <v>11</v>
      </c>
      <c r="D22">
        <f>MAX(D4:D20)</f>
        <v>20</v>
      </c>
      <c r="E22">
        <f>MAX(E4:E20)</f>
        <v>100</v>
      </c>
      <c r="F22">
        <f>MAX(F4:F20)</f>
        <v>1</v>
      </c>
      <c r="H22" s="5">
        <f>MAX(H4:H20)</f>
        <v>1.1000000000000001</v>
      </c>
      <c r="I22" s="5">
        <f>MAX(I4:I20)</f>
        <v>1</v>
      </c>
      <c r="J22" s="5">
        <f>MAX(J4:J20)</f>
        <v>1</v>
      </c>
      <c r="K22" s="5">
        <f>MAX(K4:K20)</f>
        <v>1</v>
      </c>
    </row>
    <row r="23" spans="1:13">
      <c r="A23" t="s">
        <v>41</v>
      </c>
      <c r="C23">
        <f>MIN(C4:C20)</f>
        <v>5</v>
      </c>
      <c r="D23">
        <f>MIN(D4:D20)</f>
        <v>6</v>
      </c>
      <c r="E23">
        <f>MIN(E4:E20)</f>
        <v>45</v>
      </c>
      <c r="F23">
        <f>MIN(F4:F20)</f>
        <v>0</v>
      </c>
      <c r="H23" s="5">
        <f>MIN(H4:H20)</f>
        <v>0.5</v>
      </c>
      <c r="I23" s="5">
        <f>MIN(I4:I20)</f>
        <v>0.3</v>
      </c>
      <c r="J23" s="5">
        <f>MIN(J4:J20)</f>
        <v>0.45</v>
      </c>
      <c r="K23" s="5">
        <f>MIN(K4:K20)</f>
        <v>0</v>
      </c>
    </row>
    <row r="24" spans="1:13">
      <c r="A24" t="s">
        <v>42</v>
      </c>
      <c r="C24" s="6">
        <f>AVERAGE(C4:C20)</f>
        <v>8.9411764705882355</v>
      </c>
      <c r="D24" s="6">
        <f>AVERAGE(D4:D20)</f>
        <v>16.941176470588236</v>
      </c>
      <c r="E24" s="6">
        <f>AVERAGE(E4:E20)</f>
        <v>81.647058823529406</v>
      </c>
      <c r="F24" s="6">
        <f>AVERAGE(F4:F20)</f>
        <v>0.88235294117647056</v>
      </c>
      <c r="G24" s="6"/>
      <c r="H24" s="5">
        <f>AVERAGE(H4:H20)</f>
        <v>0.89411764705882346</v>
      </c>
      <c r="I24" s="5">
        <f>AVERAGE(I4:I20)</f>
        <v>0.84705882352941153</v>
      </c>
      <c r="J24" s="5">
        <f>AVERAGE(J4:J20)</f>
        <v>0.81647058823529417</v>
      </c>
      <c r="K24" s="5">
        <f>AVERAGE(K4:K20)</f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5" priority="2" operator="lessThan">
      <formula>0.5</formula>
    </cfRule>
  </conditionalFormatting>
  <conditionalFormatting sqref="M4:M20">
    <cfRule type="cellIs" dxfId="4" priority="1" operator="equal">
      <formula>TRUE</formula>
    </cfRule>
  </conditionalFormatting>
  <pageMargins left="0.7" right="0.7" top="0.75" bottom="0.75" header="0.3" footer="0.3"/>
  <pageSetup paperSize="9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499984740745262"/>
  </sheetPr>
  <dimension ref="A1:L31"/>
  <sheetViews>
    <sheetView zoomScale="150" zoomScaleNormal="150" workbookViewId="0">
      <selection activeCell="A12" sqref="A12"/>
    </sheetView>
  </sheetViews>
  <sheetFormatPr defaultRowHeight="15"/>
  <cols>
    <col min="1" max="1" width="18.85546875" customWidth="1"/>
    <col min="4" max="4" width="10.7109375" bestFit="1" customWidth="1"/>
    <col min="6" max="6" width="11" bestFit="1" customWidth="1"/>
  </cols>
  <sheetData>
    <row r="1" spans="1:12">
      <c r="A1" t="s">
        <v>84</v>
      </c>
    </row>
    <row r="4" spans="1:12">
      <c r="A4" t="s">
        <v>85</v>
      </c>
      <c r="B4" s="7" t="s">
        <v>5</v>
      </c>
      <c r="C4" s="7">
        <v>3</v>
      </c>
      <c r="D4" s="8" t="s">
        <v>91</v>
      </c>
      <c r="E4" s="8">
        <v>5</v>
      </c>
      <c r="F4" s="10" t="s">
        <v>99</v>
      </c>
      <c r="G4" s="10">
        <v>4</v>
      </c>
      <c r="H4" s="9" t="s">
        <v>92</v>
      </c>
      <c r="I4" s="9">
        <v>3</v>
      </c>
      <c r="J4" s="11" t="s">
        <v>93</v>
      </c>
      <c r="K4" s="11">
        <v>1</v>
      </c>
      <c r="L4" t="s">
        <v>100</v>
      </c>
    </row>
    <row r="5" spans="1:12">
      <c r="A5" t="s">
        <v>94</v>
      </c>
      <c r="B5" s="7">
        <v>1</v>
      </c>
      <c r="C5" s="7">
        <f>C$4*B5</f>
        <v>3</v>
      </c>
      <c r="D5" s="8">
        <v>5</v>
      </c>
      <c r="E5" s="8">
        <f>E$4*D5</f>
        <v>25</v>
      </c>
      <c r="F5" s="10">
        <v>1</v>
      </c>
      <c r="G5" s="10">
        <f>G$4*F5</f>
        <v>4</v>
      </c>
      <c r="H5" s="9">
        <v>4</v>
      </c>
      <c r="I5" s="9">
        <f>I$4*H5</f>
        <v>12</v>
      </c>
      <c r="J5" s="11">
        <v>5</v>
      </c>
      <c r="K5" s="11">
        <f>K$4*J5</f>
        <v>5</v>
      </c>
      <c r="L5">
        <f>C5+E5+G5+I5+K5</f>
        <v>49</v>
      </c>
    </row>
    <row r="6" spans="1:12">
      <c r="A6" t="s">
        <v>95</v>
      </c>
      <c r="B6" s="7">
        <v>4</v>
      </c>
      <c r="C6" s="7">
        <f t="shared" ref="C6:E9" si="0">C$4*B6</f>
        <v>12</v>
      </c>
      <c r="D6" s="8">
        <v>4</v>
      </c>
      <c r="E6" s="8">
        <f t="shared" si="0"/>
        <v>20</v>
      </c>
      <c r="F6" s="10">
        <v>3</v>
      </c>
      <c r="G6" s="10">
        <f>G$4*F6</f>
        <v>12</v>
      </c>
      <c r="H6" s="9">
        <v>2</v>
      </c>
      <c r="I6" s="9">
        <f>I$4*H6</f>
        <v>6</v>
      </c>
      <c r="J6" s="11">
        <v>1</v>
      </c>
      <c r="K6" s="11">
        <f>K$4*J6</f>
        <v>1</v>
      </c>
      <c r="L6">
        <f>C6+E6+G6+I6+K6</f>
        <v>51</v>
      </c>
    </row>
    <row r="7" spans="1:12">
      <c r="A7" t="s">
        <v>96</v>
      </c>
      <c r="B7" s="7">
        <v>5</v>
      </c>
      <c r="C7" s="7">
        <f t="shared" si="0"/>
        <v>15</v>
      </c>
      <c r="D7" s="8">
        <v>1</v>
      </c>
      <c r="E7" s="8">
        <f t="shared" si="0"/>
        <v>5</v>
      </c>
      <c r="F7" s="10">
        <v>5</v>
      </c>
      <c r="G7" s="10">
        <f>G$4*F7</f>
        <v>20</v>
      </c>
      <c r="H7" s="9">
        <v>3</v>
      </c>
      <c r="I7" s="9">
        <f>I$4*H7</f>
        <v>9</v>
      </c>
      <c r="J7" s="11">
        <v>3</v>
      </c>
      <c r="K7" s="11">
        <f>K$4*J7</f>
        <v>3</v>
      </c>
      <c r="L7">
        <f>C7+E7+G7+I7+K7</f>
        <v>52</v>
      </c>
    </row>
    <row r="8" spans="1:12">
      <c r="A8" t="s">
        <v>97</v>
      </c>
      <c r="B8" s="7">
        <v>3</v>
      </c>
      <c r="C8" s="7">
        <f t="shared" si="0"/>
        <v>9</v>
      </c>
      <c r="D8" s="8">
        <v>5</v>
      </c>
      <c r="E8" s="8">
        <f t="shared" si="0"/>
        <v>25</v>
      </c>
      <c r="F8" s="10">
        <v>4</v>
      </c>
      <c r="G8" s="10">
        <f>G$4*F8</f>
        <v>16</v>
      </c>
      <c r="H8" s="9">
        <v>4</v>
      </c>
      <c r="I8" s="9">
        <f>I$4*H8</f>
        <v>12</v>
      </c>
      <c r="J8" s="11">
        <v>3</v>
      </c>
      <c r="K8" s="11">
        <f>K$4*J8</f>
        <v>3</v>
      </c>
      <c r="L8">
        <f>C8+E8+G8+I8+K8</f>
        <v>65</v>
      </c>
    </row>
    <row r="9" spans="1:12">
      <c r="A9" t="s">
        <v>98</v>
      </c>
      <c r="B9" s="7">
        <v>3</v>
      </c>
      <c r="C9" s="7">
        <f t="shared" si="0"/>
        <v>9</v>
      </c>
      <c r="D9" s="8">
        <v>5</v>
      </c>
      <c r="E9" s="8">
        <f t="shared" si="0"/>
        <v>25</v>
      </c>
      <c r="F9" s="10">
        <v>2</v>
      </c>
      <c r="G9" s="10">
        <f>G$4*F9</f>
        <v>8</v>
      </c>
      <c r="H9" s="9">
        <v>2</v>
      </c>
      <c r="I9" s="9">
        <f>I$4*H9</f>
        <v>6</v>
      </c>
      <c r="J9" s="11">
        <v>5</v>
      </c>
      <c r="K9" s="11">
        <f>K$4*J9</f>
        <v>5</v>
      </c>
      <c r="L9">
        <f>C9+E9+G9+I9+K9</f>
        <v>53</v>
      </c>
    </row>
    <row r="27" spans="1:1">
      <c r="A27" t="s">
        <v>86</v>
      </c>
    </row>
    <row r="28" spans="1:1">
      <c r="A28" t="s">
        <v>87</v>
      </c>
    </row>
    <row r="29" spans="1:1">
      <c r="A29" t="s">
        <v>88</v>
      </c>
    </row>
    <row r="30" spans="1:1">
      <c r="A30" t="s">
        <v>89</v>
      </c>
    </row>
    <row r="31" spans="1:1">
      <c r="A31" t="s">
        <v>90</v>
      </c>
    </row>
  </sheetData>
  <conditionalFormatting sqref="L5:L9">
    <cfRule type="top10" dxfId="3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B8"/>
  <sheetViews>
    <sheetView workbookViewId="0">
      <selection activeCell="B7" sqref="B7"/>
    </sheetView>
  </sheetViews>
  <sheetFormatPr defaultRowHeight="15"/>
  <cols>
    <col min="1" max="1" width="13.140625" customWidth="1"/>
    <col min="2" max="2" width="16.28515625" customWidth="1"/>
    <col min="3" max="3" width="19.7109375" bestFit="1" customWidth="1"/>
    <col min="4" max="4" width="6.7109375" customWidth="1"/>
    <col min="5" max="9" width="7.7109375" customWidth="1"/>
    <col min="10" max="11" width="8.7109375" customWidth="1"/>
    <col min="12" max="12" width="12.42578125" bestFit="1" customWidth="1"/>
  </cols>
  <sheetData>
    <row r="1" spans="1:2">
      <c r="A1" t="s">
        <v>152</v>
      </c>
    </row>
    <row r="3" spans="1:2">
      <c r="A3" s="17" t="s">
        <v>150</v>
      </c>
      <c r="B3" t="s">
        <v>149</v>
      </c>
    </row>
    <row r="4" spans="1:2">
      <c r="A4" s="18" t="s">
        <v>139</v>
      </c>
      <c r="B4" s="1">
        <v>6003.5</v>
      </c>
    </row>
    <row r="5" spans="1:2">
      <c r="A5" s="18" t="s">
        <v>141</v>
      </c>
      <c r="B5" s="1">
        <v>2410.7000000000003</v>
      </c>
    </row>
    <row r="6" spans="1:2">
      <c r="A6" s="18" t="s">
        <v>145</v>
      </c>
      <c r="B6" s="1">
        <v>3035.3</v>
      </c>
    </row>
    <row r="7" spans="1:2">
      <c r="A7" s="18" t="s">
        <v>143</v>
      </c>
      <c r="B7" s="1">
        <v>5661.0999999999985</v>
      </c>
    </row>
    <row r="8" spans="1:2">
      <c r="A8" s="18" t="s">
        <v>151</v>
      </c>
      <c r="B8" s="1">
        <v>17110.599999999999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499984740745262"/>
  </sheetPr>
  <dimension ref="A1:K176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defaultRowHeight="15"/>
  <cols>
    <col min="1" max="1" width="6.5703125" customWidth="1"/>
    <col min="2" max="2" width="11.5703125" customWidth="1"/>
    <col min="3" max="3" width="9.28515625" customWidth="1"/>
    <col min="4" max="4" width="19" customWidth="1"/>
    <col min="5" max="6" width="12.5703125" style="1"/>
    <col min="7" max="7" width="12.5703125"/>
    <col min="8" max="8" width="26.42578125" customWidth="1"/>
    <col min="9" max="9" width="15.140625" bestFit="1" customWidth="1"/>
    <col min="10" max="10" width="15.140625" customWidth="1"/>
    <col min="11" max="11" width="8.5703125" customWidth="1"/>
  </cols>
  <sheetData>
    <row r="1" spans="1:11" ht="45.75" customHeight="1">
      <c r="A1" s="15" t="s">
        <v>101</v>
      </c>
      <c r="B1" s="15" t="s">
        <v>102</v>
      </c>
      <c r="C1" s="15" t="s">
        <v>103</v>
      </c>
      <c r="D1" s="15" t="s">
        <v>104</v>
      </c>
      <c r="E1" s="16" t="s">
        <v>105</v>
      </c>
      <c r="F1" s="16" t="s">
        <v>106</v>
      </c>
      <c r="G1" s="15" t="s">
        <v>107</v>
      </c>
      <c r="H1" s="15" t="s">
        <v>137</v>
      </c>
      <c r="I1" s="15" t="s">
        <v>1</v>
      </c>
      <c r="J1" s="15" t="s">
        <v>2</v>
      </c>
      <c r="K1" s="15" t="s">
        <v>108</v>
      </c>
    </row>
    <row r="2" spans="1:11">
      <c r="A2" s="13" t="s">
        <v>109</v>
      </c>
      <c r="B2" s="14">
        <v>1001</v>
      </c>
      <c r="C2">
        <v>9822</v>
      </c>
      <c r="D2" t="s">
        <v>110</v>
      </c>
      <c r="E2" s="1">
        <v>58.3</v>
      </c>
      <c r="F2" s="1">
        <v>98.4</v>
      </c>
      <c r="G2" s="1">
        <f t="shared" ref="G2:G33" si="0">F2-E2</f>
        <v>40.100000000000009</v>
      </c>
      <c r="H2" s="1">
        <f t="shared" ref="H2:H33" si="1">IF(F2&gt;50,G2*0.2,G2*0.1)</f>
        <v>8.0200000000000014</v>
      </c>
      <c r="I2" t="s">
        <v>138</v>
      </c>
      <c r="J2" t="s">
        <v>139</v>
      </c>
      <c r="K2" t="s">
        <v>111</v>
      </c>
    </row>
    <row r="3" spans="1:11">
      <c r="A3" s="13" t="s">
        <v>109</v>
      </c>
      <c r="B3" s="14">
        <v>1002</v>
      </c>
      <c r="C3">
        <v>2877</v>
      </c>
      <c r="D3" t="s">
        <v>112</v>
      </c>
      <c r="E3" s="1">
        <v>11.4</v>
      </c>
      <c r="F3" s="1">
        <v>16.3</v>
      </c>
      <c r="G3" s="1">
        <f t="shared" si="0"/>
        <v>4.9000000000000004</v>
      </c>
      <c r="H3" s="1">
        <f t="shared" si="1"/>
        <v>0.49000000000000005</v>
      </c>
      <c r="I3" t="s">
        <v>140</v>
      </c>
      <c r="J3" t="s">
        <v>141</v>
      </c>
      <c r="K3" t="s">
        <v>113</v>
      </c>
    </row>
    <row r="4" spans="1:11">
      <c r="A4" s="13" t="s">
        <v>109</v>
      </c>
      <c r="B4" s="14">
        <v>1003</v>
      </c>
      <c r="C4">
        <v>2499</v>
      </c>
      <c r="D4" t="s">
        <v>114</v>
      </c>
      <c r="E4" s="1">
        <v>6.2</v>
      </c>
      <c r="F4" s="1">
        <v>9.1999999999999993</v>
      </c>
      <c r="G4" s="1">
        <f t="shared" si="0"/>
        <v>2.9999999999999991</v>
      </c>
      <c r="H4" s="1">
        <f t="shared" si="1"/>
        <v>0.29999999999999993</v>
      </c>
      <c r="I4" t="s">
        <v>142</v>
      </c>
      <c r="J4" t="s">
        <v>143</v>
      </c>
      <c r="K4" t="s">
        <v>115</v>
      </c>
    </row>
    <row r="5" spans="1:11">
      <c r="A5" s="13" t="s">
        <v>109</v>
      </c>
      <c r="B5" s="14">
        <v>1004</v>
      </c>
      <c r="C5">
        <v>8722</v>
      </c>
      <c r="D5" t="s">
        <v>116</v>
      </c>
      <c r="E5" s="1">
        <v>344</v>
      </c>
      <c r="F5" s="1">
        <v>502</v>
      </c>
      <c r="G5" s="1">
        <f t="shared" si="0"/>
        <v>158</v>
      </c>
      <c r="H5" s="1">
        <f t="shared" si="1"/>
        <v>31.6</v>
      </c>
      <c r="I5" t="s">
        <v>138</v>
      </c>
      <c r="J5" t="s">
        <v>139</v>
      </c>
      <c r="K5" t="s">
        <v>115</v>
      </c>
    </row>
    <row r="6" spans="1:11">
      <c r="A6" s="13" t="s">
        <v>109</v>
      </c>
      <c r="B6" s="14">
        <v>1005</v>
      </c>
      <c r="C6">
        <v>1109</v>
      </c>
      <c r="D6" t="s">
        <v>117</v>
      </c>
      <c r="E6" s="1">
        <v>3</v>
      </c>
      <c r="F6" s="1">
        <v>8</v>
      </c>
      <c r="G6" s="1">
        <f t="shared" si="0"/>
        <v>5</v>
      </c>
      <c r="H6" s="1">
        <f t="shared" si="1"/>
        <v>0.5</v>
      </c>
      <c r="I6" t="s">
        <v>142</v>
      </c>
      <c r="J6" t="s">
        <v>143</v>
      </c>
      <c r="K6" t="s">
        <v>115</v>
      </c>
    </row>
    <row r="7" spans="1:11">
      <c r="A7" s="13" t="s">
        <v>109</v>
      </c>
      <c r="B7" s="14">
        <v>1006</v>
      </c>
      <c r="C7">
        <v>9822</v>
      </c>
      <c r="D7" t="s">
        <v>110</v>
      </c>
      <c r="E7" s="1">
        <v>58.3</v>
      </c>
      <c r="F7" s="1">
        <v>98.4</v>
      </c>
      <c r="G7" s="1">
        <f t="shared" si="0"/>
        <v>40.100000000000009</v>
      </c>
      <c r="H7" s="1">
        <f t="shared" si="1"/>
        <v>8.0200000000000014</v>
      </c>
      <c r="I7" t="s">
        <v>142</v>
      </c>
      <c r="J7" t="s">
        <v>143</v>
      </c>
      <c r="K7" t="s">
        <v>115</v>
      </c>
    </row>
    <row r="8" spans="1:11">
      <c r="A8" s="13" t="s">
        <v>109</v>
      </c>
      <c r="B8" s="14">
        <v>1007</v>
      </c>
      <c r="C8">
        <v>1109</v>
      </c>
      <c r="D8" t="s">
        <v>117</v>
      </c>
      <c r="E8" s="1">
        <v>3</v>
      </c>
      <c r="F8" s="1">
        <v>8</v>
      </c>
      <c r="G8" s="1">
        <f t="shared" si="0"/>
        <v>5</v>
      </c>
      <c r="H8" s="1">
        <f t="shared" si="1"/>
        <v>0.5</v>
      </c>
      <c r="I8" t="s">
        <v>144</v>
      </c>
      <c r="J8" t="s">
        <v>145</v>
      </c>
      <c r="K8" t="s">
        <v>111</v>
      </c>
    </row>
    <row r="9" spans="1:11">
      <c r="A9" s="13" t="s">
        <v>109</v>
      </c>
      <c r="B9" s="14">
        <v>1008</v>
      </c>
      <c r="C9">
        <v>2877</v>
      </c>
      <c r="D9" t="s">
        <v>112</v>
      </c>
      <c r="E9" s="1">
        <v>11.4</v>
      </c>
      <c r="F9" s="1">
        <v>16.3</v>
      </c>
      <c r="G9" s="1">
        <f t="shared" si="0"/>
        <v>4.9000000000000004</v>
      </c>
      <c r="H9" s="1">
        <f t="shared" si="1"/>
        <v>0.49000000000000005</v>
      </c>
      <c r="I9" t="s">
        <v>142</v>
      </c>
      <c r="J9" t="s">
        <v>143</v>
      </c>
      <c r="K9" t="s">
        <v>111</v>
      </c>
    </row>
    <row r="10" spans="1:11">
      <c r="A10" s="13" t="s">
        <v>109</v>
      </c>
      <c r="B10" s="14">
        <v>1009</v>
      </c>
      <c r="C10">
        <v>1109</v>
      </c>
      <c r="D10" t="s">
        <v>117</v>
      </c>
      <c r="E10" s="1">
        <v>3</v>
      </c>
      <c r="F10" s="1">
        <v>8</v>
      </c>
      <c r="G10" s="1">
        <f t="shared" si="0"/>
        <v>5</v>
      </c>
      <c r="H10" s="1">
        <f t="shared" si="1"/>
        <v>0.5</v>
      </c>
      <c r="I10" t="s">
        <v>142</v>
      </c>
      <c r="J10" t="s">
        <v>143</v>
      </c>
      <c r="K10" t="s">
        <v>115</v>
      </c>
    </row>
    <row r="11" spans="1:11">
      <c r="A11" s="13" t="s">
        <v>109</v>
      </c>
      <c r="B11" s="14">
        <v>1010</v>
      </c>
      <c r="C11">
        <v>2877</v>
      </c>
      <c r="D11" t="s">
        <v>112</v>
      </c>
      <c r="E11" s="1">
        <v>11.4</v>
      </c>
      <c r="F11" s="1">
        <v>16.3</v>
      </c>
      <c r="G11" s="1">
        <f t="shared" si="0"/>
        <v>4.9000000000000004</v>
      </c>
      <c r="H11" s="1">
        <f t="shared" si="1"/>
        <v>0.49000000000000005</v>
      </c>
      <c r="I11" t="s">
        <v>140</v>
      </c>
      <c r="J11" t="s">
        <v>141</v>
      </c>
      <c r="K11" t="s">
        <v>118</v>
      </c>
    </row>
    <row r="12" spans="1:11">
      <c r="A12" s="13" t="s">
        <v>109</v>
      </c>
      <c r="B12" s="14">
        <v>1011</v>
      </c>
      <c r="C12">
        <v>2877</v>
      </c>
      <c r="D12" t="s">
        <v>112</v>
      </c>
      <c r="E12" s="1">
        <v>11.4</v>
      </c>
      <c r="F12" s="1">
        <v>16.3</v>
      </c>
      <c r="G12" s="1">
        <f t="shared" si="0"/>
        <v>4.9000000000000004</v>
      </c>
      <c r="H12" s="1">
        <f t="shared" si="1"/>
        <v>0.49000000000000005</v>
      </c>
      <c r="I12" t="s">
        <v>140</v>
      </c>
      <c r="J12" t="s">
        <v>141</v>
      </c>
      <c r="K12" t="s">
        <v>115</v>
      </c>
    </row>
    <row r="13" spans="1:11">
      <c r="A13" s="13" t="s">
        <v>109</v>
      </c>
      <c r="B13" s="14">
        <v>1012</v>
      </c>
      <c r="C13">
        <v>4421</v>
      </c>
      <c r="D13" t="s">
        <v>119</v>
      </c>
      <c r="E13" s="1">
        <v>45</v>
      </c>
      <c r="F13" s="1">
        <v>87</v>
      </c>
      <c r="G13" s="1">
        <f t="shared" si="0"/>
        <v>42</v>
      </c>
      <c r="H13" s="1">
        <f t="shared" si="1"/>
        <v>8.4</v>
      </c>
      <c r="I13" t="s">
        <v>142</v>
      </c>
      <c r="J13" t="s">
        <v>143</v>
      </c>
      <c r="K13" t="s">
        <v>111</v>
      </c>
    </row>
    <row r="14" spans="1:11">
      <c r="A14" s="13" t="s">
        <v>109</v>
      </c>
      <c r="B14" s="14">
        <v>1013</v>
      </c>
      <c r="C14">
        <v>9212</v>
      </c>
      <c r="D14" t="s">
        <v>120</v>
      </c>
      <c r="E14" s="1">
        <v>4</v>
      </c>
      <c r="F14" s="1">
        <v>7</v>
      </c>
      <c r="G14" s="1">
        <f t="shared" si="0"/>
        <v>3</v>
      </c>
      <c r="H14" s="1">
        <f t="shared" si="1"/>
        <v>0.30000000000000004</v>
      </c>
      <c r="I14" t="s">
        <v>144</v>
      </c>
      <c r="J14" t="s">
        <v>145</v>
      </c>
      <c r="K14" t="s">
        <v>118</v>
      </c>
    </row>
    <row r="15" spans="1:11">
      <c r="A15" s="13" t="s">
        <v>109</v>
      </c>
      <c r="B15" s="14">
        <v>1014</v>
      </c>
      <c r="C15">
        <v>8722</v>
      </c>
      <c r="D15" t="s">
        <v>116</v>
      </c>
      <c r="E15" s="1">
        <v>344</v>
      </c>
      <c r="F15" s="1">
        <v>502</v>
      </c>
      <c r="G15" s="1">
        <f t="shared" si="0"/>
        <v>158</v>
      </c>
      <c r="H15" s="1">
        <f t="shared" si="1"/>
        <v>31.6</v>
      </c>
      <c r="I15" t="s">
        <v>138</v>
      </c>
      <c r="J15" t="s">
        <v>139</v>
      </c>
      <c r="K15" t="s">
        <v>113</v>
      </c>
    </row>
    <row r="16" spans="1:11">
      <c r="A16" s="13" t="s">
        <v>109</v>
      </c>
      <c r="B16" s="14">
        <v>1015</v>
      </c>
      <c r="C16">
        <v>2877</v>
      </c>
      <c r="D16" t="s">
        <v>112</v>
      </c>
      <c r="E16" s="1">
        <v>11.4</v>
      </c>
      <c r="F16" s="1">
        <v>16.3</v>
      </c>
      <c r="G16" s="1">
        <f t="shared" si="0"/>
        <v>4.9000000000000004</v>
      </c>
      <c r="H16" s="1">
        <f t="shared" si="1"/>
        <v>0.49000000000000005</v>
      </c>
      <c r="I16" t="s">
        <v>144</v>
      </c>
      <c r="J16" t="s">
        <v>145</v>
      </c>
      <c r="K16" t="s">
        <v>115</v>
      </c>
    </row>
    <row r="17" spans="1:11">
      <c r="A17" s="13" t="s">
        <v>109</v>
      </c>
      <c r="B17" s="14">
        <v>1016</v>
      </c>
      <c r="C17">
        <v>2499</v>
      </c>
      <c r="D17" t="s">
        <v>114</v>
      </c>
      <c r="E17" s="1">
        <v>6.2</v>
      </c>
      <c r="F17" s="1">
        <v>9.1999999999999993</v>
      </c>
      <c r="G17" s="1">
        <f t="shared" si="0"/>
        <v>2.9999999999999991</v>
      </c>
      <c r="H17" s="1">
        <f t="shared" si="1"/>
        <v>0.29999999999999993</v>
      </c>
      <c r="I17" t="s">
        <v>142</v>
      </c>
      <c r="J17" t="s">
        <v>143</v>
      </c>
      <c r="K17" t="s">
        <v>113</v>
      </c>
    </row>
    <row r="18" spans="1:11">
      <c r="A18" s="13" t="s">
        <v>121</v>
      </c>
      <c r="B18" s="14">
        <v>1017</v>
      </c>
      <c r="C18">
        <v>2242</v>
      </c>
      <c r="D18" t="s">
        <v>122</v>
      </c>
      <c r="E18" s="1">
        <v>60</v>
      </c>
      <c r="F18" s="1">
        <v>124</v>
      </c>
      <c r="G18" s="1">
        <f t="shared" si="0"/>
        <v>64</v>
      </c>
      <c r="H18" s="1">
        <f t="shared" si="1"/>
        <v>12.8</v>
      </c>
      <c r="I18" t="s">
        <v>140</v>
      </c>
      <c r="J18" t="s">
        <v>141</v>
      </c>
      <c r="K18" t="s">
        <v>111</v>
      </c>
    </row>
    <row r="19" spans="1:11">
      <c r="A19" s="13" t="s">
        <v>121</v>
      </c>
      <c r="B19" s="14">
        <v>1018</v>
      </c>
      <c r="C19">
        <v>1109</v>
      </c>
      <c r="D19" t="s">
        <v>117</v>
      </c>
      <c r="E19" s="1">
        <v>3</v>
      </c>
      <c r="F19" s="1">
        <v>8</v>
      </c>
      <c r="G19" s="1">
        <f t="shared" si="0"/>
        <v>5</v>
      </c>
      <c r="H19" s="1">
        <f t="shared" si="1"/>
        <v>0.5</v>
      </c>
      <c r="I19" t="s">
        <v>142</v>
      </c>
      <c r="J19" t="s">
        <v>143</v>
      </c>
      <c r="K19" t="s">
        <v>113</v>
      </c>
    </row>
    <row r="20" spans="1:11">
      <c r="A20" s="13" t="s">
        <v>121</v>
      </c>
      <c r="B20" s="14">
        <v>1019</v>
      </c>
      <c r="C20">
        <v>2499</v>
      </c>
      <c r="D20" t="s">
        <v>114</v>
      </c>
      <c r="E20" s="1">
        <v>6.2</v>
      </c>
      <c r="F20" s="1">
        <v>9.1999999999999993</v>
      </c>
      <c r="G20" s="1">
        <f t="shared" si="0"/>
        <v>2.9999999999999991</v>
      </c>
      <c r="H20" s="1">
        <f t="shared" si="1"/>
        <v>0.29999999999999993</v>
      </c>
      <c r="I20" t="s">
        <v>142</v>
      </c>
      <c r="J20" t="s">
        <v>143</v>
      </c>
      <c r="K20" t="s">
        <v>118</v>
      </c>
    </row>
    <row r="21" spans="1:11">
      <c r="A21" s="13" t="s">
        <v>121</v>
      </c>
      <c r="B21" s="14">
        <v>1020</v>
      </c>
      <c r="C21">
        <v>2499</v>
      </c>
      <c r="D21" t="s">
        <v>114</v>
      </c>
      <c r="E21" s="1">
        <v>6.2</v>
      </c>
      <c r="F21" s="1">
        <v>9.1999999999999993</v>
      </c>
      <c r="G21" s="1">
        <f t="shared" si="0"/>
        <v>2.9999999999999991</v>
      </c>
      <c r="H21" s="1">
        <f t="shared" si="1"/>
        <v>0.29999999999999993</v>
      </c>
      <c r="I21" t="s">
        <v>142</v>
      </c>
      <c r="J21" t="s">
        <v>143</v>
      </c>
      <c r="K21" t="s">
        <v>123</v>
      </c>
    </row>
    <row r="22" spans="1:11">
      <c r="A22" s="13" t="s">
        <v>121</v>
      </c>
      <c r="B22" s="14">
        <v>1021</v>
      </c>
      <c r="C22">
        <v>1109</v>
      </c>
      <c r="D22" t="s">
        <v>117</v>
      </c>
      <c r="E22" s="1">
        <v>3</v>
      </c>
      <c r="F22" s="1">
        <v>8</v>
      </c>
      <c r="G22" s="1">
        <f t="shared" si="0"/>
        <v>5</v>
      </c>
      <c r="H22" s="1">
        <f t="shared" si="1"/>
        <v>0.5</v>
      </c>
      <c r="I22" t="s">
        <v>140</v>
      </c>
      <c r="J22" t="s">
        <v>141</v>
      </c>
      <c r="K22" t="s">
        <v>118</v>
      </c>
    </row>
    <row r="23" spans="1:11">
      <c r="A23" s="13" t="s">
        <v>121</v>
      </c>
      <c r="B23" s="14">
        <v>1022</v>
      </c>
      <c r="C23">
        <v>2877</v>
      </c>
      <c r="D23" t="s">
        <v>112</v>
      </c>
      <c r="E23" s="1">
        <v>11.4</v>
      </c>
      <c r="F23" s="1">
        <v>16.3</v>
      </c>
      <c r="G23" s="1">
        <f t="shared" si="0"/>
        <v>4.9000000000000004</v>
      </c>
      <c r="H23" s="1">
        <f t="shared" si="1"/>
        <v>0.49000000000000005</v>
      </c>
      <c r="I23" t="s">
        <v>142</v>
      </c>
      <c r="J23" t="s">
        <v>143</v>
      </c>
      <c r="K23" t="s">
        <v>124</v>
      </c>
    </row>
    <row r="24" spans="1:11">
      <c r="A24" s="13" t="s">
        <v>121</v>
      </c>
      <c r="B24" s="14">
        <v>1023</v>
      </c>
      <c r="C24">
        <v>1109</v>
      </c>
      <c r="D24" t="s">
        <v>117</v>
      </c>
      <c r="E24" s="1">
        <v>3</v>
      </c>
      <c r="F24" s="1">
        <v>8</v>
      </c>
      <c r="G24" s="1">
        <f t="shared" si="0"/>
        <v>5</v>
      </c>
      <c r="H24" s="1">
        <f t="shared" si="1"/>
        <v>0.5</v>
      </c>
      <c r="I24" t="s">
        <v>144</v>
      </c>
      <c r="J24" t="s">
        <v>145</v>
      </c>
      <c r="K24" t="s">
        <v>111</v>
      </c>
    </row>
    <row r="25" spans="1:11">
      <c r="A25" s="13" t="s">
        <v>121</v>
      </c>
      <c r="B25" s="14">
        <v>1024</v>
      </c>
      <c r="C25">
        <v>9212</v>
      </c>
      <c r="D25" t="s">
        <v>120</v>
      </c>
      <c r="E25" s="1">
        <v>4</v>
      </c>
      <c r="F25" s="1">
        <v>7</v>
      </c>
      <c r="G25" s="1">
        <f t="shared" si="0"/>
        <v>3</v>
      </c>
      <c r="H25" s="1">
        <f t="shared" si="1"/>
        <v>0.30000000000000004</v>
      </c>
      <c r="I25" t="s">
        <v>140</v>
      </c>
      <c r="J25" t="s">
        <v>141</v>
      </c>
      <c r="K25" t="s">
        <v>124</v>
      </c>
    </row>
    <row r="26" spans="1:11">
      <c r="A26" s="13" t="s">
        <v>121</v>
      </c>
      <c r="B26" s="14">
        <v>1025</v>
      </c>
      <c r="C26">
        <v>2877</v>
      </c>
      <c r="D26" t="s">
        <v>112</v>
      </c>
      <c r="E26" s="1">
        <v>11.4</v>
      </c>
      <c r="F26" s="1">
        <v>16.3</v>
      </c>
      <c r="G26" s="1">
        <f t="shared" si="0"/>
        <v>4.9000000000000004</v>
      </c>
      <c r="H26" s="1">
        <f t="shared" si="1"/>
        <v>0.49000000000000005</v>
      </c>
      <c r="I26" t="s">
        <v>144</v>
      </c>
      <c r="J26" t="s">
        <v>145</v>
      </c>
      <c r="K26" t="s">
        <v>123</v>
      </c>
    </row>
    <row r="27" spans="1:11">
      <c r="A27" s="13" t="s">
        <v>121</v>
      </c>
      <c r="B27" s="14">
        <v>1026</v>
      </c>
      <c r="C27">
        <v>6119</v>
      </c>
      <c r="D27" t="s">
        <v>125</v>
      </c>
      <c r="E27" s="1">
        <v>9</v>
      </c>
      <c r="F27" s="1">
        <v>14</v>
      </c>
      <c r="G27" s="1">
        <f t="shared" si="0"/>
        <v>5</v>
      </c>
      <c r="H27" s="1">
        <f t="shared" si="1"/>
        <v>0.5</v>
      </c>
      <c r="I27" t="s">
        <v>144</v>
      </c>
      <c r="J27" t="s">
        <v>145</v>
      </c>
      <c r="K27" t="s">
        <v>111</v>
      </c>
    </row>
    <row r="28" spans="1:11">
      <c r="A28" s="13" t="s">
        <v>121</v>
      </c>
      <c r="B28" s="14">
        <v>1027</v>
      </c>
      <c r="C28">
        <v>6119</v>
      </c>
      <c r="D28" t="s">
        <v>125</v>
      </c>
      <c r="E28" s="1">
        <v>9</v>
      </c>
      <c r="F28" s="1">
        <v>14</v>
      </c>
      <c r="G28" s="1">
        <f t="shared" si="0"/>
        <v>5</v>
      </c>
      <c r="H28" s="1">
        <f t="shared" si="1"/>
        <v>0.5</v>
      </c>
      <c r="I28" t="s">
        <v>138</v>
      </c>
      <c r="J28" t="s">
        <v>139</v>
      </c>
      <c r="K28" t="s">
        <v>123</v>
      </c>
    </row>
    <row r="29" spans="1:11">
      <c r="A29" s="13" t="s">
        <v>121</v>
      </c>
      <c r="B29" s="14">
        <v>1028</v>
      </c>
      <c r="C29">
        <v>8722</v>
      </c>
      <c r="D29" t="s">
        <v>116</v>
      </c>
      <c r="E29" s="1">
        <v>344</v>
      </c>
      <c r="F29" s="1">
        <v>502</v>
      </c>
      <c r="G29" s="1">
        <f t="shared" si="0"/>
        <v>158</v>
      </c>
      <c r="H29" s="1">
        <f t="shared" si="1"/>
        <v>31.6</v>
      </c>
      <c r="I29" t="s">
        <v>138</v>
      </c>
      <c r="J29" t="s">
        <v>139</v>
      </c>
      <c r="K29" t="s">
        <v>115</v>
      </c>
    </row>
    <row r="30" spans="1:11">
      <c r="A30" s="13" t="s">
        <v>121</v>
      </c>
      <c r="B30" s="14">
        <v>1029</v>
      </c>
      <c r="C30">
        <v>2499</v>
      </c>
      <c r="D30" t="s">
        <v>114</v>
      </c>
      <c r="E30" s="1">
        <v>6.2</v>
      </c>
      <c r="F30" s="1">
        <v>9.1999999999999993</v>
      </c>
      <c r="G30" s="1">
        <f t="shared" si="0"/>
        <v>2.9999999999999991</v>
      </c>
      <c r="H30" s="1">
        <f t="shared" si="1"/>
        <v>0.29999999999999993</v>
      </c>
      <c r="I30" t="s">
        <v>140</v>
      </c>
      <c r="J30" t="s">
        <v>141</v>
      </c>
      <c r="K30" t="s">
        <v>115</v>
      </c>
    </row>
    <row r="31" spans="1:11">
      <c r="A31" s="13" t="s">
        <v>121</v>
      </c>
      <c r="B31" s="14">
        <v>1030</v>
      </c>
      <c r="C31">
        <v>4421</v>
      </c>
      <c r="D31" t="s">
        <v>119</v>
      </c>
      <c r="E31" s="1">
        <v>45</v>
      </c>
      <c r="F31" s="1">
        <v>87</v>
      </c>
      <c r="G31" s="1">
        <f t="shared" si="0"/>
        <v>42</v>
      </c>
      <c r="H31" s="1">
        <f t="shared" si="1"/>
        <v>8.4</v>
      </c>
      <c r="I31" t="s">
        <v>140</v>
      </c>
      <c r="J31" t="s">
        <v>141</v>
      </c>
      <c r="K31" t="s">
        <v>123</v>
      </c>
    </row>
    <row r="32" spans="1:11">
      <c r="A32" s="13" t="s">
        <v>121</v>
      </c>
      <c r="B32" s="14">
        <v>1031</v>
      </c>
      <c r="C32">
        <v>1109</v>
      </c>
      <c r="D32" t="s">
        <v>117</v>
      </c>
      <c r="E32" s="1">
        <v>3</v>
      </c>
      <c r="F32" s="1">
        <v>8</v>
      </c>
      <c r="G32" s="1">
        <f t="shared" si="0"/>
        <v>5</v>
      </c>
      <c r="H32" s="1">
        <f t="shared" si="1"/>
        <v>0.5</v>
      </c>
      <c r="I32" t="s">
        <v>140</v>
      </c>
      <c r="J32" t="s">
        <v>141</v>
      </c>
      <c r="K32" t="s">
        <v>113</v>
      </c>
    </row>
    <row r="33" spans="1:11">
      <c r="A33" s="13" t="s">
        <v>121</v>
      </c>
      <c r="B33" s="14">
        <v>1032</v>
      </c>
      <c r="C33">
        <v>2877</v>
      </c>
      <c r="D33" t="s">
        <v>112</v>
      </c>
      <c r="E33" s="1">
        <v>11.4</v>
      </c>
      <c r="F33" s="1">
        <v>16.3</v>
      </c>
      <c r="G33" s="1">
        <f t="shared" si="0"/>
        <v>4.9000000000000004</v>
      </c>
      <c r="H33" s="1">
        <f t="shared" si="1"/>
        <v>0.49000000000000005</v>
      </c>
      <c r="I33" t="s">
        <v>138</v>
      </c>
      <c r="J33" t="s">
        <v>139</v>
      </c>
      <c r="K33" t="s">
        <v>115</v>
      </c>
    </row>
    <row r="34" spans="1:11">
      <c r="A34" s="13" t="s">
        <v>121</v>
      </c>
      <c r="B34" s="14">
        <v>1033</v>
      </c>
      <c r="C34">
        <v>9822</v>
      </c>
      <c r="D34" t="s">
        <v>110</v>
      </c>
      <c r="E34" s="1">
        <v>58.3</v>
      </c>
      <c r="F34" s="1">
        <v>98.4</v>
      </c>
      <c r="G34" s="1">
        <f t="shared" ref="G34:G65" si="2">F34-E34</f>
        <v>40.100000000000009</v>
      </c>
      <c r="H34" s="1">
        <f t="shared" ref="H34:H65" si="3">IF(F34&gt;50,G34*0.2,G34*0.1)</f>
        <v>8.0200000000000014</v>
      </c>
      <c r="I34" t="s">
        <v>140</v>
      </c>
      <c r="J34" t="s">
        <v>141</v>
      </c>
      <c r="K34" t="s">
        <v>113</v>
      </c>
    </row>
    <row r="35" spans="1:11">
      <c r="A35" s="13" t="s">
        <v>121</v>
      </c>
      <c r="B35" s="14">
        <v>1034</v>
      </c>
      <c r="C35">
        <v>2877</v>
      </c>
      <c r="D35" t="s">
        <v>112</v>
      </c>
      <c r="E35" s="1">
        <v>11.4</v>
      </c>
      <c r="F35" s="1">
        <v>16.3</v>
      </c>
      <c r="G35" s="1">
        <f t="shared" si="2"/>
        <v>4.9000000000000004</v>
      </c>
      <c r="H35" s="1">
        <f t="shared" si="3"/>
        <v>0.49000000000000005</v>
      </c>
      <c r="I35" t="s">
        <v>140</v>
      </c>
      <c r="J35" t="s">
        <v>141</v>
      </c>
      <c r="K35" t="s">
        <v>118</v>
      </c>
    </row>
    <row r="36" spans="1:11">
      <c r="A36" s="13" t="s">
        <v>126</v>
      </c>
      <c r="B36" s="14">
        <v>1035</v>
      </c>
      <c r="C36">
        <v>2499</v>
      </c>
      <c r="D36" t="s">
        <v>114</v>
      </c>
      <c r="E36" s="1">
        <v>6.2</v>
      </c>
      <c r="F36" s="1">
        <v>9.1999999999999993</v>
      </c>
      <c r="G36" s="1">
        <f t="shared" si="2"/>
        <v>2.9999999999999991</v>
      </c>
      <c r="H36" s="1">
        <f t="shared" si="3"/>
        <v>0.29999999999999993</v>
      </c>
      <c r="I36" t="s">
        <v>144</v>
      </c>
      <c r="J36" t="s">
        <v>145</v>
      </c>
      <c r="K36" t="s">
        <v>113</v>
      </c>
    </row>
    <row r="37" spans="1:11">
      <c r="A37" s="13" t="s">
        <v>126</v>
      </c>
      <c r="B37" s="14">
        <v>1036</v>
      </c>
      <c r="C37">
        <v>2499</v>
      </c>
      <c r="D37" t="s">
        <v>114</v>
      </c>
      <c r="E37" s="1">
        <v>6.2</v>
      </c>
      <c r="F37" s="1">
        <v>9.1999999999999993</v>
      </c>
      <c r="G37" s="1">
        <f t="shared" si="2"/>
        <v>2.9999999999999991</v>
      </c>
      <c r="H37" s="1">
        <f t="shared" si="3"/>
        <v>0.29999999999999993</v>
      </c>
      <c r="I37" t="s">
        <v>140</v>
      </c>
      <c r="J37" t="s">
        <v>141</v>
      </c>
      <c r="K37" t="s">
        <v>123</v>
      </c>
    </row>
    <row r="38" spans="1:11">
      <c r="A38" s="13" t="s">
        <v>126</v>
      </c>
      <c r="B38" s="14">
        <v>1037</v>
      </c>
      <c r="C38">
        <v>6622</v>
      </c>
      <c r="D38" t="s">
        <v>127</v>
      </c>
      <c r="E38" s="1">
        <v>42</v>
      </c>
      <c r="F38" s="1">
        <v>77</v>
      </c>
      <c r="G38" s="1">
        <f t="shared" si="2"/>
        <v>35</v>
      </c>
      <c r="H38" s="1">
        <f t="shared" si="3"/>
        <v>7</v>
      </c>
      <c r="I38" t="s">
        <v>140</v>
      </c>
      <c r="J38" t="s">
        <v>141</v>
      </c>
      <c r="K38" t="s">
        <v>123</v>
      </c>
    </row>
    <row r="39" spans="1:11">
      <c r="A39" s="13" t="s">
        <v>126</v>
      </c>
      <c r="B39" s="14">
        <v>1038</v>
      </c>
      <c r="C39">
        <v>2499</v>
      </c>
      <c r="D39" t="s">
        <v>114</v>
      </c>
      <c r="E39" s="1">
        <v>6.2</v>
      </c>
      <c r="F39" s="1">
        <v>9.1999999999999993</v>
      </c>
      <c r="G39" s="1">
        <f t="shared" si="2"/>
        <v>2.9999999999999991</v>
      </c>
      <c r="H39" s="1">
        <f t="shared" si="3"/>
        <v>0.29999999999999993</v>
      </c>
      <c r="I39" t="s">
        <v>140</v>
      </c>
      <c r="J39" t="s">
        <v>141</v>
      </c>
      <c r="K39" t="s">
        <v>123</v>
      </c>
    </row>
    <row r="40" spans="1:11">
      <c r="A40" s="13" t="s">
        <v>126</v>
      </c>
      <c r="B40" s="14">
        <v>1039</v>
      </c>
      <c r="C40">
        <v>2877</v>
      </c>
      <c r="D40" t="s">
        <v>112</v>
      </c>
      <c r="E40" s="1">
        <v>11.4</v>
      </c>
      <c r="F40" s="1">
        <v>16.3</v>
      </c>
      <c r="G40" s="1">
        <f t="shared" si="2"/>
        <v>4.9000000000000004</v>
      </c>
      <c r="H40" s="1">
        <f t="shared" si="3"/>
        <v>0.49000000000000005</v>
      </c>
      <c r="I40" t="s">
        <v>140</v>
      </c>
      <c r="J40" t="s">
        <v>141</v>
      </c>
      <c r="K40" t="s">
        <v>113</v>
      </c>
    </row>
    <row r="41" spans="1:11">
      <c r="A41" s="13" t="s">
        <v>126</v>
      </c>
      <c r="B41" s="14">
        <v>1040</v>
      </c>
      <c r="C41">
        <v>1109</v>
      </c>
      <c r="D41" t="s">
        <v>117</v>
      </c>
      <c r="E41" s="1">
        <v>3</v>
      </c>
      <c r="F41" s="1">
        <v>8</v>
      </c>
      <c r="G41" s="1">
        <f t="shared" si="2"/>
        <v>5</v>
      </c>
      <c r="H41" s="1">
        <f t="shared" si="3"/>
        <v>0.5</v>
      </c>
      <c r="I41" t="s">
        <v>140</v>
      </c>
      <c r="J41" t="s">
        <v>141</v>
      </c>
      <c r="K41" t="s">
        <v>115</v>
      </c>
    </row>
    <row r="42" spans="1:11">
      <c r="A42" s="13" t="s">
        <v>126</v>
      </c>
      <c r="B42" s="14">
        <v>1041</v>
      </c>
      <c r="C42">
        <v>2499</v>
      </c>
      <c r="D42" t="s">
        <v>114</v>
      </c>
      <c r="E42" s="1">
        <v>6.2</v>
      </c>
      <c r="F42" s="1">
        <v>9.1999999999999993</v>
      </c>
      <c r="G42" s="1">
        <f t="shared" si="2"/>
        <v>2.9999999999999991</v>
      </c>
      <c r="H42" s="1">
        <f t="shared" si="3"/>
        <v>0.29999999999999993</v>
      </c>
      <c r="I42" t="s">
        <v>138</v>
      </c>
      <c r="J42" t="s">
        <v>139</v>
      </c>
      <c r="K42" t="s">
        <v>111</v>
      </c>
    </row>
    <row r="43" spans="1:11">
      <c r="A43" s="13" t="s">
        <v>126</v>
      </c>
      <c r="B43" s="14">
        <v>1042</v>
      </c>
      <c r="C43">
        <v>8722</v>
      </c>
      <c r="D43" t="s">
        <v>116</v>
      </c>
      <c r="E43" s="1">
        <v>344</v>
      </c>
      <c r="F43" s="1">
        <v>502</v>
      </c>
      <c r="G43" s="1">
        <f t="shared" si="2"/>
        <v>158</v>
      </c>
      <c r="H43" s="1">
        <f t="shared" si="3"/>
        <v>31.6</v>
      </c>
      <c r="I43" t="s">
        <v>142</v>
      </c>
      <c r="J43" t="s">
        <v>143</v>
      </c>
      <c r="K43" t="s">
        <v>111</v>
      </c>
    </row>
    <row r="44" spans="1:11">
      <c r="A44" s="13" t="s">
        <v>126</v>
      </c>
      <c r="B44" s="14">
        <v>1043</v>
      </c>
      <c r="C44">
        <v>2242</v>
      </c>
      <c r="D44" t="s">
        <v>122</v>
      </c>
      <c r="E44" s="1">
        <v>60</v>
      </c>
      <c r="F44" s="1">
        <v>124</v>
      </c>
      <c r="G44" s="1">
        <f t="shared" si="2"/>
        <v>64</v>
      </c>
      <c r="H44" s="1">
        <f t="shared" si="3"/>
        <v>12.8</v>
      </c>
      <c r="I44" t="s">
        <v>142</v>
      </c>
      <c r="J44" t="s">
        <v>143</v>
      </c>
      <c r="K44" t="s">
        <v>113</v>
      </c>
    </row>
    <row r="45" spans="1:11">
      <c r="A45" s="13" t="s">
        <v>126</v>
      </c>
      <c r="B45" s="14">
        <v>1044</v>
      </c>
      <c r="C45">
        <v>2877</v>
      </c>
      <c r="D45" t="s">
        <v>112</v>
      </c>
      <c r="E45" s="1">
        <v>11.4</v>
      </c>
      <c r="F45" s="1">
        <v>16.3</v>
      </c>
      <c r="G45" s="1">
        <f t="shared" si="2"/>
        <v>4.9000000000000004</v>
      </c>
      <c r="H45" s="1">
        <f t="shared" si="3"/>
        <v>0.49000000000000005</v>
      </c>
      <c r="I45" t="s">
        <v>142</v>
      </c>
      <c r="J45" t="s">
        <v>143</v>
      </c>
      <c r="K45" t="s">
        <v>113</v>
      </c>
    </row>
    <row r="46" spans="1:11">
      <c r="A46" s="13" t="s">
        <v>126</v>
      </c>
      <c r="B46" s="14">
        <v>1045</v>
      </c>
      <c r="C46">
        <v>8722</v>
      </c>
      <c r="D46" t="s">
        <v>116</v>
      </c>
      <c r="E46" s="1">
        <v>344</v>
      </c>
      <c r="F46" s="1">
        <v>502</v>
      </c>
      <c r="G46" s="1">
        <f t="shared" si="2"/>
        <v>158</v>
      </c>
      <c r="H46" s="1">
        <f t="shared" si="3"/>
        <v>31.6</v>
      </c>
      <c r="I46" t="s">
        <v>144</v>
      </c>
      <c r="J46" t="s">
        <v>145</v>
      </c>
      <c r="K46" t="s">
        <v>115</v>
      </c>
    </row>
    <row r="47" spans="1:11">
      <c r="A47" s="13" t="s">
        <v>126</v>
      </c>
      <c r="B47" s="14">
        <v>1046</v>
      </c>
      <c r="C47">
        <v>6119</v>
      </c>
      <c r="D47" t="s">
        <v>125</v>
      </c>
      <c r="E47" s="1">
        <v>9</v>
      </c>
      <c r="F47" s="1">
        <v>14</v>
      </c>
      <c r="G47" s="1">
        <f t="shared" si="2"/>
        <v>5</v>
      </c>
      <c r="H47" s="1">
        <f t="shared" si="3"/>
        <v>0.5</v>
      </c>
      <c r="I47" t="s">
        <v>140</v>
      </c>
      <c r="J47" t="s">
        <v>141</v>
      </c>
      <c r="K47" t="s">
        <v>124</v>
      </c>
    </row>
    <row r="48" spans="1:11">
      <c r="A48" s="13" t="s">
        <v>126</v>
      </c>
      <c r="B48" s="14">
        <v>1047</v>
      </c>
      <c r="C48">
        <v>6622</v>
      </c>
      <c r="D48" t="s">
        <v>127</v>
      </c>
      <c r="E48" s="1">
        <v>42</v>
      </c>
      <c r="F48" s="1">
        <v>77</v>
      </c>
      <c r="G48" s="1">
        <f t="shared" si="2"/>
        <v>35</v>
      </c>
      <c r="H48" s="1">
        <f t="shared" si="3"/>
        <v>7</v>
      </c>
      <c r="I48" t="s">
        <v>144</v>
      </c>
      <c r="J48" t="s">
        <v>145</v>
      </c>
      <c r="K48" t="s">
        <v>115</v>
      </c>
    </row>
    <row r="49" spans="1:11">
      <c r="A49" s="13" t="s">
        <v>126</v>
      </c>
      <c r="B49" s="14">
        <v>1048</v>
      </c>
      <c r="C49">
        <v>8722</v>
      </c>
      <c r="D49" t="s">
        <v>116</v>
      </c>
      <c r="E49" s="1">
        <v>344</v>
      </c>
      <c r="F49" s="1">
        <v>502</v>
      </c>
      <c r="G49" s="1">
        <f t="shared" si="2"/>
        <v>158</v>
      </c>
      <c r="H49" s="1">
        <f t="shared" si="3"/>
        <v>31.6</v>
      </c>
      <c r="I49" t="s">
        <v>138</v>
      </c>
      <c r="J49" t="s">
        <v>139</v>
      </c>
      <c r="K49" t="s">
        <v>115</v>
      </c>
    </row>
    <row r="50" spans="1:11">
      <c r="A50" s="13" t="s">
        <v>128</v>
      </c>
      <c r="B50" s="14">
        <v>1049</v>
      </c>
      <c r="C50">
        <v>2499</v>
      </c>
      <c r="D50" t="s">
        <v>114</v>
      </c>
      <c r="E50" s="1">
        <v>6.2</v>
      </c>
      <c r="F50" s="1">
        <v>9.1999999999999993</v>
      </c>
      <c r="G50" s="1">
        <f t="shared" si="2"/>
        <v>2.9999999999999991</v>
      </c>
      <c r="H50" s="1">
        <f t="shared" si="3"/>
        <v>0.29999999999999993</v>
      </c>
      <c r="I50" t="s">
        <v>138</v>
      </c>
      <c r="J50" t="s">
        <v>139</v>
      </c>
      <c r="K50" t="s">
        <v>118</v>
      </c>
    </row>
    <row r="51" spans="1:11">
      <c r="A51" s="13" t="s">
        <v>128</v>
      </c>
      <c r="B51" s="14">
        <v>1050</v>
      </c>
      <c r="C51">
        <v>2877</v>
      </c>
      <c r="D51" t="s">
        <v>112</v>
      </c>
      <c r="E51" s="1">
        <v>11.4</v>
      </c>
      <c r="F51" s="1">
        <v>16.3</v>
      </c>
      <c r="G51" s="1">
        <f t="shared" si="2"/>
        <v>4.9000000000000004</v>
      </c>
      <c r="H51" s="1">
        <f t="shared" si="3"/>
        <v>0.49000000000000005</v>
      </c>
      <c r="I51" t="s">
        <v>138</v>
      </c>
      <c r="J51" t="s">
        <v>139</v>
      </c>
      <c r="K51" t="s">
        <v>115</v>
      </c>
    </row>
    <row r="52" spans="1:11">
      <c r="A52" s="13" t="s">
        <v>128</v>
      </c>
      <c r="B52" s="14">
        <v>1051</v>
      </c>
      <c r="C52">
        <v>6119</v>
      </c>
      <c r="D52" t="s">
        <v>125</v>
      </c>
      <c r="E52" s="1">
        <v>9</v>
      </c>
      <c r="F52" s="1">
        <v>14</v>
      </c>
      <c r="G52" s="1">
        <f t="shared" si="2"/>
        <v>5</v>
      </c>
      <c r="H52" s="1">
        <f t="shared" si="3"/>
        <v>0.5</v>
      </c>
      <c r="I52" t="s">
        <v>142</v>
      </c>
      <c r="J52" t="s">
        <v>143</v>
      </c>
      <c r="K52" t="s">
        <v>124</v>
      </c>
    </row>
    <row r="53" spans="1:11">
      <c r="A53" s="13" t="s">
        <v>128</v>
      </c>
      <c r="B53" s="14">
        <v>1052</v>
      </c>
      <c r="C53">
        <v>6622</v>
      </c>
      <c r="D53" t="s">
        <v>127</v>
      </c>
      <c r="E53" s="1">
        <v>42</v>
      </c>
      <c r="F53" s="1">
        <v>77</v>
      </c>
      <c r="G53" s="1">
        <f t="shared" si="2"/>
        <v>35</v>
      </c>
      <c r="H53" s="1">
        <f t="shared" si="3"/>
        <v>7</v>
      </c>
      <c r="I53" t="s">
        <v>142</v>
      </c>
      <c r="J53" t="s">
        <v>143</v>
      </c>
      <c r="K53" t="s">
        <v>115</v>
      </c>
    </row>
    <row r="54" spans="1:11">
      <c r="A54" s="13" t="s">
        <v>128</v>
      </c>
      <c r="B54" s="14">
        <v>1053</v>
      </c>
      <c r="C54">
        <v>2242</v>
      </c>
      <c r="D54" t="s">
        <v>122</v>
      </c>
      <c r="E54" s="1">
        <v>60</v>
      </c>
      <c r="F54" s="1">
        <v>124</v>
      </c>
      <c r="G54" s="1">
        <f t="shared" si="2"/>
        <v>64</v>
      </c>
      <c r="H54" s="1">
        <f t="shared" si="3"/>
        <v>12.8</v>
      </c>
      <c r="I54" t="s">
        <v>138</v>
      </c>
      <c r="J54" t="s">
        <v>139</v>
      </c>
      <c r="K54" t="s">
        <v>113</v>
      </c>
    </row>
    <row r="55" spans="1:11">
      <c r="A55" s="13" t="s">
        <v>128</v>
      </c>
      <c r="B55" s="14">
        <v>1054</v>
      </c>
      <c r="C55">
        <v>4421</v>
      </c>
      <c r="D55" t="s">
        <v>119</v>
      </c>
      <c r="E55" s="1">
        <v>45</v>
      </c>
      <c r="F55" s="1">
        <v>87</v>
      </c>
      <c r="G55" s="1">
        <f t="shared" si="2"/>
        <v>42</v>
      </c>
      <c r="H55" s="1">
        <f t="shared" si="3"/>
        <v>8.4</v>
      </c>
      <c r="I55" t="s">
        <v>142</v>
      </c>
      <c r="J55" t="s">
        <v>143</v>
      </c>
      <c r="K55" t="s">
        <v>123</v>
      </c>
    </row>
    <row r="56" spans="1:11">
      <c r="A56" s="13" t="s">
        <v>128</v>
      </c>
      <c r="B56" s="14">
        <v>1055</v>
      </c>
      <c r="C56">
        <v>6119</v>
      </c>
      <c r="D56" t="s">
        <v>125</v>
      </c>
      <c r="E56" s="1">
        <v>9</v>
      </c>
      <c r="F56" s="1">
        <v>14</v>
      </c>
      <c r="G56" s="1">
        <f t="shared" si="2"/>
        <v>5</v>
      </c>
      <c r="H56" s="1">
        <f t="shared" si="3"/>
        <v>0.5</v>
      </c>
      <c r="I56" t="s">
        <v>140</v>
      </c>
      <c r="J56" t="s">
        <v>141</v>
      </c>
      <c r="K56" t="s">
        <v>123</v>
      </c>
    </row>
    <row r="57" spans="1:11">
      <c r="A57" s="13" t="s">
        <v>128</v>
      </c>
      <c r="B57" s="14">
        <v>1056</v>
      </c>
      <c r="C57">
        <v>1109</v>
      </c>
      <c r="D57" t="s">
        <v>117</v>
      </c>
      <c r="E57" s="1">
        <v>3</v>
      </c>
      <c r="F57" s="1">
        <v>8</v>
      </c>
      <c r="G57" s="1">
        <f t="shared" si="2"/>
        <v>5</v>
      </c>
      <c r="H57" s="1">
        <f t="shared" si="3"/>
        <v>0.5</v>
      </c>
      <c r="I57" t="s">
        <v>142</v>
      </c>
      <c r="J57" t="s">
        <v>143</v>
      </c>
      <c r="K57" t="s">
        <v>113</v>
      </c>
    </row>
    <row r="58" spans="1:11">
      <c r="A58" s="13" t="s">
        <v>128</v>
      </c>
      <c r="B58" s="14">
        <v>1057</v>
      </c>
      <c r="C58">
        <v>2499</v>
      </c>
      <c r="D58" t="s">
        <v>114</v>
      </c>
      <c r="E58" s="1">
        <v>6.2</v>
      </c>
      <c r="F58" s="1">
        <v>9.1999999999999993</v>
      </c>
      <c r="G58" s="1">
        <f t="shared" si="2"/>
        <v>2.9999999999999991</v>
      </c>
      <c r="H58" s="1">
        <f t="shared" si="3"/>
        <v>0.29999999999999993</v>
      </c>
      <c r="I58" t="s">
        <v>140</v>
      </c>
      <c r="J58" t="s">
        <v>141</v>
      </c>
      <c r="K58" t="s">
        <v>113</v>
      </c>
    </row>
    <row r="59" spans="1:11">
      <c r="A59" s="13" t="s">
        <v>128</v>
      </c>
      <c r="B59" s="14">
        <v>1058</v>
      </c>
      <c r="C59">
        <v>6119</v>
      </c>
      <c r="D59" t="s">
        <v>125</v>
      </c>
      <c r="E59" s="1">
        <v>9</v>
      </c>
      <c r="F59" s="1">
        <v>14</v>
      </c>
      <c r="G59" s="1">
        <f t="shared" si="2"/>
        <v>5</v>
      </c>
      <c r="H59" s="1">
        <f t="shared" si="3"/>
        <v>0.5</v>
      </c>
      <c r="I59" t="s">
        <v>144</v>
      </c>
      <c r="J59" t="s">
        <v>145</v>
      </c>
      <c r="K59" t="s">
        <v>115</v>
      </c>
    </row>
    <row r="60" spans="1:11">
      <c r="A60" s="13" t="s">
        <v>128</v>
      </c>
      <c r="B60" s="14">
        <v>1059</v>
      </c>
      <c r="C60">
        <v>2242</v>
      </c>
      <c r="D60" t="s">
        <v>122</v>
      </c>
      <c r="E60" s="1">
        <v>60</v>
      </c>
      <c r="F60" s="1">
        <v>124</v>
      </c>
      <c r="G60" s="1">
        <f t="shared" si="2"/>
        <v>64</v>
      </c>
      <c r="H60" s="1">
        <f t="shared" si="3"/>
        <v>12.8</v>
      </c>
      <c r="I60" t="s">
        <v>142</v>
      </c>
      <c r="J60" t="s">
        <v>143</v>
      </c>
      <c r="K60" t="s">
        <v>115</v>
      </c>
    </row>
    <row r="61" spans="1:11">
      <c r="A61" s="13" t="s">
        <v>128</v>
      </c>
      <c r="B61" s="14">
        <v>1060</v>
      </c>
      <c r="C61">
        <v>6119</v>
      </c>
      <c r="D61" t="s">
        <v>125</v>
      </c>
      <c r="E61" s="1">
        <v>9</v>
      </c>
      <c r="F61" s="1">
        <v>14</v>
      </c>
      <c r="G61" s="1">
        <f t="shared" si="2"/>
        <v>5</v>
      </c>
      <c r="H61" s="1">
        <f t="shared" si="3"/>
        <v>0.5</v>
      </c>
      <c r="I61" t="s">
        <v>142</v>
      </c>
      <c r="J61" t="s">
        <v>143</v>
      </c>
      <c r="K61" t="s">
        <v>123</v>
      </c>
    </row>
    <row r="62" spans="1:11">
      <c r="A62" s="13" t="s">
        <v>129</v>
      </c>
      <c r="B62" s="14">
        <v>1061</v>
      </c>
      <c r="C62">
        <v>1109</v>
      </c>
      <c r="D62" t="s">
        <v>117</v>
      </c>
      <c r="E62" s="1">
        <v>3</v>
      </c>
      <c r="F62" s="1">
        <v>8</v>
      </c>
      <c r="G62" s="1">
        <f t="shared" si="2"/>
        <v>5</v>
      </c>
      <c r="H62" s="1">
        <f t="shared" si="3"/>
        <v>0.5</v>
      </c>
      <c r="I62" t="s">
        <v>142</v>
      </c>
      <c r="J62" t="s">
        <v>143</v>
      </c>
      <c r="K62" t="s">
        <v>123</v>
      </c>
    </row>
    <row r="63" spans="1:11">
      <c r="A63" s="13" t="s">
        <v>129</v>
      </c>
      <c r="B63" s="14">
        <v>1062</v>
      </c>
      <c r="C63">
        <v>2499</v>
      </c>
      <c r="D63" t="s">
        <v>114</v>
      </c>
      <c r="E63" s="1">
        <v>6.2</v>
      </c>
      <c r="F63" s="1">
        <v>9.1999999999999993</v>
      </c>
      <c r="G63" s="1">
        <f t="shared" si="2"/>
        <v>2.9999999999999991</v>
      </c>
      <c r="H63" s="1">
        <f t="shared" si="3"/>
        <v>0.29999999999999993</v>
      </c>
      <c r="I63" t="s">
        <v>138</v>
      </c>
      <c r="J63" t="s">
        <v>139</v>
      </c>
      <c r="K63" t="s">
        <v>115</v>
      </c>
    </row>
    <row r="64" spans="1:11">
      <c r="A64" s="13" t="s">
        <v>129</v>
      </c>
      <c r="B64" s="14">
        <v>1063</v>
      </c>
      <c r="C64">
        <v>1109</v>
      </c>
      <c r="D64" t="s">
        <v>117</v>
      </c>
      <c r="E64" s="1">
        <v>3</v>
      </c>
      <c r="F64" s="1">
        <v>8</v>
      </c>
      <c r="G64" s="1">
        <f t="shared" si="2"/>
        <v>5</v>
      </c>
      <c r="H64" s="1">
        <f t="shared" si="3"/>
        <v>0.5</v>
      </c>
      <c r="I64" t="s">
        <v>142</v>
      </c>
      <c r="J64" t="s">
        <v>143</v>
      </c>
      <c r="K64" t="s">
        <v>113</v>
      </c>
    </row>
    <row r="65" spans="1:11">
      <c r="A65" s="13" t="s">
        <v>129</v>
      </c>
      <c r="B65" s="14">
        <v>1064</v>
      </c>
      <c r="C65">
        <v>2499</v>
      </c>
      <c r="D65" t="s">
        <v>114</v>
      </c>
      <c r="E65" s="1">
        <v>6.2</v>
      </c>
      <c r="F65" s="1">
        <v>9.1999999999999993</v>
      </c>
      <c r="G65" s="1">
        <f t="shared" si="2"/>
        <v>2.9999999999999991</v>
      </c>
      <c r="H65" s="1">
        <f t="shared" si="3"/>
        <v>0.29999999999999993</v>
      </c>
      <c r="I65" t="s">
        <v>144</v>
      </c>
      <c r="J65" t="s">
        <v>145</v>
      </c>
      <c r="K65" t="s">
        <v>115</v>
      </c>
    </row>
    <row r="66" spans="1:11">
      <c r="A66" s="13" t="s">
        <v>129</v>
      </c>
      <c r="B66" s="14">
        <v>1065</v>
      </c>
      <c r="C66">
        <v>2499</v>
      </c>
      <c r="D66" t="s">
        <v>114</v>
      </c>
      <c r="E66" s="1">
        <v>6.2</v>
      </c>
      <c r="F66" s="1">
        <v>9.1999999999999993</v>
      </c>
      <c r="G66" s="1">
        <f t="shared" ref="G66:G97" si="4">F66-E66</f>
        <v>2.9999999999999991</v>
      </c>
      <c r="H66" s="1">
        <f t="shared" ref="H66:H97" si="5">IF(F66&gt;50,G66*0.2,G66*0.1)</f>
        <v>0.29999999999999993</v>
      </c>
      <c r="I66" t="s">
        <v>142</v>
      </c>
      <c r="J66" t="s">
        <v>143</v>
      </c>
      <c r="K66" t="s">
        <v>111</v>
      </c>
    </row>
    <row r="67" spans="1:11">
      <c r="A67" s="13" t="s">
        <v>129</v>
      </c>
      <c r="B67" s="14">
        <v>1066</v>
      </c>
      <c r="C67">
        <v>2877</v>
      </c>
      <c r="D67" t="s">
        <v>112</v>
      </c>
      <c r="E67" s="1">
        <v>11.4</v>
      </c>
      <c r="F67" s="1">
        <v>16.3</v>
      </c>
      <c r="G67" s="1">
        <f t="shared" si="4"/>
        <v>4.9000000000000004</v>
      </c>
      <c r="H67" s="1">
        <f t="shared" si="5"/>
        <v>0.49000000000000005</v>
      </c>
      <c r="I67" t="s">
        <v>142</v>
      </c>
      <c r="J67" t="s">
        <v>143</v>
      </c>
      <c r="K67" t="s">
        <v>123</v>
      </c>
    </row>
    <row r="68" spans="1:11">
      <c r="A68" s="13" t="s">
        <v>129</v>
      </c>
      <c r="B68" s="14">
        <v>1067</v>
      </c>
      <c r="C68">
        <v>2877</v>
      </c>
      <c r="D68" t="s">
        <v>112</v>
      </c>
      <c r="E68" s="1">
        <v>11.4</v>
      </c>
      <c r="F68" s="1">
        <v>16.3</v>
      </c>
      <c r="G68" s="1">
        <f t="shared" si="4"/>
        <v>4.9000000000000004</v>
      </c>
      <c r="H68" s="1">
        <f t="shared" si="5"/>
        <v>0.49000000000000005</v>
      </c>
      <c r="I68" t="s">
        <v>142</v>
      </c>
      <c r="J68" t="s">
        <v>143</v>
      </c>
      <c r="K68" t="s">
        <v>124</v>
      </c>
    </row>
    <row r="69" spans="1:11">
      <c r="A69" s="13" t="s">
        <v>129</v>
      </c>
      <c r="B69" s="14">
        <v>1068</v>
      </c>
      <c r="C69">
        <v>6119</v>
      </c>
      <c r="D69" t="s">
        <v>125</v>
      </c>
      <c r="E69" s="1">
        <v>9</v>
      </c>
      <c r="F69" s="1">
        <v>14</v>
      </c>
      <c r="G69" s="1">
        <f t="shared" si="4"/>
        <v>5</v>
      </c>
      <c r="H69" s="1">
        <f t="shared" si="5"/>
        <v>0.5</v>
      </c>
      <c r="I69" t="s">
        <v>140</v>
      </c>
      <c r="J69" t="s">
        <v>141</v>
      </c>
      <c r="K69" t="s">
        <v>113</v>
      </c>
    </row>
    <row r="70" spans="1:11">
      <c r="A70" s="13" t="s">
        <v>129</v>
      </c>
      <c r="B70" s="14">
        <v>1069</v>
      </c>
      <c r="C70">
        <v>1109</v>
      </c>
      <c r="D70" t="s">
        <v>117</v>
      </c>
      <c r="E70" s="1">
        <v>3</v>
      </c>
      <c r="F70" s="1">
        <v>8</v>
      </c>
      <c r="G70" s="1">
        <f t="shared" si="4"/>
        <v>5</v>
      </c>
      <c r="H70" s="1">
        <f t="shared" si="5"/>
        <v>0.5</v>
      </c>
      <c r="I70" t="s">
        <v>142</v>
      </c>
      <c r="J70" t="s">
        <v>143</v>
      </c>
      <c r="K70" t="s">
        <v>115</v>
      </c>
    </row>
    <row r="71" spans="1:11">
      <c r="A71" s="13" t="s">
        <v>129</v>
      </c>
      <c r="B71" s="14">
        <v>1070</v>
      </c>
      <c r="C71">
        <v>2499</v>
      </c>
      <c r="D71" t="s">
        <v>114</v>
      </c>
      <c r="E71" s="1">
        <v>6.2</v>
      </c>
      <c r="F71" s="1">
        <v>9.1999999999999993</v>
      </c>
      <c r="G71" s="1">
        <f t="shared" si="4"/>
        <v>2.9999999999999991</v>
      </c>
      <c r="H71" s="1">
        <f t="shared" si="5"/>
        <v>0.29999999999999993</v>
      </c>
      <c r="I71" t="s">
        <v>144</v>
      </c>
      <c r="J71" t="s">
        <v>145</v>
      </c>
      <c r="K71" t="s">
        <v>115</v>
      </c>
    </row>
    <row r="72" spans="1:11">
      <c r="A72" s="13" t="s">
        <v>129</v>
      </c>
      <c r="B72" s="14">
        <v>1071</v>
      </c>
      <c r="C72">
        <v>1109</v>
      </c>
      <c r="D72" t="s">
        <v>117</v>
      </c>
      <c r="E72" s="1">
        <v>3</v>
      </c>
      <c r="F72" s="1">
        <v>8</v>
      </c>
      <c r="G72" s="1">
        <f t="shared" si="4"/>
        <v>5</v>
      </c>
      <c r="H72" s="1">
        <f t="shared" si="5"/>
        <v>0.5</v>
      </c>
      <c r="I72" t="s">
        <v>138</v>
      </c>
      <c r="J72" t="s">
        <v>139</v>
      </c>
      <c r="K72" t="s">
        <v>115</v>
      </c>
    </row>
    <row r="73" spans="1:11">
      <c r="A73" s="13" t="s">
        <v>129</v>
      </c>
      <c r="B73" s="14">
        <v>1072</v>
      </c>
      <c r="C73">
        <v>1109</v>
      </c>
      <c r="D73" t="s">
        <v>117</v>
      </c>
      <c r="E73" s="1">
        <v>3</v>
      </c>
      <c r="F73" s="1">
        <v>8</v>
      </c>
      <c r="G73" s="1">
        <f t="shared" si="4"/>
        <v>5</v>
      </c>
      <c r="H73" s="1">
        <f t="shared" si="5"/>
        <v>0.5</v>
      </c>
      <c r="I73" t="s">
        <v>142</v>
      </c>
      <c r="J73" t="s">
        <v>143</v>
      </c>
      <c r="K73" t="s">
        <v>123</v>
      </c>
    </row>
    <row r="74" spans="1:11">
      <c r="A74" s="13" t="s">
        <v>129</v>
      </c>
      <c r="B74" s="14">
        <v>1073</v>
      </c>
      <c r="C74">
        <v>6622</v>
      </c>
      <c r="D74" t="s">
        <v>127</v>
      </c>
      <c r="E74" s="1">
        <v>42</v>
      </c>
      <c r="F74" s="1">
        <v>77</v>
      </c>
      <c r="G74" s="1">
        <f t="shared" si="4"/>
        <v>35</v>
      </c>
      <c r="H74" s="1">
        <f t="shared" si="5"/>
        <v>7</v>
      </c>
      <c r="I74" t="s">
        <v>142</v>
      </c>
      <c r="J74" t="s">
        <v>143</v>
      </c>
      <c r="K74" t="s">
        <v>113</v>
      </c>
    </row>
    <row r="75" spans="1:11">
      <c r="A75" s="13" t="s">
        <v>129</v>
      </c>
      <c r="B75" s="14">
        <v>1074</v>
      </c>
      <c r="C75">
        <v>2877</v>
      </c>
      <c r="D75" t="s">
        <v>112</v>
      </c>
      <c r="E75" s="1">
        <v>11.4</v>
      </c>
      <c r="F75" s="1">
        <v>16.3</v>
      </c>
      <c r="G75" s="1">
        <f t="shared" si="4"/>
        <v>4.9000000000000004</v>
      </c>
      <c r="H75" s="1">
        <f t="shared" si="5"/>
        <v>0.49000000000000005</v>
      </c>
      <c r="I75" t="s">
        <v>142</v>
      </c>
      <c r="J75" t="s">
        <v>143</v>
      </c>
      <c r="K75" t="s">
        <v>115</v>
      </c>
    </row>
    <row r="76" spans="1:11">
      <c r="A76" s="13" t="s">
        <v>129</v>
      </c>
      <c r="B76" s="14">
        <v>1075</v>
      </c>
      <c r="C76">
        <v>1109</v>
      </c>
      <c r="D76" t="s">
        <v>117</v>
      </c>
      <c r="E76" s="1">
        <v>3</v>
      </c>
      <c r="F76" s="1">
        <v>8</v>
      </c>
      <c r="G76" s="1">
        <f t="shared" si="4"/>
        <v>5</v>
      </c>
      <c r="H76" s="1">
        <f t="shared" si="5"/>
        <v>0.5</v>
      </c>
      <c r="I76" t="s">
        <v>144</v>
      </c>
      <c r="J76" t="s">
        <v>145</v>
      </c>
      <c r="K76" t="s">
        <v>113</v>
      </c>
    </row>
    <row r="77" spans="1:11">
      <c r="A77" s="13" t="s">
        <v>129</v>
      </c>
      <c r="B77" s="14">
        <v>1076</v>
      </c>
      <c r="C77">
        <v>1109</v>
      </c>
      <c r="D77" t="s">
        <v>117</v>
      </c>
      <c r="E77" s="1">
        <v>3</v>
      </c>
      <c r="F77" s="1">
        <v>8</v>
      </c>
      <c r="G77" s="1">
        <f t="shared" si="4"/>
        <v>5</v>
      </c>
      <c r="H77" s="1">
        <f t="shared" si="5"/>
        <v>0.5</v>
      </c>
      <c r="I77" t="s">
        <v>140</v>
      </c>
      <c r="J77" t="s">
        <v>141</v>
      </c>
      <c r="K77" t="s">
        <v>115</v>
      </c>
    </row>
    <row r="78" spans="1:11">
      <c r="A78" s="13" t="s">
        <v>129</v>
      </c>
      <c r="B78" s="14">
        <v>1077</v>
      </c>
      <c r="C78">
        <v>9822</v>
      </c>
      <c r="D78" t="s">
        <v>110</v>
      </c>
      <c r="E78" s="1">
        <v>58.3</v>
      </c>
      <c r="F78" s="1">
        <v>98.4</v>
      </c>
      <c r="G78" s="1">
        <f t="shared" si="4"/>
        <v>40.100000000000009</v>
      </c>
      <c r="H78" s="1">
        <f t="shared" si="5"/>
        <v>8.0200000000000014</v>
      </c>
      <c r="I78" t="s">
        <v>144</v>
      </c>
      <c r="J78" t="s">
        <v>145</v>
      </c>
      <c r="K78" t="s">
        <v>115</v>
      </c>
    </row>
    <row r="79" spans="1:11">
      <c r="A79" s="13" t="s">
        <v>129</v>
      </c>
      <c r="B79" s="14">
        <v>1078</v>
      </c>
      <c r="C79">
        <v>2877</v>
      </c>
      <c r="D79" t="s">
        <v>112</v>
      </c>
      <c r="E79" s="1">
        <v>11.4</v>
      </c>
      <c r="F79" s="1">
        <v>16.3</v>
      </c>
      <c r="G79" s="1">
        <f t="shared" si="4"/>
        <v>4.9000000000000004</v>
      </c>
      <c r="H79" s="1">
        <f t="shared" si="5"/>
        <v>0.49000000000000005</v>
      </c>
      <c r="I79" t="s">
        <v>140</v>
      </c>
      <c r="J79" t="s">
        <v>141</v>
      </c>
      <c r="K79" t="s">
        <v>123</v>
      </c>
    </row>
    <row r="80" spans="1:11">
      <c r="A80" s="13" t="s">
        <v>130</v>
      </c>
      <c r="B80" s="14">
        <v>1079</v>
      </c>
      <c r="C80">
        <v>2877</v>
      </c>
      <c r="D80" t="s">
        <v>112</v>
      </c>
      <c r="E80" s="1">
        <v>11.4</v>
      </c>
      <c r="F80" s="1">
        <v>16.3</v>
      </c>
      <c r="G80" s="1">
        <f t="shared" si="4"/>
        <v>4.9000000000000004</v>
      </c>
      <c r="H80" s="1">
        <f t="shared" si="5"/>
        <v>0.49000000000000005</v>
      </c>
      <c r="I80" t="s">
        <v>140</v>
      </c>
      <c r="J80" t="s">
        <v>141</v>
      </c>
      <c r="K80" t="s">
        <v>111</v>
      </c>
    </row>
    <row r="81" spans="1:11">
      <c r="A81" s="13" t="s">
        <v>130</v>
      </c>
      <c r="B81" s="14">
        <v>1080</v>
      </c>
      <c r="C81">
        <v>4421</v>
      </c>
      <c r="D81" t="s">
        <v>119</v>
      </c>
      <c r="E81" s="1">
        <v>45</v>
      </c>
      <c r="F81" s="1">
        <v>87</v>
      </c>
      <c r="G81" s="1">
        <f t="shared" si="4"/>
        <v>42</v>
      </c>
      <c r="H81" s="1">
        <f t="shared" si="5"/>
        <v>8.4</v>
      </c>
      <c r="I81" t="s">
        <v>142</v>
      </c>
      <c r="J81" t="s">
        <v>143</v>
      </c>
      <c r="K81" t="s">
        <v>113</v>
      </c>
    </row>
    <row r="82" spans="1:11">
      <c r="A82" s="13" t="s">
        <v>130</v>
      </c>
      <c r="B82" s="14">
        <v>1081</v>
      </c>
      <c r="C82">
        <v>6119</v>
      </c>
      <c r="D82" t="s">
        <v>125</v>
      </c>
      <c r="E82" s="1">
        <v>9</v>
      </c>
      <c r="F82" s="1">
        <v>14</v>
      </c>
      <c r="G82" s="1">
        <f t="shared" si="4"/>
        <v>5</v>
      </c>
      <c r="H82" s="1">
        <f t="shared" si="5"/>
        <v>0.5</v>
      </c>
      <c r="I82" t="s">
        <v>142</v>
      </c>
      <c r="J82" t="s">
        <v>143</v>
      </c>
      <c r="K82" t="s">
        <v>124</v>
      </c>
    </row>
    <row r="83" spans="1:11">
      <c r="A83" s="13" t="s">
        <v>130</v>
      </c>
      <c r="B83" s="14">
        <v>1082</v>
      </c>
      <c r="C83">
        <v>1109</v>
      </c>
      <c r="D83" t="s">
        <v>117</v>
      </c>
      <c r="E83" s="1">
        <v>3</v>
      </c>
      <c r="F83" s="1">
        <v>8</v>
      </c>
      <c r="G83" s="1">
        <f t="shared" si="4"/>
        <v>5</v>
      </c>
      <c r="H83" s="1">
        <f t="shared" si="5"/>
        <v>0.5</v>
      </c>
      <c r="I83" t="s">
        <v>138</v>
      </c>
      <c r="J83" t="s">
        <v>139</v>
      </c>
      <c r="K83" t="s">
        <v>113</v>
      </c>
    </row>
    <row r="84" spans="1:11">
      <c r="A84" s="13" t="s">
        <v>130</v>
      </c>
      <c r="B84" s="14">
        <v>1083</v>
      </c>
      <c r="C84">
        <v>1109</v>
      </c>
      <c r="D84" t="s">
        <v>117</v>
      </c>
      <c r="E84" s="1">
        <v>3</v>
      </c>
      <c r="F84" s="1">
        <v>8</v>
      </c>
      <c r="G84" s="1">
        <f t="shared" si="4"/>
        <v>5</v>
      </c>
      <c r="H84" s="1">
        <f t="shared" si="5"/>
        <v>0.5</v>
      </c>
      <c r="I84" t="s">
        <v>138</v>
      </c>
      <c r="J84" t="s">
        <v>139</v>
      </c>
      <c r="K84" t="s">
        <v>123</v>
      </c>
    </row>
    <row r="85" spans="1:11">
      <c r="A85" s="13" t="s">
        <v>130</v>
      </c>
      <c r="B85" s="14">
        <v>1084</v>
      </c>
      <c r="C85">
        <v>6119</v>
      </c>
      <c r="D85" t="s">
        <v>125</v>
      </c>
      <c r="E85" s="1">
        <v>9</v>
      </c>
      <c r="F85" s="1">
        <v>14</v>
      </c>
      <c r="G85" s="1">
        <f t="shared" si="4"/>
        <v>5</v>
      </c>
      <c r="H85" s="1">
        <f t="shared" si="5"/>
        <v>0.5</v>
      </c>
      <c r="I85" t="s">
        <v>138</v>
      </c>
      <c r="J85" t="s">
        <v>139</v>
      </c>
      <c r="K85" t="s">
        <v>115</v>
      </c>
    </row>
    <row r="86" spans="1:11">
      <c r="A86" s="13" t="s">
        <v>130</v>
      </c>
      <c r="B86" s="14">
        <v>1085</v>
      </c>
      <c r="C86">
        <v>9822</v>
      </c>
      <c r="D86" t="s">
        <v>110</v>
      </c>
      <c r="E86" s="1">
        <v>58.3</v>
      </c>
      <c r="F86" s="1">
        <v>98.4</v>
      </c>
      <c r="G86" s="1">
        <f t="shared" si="4"/>
        <v>40.100000000000009</v>
      </c>
      <c r="H86" s="1">
        <f t="shared" si="5"/>
        <v>8.0200000000000014</v>
      </c>
      <c r="I86" t="s">
        <v>142</v>
      </c>
      <c r="J86" t="s">
        <v>143</v>
      </c>
      <c r="K86" t="s">
        <v>123</v>
      </c>
    </row>
    <row r="87" spans="1:11">
      <c r="A87" s="13" t="s">
        <v>130</v>
      </c>
      <c r="B87" s="14">
        <v>1086</v>
      </c>
      <c r="C87">
        <v>1109</v>
      </c>
      <c r="D87" t="s">
        <v>117</v>
      </c>
      <c r="E87" s="1">
        <v>3</v>
      </c>
      <c r="F87" s="1">
        <v>8</v>
      </c>
      <c r="G87" s="1">
        <f t="shared" si="4"/>
        <v>5</v>
      </c>
      <c r="H87" s="1">
        <f t="shared" si="5"/>
        <v>0.5</v>
      </c>
      <c r="I87" t="s">
        <v>144</v>
      </c>
      <c r="J87" t="s">
        <v>145</v>
      </c>
      <c r="K87" t="s">
        <v>115</v>
      </c>
    </row>
    <row r="88" spans="1:11">
      <c r="A88" s="13" t="s">
        <v>130</v>
      </c>
      <c r="B88" s="14">
        <v>1087</v>
      </c>
      <c r="C88">
        <v>2499</v>
      </c>
      <c r="D88" t="s">
        <v>114</v>
      </c>
      <c r="E88" s="1">
        <v>6.2</v>
      </c>
      <c r="F88" s="1">
        <v>9.1999999999999993</v>
      </c>
      <c r="G88" s="1">
        <f t="shared" si="4"/>
        <v>2.9999999999999991</v>
      </c>
      <c r="H88" s="1">
        <f t="shared" si="5"/>
        <v>0.29999999999999993</v>
      </c>
      <c r="I88" t="s">
        <v>138</v>
      </c>
      <c r="J88" t="s">
        <v>139</v>
      </c>
      <c r="K88" t="s">
        <v>113</v>
      </c>
    </row>
    <row r="89" spans="1:11">
      <c r="A89" s="13" t="s">
        <v>130</v>
      </c>
      <c r="B89" s="14">
        <v>1088</v>
      </c>
      <c r="C89">
        <v>2499</v>
      </c>
      <c r="D89" t="s">
        <v>114</v>
      </c>
      <c r="E89" s="1">
        <v>6.2</v>
      </c>
      <c r="F89" s="1">
        <v>9.1999999999999993</v>
      </c>
      <c r="G89" s="1">
        <f t="shared" si="4"/>
        <v>2.9999999999999991</v>
      </c>
      <c r="H89" s="1">
        <f t="shared" si="5"/>
        <v>0.29999999999999993</v>
      </c>
      <c r="I89" t="s">
        <v>138</v>
      </c>
      <c r="J89" t="s">
        <v>139</v>
      </c>
      <c r="K89" t="s">
        <v>111</v>
      </c>
    </row>
    <row r="90" spans="1:11">
      <c r="A90" s="13" t="s">
        <v>130</v>
      </c>
      <c r="B90" s="14">
        <v>1089</v>
      </c>
      <c r="C90">
        <v>6119</v>
      </c>
      <c r="D90" t="s">
        <v>125</v>
      </c>
      <c r="E90" s="1">
        <v>9</v>
      </c>
      <c r="F90" s="1">
        <v>14</v>
      </c>
      <c r="G90" s="1">
        <f t="shared" si="4"/>
        <v>5</v>
      </c>
      <c r="H90" s="1">
        <f t="shared" si="5"/>
        <v>0.5</v>
      </c>
      <c r="I90" t="s">
        <v>142</v>
      </c>
      <c r="J90" t="s">
        <v>143</v>
      </c>
      <c r="K90" t="s">
        <v>123</v>
      </c>
    </row>
    <row r="91" spans="1:11">
      <c r="A91" s="13" t="s">
        <v>130</v>
      </c>
      <c r="B91" s="14">
        <v>1090</v>
      </c>
      <c r="C91">
        <v>2877</v>
      </c>
      <c r="D91" t="s">
        <v>112</v>
      </c>
      <c r="E91" s="1">
        <v>11.4</v>
      </c>
      <c r="F91" s="1">
        <v>16.3</v>
      </c>
      <c r="G91" s="1">
        <f t="shared" si="4"/>
        <v>4.9000000000000004</v>
      </c>
      <c r="H91" s="1">
        <f t="shared" si="5"/>
        <v>0.49000000000000005</v>
      </c>
      <c r="I91" t="s">
        <v>138</v>
      </c>
      <c r="J91" t="s">
        <v>139</v>
      </c>
      <c r="K91" t="s">
        <v>113</v>
      </c>
    </row>
    <row r="92" spans="1:11">
      <c r="A92" s="13" t="s">
        <v>130</v>
      </c>
      <c r="B92" s="14">
        <v>1091</v>
      </c>
      <c r="C92">
        <v>2877</v>
      </c>
      <c r="D92" t="s">
        <v>112</v>
      </c>
      <c r="E92" s="1">
        <v>11.4</v>
      </c>
      <c r="F92" s="1">
        <v>16.3</v>
      </c>
      <c r="G92" s="1">
        <f t="shared" si="4"/>
        <v>4.9000000000000004</v>
      </c>
      <c r="H92" s="1">
        <f t="shared" si="5"/>
        <v>0.49000000000000005</v>
      </c>
      <c r="I92" t="s">
        <v>144</v>
      </c>
      <c r="J92" t="s">
        <v>145</v>
      </c>
      <c r="K92" t="s">
        <v>123</v>
      </c>
    </row>
    <row r="93" spans="1:11">
      <c r="A93" s="13" t="s">
        <v>130</v>
      </c>
      <c r="B93" s="14">
        <v>1092</v>
      </c>
      <c r="C93">
        <v>2877</v>
      </c>
      <c r="D93" t="s">
        <v>112</v>
      </c>
      <c r="E93" s="1">
        <v>11.4</v>
      </c>
      <c r="F93" s="1">
        <v>16.3</v>
      </c>
      <c r="G93" s="1">
        <f t="shared" si="4"/>
        <v>4.9000000000000004</v>
      </c>
      <c r="H93" s="1">
        <f t="shared" si="5"/>
        <v>0.49000000000000005</v>
      </c>
      <c r="I93" t="s">
        <v>142</v>
      </c>
      <c r="J93" t="s">
        <v>143</v>
      </c>
      <c r="K93" t="s">
        <v>113</v>
      </c>
    </row>
    <row r="94" spans="1:11">
      <c r="A94" s="13" t="s">
        <v>130</v>
      </c>
      <c r="B94" s="14">
        <v>1093</v>
      </c>
      <c r="C94">
        <v>6119</v>
      </c>
      <c r="D94" t="s">
        <v>125</v>
      </c>
      <c r="E94" s="1">
        <v>9</v>
      </c>
      <c r="F94" s="1">
        <v>14</v>
      </c>
      <c r="G94" s="1">
        <f t="shared" si="4"/>
        <v>5</v>
      </c>
      <c r="H94" s="1">
        <f t="shared" si="5"/>
        <v>0.5</v>
      </c>
      <c r="I94" t="s">
        <v>140</v>
      </c>
      <c r="J94" t="s">
        <v>141</v>
      </c>
      <c r="K94" t="s">
        <v>115</v>
      </c>
    </row>
    <row r="95" spans="1:11">
      <c r="A95" s="13" t="s">
        <v>130</v>
      </c>
      <c r="B95" s="14">
        <v>1094</v>
      </c>
      <c r="C95">
        <v>6119</v>
      </c>
      <c r="D95" t="s">
        <v>125</v>
      </c>
      <c r="E95" s="1">
        <v>9</v>
      </c>
      <c r="F95" s="1">
        <v>14</v>
      </c>
      <c r="G95" s="1">
        <f t="shared" si="4"/>
        <v>5</v>
      </c>
      <c r="H95" s="1">
        <f t="shared" si="5"/>
        <v>0.5</v>
      </c>
      <c r="I95" t="s">
        <v>142</v>
      </c>
      <c r="J95" t="s">
        <v>143</v>
      </c>
      <c r="K95" t="s">
        <v>113</v>
      </c>
    </row>
    <row r="96" spans="1:11">
      <c r="A96" s="13" t="s">
        <v>130</v>
      </c>
      <c r="B96" s="14">
        <v>1095</v>
      </c>
      <c r="C96">
        <v>2499</v>
      </c>
      <c r="D96" t="s">
        <v>114</v>
      </c>
      <c r="E96" s="1">
        <v>6.2</v>
      </c>
      <c r="F96" s="1">
        <v>9.1999999999999993</v>
      </c>
      <c r="G96" s="1">
        <f t="shared" si="4"/>
        <v>2.9999999999999991</v>
      </c>
      <c r="H96" s="1">
        <f t="shared" si="5"/>
        <v>0.29999999999999993</v>
      </c>
      <c r="I96" t="s">
        <v>144</v>
      </c>
      <c r="J96" t="s">
        <v>145</v>
      </c>
      <c r="K96" t="s">
        <v>115</v>
      </c>
    </row>
    <row r="97" spans="1:11">
      <c r="A97" s="13" t="s">
        <v>130</v>
      </c>
      <c r="B97" s="14">
        <v>1096</v>
      </c>
      <c r="C97">
        <v>6119</v>
      </c>
      <c r="D97" t="s">
        <v>125</v>
      </c>
      <c r="E97" s="1">
        <v>9</v>
      </c>
      <c r="F97" s="1">
        <v>14</v>
      </c>
      <c r="G97" s="1">
        <f t="shared" si="4"/>
        <v>5</v>
      </c>
      <c r="H97" s="1">
        <f t="shared" si="5"/>
        <v>0.5</v>
      </c>
      <c r="I97" t="s">
        <v>142</v>
      </c>
      <c r="J97" t="s">
        <v>143</v>
      </c>
      <c r="K97" t="s">
        <v>115</v>
      </c>
    </row>
    <row r="98" spans="1:11">
      <c r="A98" s="13" t="s">
        <v>130</v>
      </c>
      <c r="B98" s="14">
        <v>1097</v>
      </c>
      <c r="C98">
        <v>9212</v>
      </c>
      <c r="D98" t="s">
        <v>120</v>
      </c>
      <c r="E98" s="1">
        <v>4</v>
      </c>
      <c r="F98" s="1">
        <v>7</v>
      </c>
      <c r="G98" s="1">
        <f t="shared" ref="G98:G129" si="6">F98-E98</f>
        <v>3</v>
      </c>
      <c r="H98" s="1">
        <f t="shared" ref="H98:H129" si="7">IF(F98&gt;50,G98*0.2,G98*0.1)</f>
        <v>0.30000000000000004</v>
      </c>
      <c r="I98" t="s">
        <v>144</v>
      </c>
      <c r="J98" t="s">
        <v>145</v>
      </c>
      <c r="K98" t="s">
        <v>123</v>
      </c>
    </row>
    <row r="99" spans="1:11">
      <c r="A99" s="13" t="s">
        <v>130</v>
      </c>
      <c r="B99" s="14">
        <v>1098</v>
      </c>
      <c r="C99">
        <v>2877</v>
      </c>
      <c r="D99" t="s">
        <v>112</v>
      </c>
      <c r="E99" s="1">
        <v>11.4</v>
      </c>
      <c r="F99" s="1">
        <v>16.3</v>
      </c>
      <c r="G99" s="1">
        <f t="shared" si="6"/>
        <v>4.9000000000000004</v>
      </c>
      <c r="H99" s="1">
        <f t="shared" si="7"/>
        <v>0.49000000000000005</v>
      </c>
      <c r="I99" t="s">
        <v>140</v>
      </c>
      <c r="J99" t="s">
        <v>141</v>
      </c>
      <c r="K99" t="s">
        <v>111</v>
      </c>
    </row>
    <row r="100" spans="1:11">
      <c r="A100" s="13" t="s">
        <v>131</v>
      </c>
      <c r="B100" s="14">
        <v>1099</v>
      </c>
      <c r="C100">
        <v>2877</v>
      </c>
      <c r="D100" t="s">
        <v>112</v>
      </c>
      <c r="E100" s="1">
        <v>11.4</v>
      </c>
      <c r="F100" s="1">
        <v>16.3</v>
      </c>
      <c r="G100" s="1">
        <f t="shared" si="6"/>
        <v>4.9000000000000004</v>
      </c>
      <c r="H100" s="1">
        <f t="shared" si="7"/>
        <v>0.49000000000000005</v>
      </c>
      <c r="I100" t="s">
        <v>142</v>
      </c>
      <c r="J100" t="s">
        <v>143</v>
      </c>
      <c r="K100" t="s">
        <v>113</v>
      </c>
    </row>
    <row r="101" spans="1:11">
      <c r="A101" s="13" t="s">
        <v>131</v>
      </c>
      <c r="B101" s="14">
        <v>1100</v>
      </c>
      <c r="C101">
        <v>6119</v>
      </c>
      <c r="D101" t="s">
        <v>125</v>
      </c>
      <c r="E101" s="1">
        <v>9</v>
      </c>
      <c r="F101" s="1">
        <v>14</v>
      </c>
      <c r="G101" s="1">
        <f t="shared" si="6"/>
        <v>5</v>
      </c>
      <c r="H101" s="1">
        <f t="shared" si="7"/>
        <v>0.5</v>
      </c>
      <c r="I101" t="s">
        <v>138</v>
      </c>
      <c r="J101" t="s">
        <v>139</v>
      </c>
      <c r="K101" t="s">
        <v>124</v>
      </c>
    </row>
    <row r="102" spans="1:11">
      <c r="A102" s="13" t="s">
        <v>131</v>
      </c>
      <c r="B102" s="14">
        <v>1101</v>
      </c>
      <c r="C102">
        <v>2499</v>
      </c>
      <c r="D102" t="s">
        <v>114</v>
      </c>
      <c r="E102" s="1">
        <v>6.2</v>
      </c>
      <c r="F102" s="1">
        <v>9.1999999999999993</v>
      </c>
      <c r="G102" s="1">
        <f t="shared" si="6"/>
        <v>2.9999999999999991</v>
      </c>
      <c r="H102" s="1">
        <f t="shared" si="7"/>
        <v>0.29999999999999993</v>
      </c>
      <c r="I102" t="s">
        <v>142</v>
      </c>
      <c r="J102" t="s">
        <v>143</v>
      </c>
      <c r="K102" t="s">
        <v>113</v>
      </c>
    </row>
    <row r="103" spans="1:11">
      <c r="A103" s="13" t="s">
        <v>131</v>
      </c>
      <c r="B103" s="14">
        <v>1102</v>
      </c>
      <c r="C103">
        <v>2242</v>
      </c>
      <c r="D103" t="s">
        <v>122</v>
      </c>
      <c r="E103" s="1">
        <v>60</v>
      </c>
      <c r="F103" s="1">
        <v>124</v>
      </c>
      <c r="G103" s="1">
        <f t="shared" si="6"/>
        <v>64</v>
      </c>
      <c r="H103" s="1">
        <f t="shared" si="7"/>
        <v>12.8</v>
      </c>
      <c r="I103" t="s">
        <v>140</v>
      </c>
      <c r="J103" t="s">
        <v>141</v>
      </c>
      <c r="K103" t="s">
        <v>123</v>
      </c>
    </row>
    <row r="104" spans="1:11">
      <c r="A104" s="13" t="s">
        <v>131</v>
      </c>
      <c r="B104" s="14">
        <v>1103</v>
      </c>
      <c r="C104">
        <v>2877</v>
      </c>
      <c r="D104" t="s">
        <v>112</v>
      </c>
      <c r="E104" s="1">
        <v>11.4</v>
      </c>
      <c r="F104" s="1">
        <v>16.3</v>
      </c>
      <c r="G104" s="1">
        <f t="shared" si="6"/>
        <v>4.9000000000000004</v>
      </c>
      <c r="H104" s="1">
        <f t="shared" si="7"/>
        <v>0.49000000000000005</v>
      </c>
      <c r="I104" t="s">
        <v>140</v>
      </c>
      <c r="J104" t="s">
        <v>141</v>
      </c>
      <c r="K104" t="s">
        <v>115</v>
      </c>
    </row>
    <row r="105" spans="1:11">
      <c r="A105" s="13" t="s">
        <v>131</v>
      </c>
      <c r="B105" s="14">
        <v>1104</v>
      </c>
      <c r="C105">
        <v>2877</v>
      </c>
      <c r="D105" t="s">
        <v>112</v>
      </c>
      <c r="E105" s="1">
        <v>11.4</v>
      </c>
      <c r="F105" s="1">
        <v>16.3</v>
      </c>
      <c r="G105" s="1">
        <f t="shared" si="6"/>
        <v>4.9000000000000004</v>
      </c>
      <c r="H105" s="1">
        <f t="shared" si="7"/>
        <v>0.49000000000000005</v>
      </c>
      <c r="I105" t="s">
        <v>142</v>
      </c>
      <c r="J105" t="s">
        <v>143</v>
      </c>
      <c r="K105" t="s">
        <v>123</v>
      </c>
    </row>
    <row r="106" spans="1:11">
      <c r="A106" s="13" t="s">
        <v>131</v>
      </c>
      <c r="B106" s="14">
        <v>1105</v>
      </c>
      <c r="C106">
        <v>2499</v>
      </c>
      <c r="D106" t="s">
        <v>114</v>
      </c>
      <c r="E106" s="1">
        <v>6.2</v>
      </c>
      <c r="F106" s="1">
        <v>9.1999999999999993</v>
      </c>
      <c r="G106" s="1">
        <f t="shared" si="6"/>
        <v>2.9999999999999991</v>
      </c>
      <c r="H106" s="1">
        <f t="shared" si="7"/>
        <v>0.29999999999999993</v>
      </c>
      <c r="I106" t="s">
        <v>140</v>
      </c>
      <c r="J106" t="s">
        <v>141</v>
      </c>
      <c r="K106" t="s">
        <v>115</v>
      </c>
    </row>
    <row r="107" spans="1:11">
      <c r="A107" s="13" t="s">
        <v>131</v>
      </c>
      <c r="B107" s="14">
        <v>1106</v>
      </c>
      <c r="C107">
        <v>9822</v>
      </c>
      <c r="D107" t="s">
        <v>110</v>
      </c>
      <c r="E107" s="1">
        <v>58.3</v>
      </c>
      <c r="F107" s="1">
        <v>98.4</v>
      </c>
      <c r="G107" s="1">
        <f t="shared" si="6"/>
        <v>40.100000000000009</v>
      </c>
      <c r="H107" s="1">
        <f t="shared" si="7"/>
        <v>8.0200000000000014</v>
      </c>
      <c r="I107" t="s">
        <v>140</v>
      </c>
      <c r="J107" t="s">
        <v>141</v>
      </c>
      <c r="K107" t="s">
        <v>113</v>
      </c>
    </row>
    <row r="108" spans="1:11">
      <c r="A108" s="13" t="s">
        <v>131</v>
      </c>
      <c r="B108" s="14">
        <v>1107</v>
      </c>
      <c r="C108">
        <v>1109</v>
      </c>
      <c r="D108" t="s">
        <v>117</v>
      </c>
      <c r="E108" s="1">
        <v>3</v>
      </c>
      <c r="F108" s="1">
        <v>8</v>
      </c>
      <c r="G108" s="1">
        <f t="shared" si="6"/>
        <v>5</v>
      </c>
      <c r="H108" s="1">
        <f t="shared" si="7"/>
        <v>0.5</v>
      </c>
      <c r="I108" t="s">
        <v>144</v>
      </c>
      <c r="J108" t="s">
        <v>145</v>
      </c>
      <c r="K108" t="s">
        <v>111</v>
      </c>
    </row>
    <row r="109" spans="1:11">
      <c r="A109" s="13" t="s">
        <v>131</v>
      </c>
      <c r="B109" s="14">
        <v>1108</v>
      </c>
      <c r="C109">
        <v>9822</v>
      </c>
      <c r="D109" t="s">
        <v>110</v>
      </c>
      <c r="E109" s="1">
        <v>58.3</v>
      </c>
      <c r="F109" s="1">
        <v>98.4</v>
      </c>
      <c r="G109" s="1">
        <f t="shared" si="6"/>
        <v>40.100000000000009</v>
      </c>
      <c r="H109" s="1">
        <f t="shared" si="7"/>
        <v>8.0200000000000014</v>
      </c>
      <c r="I109" t="s">
        <v>142</v>
      </c>
      <c r="J109" t="s">
        <v>143</v>
      </c>
      <c r="K109" t="s">
        <v>123</v>
      </c>
    </row>
    <row r="110" spans="1:11">
      <c r="A110" s="13" t="s">
        <v>131</v>
      </c>
      <c r="B110" s="14">
        <v>1109</v>
      </c>
      <c r="C110">
        <v>8722</v>
      </c>
      <c r="D110" t="s">
        <v>116</v>
      </c>
      <c r="E110" s="1">
        <v>344</v>
      </c>
      <c r="F110" s="1">
        <v>502</v>
      </c>
      <c r="G110" s="1">
        <f t="shared" si="6"/>
        <v>158</v>
      </c>
      <c r="H110" s="1">
        <f t="shared" si="7"/>
        <v>31.6</v>
      </c>
      <c r="I110" t="s">
        <v>140</v>
      </c>
      <c r="J110" t="s">
        <v>141</v>
      </c>
      <c r="K110" t="s">
        <v>113</v>
      </c>
    </row>
    <row r="111" spans="1:11">
      <c r="A111" s="13" t="s">
        <v>131</v>
      </c>
      <c r="B111" s="14">
        <v>1110</v>
      </c>
      <c r="C111">
        <v>8722</v>
      </c>
      <c r="D111" t="s">
        <v>116</v>
      </c>
      <c r="E111" s="1">
        <v>344</v>
      </c>
      <c r="F111" s="1">
        <v>502</v>
      </c>
      <c r="G111" s="1">
        <f t="shared" si="6"/>
        <v>158</v>
      </c>
      <c r="H111" s="1">
        <f t="shared" si="7"/>
        <v>31.6</v>
      </c>
      <c r="I111" t="s">
        <v>144</v>
      </c>
      <c r="J111" t="s">
        <v>145</v>
      </c>
      <c r="K111" t="s">
        <v>123</v>
      </c>
    </row>
    <row r="112" spans="1:11">
      <c r="A112" s="13" t="s">
        <v>131</v>
      </c>
      <c r="B112" s="14">
        <v>1111</v>
      </c>
      <c r="C112">
        <v>6622</v>
      </c>
      <c r="D112" t="s">
        <v>127</v>
      </c>
      <c r="E112" s="1">
        <v>42</v>
      </c>
      <c r="F112" s="1">
        <v>77</v>
      </c>
      <c r="G112" s="1">
        <f t="shared" si="6"/>
        <v>35</v>
      </c>
      <c r="H112" s="1">
        <f t="shared" si="7"/>
        <v>7</v>
      </c>
      <c r="I112" t="s">
        <v>144</v>
      </c>
      <c r="J112" t="s">
        <v>145</v>
      </c>
      <c r="K112" t="s">
        <v>113</v>
      </c>
    </row>
    <row r="113" spans="1:11">
      <c r="A113" s="13" t="s">
        <v>131</v>
      </c>
      <c r="B113" s="14">
        <v>1112</v>
      </c>
      <c r="C113">
        <v>6622</v>
      </c>
      <c r="D113" t="s">
        <v>127</v>
      </c>
      <c r="E113" s="1">
        <v>42</v>
      </c>
      <c r="F113" s="1">
        <v>77</v>
      </c>
      <c r="G113" s="1">
        <f t="shared" si="6"/>
        <v>35</v>
      </c>
      <c r="H113" s="1">
        <f t="shared" si="7"/>
        <v>7</v>
      </c>
      <c r="I113" t="s">
        <v>142</v>
      </c>
      <c r="J113" t="s">
        <v>143</v>
      </c>
      <c r="K113" t="s">
        <v>115</v>
      </c>
    </row>
    <row r="114" spans="1:11">
      <c r="A114" s="13" t="s">
        <v>131</v>
      </c>
      <c r="B114" s="14">
        <v>1113</v>
      </c>
      <c r="C114">
        <v>9822</v>
      </c>
      <c r="D114" t="s">
        <v>110</v>
      </c>
      <c r="E114" s="1">
        <v>58.3</v>
      </c>
      <c r="F114" s="1">
        <v>98.4</v>
      </c>
      <c r="G114" s="1">
        <f t="shared" si="6"/>
        <v>40.100000000000009</v>
      </c>
      <c r="H114" s="1">
        <f t="shared" si="7"/>
        <v>8.0200000000000014</v>
      </c>
      <c r="I114" t="s">
        <v>138</v>
      </c>
      <c r="J114" t="s">
        <v>139</v>
      </c>
      <c r="K114" t="s">
        <v>113</v>
      </c>
    </row>
    <row r="115" spans="1:11">
      <c r="A115" s="13" t="s">
        <v>131</v>
      </c>
      <c r="B115" s="14">
        <v>1114</v>
      </c>
      <c r="C115">
        <v>2242</v>
      </c>
      <c r="D115" t="s">
        <v>122</v>
      </c>
      <c r="E115" s="1">
        <v>60</v>
      </c>
      <c r="F115" s="1">
        <v>124</v>
      </c>
      <c r="G115" s="1">
        <f t="shared" si="6"/>
        <v>64</v>
      </c>
      <c r="H115" s="1">
        <f t="shared" si="7"/>
        <v>12.8</v>
      </c>
      <c r="I115" t="s">
        <v>140</v>
      </c>
      <c r="J115" t="s">
        <v>141</v>
      </c>
      <c r="K115" t="s">
        <v>115</v>
      </c>
    </row>
    <row r="116" spans="1:11">
      <c r="A116" s="13" t="s">
        <v>131</v>
      </c>
      <c r="B116" s="14">
        <v>1115</v>
      </c>
      <c r="C116">
        <v>8722</v>
      </c>
      <c r="D116" t="s">
        <v>116</v>
      </c>
      <c r="E116" s="1">
        <v>344</v>
      </c>
      <c r="F116" s="1">
        <v>502</v>
      </c>
      <c r="G116" s="1">
        <f t="shared" si="6"/>
        <v>158</v>
      </c>
      <c r="H116" s="1">
        <f t="shared" si="7"/>
        <v>31.6</v>
      </c>
      <c r="I116" t="s">
        <v>138</v>
      </c>
      <c r="J116" t="s">
        <v>139</v>
      </c>
      <c r="K116" t="s">
        <v>115</v>
      </c>
    </row>
    <row r="117" spans="1:11">
      <c r="A117" s="13" t="s">
        <v>131</v>
      </c>
      <c r="B117" s="14">
        <v>1116</v>
      </c>
      <c r="C117">
        <v>6622</v>
      </c>
      <c r="D117" t="s">
        <v>127</v>
      </c>
      <c r="E117" s="1">
        <v>42</v>
      </c>
      <c r="F117" s="1">
        <v>77</v>
      </c>
      <c r="G117" s="1">
        <f t="shared" si="6"/>
        <v>35</v>
      </c>
      <c r="H117" s="1">
        <f t="shared" si="7"/>
        <v>7</v>
      </c>
      <c r="I117" t="s">
        <v>142</v>
      </c>
      <c r="J117" t="s">
        <v>143</v>
      </c>
      <c r="K117" t="s">
        <v>123</v>
      </c>
    </row>
    <row r="118" spans="1:11">
      <c r="A118" s="13" t="s">
        <v>131</v>
      </c>
      <c r="B118" s="14">
        <v>1117</v>
      </c>
      <c r="C118">
        <v>8722</v>
      </c>
      <c r="D118" t="s">
        <v>116</v>
      </c>
      <c r="E118" s="1">
        <v>344</v>
      </c>
      <c r="F118" s="1">
        <v>502</v>
      </c>
      <c r="G118" s="1">
        <f t="shared" si="6"/>
        <v>158</v>
      </c>
      <c r="H118" s="1">
        <f t="shared" si="7"/>
        <v>31.6</v>
      </c>
      <c r="I118" t="s">
        <v>144</v>
      </c>
      <c r="J118" t="s">
        <v>145</v>
      </c>
      <c r="K118" t="s">
        <v>111</v>
      </c>
    </row>
    <row r="119" spans="1:11">
      <c r="A119" s="13" t="s">
        <v>131</v>
      </c>
      <c r="B119" s="14">
        <v>1118</v>
      </c>
      <c r="C119">
        <v>9822</v>
      </c>
      <c r="D119" t="s">
        <v>110</v>
      </c>
      <c r="E119" s="1">
        <v>58.3</v>
      </c>
      <c r="F119" s="1">
        <v>98.4</v>
      </c>
      <c r="G119" s="1">
        <f t="shared" si="6"/>
        <v>40.100000000000009</v>
      </c>
      <c r="H119" s="1">
        <f t="shared" si="7"/>
        <v>8.0200000000000014</v>
      </c>
      <c r="I119" t="s">
        <v>140</v>
      </c>
      <c r="J119" t="s">
        <v>141</v>
      </c>
      <c r="K119" t="s">
        <v>113</v>
      </c>
    </row>
    <row r="120" spans="1:11">
      <c r="A120" s="13" t="s">
        <v>131</v>
      </c>
      <c r="B120" s="14">
        <v>1119</v>
      </c>
      <c r="C120">
        <v>2242</v>
      </c>
      <c r="D120" t="s">
        <v>122</v>
      </c>
      <c r="E120" s="1">
        <v>60</v>
      </c>
      <c r="F120" s="1">
        <v>124</v>
      </c>
      <c r="G120" s="1">
        <f t="shared" si="6"/>
        <v>64</v>
      </c>
      <c r="H120" s="1">
        <f t="shared" si="7"/>
        <v>12.8</v>
      </c>
      <c r="I120" t="s">
        <v>138</v>
      </c>
      <c r="J120" t="s">
        <v>139</v>
      </c>
      <c r="K120" t="s">
        <v>124</v>
      </c>
    </row>
    <row r="121" spans="1:11">
      <c r="A121" s="13" t="s">
        <v>131</v>
      </c>
      <c r="B121" s="14">
        <v>1120</v>
      </c>
      <c r="C121">
        <v>2242</v>
      </c>
      <c r="D121" t="s">
        <v>122</v>
      </c>
      <c r="E121" s="1">
        <v>60</v>
      </c>
      <c r="F121" s="1">
        <v>124</v>
      </c>
      <c r="G121" s="1">
        <f t="shared" si="6"/>
        <v>64</v>
      </c>
      <c r="H121" s="1">
        <f t="shared" si="7"/>
        <v>12.8</v>
      </c>
      <c r="I121" t="s">
        <v>142</v>
      </c>
      <c r="J121" t="s">
        <v>143</v>
      </c>
      <c r="K121" t="s">
        <v>113</v>
      </c>
    </row>
    <row r="122" spans="1:11">
      <c r="A122" s="13" t="s">
        <v>131</v>
      </c>
      <c r="B122" s="14">
        <v>1121</v>
      </c>
      <c r="C122">
        <v>4421</v>
      </c>
      <c r="D122" t="s">
        <v>119</v>
      </c>
      <c r="E122" s="1">
        <v>45</v>
      </c>
      <c r="F122" s="1">
        <v>87</v>
      </c>
      <c r="G122" s="1">
        <f t="shared" si="6"/>
        <v>42</v>
      </c>
      <c r="H122" s="1">
        <f t="shared" si="7"/>
        <v>8.4</v>
      </c>
      <c r="I122" t="s">
        <v>142</v>
      </c>
      <c r="J122" t="s">
        <v>143</v>
      </c>
      <c r="K122" t="s">
        <v>123</v>
      </c>
    </row>
    <row r="123" spans="1:11">
      <c r="A123" s="13" t="s">
        <v>131</v>
      </c>
      <c r="B123" s="14">
        <v>1122</v>
      </c>
      <c r="C123">
        <v>8722</v>
      </c>
      <c r="D123" t="s">
        <v>116</v>
      </c>
      <c r="E123" s="1">
        <v>344</v>
      </c>
      <c r="F123" s="1">
        <v>502</v>
      </c>
      <c r="G123" s="1">
        <f t="shared" si="6"/>
        <v>158</v>
      </c>
      <c r="H123" s="1">
        <f t="shared" si="7"/>
        <v>31.6</v>
      </c>
      <c r="I123" t="s">
        <v>142</v>
      </c>
      <c r="J123" t="s">
        <v>143</v>
      </c>
      <c r="K123" t="s">
        <v>115</v>
      </c>
    </row>
    <row r="124" spans="1:11">
      <c r="A124" s="13" t="s">
        <v>131</v>
      </c>
      <c r="B124" s="14">
        <v>1123</v>
      </c>
      <c r="C124">
        <v>9822</v>
      </c>
      <c r="D124" t="s">
        <v>110</v>
      </c>
      <c r="E124" s="1">
        <v>58.3</v>
      </c>
      <c r="F124" s="1">
        <v>98.4</v>
      </c>
      <c r="G124" s="1">
        <f t="shared" si="6"/>
        <v>40.100000000000009</v>
      </c>
      <c r="H124" s="1">
        <f t="shared" si="7"/>
        <v>8.0200000000000014</v>
      </c>
      <c r="I124" t="s">
        <v>142</v>
      </c>
      <c r="J124" t="s">
        <v>143</v>
      </c>
      <c r="K124" t="s">
        <v>123</v>
      </c>
    </row>
    <row r="125" spans="1:11">
      <c r="A125" s="13" t="s">
        <v>131</v>
      </c>
      <c r="B125" s="14">
        <v>1124</v>
      </c>
      <c r="C125">
        <v>4421</v>
      </c>
      <c r="D125" t="s">
        <v>119</v>
      </c>
      <c r="E125" s="1">
        <v>45</v>
      </c>
      <c r="F125" s="1">
        <v>87</v>
      </c>
      <c r="G125" s="1">
        <f t="shared" si="6"/>
        <v>42</v>
      </c>
      <c r="H125" s="1">
        <f t="shared" si="7"/>
        <v>8.4</v>
      </c>
      <c r="I125" t="s">
        <v>142</v>
      </c>
      <c r="J125" t="s">
        <v>143</v>
      </c>
      <c r="K125" t="s">
        <v>115</v>
      </c>
    </row>
    <row r="126" spans="1:11">
      <c r="A126" s="13" t="s">
        <v>132</v>
      </c>
      <c r="B126" s="14">
        <v>1125</v>
      </c>
      <c r="C126">
        <v>2242</v>
      </c>
      <c r="D126" t="s">
        <v>122</v>
      </c>
      <c r="E126" s="1">
        <v>60</v>
      </c>
      <c r="F126" s="1">
        <v>124</v>
      </c>
      <c r="G126" s="1">
        <f t="shared" si="6"/>
        <v>64</v>
      </c>
      <c r="H126" s="1">
        <f t="shared" si="7"/>
        <v>12.8</v>
      </c>
      <c r="I126" t="s">
        <v>142</v>
      </c>
      <c r="J126" t="s">
        <v>143</v>
      </c>
      <c r="K126" t="s">
        <v>113</v>
      </c>
    </row>
    <row r="127" spans="1:11">
      <c r="A127" s="13" t="s">
        <v>132</v>
      </c>
      <c r="B127" s="14">
        <v>1126</v>
      </c>
      <c r="C127">
        <v>9212</v>
      </c>
      <c r="D127" t="s">
        <v>120</v>
      </c>
      <c r="E127" s="1">
        <v>4</v>
      </c>
      <c r="F127" s="1">
        <v>7</v>
      </c>
      <c r="G127" s="1">
        <f t="shared" si="6"/>
        <v>3</v>
      </c>
      <c r="H127" s="1">
        <f t="shared" si="7"/>
        <v>0.30000000000000004</v>
      </c>
      <c r="I127" t="s">
        <v>142</v>
      </c>
      <c r="J127" t="s">
        <v>143</v>
      </c>
      <c r="K127" t="s">
        <v>111</v>
      </c>
    </row>
    <row r="128" spans="1:11">
      <c r="A128" s="13" t="s">
        <v>132</v>
      </c>
      <c r="B128" s="14">
        <v>1127</v>
      </c>
      <c r="C128">
        <v>8722</v>
      </c>
      <c r="D128" t="s">
        <v>116</v>
      </c>
      <c r="E128" s="1">
        <v>344</v>
      </c>
      <c r="F128" s="1">
        <v>502</v>
      </c>
      <c r="G128" s="1">
        <f t="shared" si="6"/>
        <v>158</v>
      </c>
      <c r="H128" s="1">
        <f t="shared" si="7"/>
        <v>31.6</v>
      </c>
      <c r="I128" t="s">
        <v>138</v>
      </c>
      <c r="J128" t="s">
        <v>139</v>
      </c>
      <c r="K128" t="s">
        <v>123</v>
      </c>
    </row>
    <row r="129" spans="1:11">
      <c r="A129" s="13" t="s">
        <v>132</v>
      </c>
      <c r="B129" s="14">
        <v>1128</v>
      </c>
      <c r="C129">
        <v>6622</v>
      </c>
      <c r="D129" t="s">
        <v>127</v>
      </c>
      <c r="E129" s="1">
        <v>42</v>
      </c>
      <c r="F129" s="1">
        <v>77</v>
      </c>
      <c r="G129" s="1">
        <f t="shared" si="6"/>
        <v>35</v>
      </c>
      <c r="H129" s="1">
        <f t="shared" si="7"/>
        <v>7</v>
      </c>
      <c r="I129" t="s">
        <v>140</v>
      </c>
      <c r="J129" t="s">
        <v>141</v>
      </c>
      <c r="K129" t="s">
        <v>113</v>
      </c>
    </row>
    <row r="130" spans="1:11">
      <c r="A130" s="13" t="s">
        <v>132</v>
      </c>
      <c r="B130" s="14">
        <v>1129</v>
      </c>
      <c r="C130">
        <v>9822</v>
      </c>
      <c r="D130" t="s">
        <v>110</v>
      </c>
      <c r="E130" s="1">
        <v>58.3</v>
      </c>
      <c r="F130" s="1">
        <v>98.4</v>
      </c>
      <c r="G130" s="1">
        <f t="shared" ref="G130:G161" si="8">F130-E130</f>
        <v>40.100000000000009</v>
      </c>
      <c r="H130" s="1">
        <f t="shared" ref="H130:H161" si="9">IF(F130&gt;50,G130*0.2,G130*0.1)</f>
        <v>8.0200000000000014</v>
      </c>
      <c r="I130" t="s">
        <v>144</v>
      </c>
      <c r="J130" t="s">
        <v>145</v>
      </c>
      <c r="K130" t="s">
        <v>123</v>
      </c>
    </row>
    <row r="131" spans="1:11">
      <c r="A131" s="13" t="s">
        <v>132</v>
      </c>
      <c r="B131" s="14">
        <v>1130</v>
      </c>
      <c r="C131">
        <v>4421</v>
      </c>
      <c r="D131" t="s">
        <v>119</v>
      </c>
      <c r="E131" s="1">
        <v>45</v>
      </c>
      <c r="F131" s="1">
        <v>87</v>
      </c>
      <c r="G131" s="1">
        <f t="shared" si="8"/>
        <v>42</v>
      </c>
      <c r="H131" s="1">
        <f t="shared" si="9"/>
        <v>8.4</v>
      </c>
      <c r="I131" t="s">
        <v>144</v>
      </c>
      <c r="J131" t="s">
        <v>145</v>
      </c>
      <c r="K131" t="s">
        <v>113</v>
      </c>
    </row>
    <row r="132" spans="1:11">
      <c r="A132" s="13" t="s">
        <v>132</v>
      </c>
      <c r="B132" s="14">
        <v>1131</v>
      </c>
      <c r="C132">
        <v>9212</v>
      </c>
      <c r="D132" t="s">
        <v>120</v>
      </c>
      <c r="E132" s="1">
        <v>4</v>
      </c>
      <c r="F132" s="1">
        <v>7</v>
      </c>
      <c r="G132" s="1">
        <f t="shared" si="8"/>
        <v>3</v>
      </c>
      <c r="H132" s="1">
        <f t="shared" si="9"/>
        <v>0.30000000000000004</v>
      </c>
      <c r="I132" t="s">
        <v>144</v>
      </c>
      <c r="J132" t="s">
        <v>145</v>
      </c>
      <c r="K132" t="s">
        <v>115</v>
      </c>
    </row>
    <row r="133" spans="1:11">
      <c r="A133" s="13" t="s">
        <v>132</v>
      </c>
      <c r="B133" s="14">
        <v>1132</v>
      </c>
      <c r="C133">
        <v>9212</v>
      </c>
      <c r="D133" t="s">
        <v>120</v>
      </c>
      <c r="E133" s="1">
        <v>4</v>
      </c>
      <c r="F133" s="1">
        <v>7</v>
      </c>
      <c r="G133" s="1">
        <f t="shared" si="8"/>
        <v>3</v>
      </c>
      <c r="H133" s="1">
        <f t="shared" si="9"/>
        <v>0.30000000000000004</v>
      </c>
      <c r="I133" t="s">
        <v>144</v>
      </c>
      <c r="J133" t="s">
        <v>145</v>
      </c>
      <c r="K133" t="s">
        <v>113</v>
      </c>
    </row>
    <row r="134" spans="1:11">
      <c r="A134" s="13" t="s">
        <v>132</v>
      </c>
      <c r="B134" s="14">
        <v>1133</v>
      </c>
      <c r="C134">
        <v>9822</v>
      </c>
      <c r="D134" t="s">
        <v>110</v>
      </c>
      <c r="E134" s="1">
        <v>58.3</v>
      </c>
      <c r="F134" s="1">
        <v>98.4</v>
      </c>
      <c r="G134" s="1">
        <f t="shared" si="8"/>
        <v>40.100000000000009</v>
      </c>
      <c r="H134" s="1">
        <f t="shared" si="9"/>
        <v>8.0200000000000014</v>
      </c>
      <c r="I134" t="s">
        <v>138</v>
      </c>
      <c r="J134" t="s">
        <v>139</v>
      </c>
      <c r="K134" t="s">
        <v>115</v>
      </c>
    </row>
    <row r="135" spans="1:11">
      <c r="A135" s="13" t="s">
        <v>132</v>
      </c>
      <c r="B135" s="14">
        <v>1134</v>
      </c>
      <c r="C135">
        <v>9822</v>
      </c>
      <c r="D135" t="s">
        <v>110</v>
      </c>
      <c r="E135" s="1">
        <v>58.3</v>
      </c>
      <c r="F135" s="1">
        <v>98.4</v>
      </c>
      <c r="G135" s="1">
        <f t="shared" si="8"/>
        <v>40.100000000000009</v>
      </c>
      <c r="H135" s="1">
        <f t="shared" si="9"/>
        <v>8.0200000000000014</v>
      </c>
      <c r="I135" t="s">
        <v>142</v>
      </c>
      <c r="J135" t="s">
        <v>143</v>
      </c>
      <c r="K135" t="s">
        <v>115</v>
      </c>
    </row>
    <row r="136" spans="1:11">
      <c r="A136" s="13" t="s">
        <v>132</v>
      </c>
      <c r="B136" s="14">
        <v>1135</v>
      </c>
      <c r="C136">
        <v>8722</v>
      </c>
      <c r="D136" t="s">
        <v>116</v>
      </c>
      <c r="E136" s="1">
        <v>344</v>
      </c>
      <c r="F136" s="1">
        <v>502</v>
      </c>
      <c r="G136" s="1">
        <f t="shared" si="8"/>
        <v>158</v>
      </c>
      <c r="H136" s="1">
        <f t="shared" si="9"/>
        <v>31.6</v>
      </c>
      <c r="I136" t="s">
        <v>138</v>
      </c>
      <c r="J136" t="s">
        <v>139</v>
      </c>
      <c r="K136" t="s">
        <v>123</v>
      </c>
    </row>
    <row r="137" spans="1:11">
      <c r="A137" s="13" t="s">
        <v>132</v>
      </c>
      <c r="B137" s="14">
        <v>1136</v>
      </c>
      <c r="C137">
        <v>2242</v>
      </c>
      <c r="D137" t="s">
        <v>122</v>
      </c>
      <c r="E137" s="1">
        <v>60</v>
      </c>
      <c r="F137" s="1">
        <v>124</v>
      </c>
      <c r="G137" s="1">
        <f t="shared" si="8"/>
        <v>64</v>
      </c>
      <c r="H137" s="1">
        <f t="shared" si="9"/>
        <v>12.8</v>
      </c>
      <c r="I137" t="s">
        <v>142</v>
      </c>
      <c r="J137" t="s">
        <v>143</v>
      </c>
      <c r="K137" t="s">
        <v>111</v>
      </c>
    </row>
    <row r="138" spans="1:11">
      <c r="A138" s="13" t="s">
        <v>132</v>
      </c>
      <c r="B138" s="14">
        <v>1137</v>
      </c>
      <c r="C138">
        <v>9822</v>
      </c>
      <c r="D138" t="s">
        <v>110</v>
      </c>
      <c r="E138" s="1">
        <v>58.3</v>
      </c>
      <c r="F138" s="1">
        <v>98.4</v>
      </c>
      <c r="G138" s="1">
        <f t="shared" si="8"/>
        <v>40.100000000000009</v>
      </c>
      <c r="H138" s="1">
        <f t="shared" si="9"/>
        <v>8.0200000000000014</v>
      </c>
      <c r="I138" t="s">
        <v>140</v>
      </c>
      <c r="J138" t="s">
        <v>141</v>
      </c>
      <c r="K138" t="s">
        <v>113</v>
      </c>
    </row>
    <row r="139" spans="1:11">
      <c r="A139" s="13" t="s">
        <v>132</v>
      </c>
      <c r="B139" s="14">
        <v>1138</v>
      </c>
      <c r="C139">
        <v>8722</v>
      </c>
      <c r="D139" t="s">
        <v>116</v>
      </c>
      <c r="E139" s="1">
        <v>344</v>
      </c>
      <c r="F139" s="1">
        <v>502</v>
      </c>
      <c r="G139" s="1">
        <f t="shared" si="8"/>
        <v>158</v>
      </c>
      <c r="H139" s="1">
        <f t="shared" si="9"/>
        <v>31.6</v>
      </c>
      <c r="I139" t="s">
        <v>138</v>
      </c>
      <c r="J139" t="s">
        <v>139</v>
      </c>
      <c r="K139" t="s">
        <v>124</v>
      </c>
    </row>
    <row r="140" spans="1:11">
      <c r="A140" s="13" t="s">
        <v>132</v>
      </c>
      <c r="B140" s="14">
        <v>1139</v>
      </c>
      <c r="C140">
        <v>4421</v>
      </c>
      <c r="D140" t="s">
        <v>119</v>
      </c>
      <c r="E140" s="1">
        <v>45</v>
      </c>
      <c r="F140" s="1">
        <v>87</v>
      </c>
      <c r="G140" s="1">
        <f t="shared" si="8"/>
        <v>42</v>
      </c>
      <c r="H140" s="1">
        <f t="shared" si="9"/>
        <v>8.4</v>
      </c>
      <c r="I140" t="s">
        <v>142</v>
      </c>
      <c r="J140" t="s">
        <v>143</v>
      </c>
      <c r="K140" t="s">
        <v>113</v>
      </c>
    </row>
    <row r="141" spans="1:11">
      <c r="A141" s="13" t="s">
        <v>132</v>
      </c>
      <c r="B141" s="14">
        <v>1140</v>
      </c>
      <c r="C141">
        <v>4421</v>
      </c>
      <c r="D141" t="s">
        <v>119</v>
      </c>
      <c r="E141" s="1">
        <v>45</v>
      </c>
      <c r="F141" s="1">
        <v>87</v>
      </c>
      <c r="G141" s="1">
        <f t="shared" si="8"/>
        <v>42</v>
      </c>
      <c r="H141" s="1">
        <f t="shared" si="9"/>
        <v>8.4</v>
      </c>
      <c r="I141" t="s">
        <v>140</v>
      </c>
      <c r="J141" t="s">
        <v>141</v>
      </c>
      <c r="K141" t="s">
        <v>123</v>
      </c>
    </row>
    <row r="142" spans="1:11">
      <c r="A142" s="13" t="s">
        <v>132</v>
      </c>
      <c r="B142" s="14">
        <v>1141</v>
      </c>
      <c r="C142">
        <v>9212</v>
      </c>
      <c r="D142" t="s">
        <v>120</v>
      </c>
      <c r="E142" s="1">
        <v>4</v>
      </c>
      <c r="F142" s="1">
        <v>7</v>
      </c>
      <c r="G142" s="1">
        <f t="shared" si="8"/>
        <v>3</v>
      </c>
      <c r="H142" s="1">
        <f t="shared" si="9"/>
        <v>0.30000000000000004</v>
      </c>
      <c r="I142" t="s">
        <v>140</v>
      </c>
      <c r="J142" t="s">
        <v>141</v>
      </c>
      <c r="K142" t="s">
        <v>115</v>
      </c>
    </row>
    <row r="143" spans="1:11">
      <c r="A143" s="13" t="s">
        <v>133</v>
      </c>
      <c r="B143" s="14">
        <v>1142</v>
      </c>
      <c r="C143">
        <v>2242</v>
      </c>
      <c r="D143" t="s">
        <v>122</v>
      </c>
      <c r="E143" s="1">
        <v>60</v>
      </c>
      <c r="F143" s="1">
        <v>124</v>
      </c>
      <c r="G143" s="1">
        <f t="shared" si="8"/>
        <v>64</v>
      </c>
      <c r="H143" s="1">
        <f t="shared" si="9"/>
        <v>12.8</v>
      </c>
      <c r="I143" t="s">
        <v>140</v>
      </c>
      <c r="J143" t="s">
        <v>141</v>
      </c>
      <c r="K143" t="s">
        <v>123</v>
      </c>
    </row>
    <row r="144" spans="1:11">
      <c r="A144" s="13" t="s">
        <v>133</v>
      </c>
      <c r="B144" s="14">
        <v>1143</v>
      </c>
      <c r="C144">
        <v>9822</v>
      </c>
      <c r="D144" t="s">
        <v>110</v>
      </c>
      <c r="E144" s="1">
        <v>58.3</v>
      </c>
      <c r="F144" s="1">
        <v>98.4</v>
      </c>
      <c r="G144" s="1">
        <f t="shared" si="8"/>
        <v>40.100000000000009</v>
      </c>
      <c r="H144" s="1">
        <f t="shared" si="9"/>
        <v>8.0200000000000014</v>
      </c>
      <c r="I144" t="s">
        <v>144</v>
      </c>
      <c r="J144" t="s">
        <v>145</v>
      </c>
      <c r="K144" t="s">
        <v>115</v>
      </c>
    </row>
    <row r="145" spans="1:11">
      <c r="A145" s="13" t="s">
        <v>133</v>
      </c>
      <c r="B145" s="14">
        <v>1144</v>
      </c>
      <c r="C145">
        <v>2242</v>
      </c>
      <c r="D145" t="s">
        <v>122</v>
      </c>
      <c r="E145" s="1">
        <v>60</v>
      </c>
      <c r="F145" s="1">
        <v>124</v>
      </c>
      <c r="G145" s="1">
        <f t="shared" si="8"/>
        <v>64</v>
      </c>
      <c r="H145" s="1">
        <f t="shared" si="9"/>
        <v>12.8</v>
      </c>
      <c r="I145" t="s">
        <v>144</v>
      </c>
      <c r="J145" t="s">
        <v>145</v>
      </c>
      <c r="K145" t="s">
        <v>113</v>
      </c>
    </row>
    <row r="146" spans="1:11">
      <c r="A146" s="13" t="s">
        <v>133</v>
      </c>
      <c r="B146" s="14">
        <v>1145</v>
      </c>
      <c r="C146">
        <v>4421</v>
      </c>
      <c r="D146" t="s">
        <v>119</v>
      </c>
      <c r="E146" s="1">
        <v>45</v>
      </c>
      <c r="F146" s="1">
        <v>87</v>
      </c>
      <c r="G146" s="1">
        <f t="shared" si="8"/>
        <v>42</v>
      </c>
      <c r="H146" s="1">
        <f t="shared" si="9"/>
        <v>8.4</v>
      </c>
      <c r="I146" t="s">
        <v>144</v>
      </c>
      <c r="J146" t="s">
        <v>145</v>
      </c>
      <c r="K146" t="s">
        <v>111</v>
      </c>
    </row>
    <row r="147" spans="1:11">
      <c r="A147" s="13" t="s">
        <v>133</v>
      </c>
      <c r="B147" s="14">
        <v>1146</v>
      </c>
      <c r="C147">
        <v>8722</v>
      </c>
      <c r="D147" t="s">
        <v>116</v>
      </c>
      <c r="E147" s="1">
        <v>344</v>
      </c>
      <c r="F147" s="1">
        <v>502</v>
      </c>
      <c r="G147" s="1">
        <f t="shared" si="8"/>
        <v>158</v>
      </c>
      <c r="H147" s="1">
        <f t="shared" si="9"/>
        <v>31.6</v>
      </c>
      <c r="I147" t="s">
        <v>144</v>
      </c>
      <c r="J147" t="s">
        <v>145</v>
      </c>
      <c r="K147" t="s">
        <v>123</v>
      </c>
    </row>
    <row r="148" spans="1:11">
      <c r="A148" s="13" t="s">
        <v>133</v>
      </c>
      <c r="B148" s="14">
        <v>1147</v>
      </c>
      <c r="C148">
        <v>9822</v>
      </c>
      <c r="D148" t="s">
        <v>110</v>
      </c>
      <c r="E148" s="1">
        <v>58.3</v>
      </c>
      <c r="F148" s="1">
        <v>98.4</v>
      </c>
      <c r="G148" s="1">
        <f t="shared" si="8"/>
        <v>40.100000000000009</v>
      </c>
      <c r="H148" s="1">
        <f t="shared" si="9"/>
        <v>8.0200000000000014</v>
      </c>
      <c r="I148" t="s">
        <v>138</v>
      </c>
      <c r="J148" t="s">
        <v>139</v>
      </c>
      <c r="K148" t="s">
        <v>113</v>
      </c>
    </row>
    <row r="149" spans="1:11">
      <c r="A149" s="13" t="s">
        <v>133</v>
      </c>
      <c r="B149" s="14">
        <v>1148</v>
      </c>
      <c r="C149">
        <v>9212</v>
      </c>
      <c r="D149" t="s">
        <v>120</v>
      </c>
      <c r="E149" s="1">
        <v>4</v>
      </c>
      <c r="F149" s="1">
        <v>7</v>
      </c>
      <c r="G149" s="1">
        <f t="shared" si="8"/>
        <v>3</v>
      </c>
      <c r="H149" s="1">
        <f t="shared" si="9"/>
        <v>0.30000000000000004</v>
      </c>
      <c r="I149" t="s">
        <v>142</v>
      </c>
      <c r="J149" t="s">
        <v>143</v>
      </c>
      <c r="K149" t="s">
        <v>115</v>
      </c>
    </row>
    <row r="150" spans="1:11">
      <c r="A150" s="13" t="s">
        <v>133</v>
      </c>
      <c r="B150" s="14">
        <v>1149</v>
      </c>
      <c r="C150">
        <v>8722</v>
      </c>
      <c r="D150" t="s">
        <v>116</v>
      </c>
      <c r="E150" s="1">
        <v>344</v>
      </c>
      <c r="F150" s="1">
        <v>502</v>
      </c>
      <c r="G150" s="1">
        <f t="shared" si="8"/>
        <v>158</v>
      </c>
      <c r="H150" s="1">
        <f t="shared" si="9"/>
        <v>31.6</v>
      </c>
      <c r="I150" t="s">
        <v>138</v>
      </c>
      <c r="J150" t="s">
        <v>139</v>
      </c>
      <c r="K150" t="s">
        <v>115</v>
      </c>
    </row>
    <row r="151" spans="1:11">
      <c r="A151" s="13" t="s">
        <v>134</v>
      </c>
      <c r="B151" s="14">
        <v>1150</v>
      </c>
      <c r="C151">
        <v>2242</v>
      </c>
      <c r="D151" t="s">
        <v>122</v>
      </c>
      <c r="E151" s="1">
        <v>60</v>
      </c>
      <c r="F151" s="1">
        <v>124</v>
      </c>
      <c r="G151" s="1">
        <f t="shared" si="8"/>
        <v>64</v>
      </c>
      <c r="H151" s="1">
        <f t="shared" si="9"/>
        <v>12.8</v>
      </c>
      <c r="I151" t="s">
        <v>142</v>
      </c>
      <c r="J151" t="s">
        <v>143</v>
      </c>
      <c r="K151" t="s">
        <v>124</v>
      </c>
    </row>
    <row r="152" spans="1:11">
      <c r="A152" s="13" t="s">
        <v>134</v>
      </c>
      <c r="B152" s="14">
        <v>1151</v>
      </c>
      <c r="C152">
        <v>2242</v>
      </c>
      <c r="D152" t="s">
        <v>122</v>
      </c>
      <c r="E152" s="1">
        <v>60</v>
      </c>
      <c r="F152" s="1">
        <v>124</v>
      </c>
      <c r="G152" s="1">
        <f t="shared" si="8"/>
        <v>64</v>
      </c>
      <c r="H152" s="1">
        <f t="shared" si="9"/>
        <v>12.8</v>
      </c>
      <c r="I152" t="s">
        <v>140</v>
      </c>
      <c r="J152" t="s">
        <v>141</v>
      </c>
      <c r="K152" t="s">
        <v>113</v>
      </c>
    </row>
    <row r="153" spans="1:11">
      <c r="A153" s="13" t="s">
        <v>134</v>
      </c>
      <c r="B153" s="14">
        <v>1152</v>
      </c>
      <c r="C153">
        <v>4421</v>
      </c>
      <c r="D153" t="s">
        <v>119</v>
      </c>
      <c r="E153" s="1">
        <v>45</v>
      </c>
      <c r="F153" s="1">
        <v>87</v>
      </c>
      <c r="G153" s="1">
        <f t="shared" si="8"/>
        <v>42</v>
      </c>
      <c r="H153" s="1">
        <f t="shared" si="9"/>
        <v>8.4</v>
      </c>
      <c r="I153" t="s">
        <v>138</v>
      </c>
      <c r="J153" t="s">
        <v>139</v>
      </c>
      <c r="K153" t="s">
        <v>123</v>
      </c>
    </row>
    <row r="154" spans="1:11">
      <c r="A154" s="13" t="s">
        <v>134</v>
      </c>
      <c r="B154" s="14">
        <v>1153</v>
      </c>
      <c r="C154">
        <v>8722</v>
      </c>
      <c r="D154" t="s">
        <v>116</v>
      </c>
      <c r="E154" s="1">
        <v>344</v>
      </c>
      <c r="F154" s="1">
        <v>502</v>
      </c>
      <c r="G154" s="1">
        <f t="shared" si="8"/>
        <v>158</v>
      </c>
      <c r="H154" s="1">
        <f t="shared" si="9"/>
        <v>31.6</v>
      </c>
      <c r="I154" t="s">
        <v>142</v>
      </c>
      <c r="J154" t="s">
        <v>143</v>
      </c>
      <c r="K154" t="s">
        <v>115</v>
      </c>
    </row>
    <row r="155" spans="1:11">
      <c r="A155" s="13" t="s">
        <v>134</v>
      </c>
      <c r="B155" s="14">
        <v>1154</v>
      </c>
      <c r="C155">
        <v>9822</v>
      </c>
      <c r="D155" t="s">
        <v>110</v>
      </c>
      <c r="E155" s="1">
        <v>58.3</v>
      </c>
      <c r="F155" s="1">
        <v>98.4</v>
      </c>
      <c r="G155" s="1">
        <f t="shared" si="8"/>
        <v>40.100000000000009</v>
      </c>
      <c r="H155" s="1">
        <f t="shared" si="9"/>
        <v>8.0200000000000014</v>
      </c>
      <c r="I155" t="s">
        <v>140</v>
      </c>
      <c r="J155" t="s">
        <v>141</v>
      </c>
      <c r="K155" t="s">
        <v>123</v>
      </c>
    </row>
    <row r="156" spans="1:11">
      <c r="A156" s="13" t="s">
        <v>134</v>
      </c>
      <c r="B156" s="14">
        <v>1155</v>
      </c>
      <c r="C156">
        <v>4421</v>
      </c>
      <c r="D156" t="s">
        <v>119</v>
      </c>
      <c r="E156" s="1">
        <v>45</v>
      </c>
      <c r="F156" s="1">
        <v>87</v>
      </c>
      <c r="G156" s="1">
        <f t="shared" si="8"/>
        <v>42</v>
      </c>
      <c r="H156" s="1">
        <f t="shared" si="9"/>
        <v>8.4</v>
      </c>
      <c r="I156" t="s">
        <v>142</v>
      </c>
      <c r="J156" t="s">
        <v>143</v>
      </c>
      <c r="K156" t="s">
        <v>115</v>
      </c>
    </row>
    <row r="157" spans="1:11">
      <c r="A157" s="13" t="s">
        <v>134</v>
      </c>
      <c r="B157" s="14">
        <v>1156</v>
      </c>
      <c r="C157">
        <v>2242</v>
      </c>
      <c r="D157" t="s">
        <v>122</v>
      </c>
      <c r="E157" s="1">
        <v>60</v>
      </c>
      <c r="F157" s="1">
        <v>124</v>
      </c>
      <c r="G157" s="1">
        <f t="shared" si="8"/>
        <v>64</v>
      </c>
      <c r="H157" s="1">
        <f t="shared" si="9"/>
        <v>12.8</v>
      </c>
      <c r="I157" t="s">
        <v>142</v>
      </c>
      <c r="J157" t="s">
        <v>143</v>
      </c>
      <c r="K157" t="s">
        <v>113</v>
      </c>
    </row>
    <row r="158" spans="1:11">
      <c r="A158" s="13" t="s">
        <v>134</v>
      </c>
      <c r="B158" s="14">
        <v>1157</v>
      </c>
      <c r="C158">
        <v>9212</v>
      </c>
      <c r="D158" t="s">
        <v>120</v>
      </c>
      <c r="E158" s="1">
        <v>4</v>
      </c>
      <c r="F158" s="1">
        <v>7</v>
      </c>
      <c r="G158" s="1">
        <f t="shared" si="8"/>
        <v>3</v>
      </c>
      <c r="H158" s="1">
        <f t="shared" si="9"/>
        <v>0.30000000000000004</v>
      </c>
      <c r="I158" t="s">
        <v>142</v>
      </c>
      <c r="J158" t="s">
        <v>143</v>
      </c>
      <c r="K158" t="s">
        <v>111</v>
      </c>
    </row>
    <row r="159" spans="1:11">
      <c r="A159" s="13" t="s">
        <v>135</v>
      </c>
      <c r="B159" s="14">
        <v>1158</v>
      </c>
      <c r="C159">
        <v>8722</v>
      </c>
      <c r="D159" t="s">
        <v>116</v>
      </c>
      <c r="E159" s="1">
        <v>344</v>
      </c>
      <c r="F159" s="1">
        <v>502</v>
      </c>
      <c r="G159" s="1">
        <f t="shared" si="8"/>
        <v>158</v>
      </c>
      <c r="H159" s="1">
        <f t="shared" si="9"/>
        <v>31.6</v>
      </c>
      <c r="I159" t="s">
        <v>138</v>
      </c>
      <c r="J159" t="s">
        <v>139</v>
      </c>
      <c r="K159" t="s">
        <v>123</v>
      </c>
    </row>
    <row r="160" spans="1:11">
      <c r="A160" s="13" t="s">
        <v>135</v>
      </c>
      <c r="B160" s="14">
        <v>1159</v>
      </c>
      <c r="C160">
        <v>6622</v>
      </c>
      <c r="D160" t="s">
        <v>127</v>
      </c>
      <c r="E160" s="1">
        <v>42</v>
      </c>
      <c r="F160" s="1">
        <v>77</v>
      </c>
      <c r="G160" s="1">
        <f t="shared" si="8"/>
        <v>35</v>
      </c>
      <c r="H160" s="1">
        <f t="shared" si="9"/>
        <v>7</v>
      </c>
      <c r="I160" t="s">
        <v>142</v>
      </c>
      <c r="J160" t="s">
        <v>143</v>
      </c>
      <c r="K160" t="s">
        <v>113</v>
      </c>
    </row>
    <row r="161" spans="1:11">
      <c r="A161" s="13" t="s">
        <v>135</v>
      </c>
      <c r="B161" s="14">
        <v>1160</v>
      </c>
      <c r="C161">
        <v>9822</v>
      </c>
      <c r="D161" t="s">
        <v>110</v>
      </c>
      <c r="E161" s="1">
        <v>58.3</v>
      </c>
      <c r="F161" s="1">
        <v>98.4</v>
      </c>
      <c r="G161" s="1">
        <f t="shared" si="8"/>
        <v>40.100000000000009</v>
      </c>
      <c r="H161" s="1">
        <f t="shared" si="9"/>
        <v>8.0200000000000014</v>
      </c>
      <c r="I161" t="s">
        <v>144</v>
      </c>
      <c r="J161" t="s">
        <v>145</v>
      </c>
      <c r="K161" t="s">
        <v>123</v>
      </c>
    </row>
    <row r="162" spans="1:11">
      <c r="A162" s="13" t="s">
        <v>135</v>
      </c>
      <c r="B162" s="14">
        <v>1161</v>
      </c>
      <c r="C162">
        <v>4421</v>
      </c>
      <c r="D162" t="s">
        <v>119</v>
      </c>
      <c r="E162" s="1">
        <v>45</v>
      </c>
      <c r="F162" s="1">
        <v>87</v>
      </c>
      <c r="G162" s="1">
        <f t="shared" ref="G162:G172" si="10">F162-E162</f>
        <v>42</v>
      </c>
      <c r="H162" s="1">
        <f t="shared" ref="H162:H172" si="11">IF(F162&gt;50,G162*0.2,G162*0.1)</f>
        <v>8.4</v>
      </c>
      <c r="I162" t="s">
        <v>140</v>
      </c>
      <c r="J162" t="s">
        <v>141</v>
      </c>
      <c r="K162" t="s">
        <v>113</v>
      </c>
    </row>
    <row r="163" spans="1:11">
      <c r="A163" s="13" t="s">
        <v>135</v>
      </c>
      <c r="B163" s="14">
        <v>1162</v>
      </c>
      <c r="C163">
        <v>9212</v>
      </c>
      <c r="D163" t="s">
        <v>120</v>
      </c>
      <c r="E163" s="1">
        <v>4</v>
      </c>
      <c r="F163" s="1">
        <v>7</v>
      </c>
      <c r="G163" s="1">
        <f t="shared" si="10"/>
        <v>3</v>
      </c>
      <c r="H163" s="1">
        <f t="shared" si="11"/>
        <v>0.30000000000000004</v>
      </c>
      <c r="I163" t="s">
        <v>138</v>
      </c>
      <c r="J163" t="s">
        <v>139</v>
      </c>
      <c r="K163" t="s">
        <v>115</v>
      </c>
    </row>
    <row r="164" spans="1:11">
      <c r="A164" s="13" t="s">
        <v>135</v>
      </c>
      <c r="B164" s="14">
        <v>1163</v>
      </c>
      <c r="C164">
        <v>9212</v>
      </c>
      <c r="D164" t="s">
        <v>120</v>
      </c>
      <c r="E164" s="1">
        <v>4</v>
      </c>
      <c r="F164" s="1">
        <v>7</v>
      </c>
      <c r="G164" s="1">
        <f t="shared" si="10"/>
        <v>3</v>
      </c>
      <c r="H164" s="1">
        <f t="shared" si="11"/>
        <v>0.30000000000000004</v>
      </c>
      <c r="I164" t="s">
        <v>142</v>
      </c>
      <c r="J164" t="s">
        <v>143</v>
      </c>
      <c r="K164" t="s">
        <v>113</v>
      </c>
    </row>
    <row r="165" spans="1:11">
      <c r="A165" s="13" t="s">
        <v>135</v>
      </c>
      <c r="B165" s="14">
        <v>1164</v>
      </c>
      <c r="C165">
        <v>9822</v>
      </c>
      <c r="D165" t="s">
        <v>110</v>
      </c>
      <c r="E165" s="1">
        <v>58.3</v>
      </c>
      <c r="F165" s="1">
        <v>98.4</v>
      </c>
      <c r="G165" s="1">
        <f t="shared" si="10"/>
        <v>40.100000000000009</v>
      </c>
      <c r="H165" s="1">
        <f t="shared" si="11"/>
        <v>8.0200000000000014</v>
      </c>
      <c r="I165" t="s">
        <v>142</v>
      </c>
      <c r="J165" t="s">
        <v>143</v>
      </c>
      <c r="K165" t="s">
        <v>115</v>
      </c>
    </row>
    <row r="166" spans="1:11">
      <c r="A166" s="13" t="s">
        <v>135</v>
      </c>
      <c r="B166" s="14">
        <v>1165</v>
      </c>
      <c r="C166">
        <v>9822</v>
      </c>
      <c r="D166" t="s">
        <v>110</v>
      </c>
      <c r="E166" s="1">
        <v>58.3</v>
      </c>
      <c r="F166" s="1">
        <v>98.4</v>
      </c>
      <c r="G166" s="1">
        <f t="shared" si="10"/>
        <v>40.100000000000009</v>
      </c>
      <c r="H166" s="1">
        <f t="shared" si="11"/>
        <v>8.0200000000000014</v>
      </c>
      <c r="I166" t="s">
        <v>142</v>
      </c>
      <c r="J166" t="s">
        <v>143</v>
      </c>
      <c r="K166" t="s">
        <v>115</v>
      </c>
    </row>
    <row r="167" spans="1:11">
      <c r="A167" s="13" t="s">
        <v>135</v>
      </c>
      <c r="B167" s="14">
        <v>1166</v>
      </c>
      <c r="C167">
        <v>8722</v>
      </c>
      <c r="D167" t="s">
        <v>116</v>
      </c>
      <c r="E167" s="1">
        <v>344</v>
      </c>
      <c r="F167" s="1">
        <v>502</v>
      </c>
      <c r="G167" s="1">
        <f t="shared" si="10"/>
        <v>158</v>
      </c>
      <c r="H167" s="1">
        <f t="shared" si="11"/>
        <v>31.6</v>
      </c>
      <c r="I167" t="s">
        <v>142</v>
      </c>
      <c r="J167" t="s">
        <v>143</v>
      </c>
      <c r="K167" t="s">
        <v>123</v>
      </c>
    </row>
    <row r="168" spans="1:11">
      <c r="A168" s="13" t="s">
        <v>136</v>
      </c>
      <c r="B168" s="14">
        <v>1167</v>
      </c>
      <c r="C168">
        <v>2242</v>
      </c>
      <c r="D168" t="s">
        <v>122</v>
      </c>
      <c r="E168" s="1">
        <v>60</v>
      </c>
      <c r="F168" s="1">
        <v>124</v>
      </c>
      <c r="G168" s="1">
        <f t="shared" si="10"/>
        <v>64</v>
      </c>
      <c r="H168" s="1">
        <f t="shared" si="11"/>
        <v>12.8</v>
      </c>
      <c r="I168" t="s">
        <v>142</v>
      </c>
      <c r="J168" t="s">
        <v>143</v>
      </c>
      <c r="K168" t="s">
        <v>111</v>
      </c>
    </row>
    <row r="169" spans="1:11">
      <c r="A169" s="13" t="s">
        <v>136</v>
      </c>
      <c r="B169" s="14">
        <v>1168</v>
      </c>
      <c r="C169">
        <v>9822</v>
      </c>
      <c r="D169" t="s">
        <v>110</v>
      </c>
      <c r="E169" s="1">
        <v>58.3</v>
      </c>
      <c r="F169" s="1">
        <v>98.4</v>
      </c>
      <c r="G169" s="1">
        <f t="shared" si="10"/>
        <v>40.100000000000009</v>
      </c>
      <c r="H169" s="1">
        <f t="shared" si="11"/>
        <v>8.0200000000000014</v>
      </c>
      <c r="I169" t="s">
        <v>142</v>
      </c>
      <c r="J169" t="s">
        <v>143</v>
      </c>
      <c r="K169" t="s">
        <v>113</v>
      </c>
    </row>
    <row r="170" spans="1:11">
      <c r="A170" s="13" t="s">
        <v>136</v>
      </c>
      <c r="B170" s="14">
        <v>1169</v>
      </c>
      <c r="C170">
        <v>8722</v>
      </c>
      <c r="D170" t="s">
        <v>116</v>
      </c>
      <c r="E170" s="1">
        <v>344</v>
      </c>
      <c r="F170" s="1">
        <v>502</v>
      </c>
      <c r="G170" s="1">
        <f t="shared" si="10"/>
        <v>158</v>
      </c>
      <c r="H170" s="1">
        <f t="shared" si="11"/>
        <v>31.6</v>
      </c>
      <c r="I170" t="s">
        <v>142</v>
      </c>
      <c r="J170" t="s">
        <v>143</v>
      </c>
      <c r="K170" t="s">
        <v>124</v>
      </c>
    </row>
    <row r="171" spans="1:11">
      <c r="A171" s="13" t="s">
        <v>136</v>
      </c>
      <c r="B171" s="14">
        <v>1170</v>
      </c>
      <c r="C171">
        <v>4421</v>
      </c>
      <c r="D171" t="s">
        <v>119</v>
      </c>
      <c r="E171" s="1">
        <v>45</v>
      </c>
      <c r="F171" s="1">
        <v>87</v>
      </c>
      <c r="G171" s="1">
        <f t="shared" si="10"/>
        <v>42</v>
      </c>
      <c r="H171" s="1">
        <f t="shared" si="11"/>
        <v>8.4</v>
      </c>
      <c r="I171" t="s">
        <v>138</v>
      </c>
      <c r="J171" t="s">
        <v>139</v>
      </c>
      <c r="K171" t="s">
        <v>113</v>
      </c>
    </row>
    <row r="172" spans="1:11">
      <c r="A172" s="13" t="s">
        <v>136</v>
      </c>
      <c r="B172" s="14">
        <v>1171</v>
      </c>
      <c r="C172">
        <v>4421</v>
      </c>
      <c r="D172" t="s">
        <v>119</v>
      </c>
      <c r="E172" s="1">
        <v>45</v>
      </c>
      <c r="F172" s="1">
        <v>87</v>
      </c>
      <c r="G172" s="1">
        <f t="shared" si="10"/>
        <v>42</v>
      </c>
      <c r="H172" s="1">
        <f t="shared" si="11"/>
        <v>8.4</v>
      </c>
      <c r="I172" t="s">
        <v>140</v>
      </c>
      <c r="J172" t="s">
        <v>141</v>
      </c>
      <c r="K172" t="s">
        <v>123</v>
      </c>
    </row>
    <row r="174" spans="1:11">
      <c r="A174" s="13" t="s">
        <v>146</v>
      </c>
      <c r="F174" s="1">
        <f>SUM(F2:F172)</f>
        <v>17110.599999999995</v>
      </c>
    </row>
    <row r="175" spans="1:11">
      <c r="A175" s="13" t="s">
        <v>147</v>
      </c>
      <c r="F175" s="1">
        <f>SUMIF(F2:F172,"&gt;50")</f>
        <v>16088.399999999994</v>
      </c>
    </row>
    <row r="176" spans="1:11">
      <c r="A176" s="13" t="s">
        <v>148</v>
      </c>
      <c r="F176" s="1">
        <f>SUMIF(F2:F172,"&lt;=50")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499984740745262"/>
  </sheetPr>
  <dimension ref="A3:B21"/>
  <sheetViews>
    <sheetView workbookViewId="0">
      <selection activeCell="A4" sqref="A4:B20"/>
    </sheetView>
  </sheetViews>
  <sheetFormatPr defaultRowHeight="15"/>
  <cols>
    <col min="1" max="1" width="13.140625" bestFit="1" customWidth="1"/>
    <col min="2" max="2" width="12.5703125" bestFit="1" customWidth="1"/>
  </cols>
  <sheetData>
    <row r="3" spans="1:2">
      <c r="A3" s="17" t="s">
        <v>150</v>
      </c>
      <c r="B3" t="s">
        <v>274</v>
      </c>
    </row>
    <row r="4" spans="1:2">
      <c r="A4" s="18" t="s">
        <v>193</v>
      </c>
      <c r="B4">
        <v>144647.69999999998</v>
      </c>
    </row>
    <row r="5" spans="1:2">
      <c r="A5" s="18" t="s">
        <v>202</v>
      </c>
      <c r="B5">
        <v>150656.40000000002</v>
      </c>
    </row>
    <row r="6" spans="1:2">
      <c r="A6" s="18" t="s">
        <v>178</v>
      </c>
      <c r="B6">
        <v>154427.9</v>
      </c>
    </row>
    <row r="7" spans="1:2">
      <c r="A7" s="18" t="s">
        <v>210</v>
      </c>
      <c r="B7">
        <v>179986</v>
      </c>
    </row>
    <row r="8" spans="1:2">
      <c r="A8" s="18" t="s">
        <v>181</v>
      </c>
      <c r="B8">
        <v>143640.70000000001</v>
      </c>
    </row>
    <row r="9" spans="1:2">
      <c r="A9" s="18" t="s">
        <v>197</v>
      </c>
      <c r="B9">
        <v>135078.20000000001</v>
      </c>
    </row>
    <row r="10" spans="1:2">
      <c r="A10" s="18" t="s">
        <v>176</v>
      </c>
      <c r="B10">
        <v>184693.8</v>
      </c>
    </row>
    <row r="11" spans="1:2">
      <c r="A11" s="18" t="s">
        <v>174</v>
      </c>
      <c r="B11">
        <v>127731.3</v>
      </c>
    </row>
    <row r="12" spans="1:2">
      <c r="A12" s="18" t="s">
        <v>171</v>
      </c>
      <c r="B12">
        <v>70964.899999999994</v>
      </c>
    </row>
    <row r="13" spans="1:2">
      <c r="A13" s="18" t="s">
        <v>184</v>
      </c>
      <c r="B13">
        <v>65315</v>
      </c>
    </row>
    <row r="14" spans="1:2">
      <c r="A14" s="18" t="s">
        <v>190</v>
      </c>
      <c r="B14">
        <v>138561.5</v>
      </c>
    </row>
    <row r="15" spans="1:2">
      <c r="A15" s="18" t="s">
        <v>191</v>
      </c>
      <c r="B15">
        <v>141229.4</v>
      </c>
    </row>
    <row r="16" spans="1:2">
      <c r="A16" s="18" t="s">
        <v>143</v>
      </c>
      <c r="B16">
        <v>305432.40000000002</v>
      </c>
    </row>
    <row r="17" spans="1:2">
      <c r="A17" s="18" t="s">
        <v>204</v>
      </c>
      <c r="B17">
        <v>177713.9</v>
      </c>
    </row>
    <row r="18" spans="1:2">
      <c r="A18" s="18" t="s">
        <v>195</v>
      </c>
      <c r="B18">
        <v>65964.899999999994</v>
      </c>
    </row>
    <row r="19" spans="1:2">
      <c r="A19" s="18" t="s">
        <v>188</v>
      </c>
      <c r="B19">
        <v>130601.59999999999</v>
      </c>
    </row>
    <row r="20" spans="1:2">
      <c r="A20" s="18" t="s">
        <v>186</v>
      </c>
      <c r="B20">
        <v>19341.7</v>
      </c>
    </row>
    <row r="21" spans="1:2">
      <c r="A21" s="18" t="s">
        <v>151</v>
      </c>
      <c r="B21">
        <v>2335987.2999999998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499984740745262"/>
  </sheetPr>
  <dimension ref="A1:N66"/>
  <sheetViews>
    <sheetView topLeftCell="J1" zoomScale="120" zoomScaleNormal="120" workbookViewId="0">
      <selection activeCell="N1" sqref="N1"/>
    </sheetView>
  </sheetViews>
  <sheetFormatPr defaultRowHeight="15"/>
  <cols>
    <col min="1" max="1" width="13.85546875" bestFit="1" customWidth="1"/>
    <col min="3" max="3" width="14.85546875" bestFit="1" customWidth="1"/>
    <col min="8" max="8" width="12.28515625" style="21" bestFit="1" customWidth="1"/>
    <col min="9" max="9" width="11.140625" style="21" bestFit="1" customWidth="1"/>
    <col min="13" max="13" width="11.140625" bestFit="1" customWidth="1"/>
    <col min="14" max="14" width="17.7109375" bestFit="1" customWidth="1"/>
  </cols>
  <sheetData>
    <row r="1" spans="1:14" s="15" customFormat="1" ht="45">
      <c r="A1" s="19" t="s">
        <v>153</v>
      </c>
      <c r="B1" s="15" t="s">
        <v>154</v>
      </c>
      <c r="C1" s="15" t="s">
        <v>155</v>
      </c>
      <c r="D1" s="15" t="s">
        <v>156</v>
      </c>
      <c r="E1" s="15" t="s">
        <v>157</v>
      </c>
      <c r="F1" s="15" t="s">
        <v>158</v>
      </c>
      <c r="G1" s="15" t="s">
        <v>159</v>
      </c>
      <c r="H1" s="20" t="s">
        <v>160</v>
      </c>
      <c r="I1" s="20" t="s">
        <v>161</v>
      </c>
      <c r="J1" s="15" t="s">
        <v>162</v>
      </c>
      <c r="K1" s="15" t="s">
        <v>163</v>
      </c>
      <c r="L1" s="15" t="s">
        <v>164</v>
      </c>
      <c r="M1" s="15" t="s">
        <v>165</v>
      </c>
      <c r="N1" s="15" t="s">
        <v>166</v>
      </c>
    </row>
    <row r="2" spans="1:14">
      <c r="A2" s="12" t="s">
        <v>212</v>
      </c>
      <c r="B2" t="str">
        <f t="shared" ref="B2:B33" si="0">LEFT(A2,2)</f>
        <v>TY</v>
      </c>
      <c r="C2" t="str">
        <f t="shared" ref="C2:C33" si="1">VLOOKUP(B2,B$56:C$61,2,)</f>
        <v>Toyota</v>
      </c>
      <c r="D2" t="str">
        <f t="shared" ref="D2:D33" si="2">MID(A2,5,3)</f>
        <v>COR</v>
      </c>
      <c r="E2" t="str">
        <f t="shared" ref="E2:E33" si="3">VLOOKUP(D2,D$56:E$66,2,)</f>
        <v>Corola</v>
      </c>
      <c r="F2" t="str">
        <f t="shared" ref="F2:F33" si="4">MID(A2,3,2)</f>
        <v>14</v>
      </c>
      <c r="G2">
        <f t="shared" ref="G2:G33" si="5">IF(14-F2&lt;0,100-F2+14,14-F2)</f>
        <v>0</v>
      </c>
      <c r="H2" s="21">
        <v>17556.3</v>
      </c>
      <c r="I2" s="21">
        <f t="shared" ref="I2:I33" si="6">H2/(G2+0.5)</f>
        <v>35112.6</v>
      </c>
      <c r="J2" t="s">
        <v>200</v>
      </c>
      <c r="K2" t="s">
        <v>184</v>
      </c>
      <c r="L2">
        <v>100000</v>
      </c>
      <c r="M2" t="str">
        <f t="shared" ref="M2:M33" si="7">IF(H2&lt;=L2,"Y","Not Coverd")</f>
        <v>Y</v>
      </c>
      <c r="N2" t="str">
        <f t="shared" ref="N2:N33" si="8">CONCATENATE(B2,F2,D2,UPPER(LEFT(J2,3)),RIGHT(A2,3))</f>
        <v>TY14CORBLU027</v>
      </c>
    </row>
    <row r="3" spans="1:14">
      <c r="A3" s="12" t="s">
        <v>194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21">
        <v>14289.6</v>
      </c>
      <c r="I3" s="21">
        <f t="shared" si="6"/>
        <v>28579.200000000001</v>
      </c>
      <c r="J3" t="s">
        <v>170</v>
      </c>
      <c r="K3" t="s">
        <v>195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>
      <c r="A4" s="12" t="s">
        <v>182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21">
        <v>27637.1</v>
      </c>
      <c r="I4" s="21">
        <f t="shared" si="6"/>
        <v>18424.733333333334</v>
      </c>
      <c r="J4" t="s">
        <v>168</v>
      </c>
      <c r="K4" t="s">
        <v>143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>
      <c r="A5" s="12" t="s">
        <v>183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21">
        <v>27534.799999999999</v>
      </c>
      <c r="I5" s="21">
        <f t="shared" si="6"/>
        <v>18356.533333333333</v>
      </c>
      <c r="J5" t="s">
        <v>170</v>
      </c>
      <c r="K5" t="s">
        <v>184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>
      <c r="A6" s="12" t="s">
        <v>187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21">
        <v>22521.599999999999</v>
      </c>
      <c r="I6" s="21">
        <f t="shared" si="6"/>
        <v>15014.4</v>
      </c>
      <c r="J6" t="s">
        <v>168</v>
      </c>
      <c r="K6" t="s">
        <v>188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>
      <c r="A7" s="12" t="s">
        <v>235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21">
        <v>22188.5</v>
      </c>
      <c r="I7" s="21">
        <f t="shared" si="6"/>
        <v>14792.333333333334</v>
      </c>
      <c r="J7" t="s">
        <v>200</v>
      </c>
      <c r="K7" t="s">
        <v>178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>
      <c r="A8" s="12" t="s">
        <v>234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21">
        <v>20223.900000000001</v>
      </c>
      <c r="I8" s="21">
        <f t="shared" si="6"/>
        <v>13482.6</v>
      </c>
      <c r="J8" t="s">
        <v>168</v>
      </c>
      <c r="K8" t="s">
        <v>184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>
      <c r="A9" s="12" t="s">
        <v>213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21">
        <v>29601.9</v>
      </c>
      <c r="I9" s="21">
        <f t="shared" si="6"/>
        <v>11840.76</v>
      </c>
      <c r="J9" t="s">
        <v>168</v>
      </c>
      <c r="K9" t="s">
        <v>191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>
      <c r="A10" s="12" t="s">
        <v>220</v>
      </c>
      <c r="B10" t="str">
        <f t="shared" si="0"/>
        <v>HO</v>
      </c>
      <c r="C10" t="str">
        <f t="shared" si="1"/>
        <v>Honfa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21">
        <v>24513.200000000001</v>
      </c>
      <c r="I10" s="21">
        <f t="shared" si="6"/>
        <v>9805.2800000000007</v>
      </c>
      <c r="J10" t="s">
        <v>168</v>
      </c>
      <c r="K10" t="s">
        <v>197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>
      <c r="A11" s="12" t="s">
        <v>221</v>
      </c>
      <c r="B11" t="str">
        <f t="shared" si="0"/>
        <v>HO</v>
      </c>
      <c r="C11" t="str">
        <f t="shared" si="1"/>
        <v>Honfa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21">
        <v>13867.6</v>
      </c>
      <c r="I11" s="21">
        <f t="shared" si="6"/>
        <v>9245.0666666666675</v>
      </c>
      <c r="J11" t="s">
        <v>168</v>
      </c>
      <c r="K11" t="s">
        <v>202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>
      <c r="A12" s="12" t="s">
        <v>189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21">
        <v>13682.9</v>
      </c>
      <c r="I12" s="21">
        <f t="shared" si="6"/>
        <v>9121.9333333333325</v>
      </c>
      <c r="J12" t="s">
        <v>168</v>
      </c>
      <c r="K12" t="s">
        <v>190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>
      <c r="A13" s="12" t="s">
        <v>233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21">
        <v>22282</v>
      </c>
      <c r="I13" s="21">
        <f t="shared" si="6"/>
        <v>8912.7999999999993</v>
      </c>
      <c r="J13" t="s">
        <v>200</v>
      </c>
      <c r="K13" t="s">
        <v>171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>
      <c r="A14" s="12" t="s">
        <v>214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21">
        <v>22128.2</v>
      </c>
      <c r="I14" s="21">
        <f t="shared" si="6"/>
        <v>8851.2800000000007</v>
      </c>
      <c r="J14" t="s">
        <v>200</v>
      </c>
      <c r="K14" t="s">
        <v>202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>
      <c r="A15" s="12" t="s">
        <v>207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21">
        <v>48114.2</v>
      </c>
      <c r="I15" s="21">
        <f t="shared" si="6"/>
        <v>8748.0363636363636</v>
      </c>
      <c r="J15" t="s">
        <v>170</v>
      </c>
      <c r="K15" t="s">
        <v>181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>
      <c r="A16" s="12" t="s">
        <v>219</v>
      </c>
      <c r="B16" t="str">
        <f t="shared" si="0"/>
        <v>HO</v>
      </c>
      <c r="C16" t="str">
        <f t="shared" si="1"/>
        <v>Honfa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21">
        <v>30555.3</v>
      </c>
      <c r="I16" s="21">
        <f t="shared" si="6"/>
        <v>8730.0857142857149</v>
      </c>
      <c r="J16" t="s">
        <v>168</v>
      </c>
      <c r="K16" t="s">
        <v>174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>
      <c r="A17" s="12" t="s">
        <v>232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21">
        <v>29102.3</v>
      </c>
      <c r="I17" s="21">
        <f t="shared" si="6"/>
        <v>8314.9428571428562</v>
      </c>
      <c r="J17" t="s">
        <v>168</v>
      </c>
      <c r="K17" t="s">
        <v>195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>
      <c r="A18" s="12" t="s">
        <v>227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21">
        <v>27394.2</v>
      </c>
      <c r="I18" s="21">
        <f t="shared" si="6"/>
        <v>7826.9142857142861</v>
      </c>
      <c r="J18" t="s">
        <v>168</v>
      </c>
      <c r="K18" t="s">
        <v>188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>
      <c r="A19" s="12" t="s">
        <v>192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21">
        <v>19421.099999999999</v>
      </c>
      <c r="I19" s="21">
        <f t="shared" si="6"/>
        <v>7768.44</v>
      </c>
      <c r="J19" t="s">
        <v>168</v>
      </c>
      <c r="K19" t="s">
        <v>193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>
      <c r="A20" s="12" t="s">
        <v>185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21">
        <v>19341.7</v>
      </c>
      <c r="I20" s="21">
        <f t="shared" si="6"/>
        <v>7736.68</v>
      </c>
      <c r="J20" t="s">
        <v>170</v>
      </c>
      <c r="K20" t="s">
        <v>186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>
      <c r="A21" s="12" t="s">
        <v>218</v>
      </c>
      <c r="B21" t="str">
        <f t="shared" si="0"/>
        <v>HO</v>
      </c>
      <c r="C21" t="str">
        <f t="shared" si="1"/>
        <v>Honfa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21">
        <v>33477.199999999997</v>
      </c>
      <c r="I21" s="21">
        <f t="shared" si="6"/>
        <v>7439.3777777777768</v>
      </c>
      <c r="J21" t="s">
        <v>168</v>
      </c>
      <c r="K21" t="s">
        <v>204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>
      <c r="A22" s="12" t="s">
        <v>224</v>
      </c>
      <c r="B22" t="str">
        <f t="shared" si="0"/>
        <v>HO</v>
      </c>
      <c r="C22" t="str">
        <f t="shared" si="1"/>
        <v>Honfa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21">
        <v>3708.1</v>
      </c>
      <c r="I22" s="21">
        <f t="shared" si="6"/>
        <v>7416.2</v>
      </c>
      <c r="J22" t="s">
        <v>168</v>
      </c>
      <c r="K22" t="s">
        <v>171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>
      <c r="A23" s="12" t="s">
        <v>196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21">
        <v>31144.400000000001</v>
      </c>
      <c r="I23" s="21">
        <f t="shared" si="6"/>
        <v>6920.9777777777781</v>
      </c>
      <c r="J23" t="s">
        <v>168</v>
      </c>
      <c r="K23" t="s">
        <v>197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>
      <c r="A24" s="12" t="s">
        <v>172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21">
        <v>44946.5</v>
      </c>
      <c r="I24" s="21">
        <f t="shared" si="6"/>
        <v>6914.8461538461543</v>
      </c>
      <c r="J24" t="s">
        <v>173</v>
      </c>
      <c r="K24" t="s">
        <v>174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>
      <c r="A25" s="12" t="s">
        <v>230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21">
        <v>72527.199999999997</v>
      </c>
      <c r="I25" s="21">
        <f t="shared" si="6"/>
        <v>6907.3523809523804</v>
      </c>
      <c r="J25" t="s">
        <v>170</v>
      </c>
      <c r="K25" t="s">
        <v>193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>
      <c r="A26" s="12" t="s">
        <v>222</v>
      </c>
      <c r="B26" t="str">
        <f t="shared" si="0"/>
        <v>HO</v>
      </c>
      <c r="C26" t="str">
        <f t="shared" si="1"/>
        <v>Honfa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21">
        <v>50854.1</v>
      </c>
      <c r="I26" s="21">
        <f t="shared" si="6"/>
        <v>6780.5466666666662</v>
      </c>
      <c r="J26" t="s">
        <v>168</v>
      </c>
      <c r="K26" t="s">
        <v>204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>
      <c r="A27" s="12" t="s">
        <v>223</v>
      </c>
      <c r="B27" t="str">
        <f t="shared" si="0"/>
        <v>HO</v>
      </c>
      <c r="C27" t="str">
        <f t="shared" si="1"/>
        <v>Honfa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21">
        <v>42504.6</v>
      </c>
      <c r="I27" s="21">
        <f t="shared" si="6"/>
        <v>6539.1692307692301</v>
      </c>
      <c r="J27" t="s">
        <v>170</v>
      </c>
      <c r="K27" t="s">
        <v>190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>
      <c r="A28" s="12" t="s">
        <v>180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21">
        <v>35137</v>
      </c>
      <c r="I28" s="21">
        <f t="shared" si="6"/>
        <v>6388.545454545455</v>
      </c>
      <c r="J28" t="s">
        <v>168</v>
      </c>
      <c r="K28" t="s">
        <v>181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>
      <c r="A29" s="12" t="s">
        <v>211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21">
        <v>73444.399999999994</v>
      </c>
      <c r="I29" s="21">
        <f t="shared" si="6"/>
        <v>6386.4695652173905</v>
      </c>
      <c r="J29" t="s">
        <v>168</v>
      </c>
      <c r="K29" t="s">
        <v>210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>
      <c r="A30" s="12" t="s">
        <v>273</v>
      </c>
      <c r="B30" t="str">
        <f t="shared" si="0"/>
        <v>HO</v>
      </c>
      <c r="C30" t="str">
        <f t="shared" si="1"/>
        <v>Honfa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21">
        <v>60389.5</v>
      </c>
      <c r="I30" s="21">
        <f t="shared" si="6"/>
        <v>6356.7894736842109</v>
      </c>
      <c r="J30" t="s">
        <v>170</v>
      </c>
      <c r="K30" t="s">
        <v>181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>
      <c r="A31" s="12" t="s">
        <v>201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21">
        <v>114660.6</v>
      </c>
      <c r="I31" s="21">
        <f t="shared" si="6"/>
        <v>6197.8702702702703</v>
      </c>
      <c r="J31" t="s">
        <v>173</v>
      </c>
      <c r="K31" t="s">
        <v>202</v>
      </c>
      <c r="L31">
        <v>100000</v>
      </c>
      <c r="M31" t="str">
        <f t="shared" si="7"/>
        <v>Not Coverd</v>
      </c>
      <c r="N31" t="str">
        <f t="shared" si="8"/>
        <v>TY96CAMGRE020</v>
      </c>
    </row>
    <row r="32" spans="1:14">
      <c r="A32" s="12" t="s">
        <v>225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21">
        <v>64542</v>
      </c>
      <c r="I32" s="21">
        <f t="shared" si="6"/>
        <v>6146.8571428571431</v>
      </c>
      <c r="J32" t="s">
        <v>200</v>
      </c>
      <c r="K32" t="s">
        <v>143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>
      <c r="A33" s="12" t="s">
        <v>179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21">
        <v>52229.5</v>
      </c>
      <c r="I33" s="21">
        <f t="shared" si="6"/>
        <v>6144.6470588235297</v>
      </c>
      <c r="J33" t="s">
        <v>173</v>
      </c>
      <c r="K33" t="s">
        <v>174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>
      <c r="A34" s="12" t="s">
        <v>205</v>
      </c>
      <c r="B34" t="str">
        <f t="shared" ref="B34:B53" si="9">LEFT(A34,2)</f>
        <v>TY</v>
      </c>
      <c r="C34" t="str">
        <f t="shared" ref="C34:C53" si="10">VLOOKUP(B34,B$56:C$61,2,)</f>
        <v>Toyota</v>
      </c>
      <c r="D34" t="str">
        <f t="shared" ref="D34:D53" si="11">MID(A34,5,3)</f>
        <v>CAM</v>
      </c>
      <c r="E34" t="str">
        <f t="shared" ref="E34:E53" si="12">VLOOKUP(D34,D$56:E$66,2,)</f>
        <v>Camrey</v>
      </c>
      <c r="F34" t="str">
        <f t="shared" ref="F34:F53" si="13">MID(A34,3,2)</f>
        <v>00</v>
      </c>
      <c r="G34">
        <f t="shared" ref="G34:G53" si="14">IF(14-F34&lt;0,100-F34+14,14-F34)</f>
        <v>14</v>
      </c>
      <c r="H34" s="21">
        <v>85928</v>
      </c>
      <c r="I34" s="21">
        <f t="shared" ref="I34:I53" si="15">H34/(G34+0.5)</f>
        <v>5926.0689655172409</v>
      </c>
      <c r="J34" t="s">
        <v>173</v>
      </c>
      <c r="K34" t="s">
        <v>178</v>
      </c>
      <c r="L34">
        <v>100000</v>
      </c>
      <c r="M34" t="str">
        <f t="shared" ref="M34:M53" si="16">IF(H34&lt;=L34,"Y","Not Coverd")</f>
        <v>Y</v>
      </c>
      <c r="N34" t="str">
        <f t="shared" ref="N34:N53" si="17">CONCATENATE(B34,F34,D34,UPPER(LEFT(J34,3)),RIGHT(A34,3))</f>
        <v>TY00CAMGRE022</v>
      </c>
    </row>
    <row r="35" spans="1:14">
      <c r="A35" s="12" t="s">
        <v>175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21">
        <v>37558.800000000003</v>
      </c>
      <c r="I35" s="21">
        <f t="shared" si="15"/>
        <v>5778.2769230769236</v>
      </c>
      <c r="J35" t="s">
        <v>168</v>
      </c>
      <c r="K35" t="s">
        <v>176</v>
      </c>
      <c r="L35">
        <v>50000</v>
      </c>
      <c r="M35" t="str">
        <f t="shared" si="16"/>
        <v>Y</v>
      </c>
      <c r="N35" t="str">
        <f t="shared" si="17"/>
        <v>FD08MTGBLA004</v>
      </c>
    </row>
    <row r="36" spans="1:14">
      <c r="A36" s="12" t="s">
        <v>203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Camrey</v>
      </c>
      <c r="F36" t="str">
        <f t="shared" si="13"/>
        <v>98</v>
      </c>
      <c r="G36">
        <f t="shared" si="14"/>
        <v>16</v>
      </c>
      <c r="H36" s="21">
        <v>93382.6</v>
      </c>
      <c r="I36" s="21">
        <f t="shared" si="15"/>
        <v>5659.5515151515156</v>
      </c>
      <c r="J36" t="s">
        <v>168</v>
      </c>
      <c r="K36" t="s">
        <v>204</v>
      </c>
      <c r="L36">
        <v>100000</v>
      </c>
      <c r="M36" t="str">
        <f t="shared" si="16"/>
        <v>Y</v>
      </c>
      <c r="N36" t="str">
        <f t="shared" si="17"/>
        <v>TY98CAMBLA021</v>
      </c>
    </row>
    <row r="37" spans="1:14">
      <c r="A37" s="12" t="s">
        <v>226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 s="21">
        <v>42074.2</v>
      </c>
      <c r="I37" s="21">
        <f t="shared" si="15"/>
        <v>5609.8933333333325</v>
      </c>
      <c r="J37" t="s">
        <v>173</v>
      </c>
      <c r="K37" t="s">
        <v>210</v>
      </c>
      <c r="L37">
        <v>75000</v>
      </c>
      <c r="M37" t="str">
        <f t="shared" si="16"/>
        <v>Y</v>
      </c>
      <c r="N37" t="str">
        <f t="shared" si="17"/>
        <v>CR07PTCGRE043</v>
      </c>
    </row>
    <row r="38" spans="1:14">
      <c r="A38" s="12" t="s">
        <v>177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21">
        <v>36438.5</v>
      </c>
      <c r="I38" s="21">
        <f t="shared" si="15"/>
        <v>5605.9230769230771</v>
      </c>
      <c r="J38" t="s">
        <v>170</v>
      </c>
      <c r="K38" t="s">
        <v>143</v>
      </c>
      <c r="L38">
        <v>50000</v>
      </c>
      <c r="M38" t="str">
        <f t="shared" si="16"/>
        <v>Y</v>
      </c>
      <c r="N38" t="str">
        <f t="shared" si="17"/>
        <v>FD08MTGWHI005</v>
      </c>
    </row>
    <row r="39" spans="1:14">
      <c r="A39" s="12" t="s">
        <v>199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14"/>
        <v>14</v>
      </c>
      <c r="H39" s="21">
        <v>80685.8</v>
      </c>
      <c r="I39" s="21">
        <f t="shared" si="15"/>
        <v>5564.5379310344833</v>
      </c>
      <c r="J39" t="s">
        <v>200</v>
      </c>
      <c r="K39" t="s">
        <v>188</v>
      </c>
      <c r="L39">
        <v>100000</v>
      </c>
      <c r="M39" t="str">
        <f t="shared" si="16"/>
        <v>Y</v>
      </c>
      <c r="N39" t="str">
        <f t="shared" si="17"/>
        <v>GM00SLVBLU019</v>
      </c>
    </row>
    <row r="40" spans="1:14">
      <c r="A40" s="12" t="s">
        <v>271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 s="21">
        <v>46311.4</v>
      </c>
      <c r="I40" s="21">
        <f t="shared" si="15"/>
        <v>5448.4000000000005</v>
      </c>
      <c r="J40" t="s">
        <v>173</v>
      </c>
      <c r="K40" t="s">
        <v>178</v>
      </c>
      <c r="L40">
        <v>75000</v>
      </c>
      <c r="M40" t="str">
        <f t="shared" si="16"/>
        <v>Y</v>
      </c>
      <c r="N40" t="str">
        <f t="shared" si="17"/>
        <v>FD06FCSGRE006</v>
      </c>
    </row>
    <row r="41" spans="1:14">
      <c r="A41" s="12" t="s">
        <v>206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Camrey</v>
      </c>
      <c r="F41" t="str">
        <f t="shared" si="13"/>
        <v>02</v>
      </c>
      <c r="G41">
        <f t="shared" si="14"/>
        <v>12</v>
      </c>
      <c r="H41" s="21">
        <v>67829.100000000006</v>
      </c>
      <c r="I41" s="21">
        <f t="shared" si="15"/>
        <v>5426.3280000000004</v>
      </c>
      <c r="J41" t="s">
        <v>168</v>
      </c>
      <c r="K41" t="s">
        <v>143</v>
      </c>
      <c r="L41">
        <v>100000</v>
      </c>
      <c r="M41" t="str">
        <f t="shared" si="16"/>
        <v>Y</v>
      </c>
      <c r="N41" t="str">
        <f t="shared" si="17"/>
        <v>TY02CAMBLA023</v>
      </c>
    </row>
    <row r="42" spans="1:14">
      <c r="A42" s="12" t="s">
        <v>229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21">
        <v>77243.100000000006</v>
      </c>
      <c r="I42" s="21">
        <f t="shared" si="15"/>
        <v>5327.1103448275862</v>
      </c>
      <c r="J42" t="s">
        <v>168</v>
      </c>
      <c r="K42" t="s">
        <v>176</v>
      </c>
      <c r="L42">
        <v>75000</v>
      </c>
      <c r="M42" t="str">
        <f t="shared" si="16"/>
        <v>Not Coverd</v>
      </c>
      <c r="N42" t="str">
        <f t="shared" si="17"/>
        <v>CR00CARBLA046</v>
      </c>
    </row>
    <row r="43" spans="1:14">
      <c r="A43" s="12" t="s">
        <v>215</v>
      </c>
      <c r="B43" t="str">
        <f t="shared" si="9"/>
        <v>HO</v>
      </c>
      <c r="C43" t="str">
        <f t="shared" si="10"/>
        <v>Honfa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14"/>
        <v>15</v>
      </c>
      <c r="H43" s="21">
        <v>82374</v>
      </c>
      <c r="I43" s="21">
        <f t="shared" si="15"/>
        <v>5314.4516129032254</v>
      </c>
      <c r="J43" t="s">
        <v>170</v>
      </c>
      <c r="K43" t="s">
        <v>190</v>
      </c>
      <c r="L43">
        <v>75000</v>
      </c>
      <c r="M43" t="str">
        <f t="shared" si="16"/>
        <v>Not Coverd</v>
      </c>
      <c r="N43" t="str">
        <f t="shared" si="17"/>
        <v>HO99CIVWHI030</v>
      </c>
    </row>
    <row r="44" spans="1:14">
      <c r="A44" s="12" t="s">
        <v>169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21">
        <v>44974.8</v>
      </c>
      <c r="I44" s="21">
        <f t="shared" si="15"/>
        <v>5291.1529411764714</v>
      </c>
      <c r="J44" t="s">
        <v>170</v>
      </c>
      <c r="K44" t="s">
        <v>171</v>
      </c>
      <c r="L44">
        <v>50000</v>
      </c>
      <c r="M44" t="str">
        <f t="shared" si="16"/>
        <v>Y</v>
      </c>
      <c r="N44" t="str">
        <f t="shared" si="17"/>
        <v>FD06MTGWHI002</v>
      </c>
    </row>
    <row r="45" spans="1:14">
      <c r="A45" s="12" t="s">
        <v>216</v>
      </c>
      <c r="B45" t="str">
        <f t="shared" si="9"/>
        <v>HO</v>
      </c>
      <c r="C45" t="str">
        <f t="shared" si="10"/>
        <v>Honfa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14"/>
        <v>13</v>
      </c>
      <c r="H45" s="21">
        <v>69891.899999999994</v>
      </c>
      <c r="I45" s="21">
        <f t="shared" si="15"/>
        <v>5177.177777777777</v>
      </c>
      <c r="J45" t="s">
        <v>200</v>
      </c>
      <c r="K45" t="s">
        <v>176</v>
      </c>
      <c r="L45">
        <v>75000</v>
      </c>
      <c r="M45" t="str">
        <f t="shared" si="16"/>
        <v>Y</v>
      </c>
      <c r="N45" t="str">
        <f t="shared" si="17"/>
        <v>HO01CIVBLU031</v>
      </c>
    </row>
    <row r="46" spans="1:14">
      <c r="A46" s="12" t="s">
        <v>272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 s="21">
        <v>28464.799999999999</v>
      </c>
      <c r="I46" s="21">
        <f t="shared" si="15"/>
        <v>5175.4181818181814</v>
      </c>
      <c r="J46" t="s">
        <v>170</v>
      </c>
      <c r="K46" t="s">
        <v>191</v>
      </c>
      <c r="L46">
        <v>100000</v>
      </c>
      <c r="M46" t="str">
        <f t="shared" si="16"/>
        <v>Y</v>
      </c>
      <c r="N46" t="str">
        <f t="shared" si="17"/>
        <v>GM09CMRWHI014</v>
      </c>
    </row>
    <row r="47" spans="1:14">
      <c r="A47" s="12" t="s">
        <v>208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02</v>
      </c>
      <c r="G47">
        <f t="shared" si="14"/>
        <v>12</v>
      </c>
      <c r="H47" s="21">
        <v>64467.4</v>
      </c>
      <c r="I47" s="21">
        <f t="shared" si="15"/>
        <v>5157.3919999999998</v>
      </c>
      <c r="J47" t="s">
        <v>209</v>
      </c>
      <c r="K47" t="s">
        <v>210</v>
      </c>
      <c r="L47">
        <v>100000</v>
      </c>
      <c r="M47" t="str">
        <f t="shared" si="16"/>
        <v>Y</v>
      </c>
      <c r="N47" t="str">
        <f t="shared" si="17"/>
        <v>TY02CORRED025</v>
      </c>
    </row>
    <row r="48" spans="1:14">
      <c r="A48" s="12" t="s">
        <v>228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21">
        <v>79420.600000000006</v>
      </c>
      <c r="I48" s="21">
        <f t="shared" si="15"/>
        <v>5123.9096774193549</v>
      </c>
      <c r="J48" t="s">
        <v>173</v>
      </c>
      <c r="K48" t="s">
        <v>197</v>
      </c>
      <c r="L48">
        <v>75000</v>
      </c>
      <c r="M48" t="str">
        <f t="shared" si="16"/>
        <v>Not Coverd</v>
      </c>
      <c r="N48" t="str">
        <f t="shared" si="17"/>
        <v>CR99CARGRE045</v>
      </c>
    </row>
    <row r="49" spans="1:14">
      <c r="A49" s="12" t="s">
        <v>270</v>
      </c>
      <c r="B49" t="str">
        <f t="shared" si="9"/>
        <v>HO</v>
      </c>
      <c r="C49" t="str">
        <f t="shared" si="10"/>
        <v>Honfa</v>
      </c>
      <c r="D49" t="str">
        <f t="shared" si="11"/>
        <v>ODY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 s="21">
        <v>68658.899999999994</v>
      </c>
      <c r="I49" s="21">
        <f t="shared" si="15"/>
        <v>5085.844444444444</v>
      </c>
      <c r="J49" t="s">
        <v>168</v>
      </c>
      <c r="K49" t="s">
        <v>143</v>
      </c>
      <c r="L49">
        <v>100000</v>
      </c>
      <c r="M49" t="str">
        <f t="shared" si="16"/>
        <v>Y</v>
      </c>
      <c r="N49" t="str">
        <f t="shared" si="17"/>
        <v>HO01ODYBLA040</v>
      </c>
    </row>
    <row r="50" spans="1:14">
      <c r="A50" s="12" t="s">
        <v>198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 s="21">
        <v>83162.7</v>
      </c>
      <c r="I50" s="21">
        <f t="shared" si="15"/>
        <v>5040.1636363636362</v>
      </c>
      <c r="J50" t="s">
        <v>168</v>
      </c>
      <c r="K50" t="s">
        <v>191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>
      <c r="A51" s="12" t="s">
        <v>231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21">
        <v>52699.4</v>
      </c>
      <c r="I51" s="21">
        <f t="shared" si="15"/>
        <v>5018.9904761904763</v>
      </c>
      <c r="J51" t="s">
        <v>209</v>
      </c>
      <c r="K51" t="s">
        <v>193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>
      <c r="A52" s="12" t="s">
        <v>217</v>
      </c>
      <c r="B52" t="str">
        <f t="shared" si="9"/>
        <v>HO</v>
      </c>
      <c r="C52" t="str">
        <f t="shared" si="10"/>
        <v>Honfa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21">
        <v>22573</v>
      </c>
      <c r="I52" s="21">
        <f t="shared" si="15"/>
        <v>5016.2222222222226</v>
      </c>
      <c r="J52" t="s">
        <v>200</v>
      </c>
      <c r="K52" t="s">
        <v>195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>
      <c r="A53" s="12" t="s">
        <v>167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21">
        <v>40326.800000000003</v>
      </c>
      <c r="I53" s="21">
        <f t="shared" si="15"/>
        <v>4744.3294117647065</v>
      </c>
      <c r="J53" t="s">
        <v>168</v>
      </c>
      <c r="K53" t="s">
        <v>143</v>
      </c>
      <c r="L53">
        <v>50000</v>
      </c>
      <c r="M53" t="str">
        <f t="shared" si="16"/>
        <v>Y</v>
      </c>
      <c r="N53" t="str">
        <f t="shared" si="17"/>
        <v>FD06MTGBLA001</v>
      </c>
    </row>
    <row r="54" spans="1:14">
      <c r="A54" s="12"/>
    </row>
    <row r="55" spans="1:14">
      <c r="A55" s="12"/>
    </row>
    <row r="56" spans="1:14">
      <c r="A56" s="12"/>
      <c r="B56" t="s">
        <v>236</v>
      </c>
      <c r="C56" t="s">
        <v>242</v>
      </c>
      <c r="D56" t="s">
        <v>248</v>
      </c>
      <c r="E56" t="s">
        <v>259</v>
      </c>
    </row>
    <row r="57" spans="1:14">
      <c r="A57" s="12"/>
      <c r="B57" t="s">
        <v>241</v>
      </c>
      <c r="C57" t="s">
        <v>247</v>
      </c>
      <c r="D57" t="s">
        <v>253</v>
      </c>
      <c r="E57" t="s">
        <v>264</v>
      </c>
    </row>
    <row r="58" spans="1:14">
      <c r="A58" s="12"/>
      <c r="B58" t="s">
        <v>240</v>
      </c>
      <c r="C58" t="s">
        <v>246</v>
      </c>
      <c r="D58" t="s">
        <v>254</v>
      </c>
      <c r="E58" t="s">
        <v>265</v>
      </c>
    </row>
    <row r="59" spans="1:14">
      <c r="A59" s="12"/>
      <c r="B59" t="s">
        <v>239</v>
      </c>
      <c r="C59" t="s">
        <v>245</v>
      </c>
      <c r="D59" t="s">
        <v>251</v>
      </c>
      <c r="E59" t="s">
        <v>261</v>
      </c>
    </row>
    <row r="60" spans="1:14">
      <c r="A60" s="12"/>
      <c r="B60" t="s">
        <v>237</v>
      </c>
      <c r="C60" t="s">
        <v>243</v>
      </c>
      <c r="D60" t="s">
        <v>252</v>
      </c>
      <c r="E60" t="s">
        <v>262</v>
      </c>
    </row>
    <row r="61" spans="1:14">
      <c r="A61" s="12"/>
      <c r="B61" t="s">
        <v>238</v>
      </c>
      <c r="C61" t="s">
        <v>244</v>
      </c>
      <c r="D61" t="s">
        <v>249</v>
      </c>
      <c r="E61" t="s">
        <v>260</v>
      </c>
    </row>
    <row r="62" spans="1:14">
      <c r="A62" s="12"/>
      <c r="D62" t="s">
        <v>250</v>
      </c>
      <c r="E62" t="s">
        <v>263</v>
      </c>
    </row>
    <row r="63" spans="1:14">
      <c r="A63" s="12"/>
      <c r="D63" t="s">
        <v>255</v>
      </c>
      <c r="E63" t="s">
        <v>266</v>
      </c>
    </row>
    <row r="64" spans="1:14">
      <c r="A64" s="12"/>
      <c r="D64" t="s">
        <v>256</v>
      </c>
      <c r="E64" t="s">
        <v>267</v>
      </c>
    </row>
    <row r="65" spans="1:5">
      <c r="A65" s="12"/>
      <c r="D65" t="s">
        <v>257</v>
      </c>
      <c r="E65" t="s">
        <v>268</v>
      </c>
    </row>
    <row r="66" spans="1:5">
      <c r="A66" s="12"/>
      <c r="D66" t="s">
        <v>258</v>
      </c>
      <c r="E66" t="s">
        <v>269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payroll</vt:lpstr>
      <vt:lpstr>grade book</vt:lpstr>
      <vt:lpstr>decision maker</vt:lpstr>
      <vt:lpstr>Sales pivot</vt:lpstr>
      <vt:lpstr>Sales report</vt:lpstr>
      <vt:lpstr>Car pivot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2023-05-07T04:59:10Z</dcterms:modified>
</cp:coreProperties>
</file>