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0cbc61c02823304/Área de Trabalho/Curso Excel/"/>
    </mc:Choice>
  </mc:AlternateContent>
  <xr:revisionPtr revIDLastSave="833" documentId="8_{F7A49636-D8AF-48BE-BDB0-2485AD76A361}" xr6:coauthVersionLast="47" xr6:coauthVersionMax="47" xr10:uidLastSave="{603D1FF6-18EC-4140-A896-F125B9E86EC9}"/>
  <bookViews>
    <workbookView xWindow="-110" yWindow="-110" windowWidth="19420" windowHeight="10300" activeTab="5" xr2:uid="{072263F0-9BC5-4A1F-AB46-46643D2FE7AF}"/>
  </bookViews>
  <sheets>
    <sheet name="Alunos" sheetId="1" r:id="rId1"/>
    <sheet name="Compras" sheetId="4" r:id="rId2"/>
    <sheet name="Média" sheetId="5" r:id="rId3"/>
    <sheet name="Frequência" sheetId="7" r:id="rId4"/>
    <sheet name="Validação" sheetId="8" r:id="rId5"/>
    <sheet name="Lista" sheetId="10" r:id="rId6"/>
  </sheets>
  <definedNames>
    <definedName name="_xlnm._FilterDatabase" localSheetId="0" hidden="1">Alunos!$A$1:$D$14</definedName>
    <definedName name="ANIMES">Lista!$C$3:$C$6</definedName>
    <definedName name="CATEGORIA">Lista!$B$2:$D$2</definedName>
    <definedName name="FILMES">Lista!$B$3:$B$6</definedName>
    <definedName name="NOVELAS">Lista!$D$3:$D$6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7" l="1"/>
  <c r="Q8" i="7"/>
  <c r="Q9" i="7"/>
  <c r="Q10" i="7"/>
  <c r="M19" i="7"/>
  <c r="N19" i="7" s="1"/>
  <c r="O19" i="7" s="1"/>
  <c r="N18" i="7"/>
  <c r="O18" i="7" s="1"/>
  <c r="M18" i="7"/>
  <c r="N17" i="7"/>
  <c r="O17" i="7" s="1"/>
  <c r="M17" i="7"/>
  <c r="N16" i="7"/>
  <c r="O16" i="7" s="1"/>
  <c r="M16" i="7"/>
  <c r="M15" i="7"/>
  <c r="N15" i="7" s="1"/>
  <c r="O15" i="7" s="1"/>
  <c r="O14" i="7"/>
  <c r="N14" i="7"/>
  <c r="M14" i="7"/>
  <c r="M13" i="7"/>
  <c r="N13" i="7" s="1"/>
  <c r="O13" i="7" s="1"/>
  <c r="M12" i="7"/>
  <c r="N12" i="7" s="1"/>
  <c r="O12" i="7" s="1"/>
  <c r="M11" i="7"/>
  <c r="N11" i="7" s="1"/>
  <c r="O11" i="7" s="1"/>
  <c r="M10" i="7"/>
  <c r="N10" i="7" s="1"/>
  <c r="O10" i="7" s="1"/>
  <c r="M9" i="7"/>
  <c r="N9" i="7" s="1"/>
  <c r="O9" i="7" s="1"/>
  <c r="M8" i="7"/>
  <c r="N8" i="7" s="1"/>
  <c r="O8" i="7" s="1"/>
  <c r="M7" i="7"/>
  <c r="N7" i="7" s="1"/>
  <c r="O7" i="7" s="1"/>
  <c r="N6" i="7"/>
  <c r="O6" i="7" s="1"/>
  <c r="M6" i="7"/>
  <c r="N5" i="7"/>
  <c r="O5" i="7" s="1"/>
  <c r="M5" i="7"/>
  <c r="D7" i="5"/>
  <c r="E7" i="5" s="1"/>
  <c r="D8" i="5"/>
  <c r="E8" i="5" s="1"/>
  <c r="D9" i="5"/>
  <c r="E9" i="5" s="1"/>
  <c r="D10" i="5"/>
  <c r="E10" i="5" s="1"/>
  <c r="D13" i="5"/>
  <c r="E13" i="5" s="1"/>
  <c r="D15" i="5"/>
  <c r="E15" i="5" s="1"/>
  <c r="D17" i="5"/>
  <c r="E17" i="5" s="1"/>
  <c r="D19" i="5"/>
  <c r="E19" i="5" s="1"/>
  <c r="G6" i="5"/>
  <c r="K5" i="5"/>
  <c r="J3" i="5"/>
  <c r="C12" i="4"/>
  <c r="E3" i="4"/>
  <c r="E4" i="4"/>
  <c r="E5" i="4"/>
  <c r="E6" i="4"/>
  <c r="E7" i="4"/>
  <c r="E8" i="4"/>
  <c r="E9" i="4"/>
  <c r="E10" i="4"/>
  <c r="E11" i="4"/>
  <c r="E2" i="4"/>
  <c r="J5" i="4"/>
  <c r="I5" i="4"/>
  <c r="H3" i="4"/>
  <c r="J3" i="4"/>
  <c r="I3" i="4"/>
  <c r="J4" i="4"/>
  <c r="I4" i="4"/>
  <c r="D5" i="5" l="1"/>
  <c r="E5" i="5" s="1"/>
  <c r="D16" i="5"/>
  <c r="E16" i="5" s="1"/>
  <c r="D12" i="5"/>
  <c r="E12" i="5" s="1"/>
  <c r="D4" i="5"/>
  <c r="E4" i="5" s="1"/>
  <c r="D18" i="5"/>
  <c r="E18" i="5" s="1"/>
  <c r="D14" i="5"/>
  <c r="E14" i="5" s="1"/>
  <c r="D6" i="5"/>
  <c r="E6" i="5" s="1"/>
  <c r="D11" i="5"/>
  <c r="E11" i="5" s="1"/>
  <c r="D3" i="5"/>
  <c r="E3" i="5" s="1"/>
  <c r="H8" i="5" s="1"/>
  <c r="E12" i="4"/>
  <c r="E14" i="4" s="1"/>
</calcChain>
</file>

<file path=xl/sharedStrings.xml><?xml version="1.0" encoding="utf-8"?>
<sst xmlns="http://schemas.openxmlformats.org/spreadsheetml/2006/main" count="342" uniqueCount="149">
  <si>
    <t>NOME</t>
  </si>
  <si>
    <t>COMIDA</t>
  </si>
  <si>
    <t>HOBBY</t>
  </si>
  <si>
    <t>EMANUEL QUINTINO</t>
  </si>
  <si>
    <t>MUNGUNZÁ</t>
  </si>
  <si>
    <t>VIOLÃO</t>
  </si>
  <si>
    <t>Tamires Silva</t>
  </si>
  <si>
    <t>Pizza</t>
  </si>
  <si>
    <t>Ouvir música</t>
  </si>
  <si>
    <t>Alesandra Ferreira</t>
  </si>
  <si>
    <t>Ler</t>
  </si>
  <si>
    <t>Hilberlãndio Ferreira</t>
  </si>
  <si>
    <t>Coxinha</t>
  </si>
  <si>
    <t>Jogar</t>
  </si>
  <si>
    <t>Carlos Emanuel</t>
  </si>
  <si>
    <t>Pirão</t>
  </si>
  <si>
    <t>Tayna da Silva</t>
  </si>
  <si>
    <t>Hamburguer</t>
  </si>
  <si>
    <t>Tânia Nogueira</t>
  </si>
  <si>
    <t>Sopa</t>
  </si>
  <si>
    <t>Dançar</t>
  </si>
  <si>
    <t>Ana Paula</t>
  </si>
  <si>
    <t>Baião de Dois</t>
  </si>
  <si>
    <t>Escrever</t>
  </si>
  <si>
    <t>Wellington Alves</t>
  </si>
  <si>
    <t>Lasanha</t>
  </si>
  <si>
    <t>Compor Poesia</t>
  </si>
  <si>
    <t>Maíza Souza</t>
  </si>
  <si>
    <t>Chocolate</t>
  </si>
  <si>
    <t>Praia</t>
  </si>
  <si>
    <t>Maurício Gomes</t>
  </si>
  <si>
    <t>Baião de Fava</t>
  </si>
  <si>
    <t>Ouvir Música</t>
  </si>
  <si>
    <t>Cícero Ernesto</t>
  </si>
  <si>
    <t>Tudo</t>
  </si>
  <si>
    <t>Basquete</t>
  </si>
  <si>
    <t>Maeli Bezerra</t>
  </si>
  <si>
    <t>Comida Caseira</t>
  </si>
  <si>
    <t>Escutar Música</t>
  </si>
  <si>
    <t>COD</t>
  </si>
  <si>
    <t>Luiza Rafhaela</t>
  </si>
  <si>
    <t>Sushi</t>
  </si>
  <si>
    <t>Ver Série</t>
  </si>
  <si>
    <t>Karla Sued</t>
  </si>
  <si>
    <t>Passear</t>
  </si>
  <si>
    <t>Eliene Querendo</t>
  </si>
  <si>
    <t>Feijoada</t>
  </si>
  <si>
    <t>Contato com Natureza</t>
  </si>
  <si>
    <t>OPERADORES</t>
  </si>
  <si>
    <t>LÓGICOS</t>
  </si>
  <si>
    <t>MATEMÁTICOS</t>
  </si>
  <si>
    <t>FUNÇÕES</t>
  </si>
  <si>
    <t>+ - * /</t>
  </si>
  <si>
    <t>&gt;;&lt;;&gt;=;=;</t>
  </si>
  <si>
    <t>SOMA;</t>
  </si>
  <si>
    <t>TEXTO</t>
  </si>
  <si>
    <t>NÚMERO</t>
  </si>
  <si>
    <t>ABC</t>
  </si>
  <si>
    <t>123</t>
  </si>
  <si>
    <t>1234456556e</t>
  </si>
  <si>
    <t>(88) 99605-9913</t>
  </si>
  <si>
    <t>123.123.123-12</t>
  </si>
  <si>
    <t>DIFERENTE (&lt;&gt;)</t>
  </si>
  <si>
    <t>PRODUTO</t>
  </si>
  <si>
    <t>P1</t>
  </si>
  <si>
    <t>P2</t>
  </si>
  <si>
    <t>P3</t>
  </si>
  <si>
    <t>QTD</t>
  </si>
  <si>
    <t>PREÇO</t>
  </si>
  <si>
    <t>TOTAL</t>
  </si>
  <si>
    <t>FRALDA</t>
  </si>
  <si>
    <t>FEIJÃO</t>
  </si>
  <si>
    <t>AÇUCAR</t>
  </si>
  <si>
    <t>ARROZ</t>
  </si>
  <si>
    <t>MIOJO</t>
  </si>
  <si>
    <t>CAFÉ</t>
  </si>
  <si>
    <t>SAL</t>
  </si>
  <si>
    <t>LEITE NINHO</t>
  </si>
  <si>
    <t>BULACHA</t>
  </si>
  <si>
    <t>REQUEIJÃO LIGHT</t>
  </si>
  <si>
    <t>P4</t>
  </si>
  <si>
    <t>P5</t>
  </si>
  <si>
    <t>P6</t>
  </si>
  <si>
    <t>P7</t>
  </si>
  <si>
    <t>P8</t>
  </si>
  <si>
    <t>P9</t>
  </si>
  <si>
    <t>P10</t>
  </si>
  <si>
    <t>MÉDIA</t>
  </si>
  <si>
    <t>IDADE</t>
  </si>
  <si>
    <t>=SE(C2&gt;17;"Maior de idade";"Menor de Idade")</t>
  </si>
  <si>
    <t>=SE(C2&gt;17;"✅";"❌")</t>
  </si>
  <si>
    <t>SE</t>
  </si>
  <si>
    <t>NOTA1</t>
  </si>
  <si>
    <t>NOTA2</t>
  </si>
  <si>
    <t>Will Smith</t>
  </si>
  <si>
    <t>STATUS</t>
  </si>
  <si>
    <t>=ALEATÓRIOENTRE(1;100)/10</t>
  </si>
  <si>
    <t>=ALEATÓRIOENTRE(1;1000)</t>
  </si>
  <si>
    <t>TOTAL APROVADOS</t>
  </si>
  <si>
    <t>=CONT.SE(Tabela1[STATUS];"APROVADO")</t>
  </si>
  <si>
    <t>(%)</t>
  </si>
  <si>
    <t>ANA PAULA ADELINO DA SILVA DE FREITA</t>
  </si>
  <si>
    <t>CARLOS EMANUEL DE OLIVEIRA COSTA</t>
  </si>
  <si>
    <t>CICERO ERNESTO DA SILVA FILHO</t>
  </si>
  <si>
    <t>ELIENE QUERENDO DA SILVA</t>
  </si>
  <si>
    <t>HILBERLANDIO FERREIRA DOS SANTOS</t>
  </si>
  <si>
    <t>KARLA SUED CHAVES BEZERRA</t>
  </si>
  <si>
    <t>LUIZA RAFHAELA DE OLIVEIRA MARQUES</t>
  </si>
  <si>
    <t>MAELI BEZERRA DA SILVA</t>
  </si>
  <si>
    <t>MAIZA SOUZA DE SENA</t>
  </si>
  <si>
    <t>MARIA ALESANDRA FERREIRA</t>
  </si>
  <si>
    <t>MAURICIO GOMES DE SOUZA</t>
  </si>
  <si>
    <t>TANIA NOGUEIRA DA SILVA</t>
  </si>
  <si>
    <t>TAYNA DA SILVA GOMES</t>
  </si>
  <si>
    <t>WELLINGTON ALVES TEIXEIRA</t>
  </si>
  <si>
    <t>MARIA TAMIRES BENEDITO DA SILVA</t>
  </si>
  <si>
    <t>18</t>
  </si>
  <si>
    <t>19</t>
  </si>
  <si>
    <t>20</t>
  </si>
  <si>
    <t>21</t>
  </si>
  <si>
    <t>22</t>
  </si>
  <si>
    <t>25</t>
  </si>
  <si>
    <t>26</t>
  </si>
  <si>
    <t>27</t>
  </si>
  <si>
    <t>28</t>
  </si>
  <si>
    <t>29</t>
  </si>
  <si>
    <t>P</t>
  </si>
  <si>
    <t>F</t>
  </si>
  <si>
    <t>=SE([@[(%)]]&gt;=75%;"APROVADO";"REPROVADO")</t>
  </si>
  <si>
    <t>FREQUÊNCIA CURSO EXCEL</t>
  </si>
  <si>
    <t>DATA</t>
  </si>
  <si>
    <t>CATEGORIA</t>
  </si>
  <si>
    <t>CLIENTE</t>
  </si>
  <si>
    <t>TEN-002-42</t>
  </si>
  <si>
    <t>FILMES</t>
  </si>
  <si>
    <t>ANIMES</t>
  </si>
  <si>
    <t>NOVELAS</t>
  </si>
  <si>
    <t>Titanic</t>
  </si>
  <si>
    <t>Matrix</t>
  </si>
  <si>
    <t>Senhor dos Anéis</t>
  </si>
  <si>
    <t>Anaconda</t>
  </si>
  <si>
    <t>Dragon Ball</t>
  </si>
  <si>
    <t>One Piece</t>
  </si>
  <si>
    <t>Attack on Titan</t>
  </si>
  <si>
    <t>Naruto</t>
  </si>
  <si>
    <t>A Usurpadora</t>
  </si>
  <si>
    <t>O Clone</t>
  </si>
  <si>
    <t>Salve Jorge</t>
  </si>
  <si>
    <t>O Rico e Lázaro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</si>
</sst>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24"/>
      <color theme="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0" xfId="0" quotePrefix="1"/>
    <xf numFmtId="0" fontId="4" fillId="0" borderId="0" xfId="0" applyFont="1"/>
    <xf numFmtId="0" fontId="0" fillId="3" borderId="0" xfId="0" applyFill="1"/>
    <xf numFmtId="0" fontId="0" fillId="0" borderId="1" xfId="0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5" borderId="0" xfId="0" applyFill="1"/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0" fillId="4" borderId="0" xfId="0" applyFill="1"/>
    <xf numFmtId="0" fontId="0" fillId="7" borderId="0" xfId="0" applyFill="1"/>
    <xf numFmtId="0" fontId="3" fillId="0" borderId="2" xfId="0" applyFont="1" applyBorder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10" fontId="0" fillId="0" borderId="0" xfId="0" applyNumberFormat="1" applyAlignment="1">
      <alignment horizontal="right" vertical="center"/>
    </xf>
    <xf numFmtId="0" fontId="5" fillId="8" borderId="0" xfId="0" applyFont="1" applyFill="1" applyAlignment="1">
      <alignment horizontal="center" vertical="center"/>
    </xf>
    <xf numFmtId="14" fontId="0" fillId="0" borderId="0" xfId="0" applyNumberFormat="1"/>
    <xf numFmtId="0" fontId="0" fillId="9" borderId="0" xfId="0" applyFill="1"/>
  </cellXfs>
  <cellStyles count="1">
    <cellStyle name="Normal" xfId="0" builtinId="0"/>
  </cellStyles>
  <dxfs count="25">
    <dxf>
      <font>
        <color theme="5" tint="-0.24994659260841701"/>
      </font>
      <fill>
        <patternFill>
          <bgColor theme="5" tint="0.79998168889431442"/>
        </patternFill>
      </fill>
    </dxf>
    <dxf>
      <font>
        <color theme="5" tint="-0.24994659260841701"/>
      </font>
      <fill>
        <patternFill>
          <bgColor theme="5" tint="0.79998168889431442"/>
        </patternFill>
      </fill>
    </dxf>
    <dxf>
      <font>
        <color rgb="FF9C0006"/>
      </font>
    </dxf>
    <dxf>
      <numFmt numFmtId="0" formatCode="General"/>
      <alignment horizontal="center" vertical="center" textRotation="0" wrapText="0" indent="0" justifyLastLine="0" shrinkToFit="0" readingOrder="0"/>
    </dxf>
    <dxf>
      <numFmt numFmtId="14" formatCode="0.00%"/>
      <alignment horizontal="right" vertical="center" textRotation="0" wrapText="0" indent="0" justifyLastLine="0" shrinkToFit="0" readingOrder="0"/>
    </dxf>
    <dxf>
      <font>
        <b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0</xdr:colOff>
      <xdr:row>1</xdr:row>
      <xdr:rowOff>13085</xdr:rowOff>
    </xdr:to>
    <xdr:pic>
      <xdr:nvPicPr>
        <xdr:cNvPr id="3" name="Imagem 2" descr="Cabeçalho Do Banner Do Conceito De Espaços Inteligentes Ilustração do ...">
          <a:extLst>
            <a:ext uri="{FF2B5EF4-FFF2-40B4-BE49-F238E27FC236}">
              <a16:creationId xmlns:a16="http://schemas.microsoft.com/office/drawing/2014/main" id="{FE195B7A-237F-D645-95BB-A36B3B0CC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3854898" cy="124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8B1FA3-C01A-48D8-80B3-80DFA3D55437}" name="Tabela1" displayName="Tabela1" ref="A2:E20" totalsRowCount="1">
  <autoFilter ref="A2:E19" xr:uid="{378B1FA3-C01A-48D8-80B3-80DFA3D55437}"/>
  <tableColumns count="5">
    <tableColumn id="1" xr3:uid="{8BC46A91-EAC1-4940-B246-0FB9767C9B31}" name="NOME"/>
    <tableColumn id="2" xr3:uid="{35910553-8DB8-4285-9D32-81629B3E57FE}" name="NOTA1" dataDxfId="24" totalsRowDxfId="23"/>
    <tableColumn id="3" xr3:uid="{6F41EB5E-2C6B-4BAF-BEF8-0AC53BECBA07}" name="NOTA2"/>
    <tableColumn id="4" xr3:uid="{915A927B-1D28-4E0C-A9FF-253453F8E0EC}" name="MÉDIA" dataDxfId="22" totalsRowDxfId="21">
      <calculatedColumnFormula>AVERAGE(Tabela1[[#This Row],[NOTA1]],Tabela1[[#This Row],[NOTA2]])</calculatedColumnFormula>
    </tableColumn>
    <tableColumn id="5" xr3:uid="{746364B3-6844-40BF-AEC1-4B9DB80E8FAD}" name="STATUS" dataDxfId="20" totalsRowDxfId="19">
      <calculatedColumnFormula>IF(Tabela1[[#This Row],[MÉDIA]]&gt;=7,"APROVADO","REPROVADO")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D666E3-2D6F-4678-8663-FD03D3CA9D2B}" name="Tabela23" displayName="Tabela23" ref="B4:O19" totalsRowShown="0" headerRowDxfId="18" dataDxfId="17">
  <autoFilter ref="B4:O19" xr:uid="{578751AD-5163-414F-928F-8426127C7E81}"/>
  <tableColumns count="14">
    <tableColumn id="1" xr3:uid="{0B51D8BF-2D06-464F-B73C-DEBE31DA2047}" name="NOME" dataDxfId="16"/>
    <tableColumn id="2" xr3:uid="{E69E8F87-93BA-4777-9AE9-0F247A6C30C7}" name="18" dataDxfId="15"/>
    <tableColumn id="3" xr3:uid="{B797FE48-90EE-44C2-9367-93D158F46F33}" name="19" dataDxfId="14"/>
    <tableColumn id="4" xr3:uid="{F187003F-A3FE-40EF-9B55-479885F36C1B}" name="20" dataDxfId="13"/>
    <tableColumn id="5" xr3:uid="{A62F131D-D43D-4F10-89A6-380041E0CC32}" name="21" dataDxfId="12"/>
    <tableColumn id="6" xr3:uid="{254F600D-FE1E-4FB3-A4A8-B5FA5413CDC9}" name="22" dataDxfId="11"/>
    <tableColumn id="7" xr3:uid="{B7F2D9E1-407B-4C97-A1C4-5AAF877AEDD2}" name="25" dataDxfId="10"/>
    <tableColumn id="8" xr3:uid="{0726F407-FD22-49B2-AC78-3A9E188EC22C}" name="26" dataDxfId="9"/>
    <tableColumn id="9" xr3:uid="{56583D14-491E-40FE-B134-518A9878C607}" name="27" dataDxfId="8"/>
    <tableColumn id="10" xr3:uid="{93E9F261-A4D2-45B6-90C6-DF57CB95E462}" name="28" dataDxfId="7"/>
    <tableColumn id="11" xr3:uid="{D8414EF6-8CDB-4CBE-A3F9-C8905674FA98}" name="29" dataDxfId="6"/>
    <tableColumn id="12" xr3:uid="{17C26367-468E-4F37-950C-DAF05E1F181F}" name="TOTAL" dataDxfId="5">
      <calculatedColumnFormula>COUNTIF(Tabela23[[#This Row],[18]:[29]],"P")</calculatedColumnFormula>
    </tableColumn>
    <tableColumn id="13" xr3:uid="{6E1338A3-BE05-4E9E-B0AA-4E4027E3B261}" name="(%)" dataDxfId="4">
      <calculatedColumnFormula>Tabela23[[#This Row],[TOTAL]]/10</calculatedColumnFormula>
    </tableColumn>
    <tableColumn id="14" xr3:uid="{A0D7A392-0CBB-49A0-B332-C266AFB33376}" name="STATUS" dataDxfId="3">
      <calculatedColumnFormula>IF(Tabela23[[#This Row],[(%)]]&gt;=75%,"APROVADO","REPROVADO")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3D95268-5278-41DB-8EC7-09881B20985D}" name="Tabela4" displayName="Tabela4" ref="B2:F17" totalsRowShown="0">
  <autoFilter ref="B2:F17" xr:uid="{E3D95268-5278-41DB-8EC7-09881B20985D}"/>
  <tableColumns count="5">
    <tableColumn id="1" xr3:uid="{ADDFCD3E-509F-4671-9FFD-C5D9785FEFA4}" name="COD"/>
    <tableColumn id="2" xr3:uid="{9BC5761D-E574-48E6-864C-22E2C108CBC1}" name="DATA"/>
    <tableColumn id="3" xr3:uid="{76580AA2-979E-46A8-89D5-647C0E8D8900}" name="CLIENTE"/>
    <tableColumn id="4" xr3:uid="{88743BB9-2BA9-457F-8CF4-31A631D1F632}" name="CATEGORIA"/>
    <tableColumn id="5" xr3:uid="{0D8194E7-E5D7-4E98-B9C3-6CA105979581}" name="NO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10E5-EDC3-448D-9928-309C24636CBF}">
  <sheetPr>
    <tabColor rgb="FF002060"/>
  </sheetPr>
  <dimension ref="A1:D17"/>
  <sheetViews>
    <sheetView zoomScale="111" zoomScaleNormal="150" workbookViewId="0">
      <pane ySplit="1" topLeftCell="A2" activePane="bottomLeft" state="frozen"/>
      <selection pane="bottomLeft" activeCell="B1" sqref="B1"/>
    </sheetView>
  </sheetViews>
  <sheetFormatPr defaultRowHeight="14.5" x14ac:dyDescent="0.35"/>
  <cols>
    <col min="2" max="2" width="17.7265625" bestFit="1" customWidth="1"/>
    <col min="3" max="3" width="13.81640625" bestFit="1" customWidth="1"/>
    <col min="4" max="4" width="19.1796875" bestFit="1" customWidth="1"/>
  </cols>
  <sheetData>
    <row r="1" spans="1:4" x14ac:dyDescent="0.35">
      <c r="A1" s="2" t="s">
        <v>39</v>
      </c>
      <c r="B1" s="2" t="s">
        <v>0</v>
      </c>
      <c r="C1" s="2" t="s">
        <v>1</v>
      </c>
      <c r="D1" s="2" t="s">
        <v>2</v>
      </c>
    </row>
    <row r="2" spans="1:4" x14ac:dyDescent="0.35">
      <c r="A2" s="1">
        <v>1</v>
      </c>
      <c r="B2" s="1" t="s">
        <v>3</v>
      </c>
      <c r="C2" s="1" t="s">
        <v>4</v>
      </c>
      <c r="D2" s="1" t="s">
        <v>5</v>
      </c>
    </row>
    <row r="3" spans="1:4" x14ac:dyDescent="0.35">
      <c r="A3" s="1">
        <v>2</v>
      </c>
      <c r="B3" s="1" t="s">
        <v>6</v>
      </c>
      <c r="C3" s="1" t="s">
        <v>7</v>
      </c>
      <c r="D3" s="1" t="s">
        <v>8</v>
      </c>
    </row>
    <row r="4" spans="1:4" x14ac:dyDescent="0.35">
      <c r="A4" s="1">
        <v>3</v>
      </c>
      <c r="B4" s="1" t="s">
        <v>9</v>
      </c>
      <c r="C4" s="1" t="s">
        <v>7</v>
      </c>
      <c r="D4" s="1" t="s">
        <v>10</v>
      </c>
    </row>
    <row r="5" spans="1:4" x14ac:dyDescent="0.35">
      <c r="A5" s="1">
        <v>4</v>
      </c>
      <c r="B5" s="1" t="s">
        <v>11</v>
      </c>
      <c r="C5" s="1" t="s">
        <v>12</v>
      </c>
      <c r="D5" s="1" t="s">
        <v>13</v>
      </c>
    </row>
    <row r="6" spans="1:4" x14ac:dyDescent="0.35">
      <c r="A6" s="1">
        <v>5</v>
      </c>
      <c r="B6" s="1" t="s">
        <v>14</v>
      </c>
      <c r="C6" s="1" t="s">
        <v>15</v>
      </c>
      <c r="D6" s="1" t="s">
        <v>10</v>
      </c>
    </row>
    <row r="7" spans="1:4" x14ac:dyDescent="0.35">
      <c r="A7" s="1">
        <v>6</v>
      </c>
      <c r="B7" s="1" t="s">
        <v>16</v>
      </c>
      <c r="C7" s="1" t="s">
        <v>17</v>
      </c>
      <c r="D7" s="1" t="s">
        <v>13</v>
      </c>
    </row>
    <row r="8" spans="1:4" x14ac:dyDescent="0.35">
      <c r="A8" s="1">
        <v>7</v>
      </c>
      <c r="B8" s="1" t="s">
        <v>18</v>
      </c>
      <c r="C8" s="1" t="s">
        <v>19</v>
      </c>
      <c r="D8" s="1" t="s">
        <v>20</v>
      </c>
    </row>
    <row r="9" spans="1:4" x14ac:dyDescent="0.35">
      <c r="A9" s="1">
        <v>8</v>
      </c>
      <c r="B9" s="1" t="s">
        <v>21</v>
      </c>
      <c r="C9" s="1" t="s">
        <v>22</v>
      </c>
      <c r="D9" s="1" t="s">
        <v>23</v>
      </c>
    </row>
    <row r="10" spans="1:4" x14ac:dyDescent="0.35">
      <c r="A10" s="1">
        <v>9</v>
      </c>
      <c r="B10" s="1" t="s">
        <v>24</v>
      </c>
      <c r="C10" s="1" t="s">
        <v>25</v>
      </c>
      <c r="D10" s="1" t="s">
        <v>26</v>
      </c>
    </row>
    <row r="11" spans="1:4" x14ac:dyDescent="0.35">
      <c r="A11" s="1">
        <v>10</v>
      </c>
      <c r="B11" s="1" t="s">
        <v>27</v>
      </c>
      <c r="C11" s="1" t="s">
        <v>28</v>
      </c>
      <c r="D11" s="1" t="s">
        <v>29</v>
      </c>
    </row>
    <row r="12" spans="1:4" x14ac:dyDescent="0.35">
      <c r="A12" s="1">
        <v>11</v>
      </c>
      <c r="B12" s="1" t="s">
        <v>30</v>
      </c>
      <c r="C12" s="1" t="s">
        <v>31</v>
      </c>
      <c r="D12" s="1" t="s">
        <v>32</v>
      </c>
    </row>
    <row r="13" spans="1:4" x14ac:dyDescent="0.35">
      <c r="A13" s="1">
        <v>12</v>
      </c>
      <c r="B13" s="1" t="s">
        <v>33</v>
      </c>
      <c r="C13" s="1" t="s">
        <v>34</v>
      </c>
      <c r="D13" s="1" t="s">
        <v>35</v>
      </c>
    </row>
    <row r="14" spans="1:4" x14ac:dyDescent="0.35">
      <c r="A14" s="1">
        <v>13</v>
      </c>
      <c r="B14" s="1" t="s">
        <v>36</v>
      </c>
      <c r="C14" s="1" t="s">
        <v>37</v>
      </c>
      <c r="D14" s="1" t="s">
        <v>38</v>
      </c>
    </row>
    <row r="15" spans="1:4" x14ac:dyDescent="0.35">
      <c r="A15" s="1">
        <v>14</v>
      </c>
      <c r="B15" s="1" t="s">
        <v>40</v>
      </c>
      <c r="C15" s="1" t="s">
        <v>41</v>
      </c>
      <c r="D15" s="1" t="s">
        <v>42</v>
      </c>
    </row>
    <row r="16" spans="1:4" x14ac:dyDescent="0.35">
      <c r="A16" s="1">
        <v>15</v>
      </c>
      <c r="B16" s="1" t="s">
        <v>43</v>
      </c>
      <c r="C16" s="1" t="s">
        <v>34</v>
      </c>
      <c r="D16" s="1" t="s">
        <v>44</v>
      </c>
    </row>
    <row r="17" spans="1:4" x14ac:dyDescent="0.35">
      <c r="A17" s="1">
        <v>16</v>
      </c>
      <c r="B17" s="1" t="s">
        <v>45</v>
      </c>
      <c r="C17" s="1" t="s">
        <v>46</v>
      </c>
      <c r="D17" s="1" t="s">
        <v>47</v>
      </c>
    </row>
  </sheetData>
  <autoFilter ref="A1:D14" xr:uid="{3E7B10E5-EDC3-448D-9928-309C24636CBF}"/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E889-A6B8-46F4-B21F-D98B0F8BAFFF}">
  <sheetPr>
    <tabColor theme="9" tint="-0.499984740745262"/>
  </sheetPr>
  <dimension ref="A1:L14"/>
  <sheetViews>
    <sheetView zoomScale="107" zoomScaleNormal="150" workbookViewId="0">
      <selection activeCell="C10" sqref="C10"/>
    </sheetView>
  </sheetViews>
  <sheetFormatPr defaultRowHeight="14.5" x14ac:dyDescent="0.35"/>
  <cols>
    <col min="2" max="2" width="15.36328125" bestFit="1" customWidth="1"/>
    <col min="5" max="5" width="9" bestFit="1" customWidth="1"/>
    <col min="7" max="7" width="13.54296875" bestFit="1" customWidth="1"/>
    <col min="8" max="10" width="11.54296875" bestFit="1" customWidth="1"/>
    <col min="11" max="11" width="12.90625" bestFit="1" customWidth="1"/>
    <col min="16" max="16" width="11.81640625" bestFit="1" customWidth="1"/>
    <col min="17" max="17" width="19.1796875" customWidth="1"/>
    <col min="18" max="18" width="13.6328125" bestFit="1" customWidth="1"/>
  </cols>
  <sheetData>
    <row r="1" spans="1:12" x14ac:dyDescent="0.35">
      <c r="A1" s="10" t="s">
        <v>39</v>
      </c>
      <c r="B1" s="10" t="s">
        <v>63</v>
      </c>
      <c r="C1" s="10" t="s">
        <v>67</v>
      </c>
      <c r="D1" s="10" t="s">
        <v>68</v>
      </c>
      <c r="E1" s="10" t="s">
        <v>69</v>
      </c>
    </row>
    <row r="2" spans="1:12" x14ac:dyDescent="0.35">
      <c r="A2" s="11" t="s">
        <v>64</v>
      </c>
      <c r="B2" s="11" t="s">
        <v>70</v>
      </c>
      <c r="C2" s="11">
        <v>10</v>
      </c>
      <c r="D2" s="12">
        <v>35</v>
      </c>
      <c r="E2" s="13">
        <f>C2*D2</f>
        <v>350</v>
      </c>
      <c r="I2" s="6">
        <v>70</v>
      </c>
      <c r="J2" s="6">
        <v>150</v>
      </c>
      <c r="K2" s="3" t="s">
        <v>48</v>
      </c>
    </row>
    <row r="3" spans="1:12" x14ac:dyDescent="0.35">
      <c r="A3" s="11" t="s">
        <v>65</v>
      </c>
      <c r="B3" s="11" t="s">
        <v>71</v>
      </c>
      <c r="C3" s="11">
        <v>5</v>
      </c>
      <c r="D3" s="12">
        <v>4.8</v>
      </c>
      <c r="E3" s="13">
        <f t="shared" ref="E3:E11" si="0">C3*D3</f>
        <v>24</v>
      </c>
      <c r="G3" t="s">
        <v>62</v>
      </c>
      <c r="H3" t="b">
        <f>I2&lt;&gt;J2</f>
        <v>1</v>
      </c>
      <c r="I3" t="b">
        <f>I2&gt;J2</f>
        <v>0</v>
      </c>
      <c r="J3" t="b">
        <f>I2&lt;J2</f>
        <v>1</v>
      </c>
      <c r="K3" s="7" t="s">
        <v>49</v>
      </c>
      <c r="L3" t="s">
        <v>53</v>
      </c>
    </row>
    <row r="4" spans="1:12" x14ac:dyDescent="0.35">
      <c r="A4" s="11" t="s">
        <v>66</v>
      </c>
      <c r="B4" s="11" t="s">
        <v>72</v>
      </c>
      <c r="C4" s="11">
        <v>4</v>
      </c>
      <c r="D4" s="12">
        <v>3</v>
      </c>
      <c r="E4" s="13">
        <f t="shared" si="0"/>
        <v>12</v>
      </c>
      <c r="I4" s="9">
        <f>I2+J2</f>
        <v>220</v>
      </c>
      <c r="J4" s="9">
        <f>I2*J2</f>
        <v>10500</v>
      </c>
      <c r="K4" s="8" t="s">
        <v>50</v>
      </c>
      <c r="L4" s="4" t="s">
        <v>52</v>
      </c>
    </row>
    <row r="5" spans="1:12" x14ac:dyDescent="0.35">
      <c r="A5" s="11" t="s">
        <v>80</v>
      </c>
      <c r="B5" s="11" t="s">
        <v>73</v>
      </c>
      <c r="C5" s="11">
        <v>5</v>
      </c>
      <c r="D5" s="12">
        <v>5.99</v>
      </c>
      <c r="E5" s="13">
        <f t="shared" si="0"/>
        <v>29.950000000000003</v>
      </c>
      <c r="I5">
        <f>SUM(I2,J2)</f>
        <v>220</v>
      </c>
      <c r="J5">
        <f>PRODUCT(I2,J2)</f>
        <v>10500</v>
      </c>
      <c r="K5" s="7" t="s">
        <v>51</v>
      </c>
      <c r="L5" s="5" t="s">
        <v>54</v>
      </c>
    </row>
    <row r="6" spans="1:12" x14ac:dyDescent="0.35">
      <c r="A6" s="11" t="s">
        <v>81</v>
      </c>
      <c r="B6" s="11" t="s">
        <v>74</v>
      </c>
      <c r="C6" s="11">
        <v>15</v>
      </c>
      <c r="D6" s="12">
        <v>2</v>
      </c>
      <c r="E6" s="13">
        <f t="shared" si="0"/>
        <v>30</v>
      </c>
    </row>
    <row r="7" spans="1:12" x14ac:dyDescent="0.35">
      <c r="A7" s="11" t="s">
        <v>82</v>
      </c>
      <c r="B7" s="11" t="s">
        <v>75</v>
      </c>
      <c r="C7" s="11">
        <v>20</v>
      </c>
      <c r="D7" s="12">
        <v>17</v>
      </c>
      <c r="E7" s="13">
        <f t="shared" si="0"/>
        <v>340</v>
      </c>
    </row>
    <row r="8" spans="1:12" x14ac:dyDescent="0.35">
      <c r="A8" s="11" t="s">
        <v>83</v>
      </c>
      <c r="B8" s="11" t="s">
        <v>76</v>
      </c>
      <c r="C8" s="11">
        <v>5</v>
      </c>
      <c r="D8" s="12">
        <v>0.65</v>
      </c>
      <c r="E8" s="13">
        <f t="shared" si="0"/>
        <v>3.25</v>
      </c>
    </row>
    <row r="9" spans="1:12" x14ac:dyDescent="0.35">
      <c r="A9" s="11" t="s">
        <v>84</v>
      </c>
      <c r="B9" s="11" t="s">
        <v>77</v>
      </c>
      <c r="C9" s="11">
        <v>2</v>
      </c>
      <c r="D9" s="12">
        <v>32</v>
      </c>
      <c r="E9" s="13">
        <f t="shared" si="0"/>
        <v>64</v>
      </c>
      <c r="G9" t="s">
        <v>55</v>
      </c>
      <c r="H9" t="s">
        <v>57</v>
      </c>
      <c r="I9" s="4" t="s">
        <v>58</v>
      </c>
      <c r="J9" t="s">
        <v>59</v>
      </c>
      <c r="K9" t="s">
        <v>60</v>
      </c>
      <c r="L9" t="s">
        <v>61</v>
      </c>
    </row>
    <row r="10" spans="1:12" x14ac:dyDescent="0.35">
      <c r="A10" s="11" t="s">
        <v>85</v>
      </c>
      <c r="B10" s="11" t="s">
        <v>78</v>
      </c>
      <c r="C10" s="11">
        <v>5</v>
      </c>
      <c r="D10" s="12">
        <v>5</v>
      </c>
      <c r="E10" s="13">
        <f t="shared" si="0"/>
        <v>25</v>
      </c>
      <c r="G10" t="s">
        <v>56</v>
      </c>
      <c r="H10">
        <v>123</v>
      </c>
      <c r="I10">
        <v>123</v>
      </c>
      <c r="J10">
        <v>213</v>
      </c>
      <c r="K10">
        <v>123</v>
      </c>
    </row>
    <row r="11" spans="1:12" x14ac:dyDescent="0.35">
      <c r="A11" s="11" t="s">
        <v>86</v>
      </c>
      <c r="B11" s="11" t="s">
        <v>79</v>
      </c>
      <c r="C11" s="11">
        <v>4</v>
      </c>
      <c r="D11" s="12">
        <v>9.99</v>
      </c>
      <c r="E11" s="13">
        <f t="shared" si="0"/>
        <v>39.96</v>
      </c>
    </row>
    <row r="12" spans="1:12" x14ac:dyDescent="0.35">
      <c r="B12" s="10" t="s">
        <v>69</v>
      </c>
      <c r="C12" s="14">
        <f>SUM(C2:C11)</f>
        <v>75</v>
      </c>
      <c r="D12" s="10" t="s">
        <v>69</v>
      </c>
      <c r="E12" s="15">
        <f>SUM(E2:E11)</f>
        <v>918.16000000000008</v>
      </c>
    </row>
    <row r="14" spans="1:12" x14ac:dyDescent="0.35">
      <c r="D14" s="10" t="s">
        <v>87</v>
      </c>
      <c r="E14" s="15">
        <f>E12/C12</f>
        <v>12.242133333333335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EF0DC-0B4F-46BB-A36D-0E13943ED0E3}">
  <sheetPr>
    <tabColor theme="8" tint="-0.249977111117893"/>
  </sheetPr>
  <dimension ref="A1:L19"/>
  <sheetViews>
    <sheetView zoomScale="99" zoomScaleNormal="150" workbookViewId="0"/>
  </sheetViews>
  <sheetFormatPr defaultRowHeight="14.5" x14ac:dyDescent="0.35"/>
  <cols>
    <col min="1" max="1" width="17.7265625" bestFit="1" customWidth="1"/>
    <col min="5" max="5" width="11.26953125" bestFit="1" customWidth="1"/>
    <col min="6" max="6" width="3.08984375" customWidth="1"/>
    <col min="7" max="7" width="25.1796875" bestFit="1" customWidth="1"/>
    <col min="10" max="10" width="13.1796875" bestFit="1" customWidth="1"/>
  </cols>
  <sheetData>
    <row r="1" spans="1:12" ht="97" customHeight="1" x14ac:dyDescent="0.35"/>
    <row r="2" spans="1:12" x14ac:dyDescent="0.35">
      <c r="A2" t="s">
        <v>0</v>
      </c>
      <c r="B2" t="s">
        <v>92</v>
      </c>
      <c r="C2" t="s">
        <v>93</v>
      </c>
      <c r="D2" t="s">
        <v>87</v>
      </c>
      <c r="E2" t="s">
        <v>95</v>
      </c>
    </row>
    <row r="3" spans="1:12" x14ac:dyDescent="0.35">
      <c r="A3" t="s">
        <v>3</v>
      </c>
      <c r="B3">
        <v>8</v>
      </c>
      <c r="C3">
        <v>9</v>
      </c>
      <c r="D3">
        <f>AVERAGE(Tabela1[[#This Row],[NOTA1]],Tabela1[[#This Row],[NOTA2]])</f>
        <v>8.5</v>
      </c>
      <c r="E3" t="str">
        <f>IF(Tabela1[[#This Row],[MÉDIA]]&gt;=7,"APROVADO","REPROVADO")</f>
        <v>APROVADO</v>
      </c>
      <c r="G3" t="s">
        <v>88</v>
      </c>
      <c r="H3" s="16">
        <v>10</v>
      </c>
      <c r="J3" s="17" t="str">
        <f>IF(H3&gt;17,"Maior de idade","Menor de Idade")</f>
        <v>Menor de Idade</v>
      </c>
      <c r="K3" s="4" t="s">
        <v>89</v>
      </c>
    </row>
    <row r="4" spans="1:12" x14ac:dyDescent="0.35">
      <c r="A4" t="s">
        <v>6</v>
      </c>
      <c r="B4">
        <v>7</v>
      </c>
      <c r="C4">
        <v>8</v>
      </c>
      <c r="D4">
        <f>AVERAGE(Tabela1[[#This Row],[NOTA1]],Tabela1[[#This Row],[NOTA2]])</f>
        <v>7.5</v>
      </c>
      <c r="E4" t="str">
        <f>IF(Tabela1[[#This Row],[MÉDIA]]&gt;=7,"APROVADO","REPROVADO")</f>
        <v>APROVADO</v>
      </c>
    </row>
    <row r="5" spans="1:12" x14ac:dyDescent="0.35">
      <c r="A5" t="s">
        <v>9</v>
      </c>
      <c r="B5">
        <v>10</v>
      </c>
      <c r="C5">
        <v>9</v>
      </c>
      <c r="D5">
        <f>AVERAGE(Tabela1[[#This Row],[NOTA1]],Tabela1[[#This Row],[NOTA2]])</f>
        <v>9.5</v>
      </c>
      <c r="E5" t="str">
        <f>IF(Tabela1[[#This Row],[MÉDIA]]&gt;=7,"APROVADO","REPROVADO")</f>
        <v>APROVADO</v>
      </c>
      <c r="G5" s="4" t="s">
        <v>96</v>
      </c>
      <c r="J5" t="s">
        <v>91</v>
      </c>
      <c r="K5" t="str">
        <f>IF(H3&gt;17,"✅","❌")</f>
        <v>❌</v>
      </c>
      <c r="L5" s="4" t="s">
        <v>90</v>
      </c>
    </row>
    <row r="6" spans="1:12" x14ac:dyDescent="0.35">
      <c r="A6" t="s">
        <v>11</v>
      </c>
      <c r="B6">
        <v>8.4</v>
      </c>
      <c r="C6">
        <v>7.1</v>
      </c>
      <c r="D6">
        <f>AVERAGE(Tabela1[[#This Row],[NOTA1]],Tabela1[[#This Row],[NOTA2]])</f>
        <v>7.75</v>
      </c>
      <c r="E6" t="str">
        <f>IF(Tabela1[[#This Row],[MÉDIA]]&gt;=7,"APROVADO","REPROVADO")</f>
        <v>APROVADO</v>
      </c>
      <c r="G6">
        <f ca="1">RANDBETWEEN(1,1000)</f>
        <v>66</v>
      </c>
      <c r="H6" s="4" t="s">
        <v>97</v>
      </c>
    </row>
    <row r="7" spans="1:12" x14ac:dyDescent="0.35">
      <c r="A7" t="s">
        <v>14</v>
      </c>
      <c r="B7">
        <v>3.6</v>
      </c>
      <c r="C7">
        <v>6.9</v>
      </c>
      <c r="D7">
        <f>AVERAGE(Tabela1[[#This Row],[NOTA1]],Tabela1[[#This Row],[NOTA2]])</f>
        <v>5.25</v>
      </c>
      <c r="E7" t="str">
        <f>IF(Tabela1[[#This Row],[MÉDIA]]&gt;=7,"APROVADO","REPROVADO")</f>
        <v>REPROVADO</v>
      </c>
    </row>
    <row r="8" spans="1:12" x14ac:dyDescent="0.35">
      <c r="A8" t="s">
        <v>16</v>
      </c>
      <c r="B8">
        <v>9</v>
      </c>
      <c r="C8">
        <v>9</v>
      </c>
      <c r="D8">
        <f>AVERAGE(Tabela1[[#This Row],[NOTA1]],Tabela1[[#This Row],[NOTA2]])</f>
        <v>9</v>
      </c>
      <c r="E8" t="str">
        <f>IF(Tabela1[[#This Row],[MÉDIA]]&gt;=7,"APROVADO","REPROVADO")</f>
        <v>APROVADO</v>
      </c>
      <c r="G8" s="17" t="s">
        <v>98</v>
      </c>
      <c r="H8" s="18">
        <f>COUNTIF(Tabela1[STATUS],"APROVADO")</f>
        <v>11</v>
      </c>
      <c r="I8" s="4" t="s">
        <v>99</v>
      </c>
    </row>
    <row r="9" spans="1:12" x14ac:dyDescent="0.35">
      <c r="A9" t="s">
        <v>18</v>
      </c>
      <c r="B9">
        <v>8</v>
      </c>
      <c r="C9">
        <v>9</v>
      </c>
      <c r="D9">
        <f>AVERAGE(Tabela1[[#This Row],[NOTA1]],Tabela1[[#This Row],[NOTA2]])</f>
        <v>8.5</v>
      </c>
      <c r="E9" t="str">
        <f>IF(Tabela1[[#This Row],[MÉDIA]]&gt;=7,"APROVADO","REPROVADO")</f>
        <v>APROVADO</v>
      </c>
    </row>
    <row r="10" spans="1:12" x14ac:dyDescent="0.35">
      <c r="A10" t="s">
        <v>21</v>
      </c>
      <c r="B10">
        <v>2.6</v>
      </c>
      <c r="C10">
        <v>7</v>
      </c>
      <c r="D10">
        <f>AVERAGE(Tabela1[[#This Row],[NOTA1]],Tabela1[[#This Row],[NOTA2]])</f>
        <v>4.8</v>
      </c>
      <c r="E10" t="str">
        <f>IF(Tabela1[[#This Row],[MÉDIA]]&gt;=7,"APROVADO","REPROVADO")</f>
        <v>REPROVADO</v>
      </c>
    </row>
    <row r="11" spans="1:12" x14ac:dyDescent="0.35">
      <c r="A11" t="s">
        <v>24</v>
      </c>
      <c r="B11">
        <v>7.5</v>
      </c>
      <c r="C11">
        <v>8</v>
      </c>
      <c r="D11">
        <f>AVERAGE(Tabela1[[#This Row],[NOTA1]],Tabela1[[#This Row],[NOTA2]])</f>
        <v>7.75</v>
      </c>
      <c r="E11" t="str">
        <f>IF(Tabela1[[#This Row],[MÉDIA]]&gt;=7,"APROVADO","REPROVADO")</f>
        <v>APROVADO</v>
      </c>
    </row>
    <row r="12" spans="1:12" x14ac:dyDescent="0.35">
      <c r="A12" t="s">
        <v>27</v>
      </c>
      <c r="B12">
        <v>1.8</v>
      </c>
      <c r="C12">
        <v>5.5</v>
      </c>
      <c r="D12">
        <f>AVERAGE(Tabela1[[#This Row],[NOTA1]],Tabela1[[#This Row],[NOTA2]])</f>
        <v>3.65</v>
      </c>
      <c r="E12" t="str">
        <f>IF(Tabela1[[#This Row],[MÉDIA]]&gt;=7,"APROVADO","REPROVADO")</f>
        <v>REPROVADO</v>
      </c>
    </row>
    <row r="13" spans="1:12" x14ac:dyDescent="0.35">
      <c r="A13" t="s">
        <v>30</v>
      </c>
      <c r="B13">
        <v>1.2</v>
      </c>
      <c r="C13">
        <v>9.5</v>
      </c>
      <c r="D13">
        <f>AVERAGE(Tabela1[[#This Row],[NOTA1]],Tabela1[[#This Row],[NOTA2]])</f>
        <v>5.35</v>
      </c>
      <c r="E13" t="str">
        <f>IF(Tabela1[[#This Row],[MÉDIA]]&gt;=7,"APROVADO","REPROVADO")</f>
        <v>REPROVADO</v>
      </c>
    </row>
    <row r="14" spans="1:12" x14ac:dyDescent="0.35">
      <c r="A14" t="s">
        <v>33</v>
      </c>
      <c r="B14">
        <v>9.6</v>
      </c>
      <c r="C14">
        <v>7</v>
      </c>
      <c r="D14">
        <f>AVERAGE(Tabela1[[#This Row],[NOTA1]],Tabela1[[#This Row],[NOTA2]])</f>
        <v>8.3000000000000007</v>
      </c>
      <c r="E14" t="str">
        <f>IF(Tabela1[[#This Row],[MÉDIA]]&gt;=7,"APROVADO","REPROVADO")</f>
        <v>APROVADO</v>
      </c>
    </row>
    <row r="15" spans="1:12" x14ac:dyDescent="0.35">
      <c r="A15" t="s">
        <v>36</v>
      </c>
      <c r="B15">
        <v>7.3</v>
      </c>
      <c r="C15">
        <v>8.5</v>
      </c>
      <c r="D15">
        <f>AVERAGE(Tabela1[[#This Row],[NOTA1]],Tabela1[[#This Row],[NOTA2]])</f>
        <v>7.9</v>
      </c>
      <c r="E15" t="str">
        <f>IF(Tabela1[[#This Row],[MÉDIA]]&gt;=7,"APROVADO","REPROVADO")</f>
        <v>APROVADO</v>
      </c>
    </row>
    <row r="16" spans="1:12" x14ac:dyDescent="0.35">
      <c r="A16" t="s">
        <v>40</v>
      </c>
      <c r="B16">
        <v>9.3000000000000007</v>
      </c>
      <c r="C16">
        <v>8.5</v>
      </c>
      <c r="D16">
        <f>AVERAGE(Tabela1[[#This Row],[NOTA1]],Tabela1[[#This Row],[NOTA2]])</f>
        <v>8.9</v>
      </c>
      <c r="E16" t="str">
        <f>IF(Tabela1[[#This Row],[MÉDIA]]&gt;=7,"APROVADO","REPROVADO")</f>
        <v>APROVADO</v>
      </c>
    </row>
    <row r="17" spans="1:5" x14ac:dyDescent="0.35">
      <c r="A17" t="s">
        <v>43</v>
      </c>
      <c r="B17">
        <v>1</v>
      </c>
      <c r="C17">
        <v>3.4</v>
      </c>
      <c r="D17">
        <f>AVERAGE(Tabela1[[#This Row],[NOTA1]],Tabela1[[#This Row],[NOTA2]])</f>
        <v>2.2000000000000002</v>
      </c>
      <c r="E17" t="str">
        <f>IF(Tabela1[[#This Row],[MÉDIA]]&gt;=7,"APROVADO","REPROVADO")</f>
        <v>REPROVADO</v>
      </c>
    </row>
    <row r="18" spans="1:5" x14ac:dyDescent="0.35">
      <c r="A18" t="s">
        <v>45</v>
      </c>
      <c r="B18">
        <v>6</v>
      </c>
      <c r="C18">
        <v>7</v>
      </c>
      <c r="D18">
        <f>AVERAGE(Tabela1[[#This Row],[NOTA1]],Tabela1[[#This Row],[NOTA2]])</f>
        <v>6.5</v>
      </c>
      <c r="E18" t="str">
        <f>IF(Tabela1[[#This Row],[MÉDIA]]&gt;=7,"APROVADO","REPROVADO")</f>
        <v>REPROVADO</v>
      </c>
    </row>
    <row r="19" spans="1:5" x14ac:dyDescent="0.35">
      <c r="A19" t="s">
        <v>94</v>
      </c>
      <c r="B19">
        <v>8</v>
      </c>
      <c r="C19">
        <v>7</v>
      </c>
      <c r="D19">
        <f>AVERAGE(Tabela1[[#This Row],[NOTA1]],Tabela1[[#This Row],[NOTA2]])</f>
        <v>7.5</v>
      </c>
      <c r="E19" t="str">
        <f>IF(Tabela1[[#This Row],[MÉDIA]]&gt;=7,"APROVADO","REPROVADO")</f>
        <v>APROVADO</v>
      </c>
    </row>
  </sheetData>
  <conditionalFormatting sqref="E3:E19">
    <cfRule type="cellIs" dxfId="2" priority="1" operator="equal">
      <formula>"REPROVADO"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238BD-B4E1-4547-A83B-69D98BCDB649}">
  <sheetPr>
    <tabColor theme="5" tint="-0.249977111117893"/>
    <pageSetUpPr fitToPage="1"/>
  </sheetPr>
  <dimension ref="B2:Q19"/>
  <sheetViews>
    <sheetView topLeftCell="B1" zoomScale="94" zoomScaleNormal="100" workbookViewId="0">
      <selection activeCell="G10" sqref="G10"/>
    </sheetView>
  </sheetViews>
  <sheetFormatPr defaultRowHeight="14.5" x14ac:dyDescent="0.35"/>
  <cols>
    <col min="1" max="1" width="5.26953125" customWidth="1"/>
    <col min="2" max="2" width="34.54296875" bestFit="1" customWidth="1"/>
    <col min="13" max="13" width="10.90625" customWidth="1"/>
    <col min="14" max="14" width="22.08984375" customWidth="1"/>
    <col min="15" max="15" width="17.81640625" customWidth="1"/>
    <col min="17" max="17" width="13.90625" customWidth="1"/>
  </cols>
  <sheetData>
    <row r="2" spans="2:17" ht="47.5" customHeight="1" x14ac:dyDescent="0.35">
      <c r="B2" s="23" t="s">
        <v>129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</row>
    <row r="4" spans="2:17" x14ac:dyDescent="0.35">
      <c r="B4" s="19" t="s">
        <v>0</v>
      </c>
      <c r="C4" s="19" t="s">
        <v>116</v>
      </c>
      <c r="D4" s="19" t="s">
        <v>117</v>
      </c>
      <c r="E4" s="19" t="s">
        <v>118</v>
      </c>
      <c r="F4" s="19" t="s">
        <v>119</v>
      </c>
      <c r="G4" s="19" t="s">
        <v>120</v>
      </c>
      <c r="H4" s="19" t="s">
        <v>121</v>
      </c>
      <c r="I4" s="19" t="s">
        <v>122</v>
      </c>
      <c r="J4" s="19" t="s">
        <v>123</v>
      </c>
      <c r="K4" s="19" t="s">
        <v>124</v>
      </c>
      <c r="L4" s="19" t="s">
        <v>125</v>
      </c>
      <c r="M4" s="19" t="s">
        <v>69</v>
      </c>
      <c r="N4" s="19" t="s">
        <v>100</v>
      </c>
      <c r="O4" s="19" t="s">
        <v>95</v>
      </c>
    </row>
    <row r="5" spans="2:17" x14ac:dyDescent="0.35">
      <c r="B5" s="21" t="s">
        <v>101</v>
      </c>
      <c r="C5" s="20" t="s">
        <v>126</v>
      </c>
      <c r="D5" s="20" t="s">
        <v>126</v>
      </c>
      <c r="E5" s="20" t="s">
        <v>126</v>
      </c>
      <c r="F5" s="20" t="s">
        <v>126</v>
      </c>
      <c r="G5" s="20" t="s">
        <v>126</v>
      </c>
      <c r="H5" s="20" t="s">
        <v>126</v>
      </c>
      <c r="I5" s="20" t="s">
        <v>126</v>
      </c>
      <c r="J5" s="20" t="s">
        <v>126</v>
      </c>
      <c r="K5" s="20" t="s">
        <v>126</v>
      </c>
      <c r="L5" s="20" t="s">
        <v>126</v>
      </c>
      <c r="M5" s="19">
        <f>COUNTIF(Tabela23[[#This Row],[18]:[29]],"P")</f>
        <v>10</v>
      </c>
      <c r="N5" s="22">
        <f>Tabela23[[#This Row],[TOTAL]]/10</f>
        <v>1</v>
      </c>
      <c r="O5" s="20" t="str">
        <f>IF(Tabela23[[#This Row],[(%)]]&gt;=75%,"APROVADO","REPROVADO")</f>
        <v>APROVADO</v>
      </c>
      <c r="Q5" s="4" t="s">
        <v>128</v>
      </c>
    </row>
    <row r="6" spans="2:17" x14ac:dyDescent="0.35">
      <c r="B6" s="21" t="s">
        <v>102</v>
      </c>
      <c r="C6" s="20" t="s">
        <v>126</v>
      </c>
      <c r="D6" s="20" t="s">
        <v>126</v>
      </c>
      <c r="E6" s="20" t="s">
        <v>127</v>
      </c>
      <c r="F6" s="20" t="s">
        <v>127</v>
      </c>
      <c r="G6" s="20" t="s">
        <v>127</v>
      </c>
      <c r="H6" s="20" t="s">
        <v>127</v>
      </c>
      <c r="I6" s="20" t="s">
        <v>127</v>
      </c>
      <c r="J6" s="20" t="s">
        <v>126</v>
      </c>
      <c r="K6" s="20" t="s">
        <v>126</v>
      </c>
      <c r="L6" s="20" t="s">
        <v>126</v>
      </c>
      <c r="M6" s="19">
        <f>COUNTIF(Tabela23[[#This Row],[18]:[29]],"P")</f>
        <v>5</v>
      </c>
      <c r="N6" s="22">
        <f>Tabela23[[#This Row],[TOTAL]]/10</f>
        <v>0.5</v>
      </c>
      <c r="O6" s="20" t="str">
        <f>IF(Tabela23[[#This Row],[(%)]]&gt;=75%,"APROVADO","REPROVADO")</f>
        <v>REPROVADO</v>
      </c>
    </row>
    <row r="7" spans="2:17" x14ac:dyDescent="0.35">
      <c r="B7" s="21" t="s">
        <v>103</v>
      </c>
      <c r="C7" s="20" t="s">
        <v>126</v>
      </c>
      <c r="D7" s="20" t="s">
        <v>126</v>
      </c>
      <c r="E7" s="20" t="s">
        <v>126</v>
      </c>
      <c r="F7" s="20" t="s">
        <v>126</v>
      </c>
      <c r="G7" s="20" t="s">
        <v>126</v>
      </c>
      <c r="H7" s="20" t="s">
        <v>126</v>
      </c>
      <c r="I7" s="20" t="s">
        <v>126</v>
      </c>
      <c r="J7" s="20" t="s">
        <v>126</v>
      </c>
      <c r="K7" s="20" t="s">
        <v>126</v>
      </c>
      <c r="L7" s="20" t="s">
        <v>126</v>
      </c>
      <c r="M7" s="19">
        <f>COUNTIF(Tabela23[[#This Row],[18]:[29]],"P")</f>
        <v>10</v>
      </c>
      <c r="N7" s="22">
        <f>Tabela23[[#This Row],[TOTAL]]/10</f>
        <v>1</v>
      </c>
      <c r="O7" s="20" t="str">
        <f>IF(Tabela23[[#This Row],[(%)]]&gt;=75%,"APROVADO","REPROVADO")</f>
        <v>APROVADO</v>
      </c>
      <c r="Q7" t="b">
        <f>4&gt;3</f>
        <v>1</v>
      </c>
    </row>
    <row r="8" spans="2:17" x14ac:dyDescent="0.35">
      <c r="B8" s="21" t="s">
        <v>104</v>
      </c>
      <c r="C8" s="20" t="s">
        <v>126</v>
      </c>
      <c r="D8" s="20" t="s">
        <v>126</v>
      </c>
      <c r="E8" s="20" t="s">
        <v>127</v>
      </c>
      <c r="F8" s="20" t="s">
        <v>126</v>
      </c>
      <c r="G8" s="20" t="s">
        <v>126</v>
      </c>
      <c r="H8" s="20" t="s">
        <v>126</v>
      </c>
      <c r="I8" s="20" t="s">
        <v>126</v>
      </c>
      <c r="J8" s="20" t="s">
        <v>127</v>
      </c>
      <c r="K8" s="20" t="s">
        <v>126</v>
      </c>
      <c r="L8" s="20" t="s">
        <v>126</v>
      </c>
      <c r="M8" s="19">
        <f>COUNTIF(Tabela23[[#This Row],[18]:[29]],"P")</f>
        <v>8</v>
      </c>
      <c r="N8" s="22">
        <f>Tabela23[[#This Row],[TOTAL]]/10</f>
        <v>0.8</v>
      </c>
      <c r="O8" s="20" t="str">
        <f>IF(Tabela23[[#This Row],[(%)]]&gt;=75%,"APROVADO","REPROVADO")</f>
        <v>APROVADO</v>
      </c>
      <c r="Q8" t="b">
        <f>10=10</f>
        <v>1</v>
      </c>
    </row>
    <row r="9" spans="2:17" x14ac:dyDescent="0.35">
      <c r="B9" s="21" t="s">
        <v>105</v>
      </c>
      <c r="C9" s="20" t="s">
        <v>126</v>
      </c>
      <c r="D9" s="20" t="s">
        <v>127</v>
      </c>
      <c r="E9" s="20" t="s">
        <v>126</v>
      </c>
      <c r="F9" s="20" t="s">
        <v>126</v>
      </c>
      <c r="G9" s="20" t="s">
        <v>126</v>
      </c>
      <c r="H9" s="20" t="s">
        <v>126</v>
      </c>
      <c r="I9" s="20" t="s">
        <v>126</v>
      </c>
      <c r="J9" s="20" t="s">
        <v>126</v>
      </c>
      <c r="K9" s="20" t="s">
        <v>127</v>
      </c>
      <c r="L9" s="20" t="s">
        <v>126</v>
      </c>
      <c r="M9" s="19">
        <f>COUNTIF(Tabela23[[#This Row],[18]:[29]],"P")</f>
        <v>8</v>
      </c>
      <c r="N9" s="22">
        <f>Tabela23[[#This Row],[TOTAL]]/10</f>
        <v>0.8</v>
      </c>
      <c r="O9" s="20" t="str">
        <f>IF(Tabela23[[#This Row],[(%)]]&gt;=75%,"APROVADO","REPROVADO")</f>
        <v>APROVADO</v>
      </c>
      <c r="Q9" t="b">
        <f>20&lt;&gt;30</f>
        <v>1</v>
      </c>
    </row>
    <row r="10" spans="2:17" x14ac:dyDescent="0.35">
      <c r="B10" s="21" t="s">
        <v>106</v>
      </c>
      <c r="C10" s="20" t="s">
        <v>126</v>
      </c>
      <c r="D10" s="20" t="s">
        <v>126</v>
      </c>
      <c r="E10" s="20" t="s">
        <v>126</v>
      </c>
      <c r="F10" s="20" t="s">
        <v>126</v>
      </c>
      <c r="G10" s="20" t="s">
        <v>126</v>
      </c>
      <c r="H10" s="20" t="s">
        <v>126</v>
      </c>
      <c r="I10" s="20" t="s">
        <v>127</v>
      </c>
      <c r="J10" s="20" t="s">
        <v>127</v>
      </c>
      <c r="K10" s="20" t="s">
        <v>127</v>
      </c>
      <c r="L10" s="20" t="s">
        <v>126</v>
      </c>
      <c r="M10" s="19">
        <f>COUNTIF(Tabela23[[#This Row],[18]:[29]],"P")</f>
        <v>7</v>
      </c>
      <c r="N10" s="22">
        <f>Tabela23[[#This Row],[TOTAL]]/10</f>
        <v>0.7</v>
      </c>
      <c r="O10" s="20" t="str">
        <f>IF(Tabela23[[#This Row],[(%)]]&gt;=75%,"APROVADO","REPROVADO")</f>
        <v>REPROVADO</v>
      </c>
      <c r="Q10" t="b">
        <f>3&lt;&gt;3</f>
        <v>0</v>
      </c>
    </row>
    <row r="11" spans="2:17" x14ac:dyDescent="0.35">
      <c r="B11" s="21" t="s">
        <v>107</v>
      </c>
      <c r="C11" s="20" t="s">
        <v>126</v>
      </c>
      <c r="D11" s="20" t="s">
        <v>126</v>
      </c>
      <c r="E11" s="20" t="s">
        <v>126</v>
      </c>
      <c r="F11" s="20" t="s">
        <v>127</v>
      </c>
      <c r="G11" s="20" t="s">
        <v>126</v>
      </c>
      <c r="H11" s="20" t="s">
        <v>126</v>
      </c>
      <c r="I11" s="20" t="s">
        <v>126</v>
      </c>
      <c r="J11" s="20" t="s">
        <v>126</v>
      </c>
      <c r="K11" s="20" t="s">
        <v>126</v>
      </c>
      <c r="L11" s="20" t="s">
        <v>126</v>
      </c>
      <c r="M11" s="19">
        <f>COUNTIF(Tabela23[[#This Row],[18]:[29]],"P")</f>
        <v>9</v>
      </c>
      <c r="N11" s="22">
        <f>Tabela23[[#This Row],[TOTAL]]/10</f>
        <v>0.9</v>
      </c>
      <c r="O11" s="20" t="str">
        <f>IF(Tabela23[[#This Row],[(%)]]&gt;=75%,"APROVADO","REPROVADO")</f>
        <v>APROVADO</v>
      </c>
    </row>
    <row r="12" spans="2:17" x14ac:dyDescent="0.35">
      <c r="B12" s="21" t="s">
        <v>108</v>
      </c>
      <c r="C12" s="20" t="s">
        <v>126</v>
      </c>
      <c r="D12" s="20" t="s">
        <v>126</v>
      </c>
      <c r="E12" s="20" t="s">
        <v>126</v>
      </c>
      <c r="F12" s="20" t="s">
        <v>126</v>
      </c>
      <c r="G12" s="20" t="s">
        <v>126</v>
      </c>
      <c r="H12" s="20" t="s">
        <v>126</v>
      </c>
      <c r="I12" s="20" t="s">
        <v>127</v>
      </c>
      <c r="J12" s="20" t="s">
        <v>126</v>
      </c>
      <c r="K12" s="20" t="s">
        <v>126</v>
      </c>
      <c r="L12" s="20" t="s">
        <v>126</v>
      </c>
      <c r="M12" s="19">
        <f>COUNTIF(Tabela23[[#This Row],[18]:[29]],"P")</f>
        <v>9</v>
      </c>
      <c r="N12" s="22">
        <f>Tabela23[[#This Row],[TOTAL]]/10</f>
        <v>0.9</v>
      </c>
      <c r="O12" s="20" t="str">
        <f>IF(Tabela23[[#This Row],[(%)]]&gt;=75%,"APROVADO","REPROVADO")</f>
        <v>APROVADO</v>
      </c>
    </row>
    <row r="13" spans="2:17" x14ac:dyDescent="0.35">
      <c r="B13" s="21" t="s">
        <v>109</v>
      </c>
      <c r="C13" s="20" t="s">
        <v>126</v>
      </c>
      <c r="D13" s="20" t="s">
        <v>126</v>
      </c>
      <c r="E13" s="20" t="s">
        <v>126</v>
      </c>
      <c r="F13" s="20" t="s">
        <v>126</v>
      </c>
      <c r="G13" s="20" t="s">
        <v>126</v>
      </c>
      <c r="H13" s="20" t="s">
        <v>126</v>
      </c>
      <c r="I13" s="20" t="s">
        <v>126</v>
      </c>
      <c r="J13" s="20" t="s">
        <v>126</v>
      </c>
      <c r="K13" s="20" t="s">
        <v>126</v>
      </c>
      <c r="L13" s="20" t="s">
        <v>126</v>
      </c>
      <c r="M13" s="19">
        <f>COUNTIF(Tabela23[[#This Row],[18]:[29]],"P")</f>
        <v>10</v>
      </c>
      <c r="N13" s="22">
        <f>Tabela23[[#This Row],[TOTAL]]/10</f>
        <v>1</v>
      </c>
      <c r="O13" s="20" t="str">
        <f>IF(Tabela23[[#This Row],[(%)]]&gt;=75%,"APROVADO","REPROVADO")</f>
        <v>APROVADO</v>
      </c>
    </row>
    <row r="14" spans="2:17" x14ac:dyDescent="0.35">
      <c r="B14" s="21" t="s">
        <v>110</v>
      </c>
      <c r="C14" s="20" t="s">
        <v>126</v>
      </c>
      <c r="D14" s="20" t="s">
        <v>126</v>
      </c>
      <c r="E14" s="20" t="s">
        <v>126</v>
      </c>
      <c r="F14" s="20" t="s">
        <v>126</v>
      </c>
      <c r="G14" s="20" t="s">
        <v>126</v>
      </c>
      <c r="H14" s="20" t="s">
        <v>126</v>
      </c>
      <c r="I14" s="20" t="s">
        <v>126</v>
      </c>
      <c r="J14" s="20" t="s">
        <v>126</v>
      </c>
      <c r="K14" s="20" t="s">
        <v>126</v>
      </c>
      <c r="L14" s="20" t="s">
        <v>126</v>
      </c>
      <c r="M14" s="19">
        <f>COUNTIF(Tabela23[[#This Row],[18]:[29]],"P")</f>
        <v>10</v>
      </c>
      <c r="N14" s="22">
        <f>Tabela23[[#This Row],[TOTAL]]/10</f>
        <v>1</v>
      </c>
      <c r="O14" s="20" t="str">
        <f>IF(Tabela23[[#This Row],[(%)]]&gt;=75%,"APROVADO","REPROVADO")</f>
        <v>APROVADO</v>
      </c>
    </row>
    <row r="15" spans="2:17" x14ac:dyDescent="0.35">
      <c r="B15" s="21" t="s">
        <v>115</v>
      </c>
      <c r="C15" s="20" t="s">
        <v>127</v>
      </c>
      <c r="D15" s="20" t="s">
        <v>126</v>
      </c>
      <c r="E15" s="20" t="s">
        <v>126</v>
      </c>
      <c r="F15" s="20" t="s">
        <v>126</v>
      </c>
      <c r="G15" s="20" t="s">
        <v>126</v>
      </c>
      <c r="H15" s="20" t="s">
        <v>127</v>
      </c>
      <c r="I15" s="20" t="s">
        <v>126</v>
      </c>
      <c r="J15" s="20" t="s">
        <v>126</v>
      </c>
      <c r="K15" s="20" t="s">
        <v>126</v>
      </c>
      <c r="L15" s="20" t="s">
        <v>126</v>
      </c>
      <c r="M15" s="19">
        <f>COUNTIF(Tabela23[[#This Row],[18]:[29]],"P")</f>
        <v>8</v>
      </c>
      <c r="N15" s="22">
        <f>Tabela23[[#This Row],[TOTAL]]/10</f>
        <v>0.8</v>
      </c>
      <c r="O15" s="20" t="str">
        <f>IF(Tabela23[[#This Row],[(%)]]&gt;=75%,"APROVADO","REPROVADO")</f>
        <v>APROVADO</v>
      </c>
    </row>
    <row r="16" spans="2:17" x14ac:dyDescent="0.35">
      <c r="B16" s="21" t="s">
        <v>111</v>
      </c>
      <c r="C16" s="20" t="s">
        <v>126</v>
      </c>
      <c r="D16" s="20" t="s">
        <v>126</v>
      </c>
      <c r="E16" s="20" t="s">
        <v>126</v>
      </c>
      <c r="F16" s="20" t="s">
        <v>126</v>
      </c>
      <c r="G16" s="20" t="s">
        <v>126</v>
      </c>
      <c r="H16" s="20" t="s">
        <v>126</v>
      </c>
      <c r="I16" s="20" t="s">
        <v>126</v>
      </c>
      <c r="J16" s="20" t="s">
        <v>126</v>
      </c>
      <c r="K16" s="20" t="s">
        <v>126</v>
      </c>
      <c r="L16" s="20" t="s">
        <v>126</v>
      </c>
      <c r="M16" s="19">
        <f>COUNTIF(Tabela23[[#This Row],[18]:[29]],"P")</f>
        <v>10</v>
      </c>
      <c r="N16" s="22">
        <f>Tabela23[[#This Row],[TOTAL]]/10</f>
        <v>1</v>
      </c>
      <c r="O16" s="20" t="str">
        <f>IF(Tabela23[[#This Row],[(%)]]&gt;=75%,"APROVADO","REPROVADO")</f>
        <v>APROVADO</v>
      </c>
    </row>
    <row r="17" spans="2:15" x14ac:dyDescent="0.35">
      <c r="B17" s="21" t="s">
        <v>112</v>
      </c>
      <c r="C17" s="20" t="s">
        <v>126</v>
      </c>
      <c r="D17" s="20" t="s">
        <v>127</v>
      </c>
      <c r="E17" s="20" t="s">
        <v>126</v>
      </c>
      <c r="F17" s="20" t="s">
        <v>126</v>
      </c>
      <c r="G17" s="20" t="s">
        <v>127</v>
      </c>
      <c r="H17" s="20" t="s">
        <v>126</v>
      </c>
      <c r="I17" s="20" t="s">
        <v>127</v>
      </c>
      <c r="J17" s="20" t="s">
        <v>126</v>
      </c>
      <c r="K17" s="20" t="s">
        <v>126</v>
      </c>
      <c r="L17" s="20" t="s">
        <v>126</v>
      </c>
      <c r="M17" s="19">
        <f>COUNTIF(Tabela23[[#This Row],[18]:[29]],"P")</f>
        <v>7</v>
      </c>
      <c r="N17" s="22">
        <f>Tabela23[[#This Row],[TOTAL]]/10</f>
        <v>0.7</v>
      </c>
      <c r="O17" s="20" t="str">
        <f>IF(Tabela23[[#This Row],[(%)]]&gt;=75%,"APROVADO","REPROVADO")</f>
        <v>REPROVADO</v>
      </c>
    </row>
    <row r="18" spans="2:15" x14ac:dyDescent="0.35">
      <c r="B18" s="21" t="s">
        <v>113</v>
      </c>
      <c r="C18" s="20" t="s">
        <v>126</v>
      </c>
      <c r="D18" s="20" t="s">
        <v>126</v>
      </c>
      <c r="E18" s="20" t="s">
        <v>126</v>
      </c>
      <c r="F18" s="20" t="s">
        <v>126</v>
      </c>
      <c r="G18" s="20" t="s">
        <v>126</v>
      </c>
      <c r="H18" s="20" t="s">
        <v>126</v>
      </c>
      <c r="I18" s="20" t="s">
        <v>126</v>
      </c>
      <c r="J18" s="20" t="s">
        <v>127</v>
      </c>
      <c r="K18" s="20" t="s">
        <v>126</v>
      </c>
      <c r="L18" s="20" t="s">
        <v>127</v>
      </c>
      <c r="M18" s="19">
        <f>COUNTIF(Tabela23[[#This Row],[18]:[29]],"P")</f>
        <v>8</v>
      </c>
      <c r="N18" s="22">
        <f>Tabela23[[#This Row],[TOTAL]]/10</f>
        <v>0.8</v>
      </c>
      <c r="O18" s="20" t="str">
        <f>IF(Tabela23[[#This Row],[(%)]]&gt;=75%,"APROVADO","REPROVADO")</f>
        <v>APROVADO</v>
      </c>
    </row>
    <row r="19" spans="2:15" x14ac:dyDescent="0.35">
      <c r="B19" s="21" t="s">
        <v>114</v>
      </c>
      <c r="C19" s="20" t="s">
        <v>126</v>
      </c>
      <c r="D19" s="20" t="s">
        <v>126</v>
      </c>
      <c r="E19" s="20" t="s">
        <v>126</v>
      </c>
      <c r="F19" s="20" t="s">
        <v>126</v>
      </c>
      <c r="G19" s="20" t="s">
        <v>126</v>
      </c>
      <c r="H19" s="20" t="s">
        <v>126</v>
      </c>
      <c r="I19" s="20" t="s">
        <v>126</v>
      </c>
      <c r="J19" s="20" t="s">
        <v>126</v>
      </c>
      <c r="K19" s="20" t="s">
        <v>126</v>
      </c>
      <c r="L19" s="20" t="s">
        <v>126</v>
      </c>
      <c r="M19" s="19">
        <f>COUNTIF(Tabela23[[#This Row],[18]:[29]],"P")</f>
        <v>10</v>
      </c>
      <c r="N19" s="22">
        <f>Tabela23[[#This Row],[TOTAL]]/10</f>
        <v>1</v>
      </c>
      <c r="O19" s="20" t="str">
        <f>IF(Tabela23[[#This Row],[(%)]]&gt;=75%,"APROVADO","REPROVADO")</f>
        <v>APROVADO</v>
      </c>
    </row>
  </sheetData>
  <mergeCells count="1">
    <mergeCell ref="B2:O2"/>
  </mergeCells>
  <conditionalFormatting sqref="C5:L19">
    <cfRule type="cellIs" dxfId="1" priority="3" operator="equal">
      <formula>"F"</formula>
    </cfRule>
  </conditionalFormatting>
  <conditionalFormatting sqref="N5:N19">
    <cfRule type="dataBar" priority="2">
      <dataBar>
        <cfvo type="min"/>
        <cfvo type="max"/>
        <color theme="5" tint="0.59999389629810485"/>
      </dataBar>
      <extLst>
        <ext xmlns:x14="http://schemas.microsoft.com/office/spreadsheetml/2009/9/main" uri="{B025F937-C7B1-47D3-B67F-A62EFF666E3E}">
          <x14:id>{28FF6C99-1389-43D0-9A02-0194052EB968}</x14:id>
        </ext>
      </extLst>
    </cfRule>
  </conditionalFormatting>
  <conditionalFormatting sqref="O5:O19">
    <cfRule type="cellIs" dxfId="0" priority="1" operator="equal">
      <formula>"REPROVADO"</formula>
    </cfRule>
  </conditionalFormatting>
  <pageMargins left="0.511811024" right="0.511811024" top="0.78740157499999996" bottom="0.78740157499999996" header="0.31496062000000002" footer="0.31496062000000002"/>
  <pageSetup paperSize="9" scale="6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FF6C99-1389-43D0-9A02-0194052EB96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N5:N19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6A32-1A5F-48DC-81EA-33F5535E546C}">
  <sheetPr>
    <tabColor rgb="FFFFFF00"/>
  </sheetPr>
  <dimension ref="B2:I22"/>
  <sheetViews>
    <sheetView zoomScaleNormal="160" workbookViewId="0">
      <selection activeCell="B2" sqref="B2"/>
    </sheetView>
  </sheetViews>
  <sheetFormatPr defaultRowHeight="14.5" x14ac:dyDescent="0.35"/>
  <cols>
    <col min="1" max="1" width="3.81640625" customWidth="1"/>
    <col min="3" max="3" width="13.08984375" customWidth="1"/>
    <col min="4" max="4" width="17.453125" bestFit="1" customWidth="1"/>
    <col min="5" max="5" width="11.36328125" customWidth="1"/>
    <col min="6" max="6" width="14.7265625" bestFit="1" customWidth="1"/>
    <col min="8" max="9" width="10.1796875" bestFit="1" customWidth="1"/>
  </cols>
  <sheetData>
    <row r="2" spans="2:9" x14ac:dyDescent="0.35">
      <c r="B2" t="s">
        <v>39</v>
      </c>
      <c r="C2" t="s">
        <v>130</v>
      </c>
      <c r="D2" t="s">
        <v>132</v>
      </c>
      <c r="E2" t="s">
        <v>131</v>
      </c>
      <c r="F2" t="s">
        <v>0</v>
      </c>
    </row>
    <row r="3" spans="2:9" x14ac:dyDescent="0.35">
      <c r="B3" t="s">
        <v>133</v>
      </c>
      <c r="C3" s="24">
        <v>45890</v>
      </c>
      <c r="D3" t="s">
        <v>3</v>
      </c>
      <c r="E3" t="s">
        <v>136</v>
      </c>
      <c r="F3" t="s">
        <v>145</v>
      </c>
      <c r="H3" s="24"/>
      <c r="I3" s="24"/>
    </row>
    <row r="4" spans="2:9" x14ac:dyDescent="0.35">
      <c r="B4">
        <v>2</v>
      </c>
      <c r="C4" s="24">
        <v>45891</v>
      </c>
      <c r="D4" t="s">
        <v>6</v>
      </c>
      <c r="E4" t="s">
        <v>135</v>
      </c>
      <c r="F4" t="s">
        <v>144</v>
      </c>
    </row>
    <row r="5" spans="2:9" x14ac:dyDescent="0.35">
      <c r="B5">
        <v>20</v>
      </c>
      <c r="C5" s="24">
        <v>45891</v>
      </c>
      <c r="D5" t="s">
        <v>9</v>
      </c>
      <c r="E5" t="s">
        <v>136</v>
      </c>
      <c r="F5" t="s">
        <v>145</v>
      </c>
    </row>
    <row r="6" spans="2:9" x14ac:dyDescent="0.35">
      <c r="B6">
        <v>3</v>
      </c>
      <c r="C6" s="24">
        <v>45891</v>
      </c>
      <c r="D6" t="s">
        <v>14</v>
      </c>
      <c r="E6" t="s">
        <v>134</v>
      </c>
      <c r="F6" t="s">
        <v>137</v>
      </c>
    </row>
    <row r="7" spans="2:9" x14ac:dyDescent="0.35">
      <c r="B7">
        <v>4</v>
      </c>
      <c r="C7" s="24">
        <v>45895</v>
      </c>
      <c r="D7" t="s">
        <v>9</v>
      </c>
      <c r="E7" t="s">
        <v>135</v>
      </c>
      <c r="F7" t="s">
        <v>143</v>
      </c>
    </row>
    <row r="8" spans="2:9" x14ac:dyDescent="0.35">
      <c r="B8">
        <v>5</v>
      </c>
      <c r="C8" s="24">
        <v>45896</v>
      </c>
    </row>
    <row r="9" spans="2:9" x14ac:dyDescent="0.35">
      <c r="B9">
        <v>7</v>
      </c>
      <c r="C9" s="24">
        <v>45897</v>
      </c>
      <c r="H9" s="24"/>
    </row>
    <row r="10" spans="2:9" x14ac:dyDescent="0.35">
      <c r="B10">
        <v>8</v>
      </c>
      <c r="C10" s="24">
        <v>45898</v>
      </c>
    </row>
    <row r="11" spans="2:9" x14ac:dyDescent="0.35">
      <c r="B11">
        <v>16</v>
      </c>
      <c r="C11" s="24">
        <v>45891</v>
      </c>
    </row>
    <row r="12" spans="2:9" x14ac:dyDescent="0.35">
      <c r="B12">
        <v>10</v>
      </c>
      <c r="C12" s="24">
        <v>45896</v>
      </c>
    </row>
    <row r="13" spans="2:9" x14ac:dyDescent="0.35">
      <c r="B13">
        <v>11</v>
      </c>
      <c r="C13" s="24">
        <v>45897</v>
      </c>
    </row>
    <row r="14" spans="2:9" x14ac:dyDescent="0.35">
      <c r="B14">
        <v>12</v>
      </c>
      <c r="C14" s="24">
        <v>45898</v>
      </c>
    </row>
    <row r="15" spans="2:9" x14ac:dyDescent="0.35">
      <c r="B15">
        <v>13</v>
      </c>
      <c r="C15" s="24">
        <v>45891</v>
      </c>
    </row>
    <row r="16" spans="2:9" x14ac:dyDescent="0.35">
      <c r="B16">
        <v>14</v>
      </c>
      <c r="C16" s="24">
        <v>45896</v>
      </c>
    </row>
    <row r="17" spans="2:3" x14ac:dyDescent="0.35">
      <c r="B17">
        <v>15</v>
      </c>
      <c r="C17" s="24">
        <v>45897</v>
      </c>
    </row>
    <row r="18" spans="2:3" x14ac:dyDescent="0.35">
      <c r="C18" s="24"/>
    </row>
    <row r="19" spans="2:3" x14ac:dyDescent="0.35">
      <c r="C19" s="24"/>
    </row>
    <row r="20" spans="2:3" x14ac:dyDescent="0.35">
      <c r="C20" s="24"/>
    </row>
    <row r="21" spans="2:3" x14ac:dyDescent="0.35">
      <c r="C21" s="24"/>
    </row>
    <row r="22" spans="2:3" x14ac:dyDescent="0.35">
      <c r="C22" s="24"/>
    </row>
  </sheetData>
  <dataValidations count="4">
    <dataValidation type="whole" allowBlank="1" showInputMessage="1" showErrorMessage="1" sqref="B4:B17" xr:uid="{1688FF6C-4D0B-41C1-899C-C991C91E3692}">
      <formula1>1</formula1>
      <formula2>20</formula2>
    </dataValidation>
    <dataValidation type="date" operator="lessThan" allowBlank="1" showInputMessage="1" showErrorMessage="1" sqref="C3:C17" xr:uid="{51E19445-33C3-4502-BD79-8D44B65C6BA2}">
      <formula1>TODAY()+1</formula1>
    </dataValidation>
    <dataValidation type="list" allowBlank="1" showInputMessage="1" showErrorMessage="1" sqref="E3:E17" xr:uid="{9EE2E104-EB39-4202-936B-BAAB86825D2A}">
      <formula1>CATEGORIA</formula1>
    </dataValidation>
    <dataValidation type="list" allowBlank="1" showInputMessage="1" showErrorMessage="1" sqref="F3:F17" xr:uid="{BC531B0A-3CBD-44E2-A7CB-4171A10E34DE}">
      <formula1>INDIRECT($E3)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BD5ED5A-8CD5-4378-873A-46CB64A625E8}">
          <x14:formula1>
            <xm:f>Alunos!$B$2:$B$17</xm:f>
          </x14:formula1>
          <xm:sqref>D3:D17</xm:sqref>
        </x14:dataValidation>
        <x14:dataValidation type="list" allowBlank="1" showInputMessage="1" showErrorMessage="1" xr:uid="{9A553A21-DF93-4F4A-9A4B-7BBB0CB99EF5}">
          <x14:formula1>
            <xm:f>#REF!</xm:f>
          </x14:formula1>
          <xm:sqref>B3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5E476-C45E-41A3-A81A-198974FEDB94}">
  <sheetPr>
    <tabColor rgb="FFFFFF00"/>
  </sheetPr>
  <dimension ref="B2:D6"/>
  <sheetViews>
    <sheetView tabSelected="1" zoomScale="82" zoomScaleNormal="190" workbookViewId="0">
      <selection activeCell="B3" sqref="B3"/>
    </sheetView>
  </sheetViews>
  <sheetFormatPr defaultRowHeight="14.5" x14ac:dyDescent="0.35"/>
  <cols>
    <col min="2" max="2" width="14.6328125" bestFit="1" customWidth="1"/>
    <col min="3" max="3" width="12.90625" bestFit="1" customWidth="1"/>
    <col min="4" max="4" width="13.26953125" bestFit="1" customWidth="1"/>
  </cols>
  <sheetData>
    <row r="2" spans="2:4" x14ac:dyDescent="0.35">
      <c r="B2" s="25" t="s">
        <v>134</v>
      </c>
      <c r="C2" s="25" t="s">
        <v>135</v>
      </c>
      <c r="D2" s="25" t="s">
        <v>136</v>
      </c>
    </row>
    <row r="3" spans="2:4" x14ac:dyDescent="0.35">
      <c r="B3" t="s">
        <v>138</v>
      </c>
      <c r="C3" t="s">
        <v>141</v>
      </c>
      <c r="D3" t="s">
        <v>145</v>
      </c>
    </row>
    <row r="4" spans="2:4" x14ac:dyDescent="0.35">
      <c r="B4" t="s">
        <v>137</v>
      </c>
      <c r="C4" t="s">
        <v>142</v>
      </c>
      <c r="D4" t="s">
        <v>146</v>
      </c>
    </row>
    <row r="5" spans="2:4" x14ac:dyDescent="0.35">
      <c r="B5" t="s">
        <v>139</v>
      </c>
      <c r="C5" t="s">
        <v>143</v>
      </c>
      <c r="D5" t="s">
        <v>147</v>
      </c>
    </row>
    <row r="6" spans="2:4" x14ac:dyDescent="0.35">
      <c r="B6" t="s">
        <v>140</v>
      </c>
      <c r="C6" t="s">
        <v>144</v>
      </c>
      <c r="D6" t="s">
        <v>148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</vt:i4>
      </vt:variant>
    </vt:vector>
  </HeadingPairs>
  <TitlesOfParts>
    <vt:vector size="10" baseType="lpstr">
      <vt:lpstr>Alunos</vt:lpstr>
      <vt:lpstr>Compras</vt:lpstr>
      <vt:lpstr>Média</vt:lpstr>
      <vt:lpstr>Frequência</vt:lpstr>
      <vt:lpstr>Validação</vt:lpstr>
      <vt:lpstr>Lista</vt:lpstr>
      <vt:lpstr>ANIMES</vt:lpstr>
      <vt:lpstr>CATEGORIA</vt:lpstr>
      <vt:lpstr>FILMES</vt:lpstr>
      <vt:lpstr>NOVELAS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quintino</dc:creator>
  <cp:lastModifiedBy>emanuel quintino</cp:lastModifiedBy>
  <cp:lastPrinted>2025-08-22T22:06:35Z</cp:lastPrinted>
  <dcterms:created xsi:type="dcterms:W3CDTF">2025-08-18T22:35:20Z</dcterms:created>
  <dcterms:modified xsi:type="dcterms:W3CDTF">2025-08-23T01:08:21Z</dcterms:modified>
</cp:coreProperties>
</file>