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/"/>
    </mc:Choice>
  </mc:AlternateContent>
  <xr:revisionPtr revIDLastSave="424" documentId="8_{53F67187-2DD5-4755-8E40-D7151524EAAB}" xr6:coauthVersionLast="47" xr6:coauthVersionMax="47" xr10:uidLastSave="{F3DA3626-F1FA-4C2E-9DF2-42160A8C6905}"/>
  <bookViews>
    <workbookView xWindow="19090" yWindow="-110" windowWidth="19420" windowHeight="10300" xr2:uid="{04477921-83DF-4918-8EB4-DFE64C007277}"/>
  </bookViews>
  <sheets>
    <sheet name="Relatório" sheetId="1" r:id="rId1"/>
    <sheet name="Cadastro de Produto" sheetId="2" r:id="rId2"/>
    <sheet name="Config" sheetId="5" r:id="rId3"/>
    <sheet name="Dashboard" sheetId="6" r:id="rId4"/>
  </sheets>
  <definedNames>
    <definedName name="_xlcn.WorksheetConnection_test1.xlsxfContabilidade1" hidden="1">fContabilidade[]</definedName>
    <definedName name="SegmentaçãodeDados_descrição_de_produto">#N/A</definedName>
    <definedName name="SegmentaçãodeDados_Filial">#N/A</definedName>
    <definedName name="SegmentaçãodeDados_Vendedor">#N/A</definedName>
  </definedNames>
  <calcPr calcId="191029"/>
  <pivotCaches>
    <pivotCache cacheId="43" r:id="rId5"/>
    <pivotCache cacheId="46" r:id="rId6"/>
    <pivotCache cacheId="49" r:id="rId7"/>
    <pivotCache cacheId="52" r:id="rId8"/>
  </pivotCaches>
  <extLst>
    <ext xmlns:x14="http://schemas.microsoft.com/office/spreadsheetml/2009/9/main" uri="{876F7934-8845-4945-9796-88D515C7AA90}">
      <x14:pivotCaches>
        <pivotCache cacheId="4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Contabilidade" name="fContabilidade" connection="WorksheetConnection_test-1.xlsx!fContabilidade"/>
        </x15:modelTables>
        <x15:extLst>
          <ext xmlns:x16="http://schemas.microsoft.com/office/spreadsheetml/2014/11/main" uri="{9835A34E-60A6-4A7C-AAB8-D5F71C897F49}">
            <x16:modelTimeGroupings>
              <x16:modelTimeGrouping tableName="fContabilidade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T4" i="1"/>
  <c r="T5" i="1"/>
  <c r="T6" i="1"/>
  <c r="T7" i="1"/>
  <c r="T8" i="1"/>
  <c r="B4" i="1"/>
  <c r="J4" i="1"/>
  <c r="K4" i="1" s="1"/>
  <c r="B5" i="1"/>
  <c r="J5" i="1"/>
  <c r="K5" i="1" s="1"/>
  <c r="B6" i="1"/>
  <c r="J6" i="1"/>
  <c r="K6" i="1" s="1"/>
  <c r="B7" i="1"/>
  <c r="J7" i="1"/>
  <c r="K7" i="1" s="1"/>
  <c r="B8" i="1"/>
  <c r="J8" i="1"/>
  <c r="K8" i="1" s="1"/>
  <c r="B9" i="1"/>
  <c r="J9" i="1"/>
  <c r="K9" i="1" s="1"/>
  <c r="B10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Y4" i="1" l="1"/>
  <c r="Y7" i="1"/>
  <c r="Y9" i="1"/>
  <c r="Y11" i="1"/>
  <c r="Y10" i="1"/>
  <c r="Y8" i="1"/>
  <c r="Y6" i="1"/>
  <c r="Y13" i="1"/>
  <c r="Y5" i="1"/>
  <c r="Y12" i="1"/>
  <c r="Q6" i="1"/>
  <c r="Q4" i="1"/>
  <c r="Q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C6B41-8590-4B49-9D9E-BF689DCBEFB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25B084-F185-45E6-8C1F-54F6EDC064A9}" name="WorksheetConnection_test-1.xlsx!fContabilidade" type="102" refreshedVersion="8" minRefreshableVersion="5">
    <extLst>
      <ext xmlns:x15="http://schemas.microsoft.com/office/spreadsheetml/2010/11/main" uri="{DE250136-89BD-433C-8126-D09CA5730AF9}">
        <x15:connection id="fContabilidade" autoDelete="1">
          <x15:rangePr sourceName="_xlcn.WorksheetConnection_test1.xlsxfContabilidade1"/>
        </x15:connection>
      </ext>
    </extLst>
  </connection>
</connections>
</file>

<file path=xl/sharedStrings.xml><?xml version="1.0" encoding="utf-8"?>
<sst xmlns="http://schemas.openxmlformats.org/spreadsheetml/2006/main" count="372" uniqueCount="38">
  <si>
    <t>CódigoProduto</t>
  </si>
  <si>
    <t>Filial</t>
  </si>
  <si>
    <t>Data</t>
  </si>
  <si>
    <t>Cliente</t>
  </si>
  <si>
    <t>Vendedor</t>
  </si>
  <si>
    <t>Valor</t>
  </si>
  <si>
    <t xml:space="preserve">Rondonópolis </t>
  </si>
  <si>
    <t>ClienteA</t>
  </si>
  <si>
    <t>João</t>
  </si>
  <si>
    <t>Cuiabá</t>
  </si>
  <si>
    <t>ClienteB</t>
  </si>
  <si>
    <t>André</t>
  </si>
  <si>
    <t>Primavera</t>
  </si>
  <si>
    <t>ClienteC</t>
  </si>
  <si>
    <t>Ricardo</t>
  </si>
  <si>
    <t>Paulo</t>
  </si>
  <si>
    <t>Rondonópolis</t>
  </si>
  <si>
    <t>ClienteD</t>
  </si>
  <si>
    <t>ClienteE</t>
  </si>
  <si>
    <t>Soja</t>
  </si>
  <si>
    <t>Milho</t>
  </si>
  <si>
    <t>Algodão</t>
  </si>
  <si>
    <t>Volume</t>
  </si>
  <si>
    <t>Descrição do Produto</t>
  </si>
  <si>
    <t>Média</t>
  </si>
  <si>
    <t>P. Unitário</t>
  </si>
  <si>
    <t>Status</t>
  </si>
  <si>
    <t>Rótulos de Linha</t>
  </si>
  <si>
    <t>Soma de Valor</t>
  </si>
  <si>
    <t>jan</t>
  </si>
  <si>
    <t>fev</t>
  </si>
  <si>
    <t>mar</t>
  </si>
  <si>
    <t>abr</t>
  </si>
  <si>
    <t>Ordem</t>
  </si>
  <si>
    <t>Venda</t>
  </si>
  <si>
    <t>Produto</t>
  </si>
  <si>
    <t>Código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</si>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</sst>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43" fontId="0" fillId="0" borderId="0" xfId="1" applyFont="1"/>
    <xf numFmtId="0" fontId="0" fillId="0" borderId="1" xfId="0" applyBorder="1"/>
    <xf numFmtId="0" fontId="3" fillId="2" borderId="1" xfId="0" applyFont="1" applyFill="1" applyBorder="1"/>
    <xf numFmtId="43" fontId="0" fillId="0" borderId="1" xfId="1" applyFont="1" applyBorder="1"/>
    <xf numFmtId="0" fontId="3" fillId="2" borderId="0" xfId="0" applyFont="1" applyFill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</dxf>
    <dxf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Config!$C$2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7-4792-8A63-650D32FE02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A7-4792-8A63-650D32FE02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A7-4792-8A63-650D32FE0282}"/>
              </c:ext>
            </c:extLst>
          </c:dPt>
          <c:cat>
            <c:strRef>
              <c:f>Config!$B$3:$B$5</c:f>
              <c:strCache>
                <c:ptCount val="3"/>
                <c:pt idx="0">
                  <c:v>Cuiabá</c:v>
                </c:pt>
                <c:pt idx="1">
                  <c:v>Primavera</c:v>
                </c:pt>
                <c:pt idx="2">
                  <c:v>Rondonópolis</c:v>
                </c:pt>
              </c:strCache>
            </c:strRef>
          </c:cat>
          <c:val>
            <c:numRef>
              <c:f>Config!$C$3:$C$5</c:f>
              <c:numCache>
                <c:formatCode>General</c:formatCode>
                <c:ptCount val="3"/>
                <c:pt idx="0">
                  <c:v>144049</c:v>
                </c:pt>
                <c:pt idx="1">
                  <c:v>184709</c:v>
                </c:pt>
                <c:pt idx="2">
                  <c:v>223894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2-4C47-ADF1-CE546F24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dinâmica4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Config!$E$3:$E$7</c:f>
              <c:strCache>
                <c:ptCount val="5"/>
                <c:pt idx="0">
                  <c:v>ClienteA</c:v>
                </c:pt>
                <c:pt idx="1">
                  <c:v>ClienteB</c:v>
                </c:pt>
                <c:pt idx="2">
                  <c:v>ClienteC</c:v>
                </c:pt>
                <c:pt idx="3">
                  <c:v>ClienteD</c:v>
                </c:pt>
                <c:pt idx="4">
                  <c:v>ClienteE</c:v>
                </c:pt>
              </c:strCache>
            </c:strRef>
          </c:cat>
          <c:val>
            <c:numRef>
              <c:f>Config!$F$3:$F$7</c:f>
              <c:numCache>
                <c:formatCode>General</c:formatCode>
                <c:ptCount val="5"/>
                <c:pt idx="0">
                  <c:v>132595</c:v>
                </c:pt>
                <c:pt idx="1">
                  <c:v>94689</c:v>
                </c:pt>
                <c:pt idx="2">
                  <c:v>144196</c:v>
                </c:pt>
                <c:pt idx="3">
                  <c:v>112448</c:v>
                </c:pt>
                <c:pt idx="4">
                  <c:v>68724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5-46D9-B561-D5C4F70C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62527"/>
        <c:axId val="753763007"/>
      </c:barChart>
      <c:catAx>
        <c:axId val="7537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63007"/>
        <c:crosses val="autoZero"/>
        <c:auto val="1"/>
        <c:lblAlgn val="ctr"/>
        <c:lblOffset val="100"/>
        <c:noMultiLvlLbl val="0"/>
      </c:catAx>
      <c:valAx>
        <c:axId val="7537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Config!$H$3:$H$6</c:f>
              <c:strCache>
                <c:ptCount val="4"/>
                <c:pt idx="0">
                  <c:v>André</c:v>
                </c:pt>
                <c:pt idx="1">
                  <c:v>João</c:v>
                </c:pt>
                <c:pt idx="2">
                  <c:v>Paulo</c:v>
                </c:pt>
                <c:pt idx="3">
                  <c:v>Ricardo</c:v>
                </c:pt>
              </c:strCache>
            </c:strRef>
          </c:cat>
          <c:val>
            <c:numRef>
              <c:f>Config!$I$3:$I$6</c:f>
              <c:numCache>
                <c:formatCode>General</c:formatCode>
                <c:ptCount val="4"/>
                <c:pt idx="0">
                  <c:v>68955</c:v>
                </c:pt>
                <c:pt idx="1">
                  <c:v>172149</c:v>
                </c:pt>
                <c:pt idx="2">
                  <c:v>116881</c:v>
                </c:pt>
                <c:pt idx="3">
                  <c:v>194667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F-466A-87A4-433CB734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48463"/>
        <c:axId val="689548943"/>
      </c:barChart>
      <c:catAx>
        <c:axId val="689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943"/>
        <c:crosses val="autoZero"/>
        <c:auto val="1"/>
        <c:lblAlgn val="ctr"/>
        <c:lblOffset val="100"/>
        <c:noMultiLvlLbl val="0"/>
      </c:catAx>
      <c:valAx>
        <c:axId val="689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Config!$L$2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Config!$K$3:$K$6</c:f>
              <c:strCache>
                <c:ptCount val="4"/>
                <c:pt idx="0">
                  <c:v>mar</c:v>
                </c:pt>
                <c:pt idx="1">
                  <c:v>fev</c:v>
                </c:pt>
                <c:pt idx="2">
                  <c:v>jan</c:v>
                </c:pt>
                <c:pt idx="3">
                  <c:v>abr</c:v>
                </c:pt>
              </c:strCache>
            </c:strRef>
          </c:cat>
          <c:val>
            <c:numRef>
              <c:f>Config!$L$3:$L$6</c:f>
              <c:numCache>
                <c:formatCode>General</c:formatCode>
                <c:ptCount val="4"/>
                <c:pt idx="0">
                  <c:v>202563</c:v>
                </c:pt>
                <c:pt idx="1">
                  <c:v>99891</c:v>
                </c:pt>
                <c:pt idx="2">
                  <c:v>158691</c:v>
                </c:pt>
                <c:pt idx="3">
                  <c:v>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D-4C6B-8C34-247E6A2A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06239"/>
        <c:axId val="679601439"/>
      </c:lineChart>
      <c:catAx>
        <c:axId val="679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1439"/>
        <c:crosses val="autoZero"/>
        <c:auto val="1"/>
        <c:lblAlgn val="ctr"/>
        <c:lblOffset val="100"/>
        <c:noMultiLvlLbl val="0"/>
      </c:catAx>
      <c:valAx>
        <c:axId val="679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Config!$C$2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0-4A55-908B-5D73455DE9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0-4A55-908B-5D73455DE9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0-4A55-908B-5D73455DE9B4}"/>
              </c:ext>
            </c:extLst>
          </c:dPt>
          <c:cat>
            <c:strRef>
              <c:f>Config!$B$3:$B$5</c:f>
              <c:strCache>
                <c:ptCount val="3"/>
                <c:pt idx="0">
                  <c:v>Cuiabá</c:v>
                </c:pt>
                <c:pt idx="1">
                  <c:v>Primavera</c:v>
                </c:pt>
                <c:pt idx="2">
                  <c:v>Rondonópolis</c:v>
                </c:pt>
              </c:strCache>
            </c:strRef>
          </c:cat>
          <c:val>
            <c:numRef>
              <c:f>Config!$C$3:$C$5</c:f>
              <c:numCache>
                <c:formatCode>General</c:formatCode>
                <c:ptCount val="3"/>
                <c:pt idx="0">
                  <c:v>144049</c:v>
                </c:pt>
                <c:pt idx="1">
                  <c:v>184709</c:v>
                </c:pt>
                <c:pt idx="2">
                  <c:v>223894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32-42D0-81D5-1A40D86D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dinâmica4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Config!$E$3:$E$7</c:f>
              <c:strCache>
                <c:ptCount val="5"/>
                <c:pt idx="0">
                  <c:v>ClienteA</c:v>
                </c:pt>
                <c:pt idx="1">
                  <c:v>ClienteB</c:v>
                </c:pt>
                <c:pt idx="2">
                  <c:v>ClienteC</c:v>
                </c:pt>
                <c:pt idx="3">
                  <c:v>ClienteD</c:v>
                </c:pt>
                <c:pt idx="4">
                  <c:v>ClienteE</c:v>
                </c:pt>
              </c:strCache>
            </c:strRef>
          </c:cat>
          <c:val>
            <c:numRef>
              <c:f>Config!$F$3:$F$7</c:f>
              <c:numCache>
                <c:formatCode>General</c:formatCode>
                <c:ptCount val="5"/>
                <c:pt idx="0">
                  <c:v>132595</c:v>
                </c:pt>
                <c:pt idx="1">
                  <c:v>94689</c:v>
                </c:pt>
                <c:pt idx="2">
                  <c:v>144196</c:v>
                </c:pt>
                <c:pt idx="3">
                  <c:v>112448</c:v>
                </c:pt>
                <c:pt idx="4">
                  <c:v>68724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D-4346-95D0-732145FF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62527"/>
        <c:axId val="753763007"/>
      </c:barChart>
      <c:catAx>
        <c:axId val="7537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63007"/>
        <c:crosses val="autoZero"/>
        <c:auto val="1"/>
        <c:lblAlgn val="ctr"/>
        <c:lblOffset val="100"/>
        <c:noMultiLvlLbl val="0"/>
      </c:catAx>
      <c:valAx>
        <c:axId val="7537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Config!$H$3:$H$6</c:f>
              <c:strCache>
                <c:ptCount val="4"/>
                <c:pt idx="0">
                  <c:v>André</c:v>
                </c:pt>
                <c:pt idx="1">
                  <c:v>João</c:v>
                </c:pt>
                <c:pt idx="2">
                  <c:v>Paulo</c:v>
                </c:pt>
                <c:pt idx="3">
                  <c:v>Ricardo</c:v>
                </c:pt>
              </c:strCache>
            </c:strRef>
          </c:cat>
          <c:val>
            <c:numRef>
              <c:f>Config!$I$3:$I$6</c:f>
              <c:numCache>
                <c:formatCode>General</c:formatCode>
                <c:ptCount val="4"/>
                <c:pt idx="0">
                  <c:v>68955</c:v>
                </c:pt>
                <c:pt idx="1">
                  <c:v>172149</c:v>
                </c:pt>
                <c:pt idx="2">
                  <c:v>116881</c:v>
                </c:pt>
                <c:pt idx="3">
                  <c:v>194667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4194-A475-C61A8E3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48463"/>
        <c:axId val="689548943"/>
      </c:barChart>
      <c:catAx>
        <c:axId val="689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943"/>
        <c:crosses val="autoZero"/>
        <c:auto val="1"/>
        <c:lblAlgn val="ctr"/>
        <c:lblOffset val="100"/>
        <c:noMultiLvlLbl val="0"/>
      </c:catAx>
      <c:valAx>
        <c:axId val="689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[test-1.xlsx]Config!Tabela dinâmica7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Config!$L$2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Config!$K$3:$K$6</c:f>
              <c:strCache>
                <c:ptCount val="4"/>
                <c:pt idx="0">
                  <c:v>mar</c:v>
                </c:pt>
                <c:pt idx="1">
                  <c:v>fev</c:v>
                </c:pt>
                <c:pt idx="2">
                  <c:v>jan</c:v>
                </c:pt>
                <c:pt idx="3">
                  <c:v>abr</c:v>
                </c:pt>
              </c:strCache>
            </c:strRef>
          </c:cat>
          <c:val>
            <c:numRef>
              <c:f>Config!$L$3:$L$6</c:f>
              <c:numCache>
                <c:formatCode>General</c:formatCode>
                <c:ptCount val="4"/>
                <c:pt idx="0">
                  <c:v>202563</c:v>
                </c:pt>
                <c:pt idx="1">
                  <c:v>99891</c:v>
                </c:pt>
                <c:pt idx="2">
                  <c:v>158691</c:v>
                </c:pt>
                <c:pt idx="3">
                  <c:v>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3-41AB-A60A-8E6A8801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06239"/>
        <c:axId val="679601439"/>
      </c:lineChart>
      <c:catAx>
        <c:axId val="679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1439"/>
        <c:crosses val="autoZero"/>
        <c:auto val="1"/>
        <c:lblAlgn val="ctr"/>
        <c:lblOffset val="100"/>
        <c:noMultiLvlLbl val="0"/>
      </c:catAx>
      <c:valAx>
        <c:axId val="679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8</xdr:row>
      <xdr:rowOff>69850</xdr:rowOff>
    </xdr:from>
    <xdr:to>
      <xdr:col>4</xdr:col>
      <xdr:colOff>501650</xdr:colOff>
      <xdr:row>18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79A04F-458B-0408-9AB1-0C79FC01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7</xdr:row>
      <xdr:rowOff>152400</xdr:rowOff>
    </xdr:from>
    <xdr:to>
      <xdr:col>8</xdr:col>
      <xdr:colOff>508000</xdr:colOff>
      <xdr:row>20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868480-DEE9-7356-A81B-3BE0737C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615950</xdr:colOff>
      <xdr:row>7</xdr:row>
      <xdr:rowOff>95250</xdr:rowOff>
    </xdr:from>
    <xdr:to>
      <xdr:col>11</xdr:col>
      <xdr:colOff>641350</xdr:colOff>
      <xdr:row>20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AAB4C9-0D93-3E48-8783-ABEE076D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234950</xdr:colOff>
      <xdr:row>6</xdr:row>
      <xdr:rowOff>120650</xdr:rowOff>
    </xdr:from>
    <xdr:to>
      <xdr:col>16</xdr:col>
      <xdr:colOff>495300</xdr:colOff>
      <xdr:row>22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DE9598-3E06-9628-C1F0-0F48A79E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112888</xdr:rowOff>
    </xdr:from>
    <xdr:to>
      <xdr:col>6</xdr:col>
      <xdr:colOff>14111</xdr:colOff>
      <xdr:row>35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963F36-8F34-42A1-8888-013B4E3C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70556</xdr:colOff>
      <xdr:row>0</xdr:row>
      <xdr:rowOff>0</xdr:rowOff>
    </xdr:from>
    <xdr:to>
      <xdr:col>13</xdr:col>
      <xdr:colOff>359833</xdr:colOff>
      <xdr:row>17</xdr:row>
      <xdr:rowOff>126999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927684-BA3B-44CB-A75E-21523B885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28223</xdr:colOff>
      <xdr:row>17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470A4C-2964-46DF-AA5A-4B35FF44B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42334</xdr:colOff>
      <xdr:row>17</xdr:row>
      <xdr:rowOff>156634</xdr:rowOff>
    </xdr:from>
    <xdr:to>
      <xdr:col>13</xdr:col>
      <xdr:colOff>366889</xdr:colOff>
      <xdr:row>35</xdr:row>
      <xdr:rowOff>7056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46A4E9-17BC-4199-B262-ED885560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23989</xdr:colOff>
      <xdr:row>13</xdr:row>
      <xdr:rowOff>9174</xdr:rowOff>
    </xdr:from>
    <xdr:to>
      <xdr:col>19</xdr:col>
      <xdr:colOff>239889</xdr:colOff>
      <xdr:row>23</xdr:row>
      <xdr:rowOff>21873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escrição de produto">
              <a:extLst>
                <a:ext uri="{FF2B5EF4-FFF2-40B4-BE49-F238E27FC236}">
                  <a16:creationId xmlns:a16="http://schemas.microsoft.com/office/drawing/2014/main" id="{4959D562-9069-E89C-7B25-1C08C0D562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de 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9100" y="2210507"/>
              <a:ext cx="3532011" cy="1706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613834</xdr:colOff>
      <xdr:row>24</xdr:row>
      <xdr:rowOff>105834</xdr:rowOff>
    </xdr:from>
    <xdr:to>
      <xdr:col>19</xdr:col>
      <xdr:colOff>287162</xdr:colOff>
      <xdr:row>34</xdr:row>
      <xdr:rowOff>93841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4869E1C9-069D-260F-EE1F-0BEE277C7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5723" y="4169834"/>
              <a:ext cx="3652661" cy="168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49389</xdr:colOff>
      <xdr:row>1</xdr:row>
      <xdr:rowOff>131234</xdr:rowOff>
    </xdr:from>
    <xdr:to>
      <xdr:col>19</xdr:col>
      <xdr:colOff>268112</xdr:colOff>
      <xdr:row>11</xdr:row>
      <xdr:rowOff>131233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Filial">
              <a:extLst>
                <a:ext uri="{FF2B5EF4-FFF2-40B4-BE49-F238E27FC236}">
                  <a16:creationId xmlns:a16="http://schemas.microsoft.com/office/drawing/2014/main" id="{71EDFF4C-0B93-EA75-C60B-4589B863A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300567"/>
              <a:ext cx="3534834" cy="1693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471.783213773146" backgroundQuery="1" createdVersion="8" refreshedVersion="8" minRefreshableVersion="3" recordCount="0" supportSubquery="1" supportAdvancedDrill="1" xr:uid="{3E19A4F9-ED40-4591-ACA5-C9210A2526C8}">
  <cacheSource type="external" connectionId="1"/>
  <cacheFields count="2">
    <cacheField name="[Measures].[Soma de Valor]" caption="Soma de Valor" numFmtId="0" hierarchy="15" level="32767"/>
    <cacheField name="[fContabilidade].[Vendedor].[Vendedor]" caption="Vendedor" numFmtId="0" hierarchy="6" level="1">
      <sharedItems count="4">
        <s v="André"/>
        <s v="João"/>
        <s v="Paulo"/>
        <s v="Ricardo"/>
      </sharedItems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2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2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Valor]" caption="Valor" attribute="1" defaultMemberUniqueName="[fContabilidade].[Valor].[All]" allUniqueName="[fContabilidade].[Valor].[All]" dimensionUniqueName="[fContabilidade]" displayFolder="" count="2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2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2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2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471.783214120369" backgroundQuery="1" createdVersion="8" refreshedVersion="8" minRefreshableVersion="3" recordCount="0" supportSubquery="1" supportAdvancedDrill="1" xr:uid="{6D92F099-7B8D-4B53-9ABC-D49952C3FAC3}">
  <cacheSource type="external" connectionId="1"/>
  <cacheFields count="3">
    <cacheField name="[fContabilidade].[Filial].[Filial]" caption="Filial" numFmtId="0" hierarchy="2" level="1">
      <sharedItems count="3">
        <s v="Cuiabá"/>
        <s v="Primavera"/>
        <s v="Rondonópolis"/>
      </sharedItems>
    </cacheField>
    <cacheField name="[Measures].[Soma de Valor]" caption="Soma de Valor" numFmtId="0" hierarchy="15" level="32767"/>
    <cacheField name="[fContabilidade].[Vendedor].[Vendedor]" caption="Vendedor" numFmtId="0" hierarchy="6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>
      <fieldsUsage count="2">
        <fieldUsage x="-1"/>
        <fieldUsage x="0"/>
      </fieldsUsage>
    </cacheHierarchy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0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0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471.783214583331" backgroundQuery="1" createdVersion="8" refreshedVersion="8" minRefreshableVersion="3" recordCount="0" supportSubquery="1" supportAdvancedDrill="1" xr:uid="{1F678C14-C94F-41F7-A40B-54B87A608C7A}">
  <cacheSource type="external" connectionId="1"/>
  <cacheFields count="3">
    <cacheField name="[Measures].[Soma de Valor]" caption="Soma de Valor" numFmtId="0" hierarchy="15" level="32767"/>
    <cacheField name="[fContabilidade].[Cliente].[Cliente]" caption="Cliente" numFmtId="0" hierarchy="5" level="1">
      <sharedItems count="5">
        <s v="ClienteA"/>
        <s v="ClienteB"/>
        <s v="ClienteC"/>
        <s v="ClienteD"/>
        <s v="ClienteE"/>
      </sharedItems>
    </cacheField>
    <cacheField name="[fContabilidade].[Vendedor].[Vendedor]" caption="Vendedor" numFmtId="0" hierarchy="6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0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471.783214930554" backgroundQuery="1" createdVersion="8" refreshedVersion="8" minRefreshableVersion="3" recordCount="0" supportSubquery="1" supportAdvancedDrill="1" xr:uid="{016F7D6A-04E8-4DCD-81B9-75F3D2107E92}">
  <cacheSource type="external" connectionId="1"/>
  <cacheFields count="3">
    <cacheField name="[Measures].[Soma de Valor]" caption="Soma de Valor" numFmtId="0" hierarchy="15" level="32767"/>
    <cacheField name="[fContabilidade].[Data (Mês)].[Data (Mês)]" caption="Data (Mês)" numFmtId="0" hierarchy="11" level="1">
      <sharedItems count="4">
        <s v="jan"/>
        <s v="fev"/>
        <s v="mar"/>
        <s v="abr"/>
      </sharedItems>
    </cacheField>
    <cacheField name="[fContabilidade].[Vendedor].[Vendedor]" caption="Vendedor" numFmtId="0" hierarchy="6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0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470.650177314812" backgroundQuery="1" createdVersion="3" refreshedVersion="8" minRefreshableVersion="3" recordCount="0" supportSubquery="1" supportAdvancedDrill="1" xr:uid="{E463FEB1-317C-4BC5-8B08-5F343D6B340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0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0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329079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1E2C-B8F7-4989-95A7-002F39D861EB}" name="Tabela dinâmica7" cacheId="5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8">
  <location ref="K2:L6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4">
        <item x="2"/>
        <item x="1"/>
        <item x="0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0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3A30E-F40E-45DA-9F22-2D7E37B89649}" name="Tabela dinâmica6" cacheId="4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1">
  <location ref="H2:I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0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6CA34-7692-4C10-9DB8-515E0ACA1CBC}" name="Tabela dinâmica4" cacheId="4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8">
  <location ref="E2:F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alor" fld="0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7B69A-DAC7-4FFB-8A21-1953067FBA14}" name="Tabela dinâmica2" cacheId="4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1">
  <location ref="B2:C5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oma de Valor" fld="1" baseField="0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6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de_produto" xr10:uid="{B45392D9-1C9D-4B1A-BB87-A133946D73A2}" sourceName="[fContabilidade].[descrição de produto]">
  <pivotTables>
    <pivotTable tabId="5" name="Tabela dinâmica6"/>
    <pivotTable tabId="5" name="Tabela dinâmica2"/>
    <pivotTable tabId="5" name="Tabela dinâmica4"/>
    <pivotTable tabId="5" name="Tabela dinâmica7"/>
  </pivotTables>
  <data>
    <olap pivotCacheId="53290797">
      <levels count="2">
        <level uniqueName="[fContabilidade].[descrição de produto].[(All)]" sourceCaption="(All)" count="0"/>
        <level uniqueName="[fContabilidade].[descrição de produto].[descrição de produto]" sourceCaption="descrição de produto" count="3">
          <ranges>
            <range startItem="0">
              <i n="[fContabilidade].[descrição de produto].&amp;[Algodão]" c="Algodão"/>
              <i n="[fContabilidade].[descrição de produto].&amp;[Milho]" c="Milho"/>
              <i n="[fContabilidade].[descrição de produto].&amp;[Soja]" c="Soja"/>
            </range>
          </ranges>
        </level>
      </levels>
      <selections count="1">
        <selection n="[fContabilidade].[descrição de produ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4E616C3-5D2C-45AA-900F-EF9906B992DC}" sourceName="[fContabilidade].[Vendedor]">
  <pivotTables>
    <pivotTable tabId="5" name="Tabela dinâmica6"/>
    <pivotTable tabId="5" name="Tabela dinâmica2"/>
    <pivotTable tabId="5" name="Tabela dinâmica4"/>
    <pivotTable tabId="5" name="Tabela dinâmica7"/>
  </pivotTables>
  <data>
    <olap pivotCacheId="53290797">
      <levels count="2">
        <level uniqueName="[fContabilidade].[Vendedor].[(All)]" sourceCaption="(All)" count="0"/>
        <level uniqueName="[fContabilidade].[Vendedor].[Vendedor]" sourceCaption="Vendedor" count="4">
          <ranges>
            <range startItem="0">
              <i n="[fContabilidade].[Vendedor].&amp;[André]" c="André"/>
              <i n="[fContabilidade].[Vendedor].&amp;[João]" c="João"/>
              <i n="[fContabilidade].[Vendedor].&amp;[Paulo]" c="Paulo"/>
              <i n="[fContabilidade].[Vendedor].&amp;[Ricardo]" c="Ricardo"/>
            </range>
          </ranges>
        </level>
      </levels>
      <selections count="1">
        <selection n="[fContabilidade].[Vendedor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0EFA33DC-A43C-4F2E-B017-20676F26FAF0}" sourceName="[fContabilidade].[Filial]">
  <pivotTables>
    <pivotTable tabId="5" name="Tabela dinâmica6"/>
    <pivotTable tabId="5" name="Tabela dinâmica2"/>
    <pivotTable tabId="5" name="Tabela dinâmica4"/>
    <pivotTable tabId="5" name="Tabela dinâmica7"/>
  </pivotTables>
  <data>
    <olap pivotCacheId="53290797">
      <levels count="2">
        <level uniqueName="[fContabilidade].[Filial].[(All)]" sourceCaption="(All)" count="0"/>
        <level uniqueName="[fContabilidade].[Filial].[Filial]" sourceCaption="Filial" count="3">
          <ranges>
            <range startItem="0">
              <i n="[fContabilidade].[Filial].&amp;[Cuiabá]" c="Cuiabá"/>
              <i n="[fContabilidade].[Filial].&amp;[Primavera]" c="Primavera"/>
              <i n="[fContabilidade].[Filial].&amp;[Rondonópolis]" c="Rondonópolis"/>
            </range>
          </ranges>
        </level>
      </levels>
      <selections count="1">
        <selection n="[fContabilidade].[Filia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ção de produto" xr10:uid="{966004B9-6030-48F0-9B24-E32473C20258}" cache="SegmentaçãodeDados_descrição_de_produto" caption="descrição de produto" level="1" rowHeight="241300"/>
  <slicer name="Vendedor" xr10:uid="{A0BB8F99-2FC7-447D-9F9A-FD0BF3E0C786}" cache="SegmentaçãodeDados_Vendedor" caption="Vendedor" level="1" rowHeight="241300"/>
  <slicer name="Filial" xr10:uid="{9EB0485F-8EAB-4DB2-A630-3756F549762C}" cache="SegmentaçãodeDados_Filial" caption="Filial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E3A9-3C89-4893-83DF-D5B37E822FB6}" name="fContabilidade" displayName="fContabilidade" ref="A3:K101" totalsRowShown="0" headerRowDxfId="26">
  <autoFilter ref="A3:K101" xr:uid="{5DB7D5CA-E954-4997-B4EC-73DFA26F1040}"/>
  <tableColumns count="11">
    <tableColumn id="1" xr3:uid="{507E6C5A-0569-4E37-A5D1-385DA24668EE}" name="Código"/>
    <tableColumn id="9" xr3:uid="{814A4F94-ABB7-4F2D-8FE5-115AEF36FD71}" name="Produto" dataDxfId="25">
      <calculatedColumnFormula>VLOOKUP(fContabilidade[[#This Row],[Código]],Tabela2[#All],2,0)</calculatedColumnFormula>
    </tableColumn>
    <tableColumn id="3" xr3:uid="{BC6EA8E7-B6ED-48AB-B5FF-DEA1997B8E89}" name="Filial"/>
    <tableColumn id="4" xr3:uid="{DCFAF6E7-AD01-4A0C-8335-42DD84A09AB9}" name="Nota"/>
    <tableColumn id="5" xr3:uid="{1880693E-E340-4FBC-85B8-CBF917D2707F}" name="Data" dataDxfId="24"/>
    <tableColumn id="6" xr3:uid="{5F64C68D-B324-484B-8BCE-9AAF6BE6F010}" name="Cliente"/>
    <tableColumn id="7" xr3:uid="{5D4ED592-9B38-4768-9599-7721F083FED9}" name="Vendedor"/>
    <tableColumn id="8" xr3:uid="{9D7DE939-FBA9-4291-A0B0-135984E6BA54}" name="Valor"/>
    <tableColumn id="2" xr3:uid="{B3AE442A-D92E-4A94-965C-3DDC9741071D}" name="Volume" dataDxfId="23"/>
    <tableColumn id="10" xr3:uid="{02621086-F310-42EB-8727-73D6A0290805}" name="P. Unitário" dataDxfId="22">
      <calculatedColumnFormula>fContabilidade[[#This Row],[Valor]]/fContabilidade[[#This Row],[Volume]]</calculatedColumnFormula>
    </tableColumn>
    <tableColumn id="11" xr3:uid="{FBF762FE-191C-41F9-A061-6149FAC361BD}" name="Status" dataDxfId="21">
      <calculatedColumnFormula>IF(fContabilidade[[#This Row],[P. Unitário]]&gt;2,"Verificar","")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13B9D-B979-4A26-93BA-6F853D90FE6B}" name="Tabela3" displayName="Tabela3" ref="P3:Q6" totalsRowShown="0" headerRowDxfId="20" tableBorderDxfId="19">
  <autoFilter ref="P3:Q6" xr:uid="{A0E13B9D-B979-4A26-93BA-6F853D90FE6B}"/>
  <tableColumns count="2">
    <tableColumn id="1" xr3:uid="{570A6416-426B-4BDE-AF07-96512A316749}" name="Descrição do Produto" dataDxfId="18"/>
    <tableColumn id="2" xr3:uid="{BBE7E7AE-CDF0-4C2B-B6D8-E92219DC4F27}" name="Média" dataDxfId="17" dataCellStyle="Vírgula">
      <calculatedColumnFormula>AVERAGEIF(B:B,Tabela3[[#This Row],[Descrição do Produto]],H:H)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ACAB1-3430-4DA6-8042-E5A6F33A363B}" name="Tabela4" displayName="Tabela4" ref="S3:T8" totalsRowShown="0" headerRowDxfId="16">
  <autoFilter ref="S3:T8" xr:uid="{943ACAB1-3430-4DA6-8042-E5A6F33A363B}"/>
  <tableColumns count="2">
    <tableColumn id="1" xr3:uid="{CB72E09A-6B44-4610-B795-AA4F4DF3AD05}" name="Cliente" dataDxfId="15"/>
    <tableColumn id="2" xr3:uid="{6CACFA3A-DD12-43A9-857E-197C676C2B95}" name="Valor" dataDxfId="14" dataCellStyle="Vírgula">
      <calculatedColumnFormula>SUMIF(F:F,Tabela4[[#This Row],[Cliente]],I:I)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BB562-7FCF-4A5C-BFFF-E32774848BA1}" name="Tabela5" displayName="Tabela5" ref="V3:Y13" totalsRowShown="0" headerRowDxfId="13" tableBorderDxfId="12">
  <autoFilter ref="V3:Y13" xr:uid="{BE6BB562-7FCF-4A5C-BFFF-E32774848BA1}"/>
  <tableColumns count="4">
    <tableColumn id="1" xr3:uid="{165B7089-9D1E-42EB-9020-76616BA02137}" name="CódigoProduto" dataDxfId="11"/>
    <tableColumn id="2" xr3:uid="{CDFA7860-264A-45AB-B203-984359B11FE1}" name="Descrição do Produto" dataDxfId="10"/>
    <tableColumn id="3" xr3:uid="{B2465182-E44D-49AF-B059-04AE82EE6F65}" name="Filial" dataDxfId="9"/>
    <tableColumn id="4" xr3:uid="{55F471D3-E20B-499E-BABD-282EEA50AB69}" name="Volume" dataDxfId="8" dataCellStyle="Vírgula">
      <calculatedColumnFormula>SUMIFS(I:I,B:B,Tabela5[[#This Row],[Descrição do Produto]],C:C,Tabela5[[#This Row],[Filial]])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85D1FF-06D7-4042-9320-985302FF05CA}" name="Tabela37" displayName="Tabela37" ref="M3:N6" totalsRowShown="0" headerRowDxfId="3" tableBorderDxfId="2">
  <autoFilter ref="M3:N6" xr:uid="{E885D1FF-06D7-4042-9320-985302FF05CA}"/>
  <tableColumns count="2">
    <tableColumn id="1" xr3:uid="{59B8D6B0-F731-49A3-B215-819951B8DFCC}" name="Ordem" dataDxfId="1"/>
    <tableColumn id="2" xr3:uid="{3313211F-F856-47C8-90AC-66A198266AD1}" name="Venda" dataDxfId="0" dataCellStyle="Vírgula">
      <calculatedColumnFormula>LARGE(fContabilidade[Valor],Tabela37[[#This Row],[Ordem]])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A6E88-6484-45DA-8DF2-CED2CDAA2B24}" name="Tabela2" displayName="Tabela2" ref="A2:B5" totalsRowShown="0" tableBorderDxfId="7">
  <autoFilter ref="A2:B5" xr:uid="{B7EC75B5-455B-431E-B402-98527DF8E11C}"/>
  <tableColumns count="2">
    <tableColumn id="1" xr3:uid="{E6206F4E-412B-4486-B729-F8D1D3DF5085}" name="Código" dataDxfId="6"/>
    <tableColumn id="2" xr3:uid="{1455436C-E75A-41F7-9420-65730A19A537}" name="Produto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8C18-FEC7-4378-AEC6-D3710420A486}">
  <sheetPr codeName="Planilha1"/>
  <dimension ref="A3:Y101"/>
  <sheetViews>
    <sheetView showGridLines="0" tabSelected="1" zoomScale="150" zoomScaleNormal="150" workbookViewId="0">
      <selection activeCell="D3" sqref="D3"/>
    </sheetView>
  </sheetViews>
  <sheetFormatPr defaultRowHeight="13.5" x14ac:dyDescent="0.25"/>
  <cols>
    <col min="1" max="1" width="9.5" bestFit="1" customWidth="1"/>
    <col min="2" max="2" width="9.6640625" bestFit="1" customWidth="1"/>
    <col min="3" max="3" width="13.5" bestFit="1" customWidth="1"/>
    <col min="4" max="4" width="7.1640625" bestFit="1" customWidth="1"/>
    <col min="5" max="5" width="10.4140625" bestFit="1" customWidth="1"/>
    <col min="6" max="6" width="9.08203125" bestFit="1" customWidth="1"/>
    <col min="7" max="7" width="11.75" bestFit="1" customWidth="1"/>
    <col min="8" max="8" width="10" bestFit="1" customWidth="1"/>
    <col min="9" max="9" width="9.6640625" bestFit="1" customWidth="1"/>
    <col min="10" max="10" width="11.5" bestFit="1" customWidth="1"/>
    <col min="11" max="11" width="9.33203125" bestFit="1" customWidth="1"/>
    <col min="12" max="13" width="9.6640625" customWidth="1"/>
    <col min="14" max="14" width="10" bestFit="1" customWidth="1"/>
    <col min="16" max="16" width="21.83203125" customWidth="1"/>
    <col min="17" max="17" width="8.9140625" bestFit="1" customWidth="1"/>
    <col min="19" max="19" width="8.83203125" customWidth="1"/>
    <col min="20" max="20" width="14" bestFit="1" customWidth="1"/>
    <col min="22" max="22" width="16.08203125" customWidth="1"/>
    <col min="23" max="23" width="21.83203125" customWidth="1"/>
    <col min="24" max="24" width="13.83203125" bestFit="1" customWidth="1"/>
    <col min="25" max="25" width="10.08203125" bestFit="1" customWidth="1"/>
  </cols>
  <sheetData>
    <row r="3" spans="1:25" ht="14" x14ac:dyDescent="0.3">
      <c r="A3" s="1" t="s">
        <v>36</v>
      </c>
      <c r="B3" s="1" t="s">
        <v>35</v>
      </c>
      <c r="C3" s="1" t="s">
        <v>1</v>
      </c>
      <c r="D3" s="1" t="s">
        <v>37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22</v>
      </c>
      <c r="J3" s="1" t="s">
        <v>25</v>
      </c>
      <c r="K3" s="1" t="s">
        <v>26</v>
      </c>
      <c r="L3" s="1"/>
      <c r="M3" s="7" t="s">
        <v>33</v>
      </c>
      <c r="N3" s="7" t="s">
        <v>34</v>
      </c>
      <c r="P3" s="7" t="s">
        <v>23</v>
      </c>
      <c r="Q3" s="7" t="s">
        <v>24</v>
      </c>
      <c r="S3" s="5" t="s">
        <v>3</v>
      </c>
      <c r="T3" s="7" t="s">
        <v>5</v>
      </c>
      <c r="V3" s="5" t="s">
        <v>0</v>
      </c>
      <c r="W3" s="5" t="s">
        <v>23</v>
      </c>
      <c r="X3" s="5" t="s">
        <v>1</v>
      </c>
      <c r="Y3" s="7" t="s">
        <v>22</v>
      </c>
    </row>
    <row r="4" spans="1:25" x14ac:dyDescent="0.25">
      <c r="A4">
        <v>456</v>
      </c>
      <c r="B4" t="str">
        <f>VLOOKUP(fContabilidade[[#This Row],[Código]],Tabela2[#All],2,0)</f>
        <v>Soja</v>
      </c>
      <c r="C4" t="s">
        <v>6</v>
      </c>
      <c r="D4">
        <v>123</v>
      </c>
      <c r="E4" s="2">
        <v>43525</v>
      </c>
      <c r="F4" t="s">
        <v>7</v>
      </c>
      <c r="G4" t="s">
        <v>8</v>
      </c>
      <c r="H4" s="3">
        <v>50000</v>
      </c>
      <c r="I4">
        <v>3530</v>
      </c>
      <c r="J4" s="8">
        <f>fContabilidade[[#This Row],[Valor]]/fContabilidade[[#This Row],[Volume]]</f>
        <v>14.164305949008499</v>
      </c>
      <c r="K4" s="8" t="str">
        <f>IF(fContabilidade[[#This Row],[P. Unitário]]&gt;2,"Verificar","")</f>
        <v>Verificar</v>
      </c>
      <c r="L4" s="8"/>
      <c r="M4" s="4">
        <v>1</v>
      </c>
      <c r="N4" s="6">
        <f>LARGE(fContabilidade[Valor],Tabela37[[#This Row],[Ordem]])</f>
        <v>50000</v>
      </c>
      <c r="P4" s="4" t="s">
        <v>19</v>
      </c>
      <c r="Q4" s="6">
        <f>AVERAGEIF(B:B,Tabela3[[#This Row],[Descrição do Produto]],H:H)</f>
        <v>5503.666666666667</v>
      </c>
      <c r="S4" s="4" t="s">
        <v>7</v>
      </c>
      <c r="T4" s="3">
        <f>SUMIF(F:F,Tabela4[[#This Row],[Cliente]],I:I)</f>
        <v>74801</v>
      </c>
      <c r="V4" s="4">
        <v>456</v>
      </c>
      <c r="W4" s="4" t="s">
        <v>19</v>
      </c>
      <c r="X4" s="4" t="s">
        <v>6</v>
      </c>
      <c r="Y4" s="3">
        <f>SUMIFS(I:I,B:B,Tabela5[[#This Row],[Descrição do Produto]],C:C,Tabela5[[#This Row],[Filial]])</f>
        <v>3530</v>
      </c>
    </row>
    <row r="5" spans="1:25" x14ac:dyDescent="0.25">
      <c r="A5">
        <v>327</v>
      </c>
      <c r="B5" t="str">
        <f>VLOOKUP(fContabilidade[[#This Row],[Código]],Tabela2[#All],2,0)</f>
        <v>Milho</v>
      </c>
      <c r="C5" t="s">
        <v>9</v>
      </c>
      <c r="D5">
        <v>123</v>
      </c>
      <c r="E5" s="2">
        <v>43497</v>
      </c>
      <c r="F5" t="s">
        <v>10</v>
      </c>
      <c r="G5" t="s">
        <v>11</v>
      </c>
      <c r="H5" s="3">
        <v>1151</v>
      </c>
      <c r="I5">
        <v>2422</v>
      </c>
      <c r="J5" s="8">
        <f>fContabilidade[[#This Row],[Valor]]/fContabilidade[[#This Row],[Volume]]</f>
        <v>0.47522708505367467</v>
      </c>
      <c r="K5" s="8" t="str">
        <f>IF(fContabilidade[[#This Row],[P. Unitário]]&gt;2,"Verificar","")</f>
        <v/>
      </c>
      <c r="L5" s="8"/>
      <c r="M5" s="4">
        <v>2</v>
      </c>
      <c r="N5" s="6">
        <f>LARGE(fContabilidade[Valor],Tabela37[[#This Row],[Ordem]])</f>
        <v>41705</v>
      </c>
      <c r="P5" s="4" t="s">
        <v>20</v>
      </c>
      <c r="Q5" s="6">
        <f>AVERAGEIF(B:B,Tabela3[[#This Row],[Descrição do Produto]],H:H)</f>
        <v>3077.1034482758619</v>
      </c>
      <c r="S5" s="4" t="s">
        <v>10</v>
      </c>
      <c r="T5" s="3">
        <f>SUMIF(F:F,Tabela4[[#This Row],[Cliente]],I:I)</f>
        <v>88878</v>
      </c>
      <c r="V5" s="4">
        <v>327</v>
      </c>
      <c r="W5" s="4" t="s">
        <v>20</v>
      </c>
      <c r="X5" s="4" t="s">
        <v>9</v>
      </c>
      <c r="Y5" s="3">
        <f>SUMIFS(I:I,B:B,Tabela5[[#This Row],[Descrição do Produto]],C:C,Tabela5[[#This Row],[Filial]])</f>
        <v>43494</v>
      </c>
    </row>
    <row r="6" spans="1:25" x14ac:dyDescent="0.25">
      <c r="A6">
        <v>20</v>
      </c>
      <c r="B6" t="str">
        <f>VLOOKUP(fContabilidade[[#This Row],[Código]],Tabela2[#All],2,0)</f>
        <v>Algodão</v>
      </c>
      <c r="C6" t="s">
        <v>12</v>
      </c>
      <c r="D6">
        <v>2606</v>
      </c>
      <c r="E6" s="2">
        <v>43466</v>
      </c>
      <c r="F6" t="s">
        <v>13</v>
      </c>
      <c r="G6" t="s">
        <v>14</v>
      </c>
      <c r="H6" s="3">
        <v>37200</v>
      </c>
      <c r="I6">
        <v>4513</v>
      </c>
      <c r="J6" s="8">
        <f>fContabilidade[[#This Row],[Valor]]/fContabilidade[[#This Row],[Volume]]</f>
        <v>8.2428539773986262</v>
      </c>
      <c r="K6" s="8" t="str">
        <f>IF(fContabilidade[[#This Row],[P. Unitário]]&gt;2,"Verificar","")</f>
        <v>Verificar</v>
      </c>
      <c r="L6" s="8"/>
      <c r="M6" s="4">
        <v>3</v>
      </c>
      <c r="N6" s="6">
        <f>LARGE(fContabilidade[Valor],Tabela37[[#This Row],[Ordem]])</f>
        <v>37500</v>
      </c>
      <c r="P6" s="4" t="s">
        <v>21</v>
      </c>
      <c r="Q6" s="6">
        <f>AVERAGEIF(B:B,Tabela3[[#This Row],[Descrição do Produto]],H:H)</f>
        <v>8989.625</v>
      </c>
      <c r="S6" s="4" t="s">
        <v>13</v>
      </c>
      <c r="T6" s="3">
        <f>SUMIF(F:F,Tabela4[[#This Row],[Cliente]],I:I)</f>
        <v>82043</v>
      </c>
      <c r="V6" s="4">
        <v>20</v>
      </c>
      <c r="W6" s="4" t="s">
        <v>21</v>
      </c>
      <c r="X6" s="4" t="s">
        <v>12</v>
      </c>
      <c r="Y6" s="3">
        <f>SUMIFS(I:I,B:B,Tabela5[[#This Row],[Descrição do Produto]],C:C,Tabela5[[#This Row],[Filial]])</f>
        <v>33983</v>
      </c>
    </row>
    <row r="7" spans="1:25" x14ac:dyDescent="0.25">
      <c r="A7">
        <v>327</v>
      </c>
      <c r="B7" t="str">
        <f>VLOOKUP(fContabilidade[[#This Row],[Código]],Tabela2[#All],2,0)</f>
        <v>Milho</v>
      </c>
      <c r="C7" t="s">
        <v>12</v>
      </c>
      <c r="D7">
        <v>1387</v>
      </c>
      <c r="E7" s="2">
        <v>43525</v>
      </c>
      <c r="F7" t="s">
        <v>13</v>
      </c>
      <c r="G7" t="s">
        <v>15</v>
      </c>
      <c r="H7" s="3">
        <v>4735</v>
      </c>
      <c r="I7">
        <v>3048</v>
      </c>
      <c r="J7" s="8">
        <f>fContabilidade[[#This Row],[Valor]]/fContabilidade[[#This Row],[Volume]]</f>
        <v>1.553477690288714</v>
      </c>
      <c r="K7" s="8" t="str">
        <f>IF(fContabilidade[[#This Row],[P. Unitário]]&gt;2,"Verificar","")</f>
        <v/>
      </c>
      <c r="L7" s="8"/>
      <c r="M7" s="8"/>
      <c r="N7" s="8"/>
      <c r="S7" s="4" t="s">
        <v>17</v>
      </c>
      <c r="T7" s="3">
        <f>SUMIF(F:F,Tabela4[[#This Row],[Cliente]],I:I)</f>
        <v>45062</v>
      </c>
      <c r="V7" s="4">
        <v>327</v>
      </c>
      <c r="W7" s="4" t="s">
        <v>20</v>
      </c>
      <c r="X7" s="4" t="s">
        <v>12</v>
      </c>
      <c r="Y7" s="3">
        <f>SUMIFS(I:I,B:B,Tabela5[[#This Row],[Descrição do Produto]],C:C,Tabela5[[#This Row],[Filial]])</f>
        <v>27216</v>
      </c>
    </row>
    <row r="8" spans="1:25" x14ac:dyDescent="0.25">
      <c r="A8">
        <v>327</v>
      </c>
      <c r="B8" t="str">
        <f>VLOOKUP(fContabilidade[[#This Row],[Código]],Tabela2[#All],2,0)</f>
        <v>Milho</v>
      </c>
      <c r="C8" t="s">
        <v>9</v>
      </c>
      <c r="D8">
        <v>3481</v>
      </c>
      <c r="E8" s="2">
        <v>43556</v>
      </c>
      <c r="F8" t="s">
        <v>7</v>
      </c>
      <c r="G8" t="s">
        <v>8</v>
      </c>
      <c r="H8" s="3">
        <v>1190</v>
      </c>
      <c r="I8">
        <v>3689</v>
      </c>
      <c r="J8" s="8">
        <f>fContabilidade[[#This Row],[Valor]]/fContabilidade[[#This Row],[Volume]]</f>
        <v>0.32258064516129031</v>
      </c>
      <c r="K8" s="8" t="str">
        <f>IF(fContabilidade[[#This Row],[P. Unitário]]&gt;2,"Verificar","")</f>
        <v/>
      </c>
      <c r="L8" s="8"/>
      <c r="M8" s="8"/>
      <c r="N8" s="8"/>
      <c r="S8" s="4" t="s">
        <v>18</v>
      </c>
      <c r="T8" s="3">
        <f>SUMIF(F:F,Tabela4[[#This Row],[Cliente]],I:I)</f>
        <v>53322</v>
      </c>
      <c r="V8" s="4">
        <v>456</v>
      </c>
      <c r="W8" s="4" t="s">
        <v>19</v>
      </c>
      <c r="X8" s="4" t="s">
        <v>16</v>
      </c>
      <c r="Y8" s="3">
        <f>SUMIFS(I:I,B:B,Tabela5[[#This Row],[Descrição do Produto]],C:C,Tabela5[[#This Row],[Filial]])</f>
        <v>74316</v>
      </c>
    </row>
    <row r="9" spans="1:25" x14ac:dyDescent="0.25">
      <c r="A9">
        <v>456</v>
      </c>
      <c r="B9" t="str">
        <f>VLOOKUP(fContabilidade[[#This Row],[Código]],Tabela2[#All],2,0)</f>
        <v>Soja</v>
      </c>
      <c r="C9" t="s">
        <v>16</v>
      </c>
      <c r="D9">
        <v>4877</v>
      </c>
      <c r="E9" s="2">
        <v>43525</v>
      </c>
      <c r="F9" t="s">
        <v>10</v>
      </c>
      <c r="G9" t="s">
        <v>11</v>
      </c>
      <c r="H9" s="3">
        <v>4556</v>
      </c>
      <c r="I9">
        <v>3555</v>
      </c>
      <c r="J9" s="8">
        <f>fContabilidade[[#This Row],[Valor]]/fContabilidade[[#This Row],[Volume]]</f>
        <v>1.2815752461322081</v>
      </c>
      <c r="K9" s="8" t="str">
        <f>IF(fContabilidade[[#This Row],[P. Unitário]]&gt;2,"Verificar","")</f>
        <v/>
      </c>
      <c r="L9" s="8"/>
      <c r="M9" s="8"/>
      <c r="N9" s="8"/>
      <c r="V9" s="4">
        <v>456</v>
      </c>
      <c r="W9" s="4" t="s">
        <v>19</v>
      </c>
      <c r="X9" s="4" t="s">
        <v>9</v>
      </c>
      <c r="Y9" s="3">
        <f>SUMIFS(I:I,B:B,Tabela5[[#This Row],[Descrição do Produto]],C:C,Tabela5[[#This Row],[Filial]])</f>
        <v>44500</v>
      </c>
    </row>
    <row r="10" spans="1:25" x14ac:dyDescent="0.25">
      <c r="A10">
        <v>456</v>
      </c>
      <c r="B10" t="str">
        <f>VLOOKUP(fContabilidade[[#This Row],[Código]],Tabela2[#All],2,0)</f>
        <v>Soja</v>
      </c>
      <c r="C10" t="s">
        <v>9</v>
      </c>
      <c r="D10">
        <v>1402</v>
      </c>
      <c r="E10" s="2">
        <v>43556</v>
      </c>
      <c r="F10" t="s">
        <v>10</v>
      </c>
      <c r="G10" t="s">
        <v>14</v>
      </c>
      <c r="H10" s="3">
        <v>1900</v>
      </c>
      <c r="I10">
        <v>3311</v>
      </c>
      <c r="J10" s="8">
        <f>fContabilidade[[#This Row],[Valor]]/fContabilidade[[#This Row],[Volume]]</f>
        <v>0.57384475989127148</v>
      </c>
      <c r="K10" s="8" t="str">
        <f>IF(fContabilidade[[#This Row],[P. Unitário]]&gt;2,"Verificar","")</f>
        <v/>
      </c>
      <c r="L10" s="8"/>
      <c r="M10" s="8"/>
      <c r="N10" s="8"/>
      <c r="V10" s="4">
        <v>20</v>
      </c>
      <c r="W10" s="4" t="s">
        <v>21</v>
      </c>
      <c r="X10" s="4" t="s">
        <v>9</v>
      </c>
      <c r="Y10" s="3">
        <f>SUMIFS(I:I,B:B,Tabela5[[#This Row],[Descrição do Produto]],C:C,Tabela5[[#This Row],[Filial]])</f>
        <v>28623</v>
      </c>
    </row>
    <row r="11" spans="1:25" x14ac:dyDescent="0.25">
      <c r="A11">
        <v>456</v>
      </c>
      <c r="B11" t="str">
        <f>VLOOKUP(fContabilidade[[#This Row],[Código]],Tabela2[#All],2,0)</f>
        <v>Soja</v>
      </c>
      <c r="C11" t="s">
        <v>16</v>
      </c>
      <c r="D11">
        <v>3066</v>
      </c>
      <c r="E11" s="2">
        <v>43497</v>
      </c>
      <c r="F11" t="s">
        <v>17</v>
      </c>
      <c r="G11" t="s">
        <v>15</v>
      </c>
      <c r="H11" s="3">
        <v>37500</v>
      </c>
      <c r="I11">
        <v>2992</v>
      </c>
      <c r="J11" s="8">
        <f>fContabilidade[[#This Row],[Valor]]/fContabilidade[[#This Row],[Volume]]</f>
        <v>12.533422459893048</v>
      </c>
      <c r="K11" s="8" t="str">
        <f>IF(fContabilidade[[#This Row],[P. Unitário]]&gt;2,"Verificar","")</f>
        <v>Verificar</v>
      </c>
      <c r="L11" s="8"/>
      <c r="M11" s="8"/>
      <c r="N11" s="8"/>
      <c r="V11" s="4">
        <v>327</v>
      </c>
      <c r="W11" s="4" t="s">
        <v>20</v>
      </c>
      <c r="X11" s="4" t="s">
        <v>16</v>
      </c>
      <c r="Y11" s="3">
        <f>SUMIFS(I:I,B:B,Tabela5[[#This Row],[Descrição do Produto]],C:C,Tabela5[[#This Row],[Filial]])</f>
        <v>30464</v>
      </c>
    </row>
    <row r="12" spans="1:25" x14ac:dyDescent="0.25">
      <c r="A12">
        <v>20</v>
      </c>
      <c r="B12" t="str">
        <f>VLOOKUP(fContabilidade[[#This Row],[Código]],Tabela2[#All],2,0)</f>
        <v>Algodão</v>
      </c>
      <c r="C12" t="s">
        <v>9</v>
      </c>
      <c r="D12">
        <v>4441</v>
      </c>
      <c r="E12" s="2">
        <v>43466</v>
      </c>
      <c r="F12" t="s">
        <v>17</v>
      </c>
      <c r="G12" t="s">
        <v>8</v>
      </c>
      <c r="H12" s="3">
        <v>31320</v>
      </c>
      <c r="I12">
        <v>4760</v>
      </c>
      <c r="J12" s="8">
        <f>fContabilidade[[#This Row],[Valor]]/fContabilidade[[#This Row],[Volume]]</f>
        <v>6.579831932773109</v>
      </c>
      <c r="K12" s="8" t="str">
        <f>IF(fContabilidade[[#This Row],[P. Unitário]]&gt;2,"Verificar","")</f>
        <v>Verificar</v>
      </c>
      <c r="L12" s="8"/>
      <c r="M12" s="8"/>
      <c r="N12" s="8"/>
      <c r="V12" s="4">
        <v>456</v>
      </c>
      <c r="W12" s="4" t="s">
        <v>19</v>
      </c>
      <c r="X12" s="4" t="s">
        <v>12</v>
      </c>
      <c r="Y12" s="3">
        <f>SUMIFS(I:I,B:B,Tabela5[[#This Row],[Descrição do Produto]],C:C,Tabela5[[#This Row],[Filial]])</f>
        <v>33351</v>
      </c>
    </row>
    <row r="13" spans="1:25" x14ac:dyDescent="0.25">
      <c r="A13">
        <v>20</v>
      </c>
      <c r="B13" t="str">
        <f>VLOOKUP(fContabilidade[[#This Row],[Código]],Tabela2[#All],2,0)</f>
        <v>Algodão</v>
      </c>
      <c r="C13" t="s">
        <v>12</v>
      </c>
      <c r="D13">
        <v>1656</v>
      </c>
      <c r="E13" s="2">
        <v>43525</v>
      </c>
      <c r="F13" t="s">
        <v>18</v>
      </c>
      <c r="G13" t="s">
        <v>11</v>
      </c>
      <c r="H13" s="3">
        <v>2521</v>
      </c>
      <c r="I13">
        <v>3535</v>
      </c>
      <c r="J13" s="8">
        <f>fContabilidade[[#This Row],[Valor]]/fContabilidade[[#This Row],[Volume]]</f>
        <v>0.71315417256011315</v>
      </c>
      <c r="K13" s="8" t="str">
        <f>IF(fContabilidade[[#This Row],[P. Unitário]]&gt;2,"Verificar","")</f>
        <v/>
      </c>
      <c r="L13" s="8"/>
      <c r="M13" s="8"/>
      <c r="N13" s="8"/>
      <c r="V13" s="4">
        <v>20</v>
      </c>
      <c r="W13" s="4" t="s">
        <v>21</v>
      </c>
      <c r="X13" s="4" t="s">
        <v>16</v>
      </c>
      <c r="Y13" s="3">
        <f>SUMIFS(I:I,B:B,Tabela5[[#This Row],[Descrição do Produto]],C:C,Tabela5[[#This Row],[Filial]])</f>
        <v>24629</v>
      </c>
    </row>
    <row r="14" spans="1:25" x14ac:dyDescent="0.25">
      <c r="A14">
        <v>456</v>
      </c>
      <c r="B14" t="str">
        <f>VLOOKUP(fContabilidade[[#This Row],[Código]],Tabela2[#All],2,0)</f>
        <v>Soja</v>
      </c>
      <c r="C14" t="s">
        <v>16</v>
      </c>
      <c r="D14">
        <v>1730</v>
      </c>
      <c r="E14" s="2">
        <v>43525</v>
      </c>
      <c r="F14" t="s">
        <v>18</v>
      </c>
      <c r="G14" t="s">
        <v>14</v>
      </c>
      <c r="H14" s="3">
        <v>22780</v>
      </c>
      <c r="I14">
        <v>3446</v>
      </c>
      <c r="J14" s="8">
        <f>fContabilidade[[#This Row],[Valor]]/fContabilidade[[#This Row],[Volume]]</f>
        <v>6.6105629715612304</v>
      </c>
      <c r="K14" s="8" t="str">
        <f>IF(fContabilidade[[#This Row],[P. Unitário]]&gt;2,"Verificar","")</f>
        <v>Verificar</v>
      </c>
      <c r="L14" s="8"/>
      <c r="M14" s="8"/>
      <c r="N14" s="8"/>
    </row>
    <row r="15" spans="1:25" x14ac:dyDescent="0.25">
      <c r="A15">
        <v>456</v>
      </c>
      <c r="B15" t="str">
        <f>VLOOKUP(fContabilidade[[#This Row],[Código]],Tabela2[#All],2,0)</f>
        <v>Soja</v>
      </c>
      <c r="C15" t="s">
        <v>16</v>
      </c>
      <c r="D15">
        <v>1544</v>
      </c>
      <c r="E15" s="2">
        <v>43497</v>
      </c>
      <c r="F15" t="s">
        <v>7</v>
      </c>
      <c r="G15" t="s">
        <v>15</v>
      </c>
      <c r="H15" s="3">
        <v>4962</v>
      </c>
      <c r="I15">
        <v>3148</v>
      </c>
      <c r="J15" s="8">
        <f>fContabilidade[[#This Row],[Valor]]/fContabilidade[[#This Row],[Volume]]</f>
        <v>1.5762388818297333</v>
      </c>
      <c r="K15" s="8" t="str">
        <f>IF(fContabilidade[[#This Row],[P. Unitário]]&gt;2,"Verificar","")</f>
        <v/>
      </c>
      <c r="L15" s="8"/>
      <c r="M15" s="8"/>
      <c r="N15" s="8"/>
    </row>
    <row r="16" spans="1:25" x14ac:dyDescent="0.25">
      <c r="A16">
        <v>327</v>
      </c>
      <c r="B16" t="str">
        <f>VLOOKUP(fContabilidade[[#This Row],[Código]],Tabela2[#All],2,0)</f>
        <v>Milho</v>
      </c>
      <c r="C16" t="s">
        <v>16</v>
      </c>
      <c r="D16">
        <v>4775</v>
      </c>
      <c r="E16" s="2">
        <v>43466</v>
      </c>
      <c r="F16" t="s">
        <v>10</v>
      </c>
      <c r="G16" t="s">
        <v>8</v>
      </c>
      <c r="H16" s="3">
        <v>1645</v>
      </c>
      <c r="I16">
        <v>3974</v>
      </c>
      <c r="J16" s="8">
        <f>fContabilidade[[#This Row],[Valor]]/fContabilidade[[#This Row],[Volume]]</f>
        <v>0.41394061399094112</v>
      </c>
      <c r="K16" s="8" t="str">
        <f>IF(fContabilidade[[#This Row],[P. Unitário]]&gt;2,"Verificar","")</f>
        <v/>
      </c>
      <c r="L16" s="8"/>
      <c r="M16" s="8"/>
      <c r="N16" s="8"/>
    </row>
    <row r="17" spans="1:14" x14ac:dyDescent="0.25">
      <c r="A17">
        <v>327</v>
      </c>
      <c r="B17" t="str">
        <f>VLOOKUP(fContabilidade[[#This Row],[Código]],Tabela2[#All],2,0)</f>
        <v>Milho</v>
      </c>
      <c r="C17" t="s">
        <v>9</v>
      </c>
      <c r="D17">
        <v>1431</v>
      </c>
      <c r="E17" s="2">
        <v>43525</v>
      </c>
      <c r="F17" t="s">
        <v>13</v>
      </c>
      <c r="G17" t="s">
        <v>11</v>
      </c>
      <c r="H17" s="3">
        <v>1320</v>
      </c>
      <c r="I17">
        <v>4764</v>
      </c>
      <c r="J17" s="8">
        <f>fContabilidade[[#This Row],[Valor]]/fContabilidade[[#This Row],[Volume]]</f>
        <v>0.2770780856423174</v>
      </c>
      <c r="K17" s="8" t="str">
        <f>IF(fContabilidade[[#This Row],[P. Unitário]]&gt;2,"Verificar","")</f>
        <v/>
      </c>
      <c r="L17" s="8"/>
      <c r="M17" s="8"/>
      <c r="N17" s="8"/>
    </row>
    <row r="18" spans="1:14" x14ac:dyDescent="0.25">
      <c r="A18">
        <v>20</v>
      </c>
      <c r="B18" t="str">
        <f>VLOOKUP(fContabilidade[[#This Row],[Código]],Tabela2[#All],2,0)</f>
        <v>Algodão</v>
      </c>
      <c r="C18" t="s">
        <v>12</v>
      </c>
      <c r="D18">
        <v>3035</v>
      </c>
      <c r="E18" s="2">
        <v>43556</v>
      </c>
      <c r="F18" t="s">
        <v>7</v>
      </c>
      <c r="G18" t="s">
        <v>14</v>
      </c>
      <c r="H18" s="3">
        <v>2118</v>
      </c>
      <c r="I18">
        <v>4729</v>
      </c>
      <c r="J18" s="8">
        <f>fContabilidade[[#This Row],[Valor]]/fContabilidade[[#This Row],[Volume]]</f>
        <v>0.44787481497145276</v>
      </c>
      <c r="K18" s="8" t="str">
        <f>IF(fContabilidade[[#This Row],[P. Unitário]]&gt;2,"Verificar","")</f>
        <v/>
      </c>
      <c r="L18" s="8"/>
      <c r="M18" s="8"/>
      <c r="N18" s="8"/>
    </row>
    <row r="19" spans="1:14" x14ac:dyDescent="0.25">
      <c r="A19">
        <v>456</v>
      </c>
      <c r="B19" t="str">
        <f>VLOOKUP(fContabilidade[[#This Row],[Código]],Tabela2[#All],2,0)</f>
        <v>Soja</v>
      </c>
      <c r="C19" t="s">
        <v>12</v>
      </c>
      <c r="D19">
        <v>4942</v>
      </c>
      <c r="E19" s="2">
        <v>43525</v>
      </c>
      <c r="F19" t="s">
        <v>10</v>
      </c>
      <c r="G19" t="s">
        <v>15</v>
      </c>
      <c r="H19" s="3">
        <v>1486</v>
      </c>
      <c r="I19">
        <v>2684</v>
      </c>
      <c r="J19" s="8">
        <f>fContabilidade[[#This Row],[Valor]]/fContabilidade[[#This Row],[Volume]]</f>
        <v>0.55365126676602083</v>
      </c>
      <c r="K19" s="8" t="str">
        <f>IF(fContabilidade[[#This Row],[P. Unitário]]&gt;2,"Verificar","")</f>
        <v/>
      </c>
      <c r="L19" s="8"/>
      <c r="M19" s="8"/>
      <c r="N19" s="8"/>
    </row>
    <row r="20" spans="1:14" x14ac:dyDescent="0.25">
      <c r="A20">
        <v>456</v>
      </c>
      <c r="B20" t="str">
        <f>VLOOKUP(fContabilidade[[#This Row],[Código]],Tabela2[#All],2,0)</f>
        <v>Soja</v>
      </c>
      <c r="C20" t="s">
        <v>9</v>
      </c>
      <c r="D20">
        <v>1890</v>
      </c>
      <c r="E20" s="2">
        <v>43556</v>
      </c>
      <c r="F20" t="s">
        <v>13</v>
      </c>
      <c r="G20" t="s">
        <v>8</v>
      </c>
      <c r="H20" s="3">
        <v>4358</v>
      </c>
      <c r="I20">
        <v>3360</v>
      </c>
      <c r="J20" s="8">
        <f>fContabilidade[[#This Row],[Valor]]/fContabilidade[[#This Row],[Volume]]</f>
        <v>1.2970238095238096</v>
      </c>
      <c r="K20" s="8" t="str">
        <f>IF(fContabilidade[[#This Row],[P. Unitário]]&gt;2,"Verificar","")</f>
        <v/>
      </c>
      <c r="L20" s="8"/>
      <c r="M20" s="8"/>
      <c r="N20" s="8"/>
    </row>
    <row r="21" spans="1:14" x14ac:dyDescent="0.25">
      <c r="A21">
        <v>456</v>
      </c>
      <c r="B21" t="str">
        <f>VLOOKUP(fContabilidade[[#This Row],[Código]],Tabela2[#All],2,0)</f>
        <v>Soja</v>
      </c>
      <c r="C21" t="s">
        <v>16</v>
      </c>
      <c r="D21">
        <v>4795</v>
      </c>
      <c r="E21" s="2">
        <v>43497</v>
      </c>
      <c r="F21" t="s">
        <v>13</v>
      </c>
      <c r="G21" t="s">
        <v>11</v>
      </c>
      <c r="H21" s="3">
        <v>3032</v>
      </c>
      <c r="I21">
        <v>2640</v>
      </c>
      <c r="J21" s="8">
        <f>fContabilidade[[#This Row],[Valor]]/fContabilidade[[#This Row],[Volume]]</f>
        <v>1.1484848484848484</v>
      </c>
      <c r="K21" s="8" t="str">
        <f>IF(fContabilidade[[#This Row],[P. Unitário]]&gt;2,"Verificar","")</f>
        <v/>
      </c>
      <c r="L21" s="8"/>
      <c r="M21" s="8"/>
      <c r="N21" s="8"/>
    </row>
    <row r="22" spans="1:14" x14ac:dyDescent="0.25">
      <c r="A22">
        <v>327</v>
      </c>
      <c r="B22" t="str">
        <f>VLOOKUP(fContabilidade[[#This Row],[Código]],Tabela2[#All],2,0)</f>
        <v>Milho</v>
      </c>
      <c r="C22" t="s">
        <v>9</v>
      </c>
      <c r="D22">
        <v>4583</v>
      </c>
      <c r="E22" s="2">
        <v>43466</v>
      </c>
      <c r="F22" t="s">
        <v>7</v>
      </c>
      <c r="G22" t="s">
        <v>14</v>
      </c>
      <c r="H22" s="3">
        <v>4903</v>
      </c>
      <c r="I22">
        <v>2127</v>
      </c>
      <c r="J22" s="8">
        <f>fContabilidade[[#This Row],[Valor]]/fContabilidade[[#This Row],[Volume]]</f>
        <v>2.3051245886224732</v>
      </c>
      <c r="K22" s="8" t="str">
        <f>IF(fContabilidade[[#This Row],[P. Unitário]]&gt;2,"Verificar","")</f>
        <v>Verificar</v>
      </c>
      <c r="L22" s="8"/>
      <c r="M22" s="8"/>
      <c r="N22" s="8"/>
    </row>
    <row r="23" spans="1:14" x14ac:dyDescent="0.25">
      <c r="A23">
        <v>20</v>
      </c>
      <c r="B23" t="str">
        <f>VLOOKUP(fContabilidade[[#This Row],[Código]],Tabela2[#All],2,0)</f>
        <v>Algodão</v>
      </c>
      <c r="C23" t="s">
        <v>16</v>
      </c>
      <c r="D23">
        <v>1927</v>
      </c>
      <c r="E23" s="2">
        <v>43525</v>
      </c>
      <c r="F23" t="s">
        <v>10</v>
      </c>
      <c r="G23" t="s">
        <v>15</v>
      </c>
      <c r="H23" s="3">
        <v>2253</v>
      </c>
      <c r="I23">
        <v>2786</v>
      </c>
      <c r="J23" s="8">
        <f>fContabilidade[[#This Row],[Valor]]/fContabilidade[[#This Row],[Volume]]</f>
        <v>0.80868628858578606</v>
      </c>
      <c r="K23" s="8" t="str">
        <f>IF(fContabilidade[[#This Row],[P. Unitário]]&gt;2,"Verificar","")</f>
        <v/>
      </c>
      <c r="L23" s="8"/>
      <c r="M23" s="8"/>
      <c r="N23" s="8"/>
    </row>
    <row r="24" spans="1:14" x14ac:dyDescent="0.25">
      <c r="A24">
        <v>20</v>
      </c>
      <c r="B24" t="str">
        <f>VLOOKUP(fContabilidade[[#This Row],[Código]],Tabela2[#All],2,0)</f>
        <v>Algodão</v>
      </c>
      <c r="C24" t="s">
        <v>9</v>
      </c>
      <c r="D24">
        <v>1097</v>
      </c>
      <c r="E24" s="2">
        <v>43525</v>
      </c>
      <c r="F24" t="s">
        <v>10</v>
      </c>
      <c r="G24" t="s">
        <v>8</v>
      </c>
      <c r="H24" s="3">
        <v>21700</v>
      </c>
      <c r="I24">
        <v>4529</v>
      </c>
      <c r="J24" s="8">
        <f>fContabilidade[[#This Row],[Valor]]/fContabilidade[[#This Row],[Volume]]</f>
        <v>4.7913446676970635</v>
      </c>
      <c r="K24" s="8" t="str">
        <f>IF(fContabilidade[[#This Row],[P. Unitário]]&gt;2,"Verificar","")</f>
        <v>Verificar</v>
      </c>
      <c r="L24" s="8"/>
      <c r="M24" s="8"/>
      <c r="N24" s="8"/>
    </row>
    <row r="25" spans="1:14" x14ac:dyDescent="0.25">
      <c r="A25">
        <v>456</v>
      </c>
      <c r="B25" t="str">
        <f>VLOOKUP(fContabilidade[[#This Row],[Código]],Tabela2[#All],2,0)</f>
        <v>Soja</v>
      </c>
      <c r="C25" t="s">
        <v>12</v>
      </c>
      <c r="D25">
        <v>4922</v>
      </c>
      <c r="E25" s="2">
        <v>43497</v>
      </c>
      <c r="F25" t="s">
        <v>17</v>
      </c>
      <c r="G25" t="s">
        <v>11</v>
      </c>
      <c r="H25" s="3">
        <v>3878</v>
      </c>
      <c r="I25">
        <v>2818</v>
      </c>
      <c r="J25" s="8">
        <f>fContabilidade[[#This Row],[Valor]]/fContabilidade[[#This Row],[Volume]]</f>
        <v>1.3761533002129169</v>
      </c>
      <c r="K25" s="8" t="str">
        <f>IF(fContabilidade[[#This Row],[P. Unitário]]&gt;2,"Verificar","")</f>
        <v/>
      </c>
      <c r="L25" s="8"/>
      <c r="M25" s="8"/>
      <c r="N25" s="8"/>
    </row>
    <row r="26" spans="1:14" x14ac:dyDescent="0.25">
      <c r="A26">
        <v>327</v>
      </c>
      <c r="B26" t="str">
        <f>VLOOKUP(fContabilidade[[#This Row],[Código]],Tabela2[#All],2,0)</f>
        <v>Milho</v>
      </c>
      <c r="C26" t="s">
        <v>16</v>
      </c>
      <c r="D26">
        <v>2914</v>
      </c>
      <c r="E26" s="2">
        <v>43466</v>
      </c>
      <c r="F26" t="s">
        <v>17</v>
      </c>
      <c r="G26" t="s">
        <v>14</v>
      </c>
      <c r="H26" s="3">
        <v>3262</v>
      </c>
      <c r="I26">
        <v>2572</v>
      </c>
      <c r="J26" s="8">
        <f>fContabilidade[[#This Row],[Valor]]/fContabilidade[[#This Row],[Volume]]</f>
        <v>1.2682737169517886</v>
      </c>
      <c r="K26" s="8" t="str">
        <f>IF(fContabilidade[[#This Row],[P. Unitário]]&gt;2,"Verificar","")</f>
        <v/>
      </c>
      <c r="L26" s="8"/>
      <c r="M26" s="8"/>
      <c r="N26" s="8"/>
    </row>
    <row r="27" spans="1:14" x14ac:dyDescent="0.25">
      <c r="A27">
        <v>20</v>
      </c>
      <c r="B27" t="str">
        <f>VLOOKUP(fContabilidade[[#This Row],[Código]],Tabela2[#All],2,0)</f>
        <v>Algodão</v>
      </c>
      <c r="C27" t="s">
        <v>16</v>
      </c>
      <c r="D27">
        <v>1175</v>
      </c>
      <c r="E27" s="2">
        <v>43525</v>
      </c>
      <c r="F27" t="s">
        <v>18</v>
      </c>
      <c r="G27" t="s">
        <v>15</v>
      </c>
      <c r="H27" s="3">
        <v>3478</v>
      </c>
      <c r="I27">
        <v>2600</v>
      </c>
      <c r="J27" s="8">
        <f>fContabilidade[[#This Row],[Valor]]/fContabilidade[[#This Row],[Volume]]</f>
        <v>1.3376923076923077</v>
      </c>
      <c r="K27" s="8" t="str">
        <f>IF(fContabilidade[[#This Row],[P. Unitário]]&gt;2,"Verificar","")</f>
        <v/>
      </c>
      <c r="L27" s="8"/>
      <c r="M27" s="8"/>
      <c r="N27" s="8"/>
    </row>
    <row r="28" spans="1:14" x14ac:dyDescent="0.25">
      <c r="A28">
        <v>327</v>
      </c>
      <c r="B28" t="str">
        <f>VLOOKUP(fContabilidade[[#This Row],[Código]],Tabela2[#All],2,0)</f>
        <v>Milho</v>
      </c>
      <c r="C28" t="s">
        <v>16</v>
      </c>
      <c r="D28">
        <v>4089</v>
      </c>
      <c r="E28" s="2">
        <v>43556</v>
      </c>
      <c r="F28" t="s">
        <v>18</v>
      </c>
      <c r="G28" t="s">
        <v>8</v>
      </c>
      <c r="H28" s="3">
        <v>4329</v>
      </c>
      <c r="I28">
        <v>3040</v>
      </c>
      <c r="J28" s="8">
        <f>fContabilidade[[#This Row],[Valor]]/fContabilidade[[#This Row],[Volume]]</f>
        <v>1.4240131578947368</v>
      </c>
      <c r="K28" s="8" t="str">
        <f>IF(fContabilidade[[#This Row],[P. Unitário]]&gt;2,"Verificar","")</f>
        <v/>
      </c>
      <c r="L28" s="8"/>
      <c r="M28" s="8"/>
      <c r="N28" s="8"/>
    </row>
    <row r="29" spans="1:14" x14ac:dyDescent="0.25">
      <c r="A29">
        <v>327</v>
      </c>
      <c r="B29" t="str">
        <f>VLOOKUP(fContabilidade[[#This Row],[Código]],Tabela2[#All],2,0)</f>
        <v>Milho</v>
      </c>
      <c r="C29" t="s">
        <v>9</v>
      </c>
      <c r="D29">
        <v>3454</v>
      </c>
      <c r="E29" s="2">
        <v>43525</v>
      </c>
      <c r="F29" t="s">
        <v>7</v>
      </c>
      <c r="G29" t="s">
        <v>11</v>
      </c>
      <c r="H29" s="3">
        <v>1521</v>
      </c>
      <c r="I29">
        <v>4135</v>
      </c>
      <c r="J29" s="8">
        <f>fContabilidade[[#This Row],[Valor]]/fContabilidade[[#This Row],[Volume]]</f>
        <v>0.36783555018137848</v>
      </c>
      <c r="K29" s="8" t="str">
        <f>IF(fContabilidade[[#This Row],[P. Unitário]]&gt;2,"Verificar","")</f>
        <v/>
      </c>
      <c r="L29" s="8"/>
      <c r="M29" s="8"/>
      <c r="N29" s="8"/>
    </row>
    <row r="30" spans="1:14" x14ac:dyDescent="0.25">
      <c r="A30">
        <v>456</v>
      </c>
      <c r="B30" t="str">
        <f>VLOOKUP(fContabilidade[[#This Row],[Código]],Tabela2[#All],2,0)</f>
        <v>Soja</v>
      </c>
      <c r="C30" t="s">
        <v>12</v>
      </c>
      <c r="D30">
        <v>1314</v>
      </c>
      <c r="E30" s="2">
        <v>43556</v>
      </c>
      <c r="F30" t="s">
        <v>10</v>
      </c>
      <c r="G30" t="s">
        <v>14</v>
      </c>
      <c r="H30" s="3">
        <v>4251</v>
      </c>
      <c r="I30">
        <v>2670</v>
      </c>
      <c r="J30" s="8">
        <f>fContabilidade[[#This Row],[Valor]]/fContabilidade[[#This Row],[Volume]]</f>
        <v>1.5921348314606742</v>
      </c>
      <c r="K30" s="8" t="str">
        <f>IF(fContabilidade[[#This Row],[P. Unitário]]&gt;2,"Verificar","")</f>
        <v/>
      </c>
      <c r="L30" s="8"/>
      <c r="M30" s="8"/>
      <c r="N30" s="8"/>
    </row>
    <row r="31" spans="1:14" x14ac:dyDescent="0.25">
      <c r="A31">
        <v>456</v>
      </c>
      <c r="B31" t="str">
        <f>VLOOKUP(fContabilidade[[#This Row],[Código]],Tabela2[#All],2,0)</f>
        <v>Soja</v>
      </c>
      <c r="C31" t="s">
        <v>12</v>
      </c>
      <c r="D31">
        <v>4152</v>
      </c>
      <c r="E31" s="2">
        <v>43497</v>
      </c>
      <c r="F31" t="s">
        <v>13</v>
      </c>
      <c r="G31" t="s">
        <v>15</v>
      </c>
      <c r="H31" s="3">
        <v>2800</v>
      </c>
      <c r="I31">
        <v>2099</v>
      </c>
      <c r="J31" s="8">
        <f>fContabilidade[[#This Row],[Valor]]/fContabilidade[[#This Row],[Volume]]</f>
        <v>1.3339685564554549</v>
      </c>
      <c r="K31" s="8" t="str">
        <f>IF(fContabilidade[[#This Row],[P. Unitário]]&gt;2,"Verificar","")</f>
        <v/>
      </c>
      <c r="L31" s="8"/>
      <c r="M31" s="8"/>
      <c r="N31" s="8"/>
    </row>
    <row r="32" spans="1:14" x14ac:dyDescent="0.25">
      <c r="A32">
        <v>456</v>
      </c>
      <c r="B32" t="str">
        <f>VLOOKUP(fContabilidade[[#This Row],[Código]],Tabela2[#All],2,0)</f>
        <v>Soja</v>
      </c>
      <c r="C32" t="s">
        <v>9</v>
      </c>
      <c r="D32">
        <v>2120</v>
      </c>
      <c r="E32" s="2">
        <v>43466</v>
      </c>
      <c r="F32" t="s">
        <v>7</v>
      </c>
      <c r="G32" t="s">
        <v>8</v>
      </c>
      <c r="H32" s="3">
        <v>1841</v>
      </c>
      <c r="I32">
        <v>3114</v>
      </c>
      <c r="J32" s="8">
        <f>fContabilidade[[#This Row],[Valor]]/fContabilidade[[#This Row],[Volume]]</f>
        <v>0.5912010276172126</v>
      </c>
      <c r="K32" s="8" t="str">
        <f>IF(fContabilidade[[#This Row],[P. Unitário]]&gt;2,"Verificar","")</f>
        <v/>
      </c>
      <c r="L32" s="8"/>
      <c r="M32" s="8"/>
      <c r="N32" s="8"/>
    </row>
    <row r="33" spans="1:14" x14ac:dyDescent="0.25">
      <c r="A33">
        <v>20</v>
      </c>
      <c r="B33" t="str">
        <f>VLOOKUP(fContabilidade[[#This Row],[Código]],Tabela2[#All],2,0)</f>
        <v>Algodão</v>
      </c>
      <c r="C33" t="s">
        <v>16</v>
      </c>
      <c r="D33">
        <v>2414</v>
      </c>
      <c r="E33" s="2">
        <v>43525</v>
      </c>
      <c r="F33" t="s">
        <v>10</v>
      </c>
      <c r="G33" t="s">
        <v>11</v>
      </c>
      <c r="H33" s="3">
        <v>3216</v>
      </c>
      <c r="I33">
        <v>4048</v>
      </c>
      <c r="J33" s="8">
        <f>fContabilidade[[#This Row],[Valor]]/fContabilidade[[#This Row],[Volume]]</f>
        <v>0.7944664031620553</v>
      </c>
      <c r="K33" s="8" t="str">
        <f>IF(fContabilidade[[#This Row],[P. Unitário]]&gt;2,"Verificar","")</f>
        <v/>
      </c>
      <c r="L33" s="8"/>
      <c r="M33" s="8"/>
      <c r="N33" s="8"/>
    </row>
    <row r="34" spans="1:14" x14ac:dyDescent="0.25">
      <c r="A34">
        <v>20</v>
      </c>
      <c r="B34" t="str">
        <f>VLOOKUP(fContabilidade[[#This Row],[Código]],Tabela2[#All],2,0)</f>
        <v>Algodão</v>
      </c>
      <c r="C34" t="s">
        <v>9</v>
      </c>
      <c r="D34">
        <v>2418</v>
      </c>
      <c r="E34" s="2">
        <v>43525</v>
      </c>
      <c r="F34" t="s">
        <v>13</v>
      </c>
      <c r="G34" t="s">
        <v>14</v>
      </c>
      <c r="H34" s="3">
        <v>4662</v>
      </c>
      <c r="I34">
        <v>2307</v>
      </c>
      <c r="J34" s="8">
        <f>fContabilidade[[#This Row],[Valor]]/fContabilidade[[#This Row],[Volume]]</f>
        <v>2.0208062418725619</v>
      </c>
      <c r="K34" s="8" t="str">
        <f>IF(fContabilidade[[#This Row],[P. Unitário]]&gt;2,"Verificar","")</f>
        <v>Verificar</v>
      </c>
      <c r="L34" s="8"/>
      <c r="M34" s="8"/>
      <c r="N34" s="8"/>
    </row>
    <row r="35" spans="1:14" x14ac:dyDescent="0.25">
      <c r="A35">
        <v>456</v>
      </c>
      <c r="B35" t="str">
        <f>VLOOKUP(fContabilidade[[#This Row],[Código]],Tabela2[#All],2,0)</f>
        <v>Soja</v>
      </c>
      <c r="C35" t="s">
        <v>16</v>
      </c>
      <c r="D35">
        <v>3298</v>
      </c>
      <c r="E35" s="2">
        <v>43497</v>
      </c>
      <c r="F35" t="s">
        <v>13</v>
      </c>
      <c r="G35" t="s">
        <v>15</v>
      </c>
      <c r="H35" s="3">
        <v>2002</v>
      </c>
      <c r="I35">
        <v>4913</v>
      </c>
      <c r="J35" s="8">
        <f>fContabilidade[[#This Row],[Valor]]/fContabilidade[[#This Row],[Volume]]</f>
        <v>0.40749033177284755</v>
      </c>
      <c r="K35" s="8" t="str">
        <f>IF(fContabilidade[[#This Row],[P. Unitário]]&gt;2,"Verificar","")</f>
        <v/>
      </c>
      <c r="L35" s="8"/>
      <c r="M35" s="8"/>
      <c r="N35" s="8"/>
    </row>
    <row r="36" spans="1:14" x14ac:dyDescent="0.25">
      <c r="A36">
        <v>456</v>
      </c>
      <c r="B36" t="str">
        <f>VLOOKUP(fContabilidade[[#This Row],[Código]],Tabela2[#All],2,0)</f>
        <v>Soja</v>
      </c>
      <c r="C36" t="s">
        <v>9</v>
      </c>
      <c r="D36">
        <v>3282</v>
      </c>
      <c r="E36" s="2">
        <v>43466</v>
      </c>
      <c r="F36" t="s">
        <v>7</v>
      </c>
      <c r="G36" t="s">
        <v>8</v>
      </c>
      <c r="H36" s="3">
        <v>1098</v>
      </c>
      <c r="I36">
        <v>2089</v>
      </c>
      <c r="J36" s="8">
        <f>fContabilidade[[#This Row],[Valor]]/fContabilidade[[#This Row],[Volume]]</f>
        <v>0.52561033987553851</v>
      </c>
      <c r="K36" s="8" t="str">
        <f>IF(fContabilidade[[#This Row],[P. Unitário]]&gt;2,"Verificar","")</f>
        <v/>
      </c>
      <c r="L36" s="8"/>
      <c r="M36" s="8"/>
      <c r="N36" s="8"/>
    </row>
    <row r="37" spans="1:14" x14ac:dyDescent="0.25">
      <c r="A37">
        <v>327</v>
      </c>
      <c r="B37" t="str">
        <f>VLOOKUP(fContabilidade[[#This Row],[Código]],Tabela2[#All],2,0)</f>
        <v>Milho</v>
      </c>
      <c r="C37" t="s">
        <v>12</v>
      </c>
      <c r="D37">
        <v>3377</v>
      </c>
      <c r="E37" s="2">
        <v>43525</v>
      </c>
      <c r="F37" t="s">
        <v>10</v>
      </c>
      <c r="G37" t="s">
        <v>11</v>
      </c>
      <c r="H37" s="3">
        <v>1941</v>
      </c>
      <c r="I37">
        <v>2480</v>
      </c>
      <c r="J37" s="8">
        <f>fContabilidade[[#This Row],[Valor]]/fContabilidade[[#This Row],[Volume]]</f>
        <v>0.78266129032258069</v>
      </c>
      <c r="K37" s="8" t="str">
        <f>IF(fContabilidade[[#This Row],[P. Unitário]]&gt;2,"Verificar","")</f>
        <v/>
      </c>
      <c r="L37" s="8"/>
      <c r="M37" s="8"/>
      <c r="N37" s="8"/>
    </row>
    <row r="38" spans="1:14" x14ac:dyDescent="0.25">
      <c r="A38">
        <v>327</v>
      </c>
      <c r="B38" t="str">
        <f>VLOOKUP(fContabilidade[[#This Row],[Código]],Tabela2[#All],2,0)</f>
        <v>Milho</v>
      </c>
      <c r="C38" t="s">
        <v>16</v>
      </c>
      <c r="D38">
        <v>1826</v>
      </c>
      <c r="E38" s="2">
        <v>43556</v>
      </c>
      <c r="F38" t="s">
        <v>10</v>
      </c>
      <c r="G38" t="s">
        <v>14</v>
      </c>
      <c r="H38" s="3">
        <v>2497</v>
      </c>
      <c r="I38">
        <v>2651</v>
      </c>
      <c r="J38" s="8">
        <f>fContabilidade[[#This Row],[Valor]]/fContabilidade[[#This Row],[Volume]]</f>
        <v>0.94190871369294604</v>
      </c>
      <c r="K38" s="8" t="str">
        <f>IF(fContabilidade[[#This Row],[P. Unitário]]&gt;2,"Verificar","")</f>
        <v/>
      </c>
      <c r="L38" s="8"/>
      <c r="M38" s="8"/>
      <c r="N38" s="8"/>
    </row>
    <row r="39" spans="1:14" x14ac:dyDescent="0.25">
      <c r="A39">
        <v>20</v>
      </c>
      <c r="B39" t="str">
        <f>VLOOKUP(fContabilidade[[#This Row],[Código]],Tabela2[#All],2,0)</f>
        <v>Algodão</v>
      </c>
      <c r="C39" t="s">
        <v>16</v>
      </c>
      <c r="D39">
        <v>2982</v>
      </c>
      <c r="E39" s="2">
        <v>43525</v>
      </c>
      <c r="F39" t="s">
        <v>17</v>
      </c>
      <c r="G39" t="s">
        <v>15</v>
      </c>
      <c r="H39" s="3">
        <v>1489</v>
      </c>
      <c r="I39">
        <v>2285</v>
      </c>
      <c r="J39" s="8">
        <f>fContabilidade[[#This Row],[Valor]]/fContabilidade[[#This Row],[Volume]]</f>
        <v>0.65164113785557987</v>
      </c>
      <c r="K39" s="8" t="str">
        <f>IF(fContabilidade[[#This Row],[P. Unitário]]&gt;2,"Verificar","")</f>
        <v/>
      </c>
      <c r="L39" s="8"/>
      <c r="M39" s="8"/>
      <c r="N39" s="8"/>
    </row>
    <row r="40" spans="1:14" x14ac:dyDescent="0.25">
      <c r="A40">
        <v>456</v>
      </c>
      <c r="B40" t="str">
        <f>VLOOKUP(fContabilidade[[#This Row],[Código]],Tabela2[#All],2,0)</f>
        <v>Soja</v>
      </c>
      <c r="C40" t="s">
        <v>16</v>
      </c>
      <c r="D40">
        <v>3622</v>
      </c>
      <c r="E40" s="2">
        <v>43556</v>
      </c>
      <c r="F40" t="s">
        <v>17</v>
      </c>
      <c r="G40" t="s">
        <v>8</v>
      </c>
      <c r="H40" s="3">
        <v>4708</v>
      </c>
      <c r="I40">
        <v>2463</v>
      </c>
      <c r="J40" s="8">
        <f>fContabilidade[[#This Row],[Valor]]/fContabilidade[[#This Row],[Volume]]</f>
        <v>1.9114900527811611</v>
      </c>
      <c r="K40" s="8" t="str">
        <f>IF(fContabilidade[[#This Row],[P. Unitário]]&gt;2,"Verificar","")</f>
        <v/>
      </c>
      <c r="L40" s="8"/>
      <c r="M40" s="8"/>
      <c r="N40" s="8"/>
    </row>
    <row r="41" spans="1:14" x14ac:dyDescent="0.25">
      <c r="A41">
        <v>456</v>
      </c>
      <c r="B41" t="str">
        <f>VLOOKUP(fContabilidade[[#This Row],[Código]],Tabela2[#All],2,0)</f>
        <v>Soja</v>
      </c>
      <c r="C41" t="s">
        <v>9</v>
      </c>
      <c r="D41">
        <v>2889</v>
      </c>
      <c r="E41" s="2">
        <v>43497</v>
      </c>
      <c r="F41" t="s">
        <v>18</v>
      </c>
      <c r="G41" t="s">
        <v>11</v>
      </c>
      <c r="H41" s="3">
        <v>4926</v>
      </c>
      <c r="I41">
        <v>2107</v>
      </c>
      <c r="J41" s="8">
        <f>fContabilidade[[#This Row],[Valor]]/fContabilidade[[#This Row],[Volume]]</f>
        <v>2.337921214997627</v>
      </c>
      <c r="K41" s="8" t="str">
        <f>IF(fContabilidade[[#This Row],[P. Unitário]]&gt;2,"Verificar","")</f>
        <v>Verificar</v>
      </c>
      <c r="L41" s="8"/>
      <c r="M41" s="8"/>
      <c r="N41" s="8"/>
    </row>
    <row r="42" spans="1:14" x14ac:dyDescent="0.25">
      <c r="A42">
        <v>456</v>
      </c>
      <c r="B42" t="str">
        <f>VLOOKUP(fContabilidade[[#This Row],[Código]],Tabela2[#All],2,0)</f>
        <v>Soja</v>
      </c>
      <c r="C42" t="s">
        <v>12</v>
      </c>
      <c r="D42">
        <v>1690</v>
      </c>
      <c r="E42" s="2">
        <v>43466</v>
      </c>
      <c r="F42" t="s">
        <v>18</v>
      </c>
      <c r="G42" t="s">
        <v>14</v>
      </c>
      <c r="H42" s="3">
        <v>2838</v>
      </c>
      <c r="I42">
        <v>2241</v>
      </c>
      <c r="J42" s="8">
        <f>fContabilidade[[#This Row],[Valor]]/fContabilidade[[#This Row],[Volume]]</f>
        <v>1.2663989290495314</v>
      </c>
      <c r="K42" s="8" t="str">
        <f>IF(fContabilidade[[#This Row],[P. Unitário]]&gt;2,"Verificar","")</f>
        <v/>
      </c>
      <c r="L42" s="8"/>
      <c r="M42" s="8"/>
      <c r="N42" s="8"/>
    </row>
    <row r="43" spans="1:14" x14ac:dyDescent="0.25">
      <c r="A43">
        <v>327</v>
      </c>
      <c r="B43" t="str">
        <f>VLOOKUP(fContabilidade[[#This Row],[Código]],Tabela2[#All],2,0)</f>
        <v>Milho</v>
      </c>
      <c r="C43" t="s">
        <v>12</v>
      </c>
      <c r="D43">
        <v>3479</v>
      </c>
      <c r="E43" s="2">
        <v>43525</v>
      </c>
      <c r="F43" t="s">
        <v>18</v>
      </c>
      <c r="G43" t="s">
        <v>15</v>
      </c>
      <c r="H43" s="3">
        <v>4645</v>
      </c>
      <c r="I43">
        <v>4829</v>
      </c>
      <c r="J43" s="8">
        <f>fContabilidade[[#This Row],[Valor]]/fContabilidade[[#This Row],[Volume]]</f>
        <v>0.96189687305860427</v>
      </c>
      <c r="K43" s="8" t="str">
        <f>IF(fContabilidade[[#This Row],[P. Unitário]]&gt;2,"Verificar","")</f>
        <v/>
      </c>
      <c r="L43" s="8"/>
      <c r="M43" s="8"/>
      <c r="N43" s="8"/>
    </row>
    <row r="44" spans="1:14" x14ac:dyDescent="0.25">
      <c r="A44">
        <v>456</v>
      </c>
      <c r="B44" t="str">
        <f>VLOOKUP(fContabilidade[[#This Row],[Código]],Tabela2[#All],2,0)</f>
        <v>Soja</v>
      </c>
      <c r="C44" t="s">
        <v>16</v>
      </c>
      <c r="D44">
        <v>4501</v>
      </c>
      <c r="E44" s="2">
        <v>43525</v>
      </c>
      <c r="F44" t="s">
        <v>7</v>
      </c>
      <c r="G44" t="s">
        <v>8</v>
      </c>
      <c r="H44" s="3">
        <v>2150</v>
      </c>
      <c r="I44">
        <v>4676</v>
      </c>
      <c r="J44" s="8">
        <f>fContabilidade[[#This Row],[Valor]]/fContabilidade[[#This Row],[Volume]]</f>
        <v>0.45979469632164244</v>
      </c>
      <c r="K44" s="8" t="str">
        <f>IF(fContabilidade[[#This Row],[P. Unitário]]&gt;2,"Verificar","")</f>
        <v/>
      </c>
      <c r="L44" s="8"/>
      <c r="M44" s="8"/>
      <c r="N44" s="8"/>
    </row>
    <row r="45" spans="1:14" x14ac:dyDescent="0.25">
      <c r="A45">
        <v>327</v>
      </c>
      <c r="B45" t="str">
        <f>VLOOKUP(fContabilidade[[#This Row],[Código]],Tabela2[#All],2,0)</f>
        <v>Milho</v>
      </c>
      <c r="C45" t="s">
        <v>9</v>
      </c>
      <c r="D45">
        <v>2455</v>
      </c>
      <c r="E45" s="2">
        <v>43497</v>
      </c>
      <c r="F45" t="s">
        <v>10</v>
      </c>
      <c r="G45" t="s">
        <v>11</v>
      </c>
      <c r="H45" s="3">
        <v>1564</v>
      </c>
      <c r="I45">
        <v>2163</v>
      </c>
      <c r="J45" s="8">
        <f>fContabilidade[[#This Row],[Valor]]/fContabilidade[[#This Row],[Volume]]</f>
        <v>0.7230698104484512</v>
      </c>
      <c r="K45" s="8" t="str">
        <f>IF(fContabilidade[[#This Row],[P. Unitário]]&gt;2,"Verificar","")</f>
        <v/>
      </c>
      <c r="L45" s="8"/>
      <c r="M45" s="8"/>
      <c r="N45" s="8"/>
    </row>
    <row r="46" spans="1:14" x14ac:dyDescent="0.25">
      <c r="A46">
        <v>20</v>
      </c>
      <c r="B46" t="str">
        <f>VLOOKUP(fContabilidade[[#This Row],[Código]],Tabela2[#All],2,0)</f>
        <v>Algodão</v>
      </c>
      <c r="C46" t="s">
        <v>12</v>
      </c>
      <c r="D46">
        <v>2200</v>
      </c>
      <c r="E46" s="2">
        <v>43466</v>
      </c>
      <c r="F46" t="s">
        <v>13</v>
      </c>
      <c r="G46" t="s">
        <v>14</v>
      </c>
      <c r="H46" s="3">
        <v>2112</v>
      </c>
      <c r="I46">
        <v>2423</v>
      </c>
      <c r="J46" s="8">
        <f>fContabilidade[[#This Row],[Valor]]/fContabilidade[[#This Row],[Volume]]</f>
        <v>0.87164671894345858</v>
      </c>
      <c r="K46" s="8" t="str">
        <f>IF(fContabilidade[[#This Row],[P. Unitário]]&gt;2,"Verificar","")</f>
        <v/>
      </c>
      <c r="L46" s="8"/>
      <c r="M46" s="8"/>
      <c r="N46" s="8"/>
    </row>
    <row r="47" spans="1:14" x14ac:dyDescent="0.25">
      <c r="A47">
        <v>327</v>
      </c>
      <c r="B47" t="str">
        <f>VLOOKUP(fContabilidade[[#This Row],[Código]],Tabela2[#All],2,0)</f>
        <v>Milho</v>
      </c>
      <c r="C47" t="s">
        <v>12</v>
      </c>
      <c r="D47">
        <v>4185</v>
      </c>
      <c r="E47" s="2">
        <v>43525</v>
      </c>
      <c r="F47" t="s">
        <v>13</v>
      </c>
      <c r="G47" t="s">
        <v>15</v>
      </c>
      <c r="H47" s="3">
        <v>4079</v>
      </c>
      <c r="I47">
        <v>4856</v>
      </c>
      <c r="J47" s="8">
        <f>fContabilidade[[#This Row],[Valor]]/fContabilidade[[#This Row],[Volume]]</f>
        <v>0.83999176276771004</v>
      </c>
      <c r="K47" s="8" t="str">
        <f>IF(fContabilidade[[#This Row],[P. Unitário]]&gt;2,"Verificar","")</f>
        <v/>
      </c>
      <c r="L47" s="8"/>
      <c r="M47" s="8"/>
      <c r="N47" s="8"/>
    </row>
    <row r="48" spans="1:14" x14ac:dyDescent="0.25">
      <c r="A48">
        <v>327</v>
      </c>
      <c r="B48" t="str">
        <f>VLOOKUP(fContabilidade[[#This Row],[Código]],Tabela2[#All],2,0)</f>
        <v>Milho</v>
      </c>
      <c r="C48" t="s">
        <v>9</v>
      </c>
      <c r="D48">
        <v>4129</v>
      </c>
      <c r="E48" s="2">
        <v>43556</v>
      </c>
      <c r="F48" t="s">
        <v>7</v>
      </c>
      <c r="G48" t="s">
        <v>8</v>
      </c>
      <c r="H48" s="3">
        <v>3581</v>
      </c>
      <c r="I48">
        <v>2929</v>
      </c>
      <c r="J48" s="8">
        <f>fContabilidade[[#This Row],[Valor]]/fContabilidade[[#This Row],[Volume]]</f>
        <v>1.2226015705018778</v>
      </c>
      <c r="K48" s="8" t="str">
        <f>IF(fContabilidade[[#This Row],[P. Unitário]]&gt;2,"Verificar","")</f>
        <v/>
      </c>
      <c r="L48" s="8"/>
      <c r="M48" s="8"/>
      <c r="N48" s="8"/>
    </row>
    <row r="49" spans="1:14" x14ac:dyDescent="0.25">
      <c r="A49">
        <v>456</v>
      </c>
      <c r="B49" t="str">
        <f>VLOOKUP(fContabilidade[[#This Row],[Código]],Tabela2[#All],2,0)</f>
        <v>Soja</v>
      </c>
      <c r="C49" t="s">
        <v>16</v>
      </c>
      <c r="D49">
        <v>1658</v>
      </c>
      <c r="E49" s="2">
        <v>43525</v>
      </c>
      <c r="F49" t="s">
        <v>10</v>
      </c>
      <c r="G49" t="s">
        <v>11</v>
      </c>
      <c r="H49" s="3">
        <v>1469</v>
      </c>
      <c r="I49">
        <v>4640</v>
      </c>
      <c r="J49" s="8">
        <f>fContabilidade[[#This Row],[Valor]]/fContabilidade[[#This Row],[Volume]]</f>
        <v>0.31659482758620688</v>
      </c>
      <c r="K49" s="8" t="str">
        <f>IF(fContabilidade[[#This Row],[P. Unitário]]&gt;2,"Verificar","")</f>
        <v/>
      </c>
      <c r="L49" s="8"/>
      <c r="M49" s="8"/>
      <c r="N49" s="8"/>
    </row>
    <row r="50" spans="1:14" x14ac:dyDescent="0.25">
      <c r="A50">
        <v>456</v>
      </c>
      <c r="B50" t="str">
        <f>VLOOKUP(fContabilidade[[#This Row],[Código]],Tabela2[#All],2,0)</f>
        <v>Soja</v>
      </c>
      <c r="C50" t="s">
        <v>9</v>
      </c>
      <c r="D50">
        <v>2019</v>
      </c>
      <c r="E50" s="2">
        <v>43556</v>
      </c>
      <c r="F50" t="s">
        <v>10</v>
      </c>
      <c r="G50" t="s">
        <v>14</v>
      </c>
      <c r="H50" s="3">
        <v>3867</v>
      </c>
      <c r="I50">
        <v>3679</v>
      </c>
      <c r="J50" s="8">
        <f>fContabilidade[[#This Row],[Valor]]/fContabilidade[[#This Row],[Volume]]</f>
        <v>1.0511008426202773</v>
      </c>
      <c r="K50" s="8" t="str">
        <f>IF(fContabilidade[[#This Row],[P. Unitário]]&gt;2,"Verificar","")</f>
        <v/>
      </c>
      <c r="L50" s="8"/>
      <c r="M50" s="8"/>
      <c r="N50" s="8"/>
    </row>
    <row r="51" spans="1:14" x14ac:dyDescent="0.25">
      <c r="A51">
        <v>456</v>
      </c>
      <c r="B51" t="str">
        <f>VLOOKUP(fContabilidade[[#This Row],[Código]],Tabela2[#All],2,0)</f>
        <v>Soja</v>
      </c>
      <c r="C51" t="s">
        <v>16</v>
      </c>
      <c r="D51">
        <v>1182</v>
      </c>
      <c r="E51" s="2">
        <v>43497</v>
      </c>
      <c r="F51" t="s">
        <v>17</v>
      </c>
      <c r="G51" t="s">
        <v>15</v>
      </c>
      <c r="H51" s="3">
        <v>4828</v>
      </c>
      <c r="I51">
        <v>2336</v>
      </c>
      <c r="J51" s="8">
        <f>fContabilidade[[#This Row],[Valor]]/fContabilidade[[#This Row],[Volume]]</f>
        <v>2.0667808219178081</v>
      </c>
      <c r="K51" s="8" t="str">
        <f>IF(fContabilidade[[#This Row],[P. Unitário]]&gt;2,"Verificar","")</f>
        <v>Verificar</v>
      </c>
      <c r="L51" s="8"/>
      <c r="M51" s="8"/>
      <c r="N51" s="8"/>
    </row>
    <row r="52" spans="1:14" x14ac:dyDescent="0.25">
      <c r="A52">
        <v>20</v>
      </c>
      <c r="B52" t="str">
        <f>VLOOKUP(fContabilidade[[#This Row],[Código]],Tabela2[#All],2,0)</f>
        <v>Algodão</v>
      </c>
      <c r="C52" t="s">
        <v>9</v>
      </c>
      <c r="D52">
        <v>3260</v>
      </c>
      <c r="E52" s="2">
        <v>43466</v>
      </c>
      <c r="F52" t="s">
        <v>17</v>
      </c>
      <c r="G52" t="s">
        <v>8</v>
      </c>
      <c r="H52" s="3">
        <v>4058</v>
      </c>
      <c r="I52">
        <v>4993</v>
      </c>
      <c r="J52" s="8">
        <f>fContabilidade[[#This Row],[Valor]]/fContabilidade[[#This Row],[Volume]]</f>
        <v>0.81273783296615265</v>
      </c>
      <c r="K52" s="8" t="str">
        <f>IF(fContabilidade[[#This Row],[P. Unitário]]&gt;2,"Verificar","")</f>
        <v/>
      </c>
      <c r="L52" s="8"/>
      <c r="M52" s="8"/>
      <c r="N52" s="8"/>
    </row>
    <row r="53" spans="1:14" x14ac:dyDescent="0.25">
      <c r="A53">
        <v>20</v>
      </c>
      <c r="B53" t="str">
        <f>VLOOKUP(fContabilidade[[#This Row],[Código]],Tabela2[#All],2,0)</f>
        <v>Algodão</v>
      </c>
      <c r="C53" t="s">
        <v>12</v>
      </c>
      <c r="D53">
        <v>2426</v>
      </c>
      <c r="E53" s="2">
        <v>43525</v>
      </c>
      <c r="F53" t="s">
        <v>18</v>
      </c>
      <c r="G53" t="s">
        <v>11</v>
      </c>
      <c r="H53" s="3">
        <v>1502</v>
      </c>
      <c r="I53">
        <v>2259</v>
      </c>
      <c r="J53" s="8">
        <f>fContabilidade[[#This Row],[Valor]]/fContabilidade[[#This Row],[Volume]]</f>
        <v>0.66489597166888004</v>
      </c>
      <c r="K53" s="8" t="str">
        <f>IF(fContabilidade[[#This Row],[P. Unitário]]&gt;2,"Verificar","")</f>
        <v/>
      </c>
      <c r="L53" s="8"/>
      <c r="M53" s="8"/>
      <c r="N53" s="8"/>
    </row>
    <row r="54" spans="1:14" x14ac:dyDescent="0.25">
      <c r="A54">
        <v>456</v>
      </c>
      <c r="B54" t="str">
        <f>VLOOKUP(fContabilidade[[#This Row],[Código]],Tabela2[#All],2,0)</f>
        <v>Soja</v>
      </c>
      <c r="C54" t="s">
        <v>16</v>
      </c>
      <c r="D54">
        <v>1404</v>
      </c>
      <c r="E54" s="2">
        <v>43525</v>
      </c>
      <c r="F54" t="s">
        <v>18</v>
      </c>
      <c r="G54" t="s">
        <v>14</v>
      </c>
      <c r="H54" s="3">
        <v>2642</v>
      </c>
      <c r="I54">
        <v>2735</v>
      </c>
      <c r="J54" s="8">
        <f>fContabilidade[[#This Row],[Valor]]/fContabilidade[[#This Row],[Volume]]</f>
        <v>0.96599634369287024</v>
      </c>
      <c r="K54" s="8" t="str">
        <f>IF(fContabilidade[[#This Row],[P. Unitário]]&gt;2,"Verificar","")</f>
        <v/>
      </c>
      <c r="L54" s="8"/>
      <c r="M54" s="8"/>
      <c r="N54" s="8"/>
    </row>
    <row r="55" spans="1:14" x14ac:dyDescent="0.25">
      <c r="A55">
        <v>456</v>
      </c>
      <c r="B55" t="str">
        <f>VLOOKUP(fContabilidade[[#This Row],[Código]],Tabela2[#All],2,0)</f>
        <v>Soja</v>
      </c>
      <c r="C55" t="s">
        <v>16</v>
      </c>
      <c r="D55">
        <v>3670</v>
      </c>
      <c r="E55" s="2">
        <v>43497</v>
      </c>
      <c r="F55" t="s">
        <v>7</v>
      </c>
      <c r="G55" t="s">
        <v>15</v>
      </c>
      <c r="H55" s="3">
        <v>3349</v>
      </c>
      <c r="I55">
        <v>4679</v>
      </c>
      <c r="J55" s="8">
        <f>fContabilidade[[#This Row],[Valor]]/fContabilidade[[#This Row],[Volume]]</f>
        <v>0.71575122889506304</v>
      </c>
      <c r="K55" s="8" t="str">
        <f>IF(fContabilidade[[#This Row],[P. Unitário]]&gt;2,"Verificar","")</f>
        <v/>
      </c>
      <c r="L55" s="8"/>
      <c r="M55" s="8"/>
      <c r="N55" s="8"/>
    </row>
    <row r="56" spans="1:14" x14ac:dyDescent="0.25">
      <c r="A56">
        <v>327</v>
      </c>
      <c r="B56" t="str">
        <f>VLOOKUP(fContabilidade[[#This Row],[Código]],Tabela2[#All],2,0)</f>
        <v>Milho</v>
      </c>
      <c r="C56" t="s">
        <v>16</v>
      </c>
      <c r="D56">
        <v>1615</v>
      </c>
      <c r="E56" s="2">
        <v>43466</v>
      </c>
      <c r="F56" t="s">
        <v>10</v>
      </c>
      <c r="G56" t="s">
        <v>8</v>
      </c>
      <c r="H56" s="3">
        <v>1615</v>
      </c>
      <c r="I56">
        <v>3993</v>
      </c>
      <c r="J56" s="8">
        <f>fContabilidade[[#This Row],[Valor]]/fContabilidade[[#This Row],[Volume]]</f>
        <v>0.40445780115201602</v>
      </c>
      <c r="K56" s="8" t="str">
        <f>IF(fContabilidade[[#This Row],[P. Unitário]]&gt;2,"Verificar","")</f>
        <v/>
      </c>
      <c r="L56" s="8"/>
      <c r="M56" s="8"/>
      <c r="N56" s="8"/>
    </row>
    <row r="57" spans="1:14" x14ac:dyDescent="0.25">
      <c r="A57">
        <v>327</v>
      </c>
      <c r="B57" t="str">
        <f>VLOOKUP(fContabilidade[[#This Row],[Código]],Tabela2[#All],2,0)</f>
        <v>Milho</v>
      </c>
      <c r="C57" t="s">
        <v>9</v>
      </c>
      <c r="D57">
        <v>3130</v>
      </c>
      <c r="E57" s="2">
        <v>43525</v>
      </c>
      <c r="F57" t="s">
        <v>13</v>
      </c>
      <c r="G57" t="s">
        <v>11</v>
      </c>
      <c r="H57" s="3">
        <v>2345</v>
      </c>
      <c r="I57">
        <v>3697</v>
      </c>
      <c r="J57" s="8">
        <f>fContabilidade[[#This Row],[Valor]]/fContabilidade[[#This Row],[Volume]]</f>
        <v>0.63429807952393835</v>
      </c>
      <c r="K57" s="8" t="str">
        <f>IF(fContabilidade[[#This Row],[P. Unitário]]&gt;2,"Verificar","")</f>
        <v/>
      </c>
      <c r="L57" s="8"/>
      <c r="M57" s="8"/>
      <c r="N57" s="8"/>
    </row>
    <row r="58" spans="1:14" x14ac:dyDescent="0.25">
      <c r="A58">
        <v>20</v>
      </c>
      <c r="B58" t="str">
        <f>VLOOKUP(fContabilidade[[#This Row],[Código]],Tabela2[#All],2,0)</f>
        <v>Algodão</v>
      </c>
      <c r="C58" t="s">
        <v>12</v>
      </c>
      <c r="D58">
        <v>1233</v>
      </c>
      <c r="E58" s="2">
        <v>43556</v>
      </c>
      <c r="F58" t="s">
        <v>7</v>
      </c>
      <c r="G58" t="s">
        <v>14</v>
      </c>
      <c r="H58" s="3">
        <v>1717</v>
      </c>
      <c r="I58">
        <v>4957</v>
      </c>
      <c r="J58" s="8">
        <f>fContabilidade[[#This Row],[Valor]]/fContabilidade[[#This Row],[Volume]]</f>
        <v>0.34637885818035102</v>
      </c>
      <c r="K58" s="8" t="str">
        <f>IF(fContabilidade[[#This Row],[P. Unitário]]&gt;2,"Verificar","")</f>
        <v/>
      </c>
      <c r="L58" s="8"/>
      <c r="M58" s="8"/>
      <c r="N58" s="8"/>
    </row>
    <row r="59" spans="1:14" x14ac:dyDescent="0.25">
      <c r="A59">
        <v>456</v>
      </c>
      <c r="B59" t="str">
        <f>VLOOKUP(fContabilidade[[#This Row],[Código]],Tabela2[#All],2,0)</f>
        <v>Soja</v>
      </c>
      <c r="C59" t="s">
        <v>12</v>
      </c>
      <c r="D59">
        <v>2356</v>
      </c>
      <c r="E59" s="2">
        <v>43525</v>
      </c>
      <c r="F59" t="s">
        <v>10</v>
      </c>
      <c r="G59" t="s">
        <v>15</v>
      </c>
      <c r="H59" s="3">
        <v>4177</v>
      </c>
      <c r="I59">
        <v>3434</v>
      </c>
      <c r="J59" s="8">
        <f>fContabilidade[[#This Row],[Valor]]/fContabilidade[[#This Row],[Volume]]</f>
        <v>1.2163657542224811</v>
      </c>
      <c r="K59" s="8" t="str">
        <f>IF(fContabilidade[[#This Row],[P. Unitário]]&gt;2,"Verificar","")</f>
        <v/>
      </c>
      <c r="L59" s="8"/>
      <c r="M59" s="8"/>
      <c r="N59" s="8"/>
    </row>
    <row r="60" spans="1:14" x14ac:dyDescent="0.25">
      <c r="A60">
        <v>456</v>
      </c>
      <c r="B60" t="str">
        <f>VLOOKUP(fContabilidade[[#This Row],[Código]],Tabela2[#All],2,0)</f>
        <v>Soja</v>
      </c>
      <c r="C60" t="s">
        <v>9</v>
      </c>
      <c r="D60">
        <v>4426</v>
      </c>
      <c r="E60" s="2">
        <v>43556</v>
      </c>
      <c r="F60" t="s">
        <v>13</v>
      </c>
      <c r="G60" t="s">
        <v>8</v>
      </c>
      <c r="H60" s="3">
        <v>3997</v>
      </c>
      <c r="I60">
        <v>4375</v>
      </c>
      <c r="J60" s="8">
        <f>fContabilidade[[#This Row],[Valor]]/fContabilidade[[#This Row],[Volume]]</f>
        <v>0.91359999999999997</v>
      </c>
      <c r="K60" s="8" t="str">
        <f>IF(fContabilidade[[#This Row],[P. Unitário]]&gt;2,"Verificar","")</f>
        <v/>
      </c>
      <c r="L60" s="8"/>
      <c r="M60" s="8"/>
      <c r="N60" s="8"/>
    </row>
    <row r="61" spans="1:14" x14ac:dyDescent="0.25">
      <c r="A61">
        <v>456</v>
      </c>
      <c r="B61" t="str">
        <f>VLOOKUP(fContabilidade[[#This Row],[Código]],Tabela2[#All],2,0)</f>
        <v>Soja</v>
      </c>
      <c r="C61" t="s">
        <v>16</v>
      </c>
      <c r="D61">
        <v>1398</v>
      </c>
      <c r="E61" s="2">
        <v>43497</v>
      </c>
      <c r="F61" t="s">
        <v>13</v>
      </c>
      <c r="G61" t="s">
        <v>11</v>
      </c>
      <c r="H61" s="3">
        <v>3999</v>
      </c>
      <c r="I61">
        <v>4999</v>
      </c>
      <c r="J61" s="8">
        <f>fContabilidade[[#This Row],[Valor]]/fContabilidade[[#This Row],[Volume]]</f>
        <v>0.79995999199839973</v>
      </c>
      <c r="K61" s="8" t="str">
        <f>IF(fContabilidade[[#This Row],[P. Unitário]]&gt;2,"Verificar","")</f>
        <v/>
      </c>
      <c r="L61" s="8"/>
      <c r="M61" s="8"/>
      <c r="N61" s="8"/>
    </row>
    <row r="62" spans="1:14" x14ac:dyDescent="0.25">
      <c r="A62">
        <v>327</v>
      </c>
      <c r="B62" t="str">
        <f>VLOOKUP(fContabilidade[[#This Row],[Código]],Tabela2[#All],2,0)</f>
        <v>Milho</v>
      </c>
      <c r="C62" t="s">
        <v>9</v>
      </c>
      <c r="D62">
        <v>1682</v>
      </c>
      <c r="E62" s="2">
        <v>43466</v>
      </c>
      <c r="F62" t="s">
        <v>7</v>
      </c>
      <c r="G62" t="s">
        <v>14</v>
      </c>
      <c r="H62" s="3">
        <v>3166</v>
      </c>
      <c r="I62">
        <v>4074</v>
      </c>
      <c r="J62" s="8">
        <f>fContabilidade[[#This Row],[Valor]]/fContabilidade[[#This Row],[Volume]]</f>
        <v>0.77712322042218951</v>
      </c>
      <c r="K62" s="8" t="str">
        <f>IF(fContabilidade[[#This Row],[P. Unitário]]&gt;2,"Verificar","")</f>
        <v/>
      </c>
      <c r="L62" s="8"/>
      <c r="M62" s="8"/>
      <c r="N62" s="8"/>
    </row>
    <row r="63" spans="1:14" x14ac:dyDescent="0.25">
      <c r="A63">
        <v>20</v>
      </c>
      <c r="B63" t="str">
        <f>VLOOKUP(fContabilidade[[#This Row],[Código]],Tabela2[#All],2,0)</f>
        <v>Algodão</v>
      </c>
      <c r="C63" t="s">
        <v>16</v>
      </c>
      <c r="D63">
        <v>3782</v>
      </c>
      <c r="E63" s="2">
        <v>43525</v>
      </c>
      <c r="F63" t="s">
        <v>10</v>
      </c>
      <c r="G63" t="s">
        <v>15</v>
      </c>
      <c r="H63" s="3">
        <v>2105</v>
      </c>
      <c r="I63">
        <v>4548</v>
      </c>
      <c r="J63" s="8">
        <f>fContabilidade[[#This Row],[Valor]]/fContabilidade[[#This Row],[Volume]]</f>
        <v>0.46284080914687775</v>
      </c>
      <c r="K63" s="8" t="str">
        <f>IF(fContabilidade[[#This Row],[P. Unitário]]&gt;2,"Verificar","")</f>
        <v/>
      </c>
      <c r="L63" s="8"/>
      <c r="M63" s="8"/>
      <c r="N63" s="8"/>
    </row>
    <row r="64" spans="1:14" x14ac:dyDescent="0.25">
      <c r="A64">
        <v>20</v>
      </c>
      <c r="B64" t="str">
        <f>VLOOKUP(fContabilidade[[#This Row],[Código]],Tabela2[#All],2,0)</f>
        <v>Algodão</v>
      </c>
      <c r="C64" t="s">
        <v>9</v>
      </c>
      <c r="D64">
        <v>1805</v>
      </c>
      <c r="E64" s="2">
        <v>43525</v>
      </c>
      <c r="F64" t="s">
        <v>10</v>
      </c>
      <c r="G64" t="s">
        <v>8</v>
      </c>
      <c r="H64" s="3">
        <v>1996</v>
      </c>
      <c r="I64">
        <v>2648</v>
      </c>
      <c r="J64" s="8">
        <f>fContabilidade[[#This Row],[Valor]]/fContabilidade[[#This Row],[Volume]]</f>
        <v>0.75377643504531722</v>
      </c>
      <c r="K64" s="8" t="str">
        <f>IF(fContabilidade[[#This Row],[P. Unitário]]&gt;2,"Verificar","")</f>
        <v/>
      </c>
      <c r="L64" s="8"/>
      <c r="M64" s="8"/>
      <c r="N64" s="8"/>
    </row>
    <row r="65" spans="1:14" x14ac:dyDescent="0.25">
      <c r="A65">
        <v>456</v>
      </c>
      <c r="B65" t="str">
        <f>VLOOKUP(fContabilidade[[#This Row],[Código]],Tabela2[#All],2,0)</f>
        <v>Soja</v>
      </c>
      <c r="C65" t="s">
        <v>12</v>
      </c>
      <c r="D65">
        <v>3471</v>
      </c>
      <c r="E65" s="2">
        <v>43497</v>
      </c>
      <c r="F65" t="s">
        <v>17</v>
      </c>
      <c r="G65" t="s">
        <v>11</v>
      </c>
      <c r="H65" s="3">
        <v>1995</v>
      </c>
      <c r="I65">
        <v>2908</v>
      </c>
      <c r="J65" s="8">
        <f>fContabilidade[[#This Row],[Valor]]/fContabilidade[[#This Row],[Volume]]</f>
        <v>0.68603851444291608</v>
      </c>
      <c r="K65" s="8" t="str">
        <f>IF(fContabilidade[[#This Row],[P. Unitário]]&gt;2,"Verificar","")</f>
        <v/>
      </c>
      <c r="L65" s="8"/>
      <c r="M65" s="8"/>
      <c r="N65" s="8"/>
    </row>
    <row r="66" spans="1:14" x14ac:dyDescent="0.25">
      <c r="A66">
        <v>327</v>
      </c>
      <c r="B66" t="str">
        <f>VLOOKUP(fContabilidade[[#This Row],[Código]],Tabela2[#All],2,0)</f>
        <v>Milho</v>
      </c>
      <c r="C66" t="s">
        <v>16</v>
      </c>
      <c r="D66">
        <v>4413</v>
      </c>
      <c r="E66" s="2">
        <v>43466</v>
      </c>
      <c r="F66" t="s">
        <v>17</v>
      </c>
      <c r="G66" t="s">
        <v>14</v>
      </c>
      <c r="H66" s="3">
        <v>3899</v>
      </c>
      <c r="I66">
        <v>3436</v>
      </c>
      <c r="J66" s="8">
        <f>fContabilidade[[#This Row],[Valor]]/fContabilidade[[#This Row],[Volume]]</f>
        <v>1.1347497089639116</v>
      </c>
      <c r="K66" s="8" t="str">
        <f>IF(fContabilidade[[#This Row],[P. Unitário]]&gt;2,"Verificar","")</f>
        <v/>
      </c>
      <c r="L66" s="8"/>
      <c r="M66" s="8"/>
      <c r="N66" s="8"/>
    </row>
    <row r="67" spans="1:14" x14ac:dyDescent="0.25">
      <c r="A67">
        <v>20</v>
      </c>
      <c r="B67" t="str">
        <f>VLOOKUP(fContabilidade[[#This Row],[Código]],Tabela2[#All],2,0)</f>
        <v>Algodão</v>
      </c>
      <c r="C67" t="s">
        <v>16</v>
      </c>
      <c r="D67">
        <v>4776</v>
      </c>
      <c r="E67" s="2">
        <v>43525</v>
      </c>
      <c r="F67" t="s">
        <v>18</v>
      </c>
      <c r="G67" t="s">
        <v>15</v>
      </c>
      <c r="H67" s="3">
        <v>4519</v>
      </c>
      <c r="I67">
        <v>2191</v>
      </c>
      <c r="J67" s="8">
        <f>fContabilidade[[#This Row],[Valor]]/fContabilidade[[#This Row],[Volume]]</f>
        <v>2.0625285257873118</v>
      </c>
      <c r="K67" s="8" t="str">
        <f>IF(fContabilidade[[#This Row],[P. Unitário]]&gt;2,"Verificar","")</f>
        <v>Verificar</v>
      </c>
      <c r="L67" s="8"/>
      <c r="M67" s="8"/>
      <c r="N67" s="8"/>
    </row>
    <row r="68" spans="1:14" x14ac:dyDescent="0.25">
      <c r="A68">
        <v>327</v>
      </c>
      <c r="B68" t="str">
        <f>VLOOKUP(fContabilidade[[#This Row],[Código]],Tabela2[#All],2,0)</f>
        <v>Milho</v>
      </c>
      <c r="C68" t="s">
        <v>16</v>
      </c>
      <c r="D68">
        <v>3667</v>
      </c>
      <c r="E68" s="2">
        <v>43556</v>
      </c>
      <c r="F68" t="s">
        <v>18</v>
      </c>
      <c r="G68" t="s">
        <v>8</v>
      </c>
      <c r="H68" s="3">
        <v>1558</v>
      </c>
      <c r="I68">
        <v>4372</v>
      </c>
      <c r="J68" s="8">
        <f>fContabilidade[[#This Row],[Valor]]/fContabilidade[[#This Row],[Volume]]</f>
        <v>0.35635864592863675</v>
      </c>
      <c r="K68" s="8" t="str">
        <f>IF(fContabilidade[[#This Row],[P. Unitário]]&gt;2,"Verificar","")</f>
        <v/>
      </c>
      <c r="L68" s="8"/>
      <c r="M68" s="8"/>
      <c r="N68" s="8"/>
    </row>
    <row r="69" spans="1:14" x14ac:dyDescent="0.25">
      <c r="A69">
        <v>327</v>
      </c>
      <c r="B69" t="str">
        <f>VLOOKUP(fContabilidade[[#This Row],[Código]],Tabela2[#All],2,0)</f>
        <v>Milho</v>
      </c>
      <c r="C69" t="s">
        <v>9</v>
      </c>
      <c r="D69">
        <v>1023</v>
      </c>
      <c r="E69" s="2">
        <v>43525</v>
      </c>
      <c r="F69" t="s">
        <v>7</v>
      </c>
      <c r="G69" t="s">
        <v>11</v>
      </c>
      <c r="H69" s="3">
        <v>4886</v>
      </c>
      <c r="I69">
        <v>2310</v>
      </c>
      <c r="J69" s="8">
        <f>fContabilidade[[#This Row],[Valor]]/fContabilidade[[#This Row],[Volume]]</f>
        <v>2.1151515151515152</v>
      </c>
      <c r="K69" s="8" t="str">
        <f>IF(fContabilidade[[#This Row],[P. Unitário]]&gt;2,"Verificar","")</f>
        <v>Verificar</v>
      </c>
      <c r="L69" s="8"/>
      <c r="M69" s="8"/>
      <c r="N69" s="8"/>
    </row>
    <row r="70" spans="1:14" x14ac:dyDescent="0.25">
      <c r="A70">
        <v>456</v>
      </c>
      <c r="B70" t="str">
        <f>VLOOKUP(fContabilidade[[#This Row],[Código]],Tabela2[#All],2,0)</f>
        <v>Soja</v>
      </c>
      <c r="C70" t="s">
        <v>12</v>
      </c>
      <c r="D70">
        <v>1604</v>
      </c>
      <c r="E70" s="2">
        <v>43556</v>
      </c>
      <c r="F70" t="s">
        <v>10</v>
      </c>
      <c r="G70" t="s">
        <v>14</v>
      </c>
      <c r="H70" s="3">
        <v>3476</v>
      </c>
      <c r="I70">
        <v>2919</v>
      </c>
      <c r="J70" s="8">
        <f>fContabilidade[[#This Row],[Valor]]/fContabilidade[[#This Row],[Volume]]</f>
        <v>1.1908187735525866</v>
      </c>
      <c r="K70" s="8" t="str">
        <f>IF(fContabilidade[[#This Row],[P. Unitário]]&gt;2,"Verificar","")</f>
        <v/>
      </c>
      <c r="L70" s="8"/>
      <c r="M70" s="8"/>
      <c r="N70" s="8"/>
    </row>
    <row r="71" spans="1:14" x14ac:dyDescent="0.25">
      <c r="A71">
        <v>456</v>
      </c>
      <c r="B71" t="str">
        <f>VLOOKUP(fContabilidade[[#This Row],[Código]],Tabela2[#All],2,0)</f>
        <v>Soja</v>
      </c>
      <c r="C71" t="s">
        <v>12</v>
      </c>
      <c r="D71">
        <v>1477</v>
      </c>
      <c r="E71" s="2">
        <v>43497</v>
      </c>
      <c r="F71" t="s">
        <v>13</v>
      </c>
      <c r="G71" t="s">
        <v>15</v>
      </c>
      <c r="H71" s="3">
        <v>4913</v>
      </c>
      <c r="I71">
        <v>4177</v>
      </c>
      <c r="J71" s="8">
        <f>fContabilidade[[#This Row],[Valor]]/fContabilidade[[#This Row],[Volume]]</f>
        <v>1.1762030165190327</v>
      </c>
      <c r="K71" s="8" t="str">
        <f>IF(fContabilidade[[#This Row],[P. Unitário]]&gt;2,"Verificar","")</f>
        <v/>
      </c>
      <c r="L71" s="8"/>
      <c r="M71" s="8"/>
      <c r="N71" s="8"/>
    </row>
    <row r="72" spans="1:14" x14ac:dyDescent="0.25">
      <c r="A72">
        <v>456</v>
      </c>
      <c r="B72" t="str">
        <f>VLOOKUP(fContabilidade[[#This Row],[Código]],Tabela2[#All],2,0)</f>
        <v>Soja</v>
      </c>
      <c r="C72" t="s">
        <v>9</v>
      </c>
      <c r="D72">
        <v>4287</v>
      </c>
      <c r="E72" s="2">
        <v>43466</v>
      </c>
      <c r="F72" t="s">
        <v>7</v>
      </c>
      <c r="G72" t="s">
        <v>8</v>
      </c>
      <c r="H72" s="3">
        <v>4054</v>
      </c>
      <c r="I72">
        <v>4963</v>
      </c>
      <c r="J72" s="8">
        <f>fContabilidade[[#This Row],[Valor]]/fContabilidade[[#This Row],[Volume]]</f>
        <v>0.81684465041305665</v>
      </c>
      <c r="K72" s="8" t="str">
        <f>IF(fContabilidade[[#This Row],[P. Unitário]]&gt;2,"Verificar","")</f>
        <v/>
      </c>
      <c r="L72" s="8"/>
      <c r="M72" s="8"/>
      <c r="N72" s="8"/>
    </row>
    <row r="73" spans="1:14" x14ac:dyDescent="0.25">
      <c r="A73">
        <v>20</v>
      </c>
      <c r="B73" t="str">
        <f>VLOOKUP(fContabilidade[[#This Row],[Código]],Tabela2[#All],2,0)</f>
        <v>Algodão</v>
      </c>
      <c r="C73" t="s">
        <v>16</v>
      </c>
      <c r="D73">
        <v>3728</v>
      </c>
      <c r="E73" s="2">
        <v>43525</v>
      </c>
      <c r="F73" t="s">
        <v>10</v>
      </c>
      <c r="G73" t="s">
        <v>11</v>
      </c>
      <c r="H73" s="3">
        <v>1282</v>
      </c>
      <c r="I73">
        <v>2734</v>
      </c>
      <c r="J73" s="8">
        <f>fContabilidade[[#This Row],[Valor]]/fContabilidade[[#This Row],[Volume]]</f>
        <v>0.46891002194586684</v>
      </c>
      <c r="K73" s="8" t="str">
        <f>IF(fContabilidade[[#This Row],[P. Unitário]]&gt;2,"Verificar","")</f>
        <v/>
      </c>
      <c r="L73" s="8"/>
      <c r="M73" s="8"/>
      <c r="N73" s="8"/>
    </row>
    <row r="74" spans="1:14" x14ac:dyDescent="0.25">
      <c r="A74">
        <v>20</v>
      </c>
      <c r="B74" t="str">
        <f>VLOOKUP(fContabilidade[[#This Row],[Código]],Tabela2[#All],2,0)</f>
        <v>Algodão</v>
      </c>
      <c r="C74" t="s">
        <v>9</v>
      </c>
      <c r="D74">
        <v>2132</v>
      </c>
      <c r="E74" s="2">
        <v>43525</v>
      </c>
      <c r="F74" t="s">
        <v>13</v>
      </c>
      <c r="G74" t="s">
        <v>14</v>
      </c>
      <c r="H74" s="3">
        <v>3185</v>
      </c>
      <c r="I74">
        <v>4743</v>
      </c>
      <c r="J74" s="8">
        <f>fContabilidade[[#This Row],[Valor]]/fContabilidade[[#This Row],[Volume]]</f>
        <v>0.67151591819523504</v>
      </c>
      <c r="K74" s="8" t="str">
        <f>IF(fContabilidade[[#This Row],[P. Unitário]]&gt;2,"Verificar","")</f>
        <v/>
      </c>
      <c r="L74" s="8"/>
      <c r="M74" s="8"/>
      <c r="N74" s="8"/>
    </row>
    <row r="75" spans="1:14" x14ac:dyDescent="0.25">
      <c r="A75">
        <v>456</v>
      </c>
      <c r="B75" t="str">
        <f>VLOOKUP(fContabilidade[[#This Row],[Código]],Tabela2[#All],2,0)</f>
        <v>Soja</v>
      </c>
      <c r="C75" t="s">
        <v>16</v>
      </c>
      <c r="D75">
        <v>1805</v>
      </c>
      <c r="E75" s="2">
        <v>43497</v>
      </c>
      <c r="F75" t="s">
        <v>13</v>
      </c>
      <c r="G75" t="s">
        <v>15</v>
      </c>
      <c r="H75" s="3">
        <v>3200</v>
      </c>
      <c r="I75">
        <v>3275</v>
      </c>
      <c r="J75" s="8">
        <f>fContabilidade[[#This Row],[Valor]]/fContabilidade[[#This Row],[Volume]]</f>
        <v>0.97709923664122134</v>
      </c>
      <c r="K75" s="8" t="str">
        <f>IF(fContabilidade[[#This Row],[P. Unitário]]&gt;2,"Verificar","")</f>
        <v/>
      </c>
      <c r="L75" s="8"/>
      <c r="M75" s="8"/>
      <c r="N75" s="8"/>
    </row>
    <row r="76" spans="1:14" x14ac:dyDescent="0.25">
      <c r="A76">
        <v>456</v>
      </c>
      <c r="B76" t="str">
        <f>VLOOKUP(fContabilidade[[#This Row],[Código]],Tabela2[#All],2,0)</f>
        <v>Soja</v>
      </c>
      <c r="C76" t="s">
        <v>9</v>
      </c>
      <c r="D76">
        <v>1462</v>
      </c>
      <c r="E76" s="2">
        <v>43466</v>
      </c>
      <c r="F76" t="s">
        <v>7</v>
      </c>
      <c r="G76" t="s">
        <v>8</v>
      </c>
      <c r="H76" s="3">
        <v>1240</v>
      </c>
      <c r="I76">
        <v>4787</v>
      </c>
      <c r="J76" s="8">
        <f>fContabilidade[[#This Row],[Valor]]/fContabilidade[[#This Row],[Volume]]</f>
        <v>0.25903488614998954</v>
      </c>
      <c r="K76" s="8" t="str">
        <f>IF(fContabilidade[[#This Row],[P. Unitário]]&gt;2,"Verificar","")</f>
        <v/>
      </c>
      <c r="L76" s="8"/>
      <c r="M76" s="8"/>
      <c r="N76" s="8"/>
    </row>
    <row r="77" spans="1:14" x14ac:dyDescent="0.25">
      <c r="A77">
        <v>327</v>
      </c>
      <c r="B77" t="str">
        <f>VLOOKUP(fContabilidade[[#This Row],[Código]],Tabela2[#All],2,0)</f>
        <v>Milho</v>
      </c>
      <c r="C77" t="s">
        <v>12</v>
      </c>
      <c r="D77">
        <v>2045</v>
      </c>
      <c r="E77" s="2">
        <v>43525</v>
      </c>
      <c r="F77" t="s">
        <v>10</v>
      </c>
      <c r="G77" t="s">
        <v>11</v>
      </c>
      <c r="H77" s="3">
        <v>4894</v>
      </c>
      <c r="I77">
        <v>2938</v>
      </c>
      <c r="J77" s="8">
        <f>fContabilidade[[#This Row],[Valor]]/fContabilidade[[#This Row],[Volume]]</f>
        <v>1.6657590197413206</v>
      </c>
      <c r="K77" s="8" t="str">
        <f>IF(fContabilidade[[#This Row],[P. Unitário]]&gt;2,"Verificar","")</f>
        <v/>
      </c>
      <c r="L77" s="8"/>
      <c r="M77" s="8"/>
      <c r="N77" s="8"/>
    </row>
    <row r="78" spans="1:14" x14ac:dyDescent="0.25">
      <c r="A78">
        <v>327</v>
      </c>
      <c r="B78" t="str">
        <f>VLOOKUP(fContabilidade[[#This Row],[Código]],Tabela2[#All],2,0)</f>
        <v>Milho</v>
      </c>
      <c r="C78" t="s">
        <v>16</v>
      </c>
      <c r="D78">
        <v>4023</v>
      </c>
      <c r="E78" s="2">
        <v>43556</v>
      </c>
      <c r="F78" t="s">
        <v>10</v>
      </c>
      <c r="G78" t="s">
        <v>14</v>
      </c>
      <c r="H78" s="3">
        <v>3614</v>
      </c>
      <c r="I78">
        <v>2630</v>
      </c>
      <c r="J78" s="8">
        <f>fContabilidade[[#This Row],[Valor]]/fContabilidade[[#This Row],[Volume]]</f>
        <v>1.3741444866920152</v>
      </c>
      <c r="K78" s="8" t="str">
        <f>IF(fContabilidade[[#This Row],[P. Unitário]]&gt;2,"Verificar","")</f>
        <v/>
      </c>
      <c r="L78" s="8"/>
      <c r="M78" s="8"/>
      <c r="N78" s="8"/>
    </row>
    <row r="79" spans="1:14" x14ac:dyDescent="0.25">
      <c r="A79">
        <v>20</v>
      </c>
      <c r="B79" t="str">
        <f>VLOOKUP(fContabilidade[[#This Row],[Código]],Tabela2[#All],2,0)</f>
        <v>Algodão</v>
      </c>
      <c r="C79" t="s">
        <v>16</v>
      </c>
      <c r="D79">
        <v>4299</v>
      </c>
      <c r="E79" s="2">
        <v>43525</v>
      </c>
      <c r="F79" t="s">
        <v>17</v>
      </c>
      <c r="G79" t="s">
        <v>15</v>
      </c>
      <c r="H79" s="3">
        <v>4776</v>
      </c>
      <c r="I79">
        <v>3437</v>
      </c>
      <c r="J79" s="8">
        <f>fContabilidade[[#This Row],[Valor]]/fContabilidade[[#This Row],[Volume]]</f>
        <v>1.3895839394821066</v>
      </c>
      <c r="K79" s="8" t="str">
        <f>IF(fContabilidade[[#This Row],[P. Unitário]]&gt;2,"Verificar","")</f>
        <v/>
      </c>
      <c r="L79" s="8"/>
      <c r="M79" s="8"/>
      <c r="N79" s="8"/>
    </row>
    <row r="80" spans="1:14" x14ac:dyDescent="0.25">
      <c r="A80">
        <v>456</v>
      </c>
      <c r="B80" t="str">
        <f>VLOOKUP(fContabilidade[[#This Row],[Código]],Tabela2[#All],2,0)</f>
        <v>Soja</v>
      </c>
      <c r="C80" t="s">
        <v>16</v>
      </c>
      <c r="D80">
        <v>3927</v>
      </c>
      <c r="E80" s="2">
        <v>43556</v>
      </c>
      <c r="F80" t="s">
        <v>17</v>
      </c>
      <c r="G80" t="s">
        <v>8</v>
      </c>
      <c r="H80" s="3">
        <v>3470</v>
      </c>
      <c r="I80">
        <v>2644</v>
      </c>
      <c r="J80" s="8">
        <f>fContabilidade[[#This Row],[Valor]]/fContabilidade[[#This Row],[Volume]]</f>
        <v>1.3124054462934946</v>
      </c>
      <c r="K80" s="8" t="str">
        <f>IF(fContabilidade[[#This Row],[P. Unitário]]&gt;2,"Verificar","")</f>
        <v/>
      </c>
      <c r="L80" s="8"/>
      <c r="M80" s="8"/>
      <c r="N80" s="8"/>
    </row>
    <row r="81" spans="1:14" x14ac:dyDescent="0.25">
      <c r="A81">
        <v>456</v>
      </c>
      <c r="B81" t="str">
        <f>VLOOKUP(fContabilidade[[#This Row],[Código]],Tabela2[#All],2,0)</f>
        <v>Soja</v>
      </c>
      <c r="C81" t="s">
        <v>9</v>
      </c>
      <c r="D81">
        <v>3147</v>
      </c>
      <c r="E81" s="2">
        <v>43497</v>
      </c>
      <c r="F81" t="s">
        <v>18</v>
      </c>
      <c r="G81" t="s">
        <v>11</v>
      </c>
      <c r="H81" s="3">
        <v>2821</v>
      </c>
      <c r="I81">
        <v>4255</v>
      </c>
      <c r="J81" s="8">
        <f>fContabilidade[[#This Row],[Valor]]/fContabilidade[[#This Row],[Volume]]</f>
        <v>0.66298472385428908</v>
      </c>
      <c r="K81" s="8" t="str">
        <f>IF(fContabilidade[[#This Row],[P. Unitário]]&gt;2,"Verificar","")</f>
        <v/>
      </c>
      <c r="L81" s="8"/>
      <c r="M81" s="8"/>
      <c r="N81" s="8"/>
    </row>
    <row r="82" spans="1:14" x14ac:dyDescent="0.25">
      <c r="A82">
        <v>456</v>
      </c>
      <c r="B82" t="str">
        <f>VLOOKUP(fContabilidade[[#This Row],[Código]],Tabela2[#All],2,0)</f>
        <v>Soja</v>
      </c>
      <c r="C82" t="s">
        <v>12</v>
      </c>
      <c r="D82">
        <v>1535</v>
      </c>
      <c r="E82" s="2">
        <v>43466</v>
      </c>
      <c r="F82" t="s">
        <v>18</v>
      </c>
      <c r="G82" t="s">
        <v>14</v>
      </c>
      <c r="H82" s="3">
        <v>3263</v>
      </c>
      <c r="I82">
        <v>4347</v>
      </c>
      <c r="J82" s="8">
        <f>fContabilidade[[#This Row],[Valor]]/fContabilidade[[#This Row],[Volume]]</f>
        <v>0.75063262019783761</v>
      </c>
      <c r="K82" s="8" t="str">
        <f>IF(fContabilidade[[#This Row],[P. Unitário]]&gt;2,"Verificar","")</f>
        <v/>
      </c>
      <c r="L82" s="8"/>
      <c r="M82" s="8"/>
      <c r="N82" s="8"/>
    </row>
    <row r="83" spans="1:14" x14ac:dyDescent="0.25">
      <c r="A83">
        <v>327</v>
      </c>
      <c r="B83" t="str">
        <f>VLOOKUP(fContabilidade[[#This Row],[Código]],Tabela2[#All],2,0)</f>
        <v>Milho</v>
      </c>
      <c r="C83" t="s">
        <v>12</v>
      </c>
      <c r="D83">
        <v>2401</v>
      </c>
      <c r="E83" s="2">
        <v>43525</v>
      </c>
      <c r="F83" t="s">
        <v>18</v>
      </c>
      <c r="G83" t="s">
        <v>15</v>
      </c>
      <c r="H83" s="3">
        <v>1826</v>
      </c>
      <c r="I83">
        <v>4073</v>
      </c>
      <c r="J83" s="8">
        <f>fContabilidade[[#This Row],[Valor]]/fContabilidade[[#This Row],[Volume]]</f>
        <v>0.44831819297814879</v>
      </c>
      <c r="K83" s="8" t="str">
        <f>IF(fContabilidade[[#This Row],[P. Unitário]]&gt;2,"Verificar","")</f>
        <v/>
      </c>
      <c r="L83" s="8"/>
      <c r="M83" s="8"/>
      <c r="N83" s="8"/>
    </row>
    <row r="84" spans="1:14" x14ac:dyDescent="0.25">
      <c r="A84">
        <v>456</v>
      </c>
      <c r="B84" t="str">
        <f>VLOOKUP(fContabilidade[[#This Row],[Código]],Tabela2[#All],2,0)</f>
        <v>Soja</v>
      </c>
      <c r="C84" t="s">
        <v>16</v>
      </c>
      <c r="D84">
        <v>4025</v>
      </c>
      <c r="E84" s="2">
        <v>43525</v>
      </c>
      <c r="F84" t="s">
        <v>7</v>
      </c>
      <c r="G84" t="s">
        <v>8</v>
      </c>
      <c r="H84" s="3">
        <v>4243</v>
      </c>
      <c r="I84">
        <v>4746</v>
      </c>
      <c r="J84" s="8">
        <f>fContabilidade[[#This Row],[Valor]]/fContabilidade[[#This Row],[Volume]]</f>
        <v>0.89401601348504001</v>
      </c>
      <c r="K84" s="8" t="str">
        <f>IF(fContabilidade[[#This Row],[P. Unitário]]&gt;2,"Verificar","")</f>
        <v/>
      </c>
      <c r="L84" s="8"/>
      <c r="M84" s="8"/>
      <c r="N84" s="8"/>
    </row>
    <row r="85" spans="1:14" x14ac:dyDescent="0.25">
      <c r="A85">
        <v>327</v>
      </c>
      <c r="B85" t="str">
        <f>VLOOKUP(fContabilidade[[#This Row],[Código]],Tabela2[#All],2,0)</f>
        <v>Milho</v>
      </c>
      <c r="C85" t="s">
        <v>9</v>
      </c>
      <c r="D85">
        <v>1320</v>
      </c>
      <c r="E85" s="2">
        <v>43497</v>
      </c>
      <c r="F85" t="s">
        <v>10</v>
      </c>
      <c r="G85" t="s">
        <v>11</v>
      </c>
      <c r="H85" s="3">
        <v>4431</v>
      </c>
      <c r="I85">
        <v>4023</v>
      </c>
      <c r="J85" s="8">
        <f>fContabilidade[[#This Row],[Valor]]/fContabilidade[[#This Row],[Volume]]</f>
        <v>1.1014168530947055</v>
      </c>
      <c r="K85" s="8" t="str">
        <f>IF(fContabilidade[[#This Row],[P. Unitário]]&gt;2,"Verificar","")</f>
        <v/>
      </c>
      <c r="L85" s="8"/>
      <c r="M85" s="8"/>
      <c r="N85" s="8"/>
    </row>
    <row r="86" spans="1:14" x14ac:dyDescent="0.25">
      <c r="A86">
        <v>20</v>
      </c>
      <c r="B86" t="str">
        <f>VLOOKUP(fContabilidade[[#This Row],[Código]],Tabela2[#All],2,0)</f>
        <v>Algodão</v>
      </c>
      <c r="C86" t="s">
        <v>12</v>
      </c>
      <c r="D86">
        <v>4988</v>
      </c>
      <c r="E86" s="2">
        <v>43466</v>
      </c>
      <c r="F86" t="s">
        <v>13</v>
      </c>
      <c r="G86" t="s">
        <v>14</v>
      </c>
      <c r="H86" s="3">
        <v>41705</v>
      </c>
      <c r="I86">
        <v>2580</v>
      </c>
      <c r="J86" s="8">
        <f>fContabilidade[[#This Row],[Valor]]/fContabilidade[[#This Row],[Volume]]</f>
        <v>16.164728682170544</v>
      </c>
      <c r="K86" s="8" t="str">
        <f>IF(fContabilidade[[#This Row],[P. Unitário]]&gt;2,"Verificar","")</f>
        <v>Verificar</v>
      </c>
      <c r="L86" s="8"/>
      <c r="M86" s="8"/>
      <c r="N86" s="8"/>
    </row>
    <row r="87" spans="1:14" x14ac:dyDescent="0.25">
      <c r="A87">
        <v>327</v>
      </c>
      <c r="B87" t="str">
        <f>VLOOKUP(fContabilidade[[#This Row],[Código]],Tabela2[#All],2,0)</f>
        <v>Milho</v>
      </c>
      <c r="C87" t="s">
        <v>12</v>
      </c>
      <c r="D87">
        <v>4634</v>
      </c>
      <c r="E87" s="2">
        <v>43525</v>
      </c>
      <c r="F87" t="s">
        <v>13</v>
      </c>
      <c r="G87" t="s">
        <v>15</v>
      </c>
      <c r="H87" s="3">
        <v>4895</v>
      </c>
      <c r="I87">
        <v>4992</v>
      </c>
      <c r="J87" s="8">
        <f>fContabilidade[[#This Row],[Valor]]/fContabilidade[[#This Row],[Volume]]</f>
        <v>0.98056891025641024</v>
      </c>
      <c r="K87" s="8" t="str">
        <f>IF(fContabilidade[[#This Row],[P. Unitário]]&gt;2,"Verificar","")</f>
        <v/>
      </c>
      <c r="L87" s="8"/>
      <c r="M87" s="8"/>
      <c r="N87" s="8"/>
    </row>
    <row r="88" spans="1:14" x14ac:dyDescent="0.25">
      <c r="A88">
        <v>327</v>
      </c>
      <c r="B88" t="str">
        <f>VLOOKUP(fContabilidade[[#This Row],[Código]],Tabela2[#All],2,0)</f>
        <v>Milho</v>
      </c>
      <c r="C88" t="s">
        <v>9</v>
      </c>
      <c r="D88">
        <v>4350</v>
      </c>
      <c r="E88" s="2">
        <v>43556</v>
      </c>
      <c r="F88" t="s">
        <v>7</v>
      </c>
      <c r="G88" t="s">
        <v>8</v>
      </c>
      <c r="H88" s="3">
        <v>3712</v>
      </c>
      <c r="I88">
        <v>2481</v>
      </c>
      <c r="J88" s="8">
        <f>fContabilidade[[#This Row],[Valor]]/fContabilidade[[#This Row],[Volume]]</f>
        <v>1.4961708988311164</v>
      </c>
      <c r="K88" s="8" t="str">
        <f>IF(fContabilidade[[#This Row],[P. Unitário]]&gt;2,"Verificar","")</f>
        <v/>
      </c>
      <c r="L88" s="8"/>
      <c r="M88" s="8"/>
      <c r="N88" s="8"/>
    </row>
    <row r="89" spans="1:14" x14ac:dyDescent="0.25">
      <c r="A89">
        <v>456</v>
      </c>
      <c r="B89" t="str">
        <f>VLOOKUP(fContabilidade[[#This Row],[Código]],Tabela2[#All],2,0)</f>
        <v>Soja</v>
      </c>
      <c r="C89" t="s">
        <v>16</v>
      </c>
      <c r="D89">
        <v>3676</v>
      </c>
      <c r="E89" s="2">
        <v>43525</v>
      </c>
      <c r="F89" t="s">
        <v>10</v>
      </c>
      <c r="G89" t="s">
        <v>11</v>
      </c>
      <c r="H89" s="3">
        <v>3046</v>
      </c>
      <c r="I89">
        <v>2770</v>
      </c>
      <c r="J89" s="8">
        <f>fContabilidade[[#This Row],[Valor]]/fContabilidade[[#This Row],[Volume]]</f>
        <v>1.0996389891696752</v>
      </c>
      <c r="K89" s="8" t="str">
        <f>IF(fContabilidade[[#This Row],[P. Unitário]]&gt;2,"Verificar","")</f>
        <v/>
      </c>
      <c r="L89" s="8"/>
      <c r="M89" s="8"/>
      <c r="N89" s="8"/>
    </row>
    <row r="90" spans="1:14" x14ac:dyDescent="0.25">
      <c r="A90">
        <v>456</v>
      </c>
      <c r="B90" t="str">
        <f>VLOOKUP(fContabilidade[[#This Row],[Código]],Tabela2[#All],2,0)</f>
        <v>Soja</v>
      </c>
      <c r="C90" t="s">
        <v>9</v>
      </c>
      <c r="D90">
        <v>1206</v>
      </c>
      <c r="E90" s="2">
        <v>43556</v>
      </c>
      <c r="F90" t="s">
        <v>10</v>
      </c>
      <c r="G90" t="s">
        <v>14</v>
      </c>
      <c r="H90" s="3">
        <v>2180</v>
      </c>
      <c r="I90">
        <v>3799</v>
      </c>
      <c r="J90" s="8">
        <f>fContabilidade[[#This Row],[Valor]]/fContabilidade[[#This Row],[Volume]]</f>
        <v>0.57383521979468277</v>
      </c>
      <c r="K90" s="8" t="str">
        <f>IF(fContabilidade[[#This Row],[P. Unitário]]&gt;2,"Verificar","")</f>
        <v/>
      </c>
      <c r="L90" s="8"/>
      <c r="M90" s="8"/>
      <c r="N90" s="8"/>
    </row>
    <row r="91" spans="1:14" x14ac:dyDescent="0.25">
      <c r="A91">
        <v>456</v>
      </c>
      <c r="B91" t="str">
        <f>VLOOKUP(fContabilidade[[#This Row],[Código]],Tabela2[#All],2,0)</f>
        <v>Soja</v>
      </c>
      <c r="C91" t="s">
        <v>16</v>
      </c>
      <c r="D91">
        <v>3264</v>
      </c>
      <c r="E91" s="2">
        <v>43497</v>
      </c>
      <c r="F91" t="s">
        <v>17</v>
      </c>
      <c r="G91" t="s">
        <v>15</v>
      </c>
      <c r="H91" s="3">
        <v>2414</v>
      </c>
      <c r="I91">
        <v>2775</v>
      </c>
      <c r="J91" s="8">
        <f>fContabilidade[[#This Row],[Valor]]/fContabilidade[[#This Row],[Volume]]</f>
        <v>0.86990990990990991</v>
      </c>
      <c r="K91" s="8" t="str">
        <f>IF(fContabilidade[[#This Row],[P. Unitário]]&gt;2,"Verificar","")</f>
        <v/>
      </c>
      <c r="L91" s="8"/>
      <c r="M91" s="8"/>
      <c r="N91" s="8"/>
    </row>
    <row r="92" spans="1:14" x14ac:dyDescent="0.25">
      <c r="A92">
        <v>20</v>
      </c>
      <c r="B92" t="str">
        <f>VLOOKUP(fContabilidade[[#This Row],[Código]],Tabela2[#All],2,0)</f>
        <v>Algodão</v>
      </c>
      <c r="C92" t="s">
        <v>9</v>
      </c>
      <c r="D92">
        <v>4823</v>
      </c>
      <c r="E92" s="2">
        <v>43466</v>
      </c>
      <c r="F92" t="s">
        <v>17</v>
      </c>
      <c r="G92" t="s">
        <v>8</v>
      </c>
      <c r="H92" s="3">
        <v>4851</v>
      </c>
      <c r="I92">
        <v>4643</v>
      </c>
      <c r="J92" s="8">
        <f>fContabilidade[[#This Row],[Valor]]/fContabilidade[[#This Row],[Volume]]</f>
        <v>1.0447986215808744</v>
      </c>
      <c r="K92" s="8" t="str">
        <f>IF(fContabilidade[[#This Row],[P. Unitário]]&gt;2,"Verificar","")</f>
        <v/>
      </c>
      <c r="L92" s="8"/>
      <c r="M92" s="8"/>
      <c r="N92" s="8"/>
    </row>
    <row r="93" spans="1:14" x14ac:dyDescent="0.25">
      <c r="A93">
        <v>20</v>
      </c>
      <c r="B93" t="str">
        <f>VLOOKUP(fContabilidade[[#This Row],[Código]],Tabela2[#All],2,0)</f>
        <v>Algodão</v>
      </c>
      <c r="C93" t="s">
        <v>12</v>
      </c>
      <c r="D93">
        <v>1453</v>
      </c>
      <c r="E93" s="2">
        <v>43525</v>
      </c>
      <c r="F93" t="s">
        <v>18</v>
      </c>
      <c r="G93" t="s">
        <v>11</v>
      </c>
      <c r="H93" s="3">
        <v>1816</v>
      </c>
      <c r="I93">
        <v>4520</v>
      </c>
      <c r="J93" s="8">
        <f>fContabilidade[[#This Row],[Valor]]/fContabilidade[[#This Row],[Volume]]</f>
        <v>0.40176991150442476</v>
      </c>
      <c r="K93" s="8" t="str">
        <f>IF(fContabilidade[[#This Row],[P. Unitário]]&gt;2,"Verificar","")</f>
        <v/>
      </c>
      <c r="L93" s="8"/>
      <c r="M93" s="8"/>
      <c r="N93" s="8"/>
    </row>
    <row r="94" spans="1:14" x14ac:dyDescent="0.25">
      <c r="A94">
        <v>456</v>
      </c>
      <c r="B94" t="str">
        <f>VLOOKUP(fContabilidade[[#This Row],[Código]],Tabela2[#All],2,0)</f>
        <v>Soja</v>
      </c>
      <c r="C94" t="s">
        <v>16</v>
      </c>
      <c r="D94">
        <v>1720</v>
      </c>
      <c r="E94" s="2">
        <v>43525</v>
      </c>
      <c r="F94" t="s">
        <v>18</v>
      </c>
      <c r="G94" t="s">
        <v>14</v>
      </c>
      <c r="H94" s="3">
        <v>3260</v>
      </c>
      <c r="I94">
        <v>2772</v>
      </c>
      <c r="J94" s="8">
        <f>fContabilidade[[#This Row],[Valor]]/fContabilidade[[#This Row],[Volume]]</f>
        <v>1.176046176046176</v>
      </c>
      <c r="K94" s="8" t="str">
        <f>IF(fContabilidade[[#This Row],[P. Unitário]]&gt;2,"Verificar","")</f>
        <v/>
      </c>
      <c r="L94" s="8"/>
      <c r="M94" s="8"/>
      <c r="N94" s="8"/>
    </row>
    <row r="95" spans="1:14" x14ac:dyDescent="0.25">
      <c r="A95">
        <v>456</v>
      </c>
      <c r="B95" t="str">
        <f>VLOOKUP(fContabilidade[[#This Row],[Código]],Tabela2[#All],2,0)</f>
        <v>Soja</v>
      </c>
      <c r="C95" t="s">
        <v>16</v>
      </c>
      <c r="D95">
        <v>3129</v>
      </c>
      <c r="E95" s="2">
        <v>43497</v>
      </c>
      <c r="F95" t="s">
        <v>7</v>
      </c>
      <c r="G95" t="s">
        <v>15</v>
      </c>
      <c r="H95" s="3">
        <v>2694</v>
      </c>
      <c r="I95">
        <v>3171</v>
      </c>
      <c r="J95" s="8">
        <f>fContabilidade[[#This Row],[Valor]]/fContabilidade[[#This Row],[Volume]]</f>
        <v>0.84957426679280978</v>
      </c>
      <c r="K95" s="8" t="str">
        <f>IF(fContabilidade[[#This Row],[P. Unitário]]&gt;2,"Verificar","")</f>
        <v/>
      </c>
      <c r="L95" s="8"/>
      <c r="M95" s="8"/>
      <c r="N95" s="8"/>
    </row>
    <row r="96" spans="1:14" x14ac:dyDescent="0.25">
      <c r="A96">
        <v>327</v>
      </c>
      <c r="B96" t="str">
        <f>VLOOKUP(fContabilidade[[#This Row],[Código]],Tabela2[#All],2,0)</f>
        <v>Milho</v>
      </c>
      <c r="C96" t="s">
        <v>16</v>
      </c>
      <c r="D96">
        <v>3368</v>
      </c>
      <c r="E96" s="2">
        <v>43466</v>
      </c>
      <c r="F96" t="s">
        <v>10</v>
      </c>
      <c r="G96" t="s">
        <v>8</v>
      </c>
      <c r="H96" s="3">
        <v>4621</v>
      </c>
      <c r="I96">
        <v>3796</v>
      </c>
      <c r="J96" s="8">
        <f>fContabilidade[[#This Row],[Valor]]/fContabilidade[[#This Row],[Volume]]</f>
        <v>1.2173340358271865</v>
      </c>
      <c r="K96" s="8" t="str">
        <f>IF(fContabilidade[[#This Row],[P. Unitário]]&gt;2,"Verificar","")</f>
        <v/>
      </c>
      <c r="L96" s="8"/>
      <c r="M96" s="8"/>
      <c r="N96" s="8"/>
    </row>
    <row r="97" spans="1:14" x14ac:dyDescent="0.25">
      <c r="A97">
        <v>327</v>
      </c>
      <c r="B97" t="str">
        <f>VLOOKUP(fContabilidade[[#This Row],[Código]],Tabela2[#All],2,0)</f>
        <v>Milho</v>
      </c>
      <c r="C97" t="s">
        <v>9</v>
      </c>
      <c r="D97">
        <v>4187</v>
      </c>
      <c r="E97" s="2">
        <v>43525</v>
      </c>
      <c r="F97" t="s">
        <v>13</v>
      </c>
      <c r="G97" t="s">
        <v>11</v>
      </c>
      <c r="H97" s="3">
        <v>1411</v>
      </c>
      <c r="I97">
        <v>4680</v>
      </c>
      <c r="J97" s="8">
        <f>fContabilidade[[#This Row],[Valor]]/fContabilidade[[#This Row],[Volume]]</f>
        <v>0.30149572649572648</v>
      </c>
      <c r="K97" s="8" t="str">
        <f>IF(fContabilidade[[#This Row],[P. Unitário]]&gt;2,"Verificar","")</f>
        <v/>
      </c>
      <c r="L97" s="8"/>
      <c r="M97" s="8"/>
      <c r="N97" s="8"/>
    </row>
    <row r="98" spans="1:14" x14ac:dyDescent="0.25">
      <c r="A98">
        <v>20</v>
      </c>
      <c r="B98" t="str">
        <f>VLOOKUP(fContabilidade[[#This Row],[Código]],Tabela2[#All],2,0)</f>
        <v>Algodão</v>
      </c>
      <c r="C98" t="s">
        <v>12</v>
      </c>
      <c r="D98">
        <v>1570</v>
      </c>
      <c r="E98" s="2">
        <v>43556</v>
      </c>
      <c r="F98" t="s">
        <v>7</v>
      </c>
      <c r="G98" t="s">
        <v>14</v>
      </c>
      <c r="H98" s="3">
        <v>30170</v>
      </c>
      <c r="I98">
        <v>4467</v>
      </c>
      <c r="J98" s="8">
        <f>fContabilidade[[#This Row],[Valor]]/fContabilidade[[#This Row],[Volume]]</f>
        <v>6.7539735840608905</v>
      </c>
      <c r="K98" s="8" t="str">
        <f>IF(fContabilidade[[#This Row],[P. Unitário]]&gt;2,"Verificar","")</f>
        <v>Verificar</v>
      </c>
      <c r="L98" s="8"/>
      <c r="M98" s="8"/>
      <c r="N98" s="8"/>
    </row>
    <row r="99" spans="1:14" x14ac:dyDescent="0.25">
      <c r="A99">
        <v>456</v>
      </c>
      <c r="B99" t="str">
        <f>VLOOKUP(fContabilidade[[#This Row],[Código]],Tabela2[#All],2,0)</f>
        <v>Soja</v>
      </c>
      <c r="C99" t="s">
        <v>12</v>
      </c>
      <c r="D99">
        <v>2363</v>
      </c>
      <c r="E99" s="2">
        <v>43525</v>
      </c>
      <c r="F99" t="s">
        <v>10</v>
      </c>
      <c r="G99" t="s">
        <v>15</v>
      </c>
      <c r="H99" s="3">
        <v>3756</v>
      </c>
      <c r="I99">
        <v>3054</v>
      </c>
      <c r="J99" s="8">
        <f>fContabilidade[[#This Row],[Valor]]/fContabilidade[[#This Row],[Volume]]</f>
        <v>1.2298624754420433</v>
      </c>
      <c r="K99" s="8" t="str">
        <f>IF(fContabilidade[[#This Row],[P. Unitário]]&gt;2,"Verificar","")</f>
        <v/>
      </c>
      <c r="L99" s="8"/>
      <c r="M99" s="8"/>
      <c r="N99" s="8"/>
    </row>
    <row r="100" spans="1:14" x14ac:dyDescent="0.25">
      <c r="A100">
        <v>456</v>
      </c>
      <c r="B100" t="str">
        <f>VLOOKUP(fContabilidade[[#This Row],[Código]],Tabela2[#All],2,0)</f>
        <v>Soja</v>
      </c>
      <c r="C100" t="s">
        <v>9</v>
      </c>
      <c r="D100">
        <v>2344</v>
      </c>
      <c r="E100" s="2">
        <v>43556</v>
      </c>
      <c r="F100" t="s">
        <v>13</v>
      </c>
      <c r="G100" t="s">
        <v>8</v>
      </c>
      <c r="H100" s="3">
        <v>4814</v>
      </c>
      <c r="I100">
        <v>4661</v>
      </c>
      <c r="J100" s="8">
        <f>fContabilidade[[#This Row],[Valor]]/fContabilidade[[#This Row],[Volume]]</f>
        <v>1.0328255739111778</v>
      </c>
      <c r="K100" s="8" t="str">
        <f>IF(fContabilidade[[#This Row],[P. Unitário]]&gt;2,"Verificar","")</f>
        <v/>
      </c>
      <c r="L100" s="8"/>
      <c r="M100" s="8"/>
      <c r="N100" s="8"/>
    </row>
    <row r="101" spans="1:14" x14ac:dyDescent="0.25">
      <c r="A101">
        <v>456</v>
      </c>
      <c r="B101" t="str">
        <f>VLOOKUP(fContabilidade[[#This Row],[Código]],Tabela2[#All],2,0)</f>
        <v>Soja</v>
      </c>
      <c r="C101" t="s">
        <v>16</v>
      </c>
      <c r="D101">
        <v>3899</v>
      </c>
      <c r="E101" s="2">
        <v>43497</v>
      </c>
      <c r="F101" t="s">
        <v>13</v>
      </c>
      <c r="G101" t="s">
        <v>11</v>
      </c>
      <c r="H101" s="3">
        <v>3432</v>
      </c>
      <c r="I101">
        <v>4941</v>
      </c>
      <c r="J101" s="8">
        <f>fContabilidade[[#This Row],[Valor]]/fContabilidade[[#This Row],[Volume]]</f>
        <v>0.69459623557984218</v>
      </c>
      <c r="K101" s="8" t="str">
        <f>IF(fContabilidade[[#This Row],[P. Unitário]]&gt;2,"Verificar","")</f>
        <v/>
      </c>
      <c r="L101" s="8"/>
      <c r="M101" s="8"/>
      <c r="N101" s="8"/>
    </row>
  </sheetData>
  <conditionalFormatting sqref="D1:D1048576">
    <cfRule type="duplicateValues" dxfId="5" priority="1"/>
  </conditionalFormatting>
  <conditionalFormatting sqref="D4:D101">
    <cfRule type="duplicateValues" dxfId="4" priority="2"/>
  </conditionalFormatting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3EB1-01F9-48B4-89B4-1140E88DF952}">
  <sheetPr codeName="Planilha3"/>
  <dimension ref="A2:B5"/>
  <sheetViews>
    <sheetView showGridLines="0" zoomScale="180" zoomScaleNormal="180" workbookViewId="0">
      <selection activeCell="A2" sqref="A2"/>
    </sheetView>
  </sheetViews>
  <sheetFormatPr defaultRowHeight="13.5" x14ac:dyDescent="0.25"/>
  <cols>
    <col min="1" max="2" width="19" customWidth="1"/>
  </cols>
  <sheetData>
    <row r="2" spans="1:2" ht="14" x14ac:dyDescent="0.3">
      <c r="A2" s="5" t="s">
        <v>36</v>
      </c>
      <c r="B2" t="s">
        <v>35</v>
      </c>
    </row>
    <row r="3" spans="1:2" x14ac:dyDescent="0.25">
      <c r="A3" s="4">
        <v>456</v>
      </c>
      <c r="B3" t="s">
        <v>19</v>
      </c>
    </row>
    <row r="4" spans="1:2" x14ac:dyDescent="0.25">
      <c r="A4" s="4">
        <v>327</v>
      </c>
      <c r="B4" t="s">
        <v>20</v>
      </c>
    </row>
    <row r="5" spans="1:2" x14ac:dyDescent="0.25">
      <c r="A5" s="4">
        <v>20</v>
      </c>
      <c r="B5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6920-E8E2-4013-B8F1-C9631ACE9372}">
  <dimension ref="B2:L7"/>
  <sheetViews>
    <sheetView zoomScaleNormal="100" workbookViewId="0">
      <selection activeCell="B3" sqref="B3"/>
    </sheetView>
  </sheetViews>
  <sheetFormatPr defaultRowHeight="13.5" x14ac:dyDescent="0.25"/>
  <cols>
    <col min="2" max="2" width="17.33203125" bestFit="1" customWidth="1"/>
    <col min="3" max="3" width="14" bestFit="1" customWidth="1"/>
    <col min="5" max="5" width="17.33203125" bestFit="1" customWidth="1"/>
    <col min="6" max="6" width="14" bestFit="1" customWidth="1"/>
    <col min="8" max="8" width="17.33203125" bestFit="1" customWidth="1"/>
    <col min="9" max="9" width="14" bestFit="1" customWidth="1"/>
    <col min="11" max="11" width="17.33203125" bestFit="1" customWidth="1"/>
    <col min="12" max="12" width="14" bestFit="1" customWidth="1"/>
    <col min="13" max="15" width="10.75" bestFit="1" customWidth="1"/>
    <col min="16" max="16" width="10.33203125" bestFit="1" customWidth="1"/>
  </cols>
  <sheetData>
    <row r="2" spans="2:12" x14ac:dyDescent="0.25">
      <c r="B2" s="9" t="s">
        <v>27</v>
      </c>
      <c r="C2" t="s">
        <v>28</v>
      </c>
      <c r="E2" s="9" t="s">
        <v>27</v>
      </c>
      <c r="F2" t="s">
        <v>28</v>
      </c>
      <c r="H2" s="9" t="s">
        <v>27</v>
      </c>
      <c r="I2" t="s">
        <v>28</v>
      </c>
      <c r="K2" s="9" t="s">
        <v>27</v>
      </c>
      <c r="L2" t="s">
        <v>28</v>
      </c>
    </row>
    <row r="3" spans="2:12" x14ac:dyDescent="0.25">
      <c r="B3" s="10" t="s">
        <v>9</v>
      </c>
      <c r="C3" s="11">
        <v>144049</v>
      </c>
      <c r="E3" s="10" t="s">
        <v>7</v>
      </c>
      <c r="F3" s="11">
        <v>132595</v>
      </c>
      <c r="H3" s="10" t="s">
        <v>11</v>
      </c>
      <c r="I3" s="11">
        <v>68955</v>
      </c>
      <c r="K3" s="10" t="s">
        <v>31</v>
      </c>
      <c r="L3" s="11">
        <v>202563</v>
      </c>
    </row>
    <row r="4" spans="2:12" x14ac:dyDescent="0.25">
      <c r="B4" s="10" t="s">
        <v>12</v>
      </c>
      <c r="C4" s="11">
        <v>184709</v>
      </c>
      <c r="E4" s="10" t="s">
        <v>10</v>
      </c>
      <c r="F4" s="11">
        <v>94689</v>
      </c>
      <c r="H4" s="10" t="s">
        <v>8</v>
      </c>
      <c r="I4" s="11">
        <v>172149</v>
      </c>
      <c r="K4" s="10" t="s">
        <v>30</v>
      </c>
      <c r="L4" s="11">
        <v>99891</v>
      </c>
    </row>
    <row r="5" spans="2:12" x14ac:dyDescent="0.25">
      <c r="B5" s="10" t="s">
        <v>16</v>
      </c>
      <c r="C5" s="11">
        <v>223894</v>
      </c>
      <c r="E5" s="10" t="s">
        <v>13</v>
      </c>
      <c r="F5" s="11">
        <v>144196</v>
      </c>
      <c r="H5" s="10" t="s">
        <v>15</v>
      </c>
      <c r="I5" s="11">
        <v>116881</v>
      </c>
      <c r="K5" s="10" t="s">
        <v>29</v>
      </c>
      <c r="L5" s="11">
        <v>158691</v>
      </c>
    </row>
    <row r="6" spans="2:12" x14ac:dyDescent="0.25">
      <c r="E6" s="10" t="s">
        <v>17</v>
      </c>
      <c r="F6" s="11">
        <v>112448</v>
      </c>
      <c r="H6" s="10" t="s">
        <v>14</v>
      </c>
      <c r="I6" s="11">
        <v>194667</v>
      </c>
      <c r="K6" s="10" t="s">
        <v>32</v>
      </c>
      <c r="L6" s="11">
        <v>91507</v>
      </c>
    </row>
    <row r="7" spans="2:12" x14ac:dyDescent="0.25">
      <c r="E7" s="10" t="s">
        <v>18</v>
      </c>
      <c r="F7" s="11">
        <v>68724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F350-15C3-4E95-B243-BBE40D1E4264}">
  <dimension ref="A1"/>
  <sheetViews>
    <sheetView zoomScale="90" zoomScaleNormal="90" workbookViewId="0">
      <selection activeCell="I13" sqref="I13"/>
    </sheetView>
  </sheetViews>
  <sheetFormatPr defaultRowHeight="13.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</vt:lpstr>
      <vt:lpstr>Cadastro de Produto</vt:lpstr>
      <vt:lpstr>Config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2020-06-28T01:45:53Z</dcterms:created>
  <dcterms:modified xsi:type="dcterms:W3CDTF">2024-06-28T21:48:46Z</dcterms:modified>
</cp:coreProperties>
</file>