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e_respino1_studenti_unipi_it/Documents/Ingegneria Informatica/Secondo anno/Secondo semestre/EOA/Project work/"/>
    </mc:Choice>
  </mc:AlternateContent>
  <xr:revisionPtr revIDLastSave="14" documentId="14_{4894DBA7-113A-432B-AA17-222FEA16049E}" xr6:coauthVersionLast="47" xr6:coauthVersionMax="47" xr10:uidLastSave="{0BB31377-6D7B-46D1-BEF2-3A0BE49E3213}"/>
  <bookViews>
    <workbookView xWindow="-108" yWindow="-108" windowWidth="23256" windowHeight="12576" activeTab="3" xr2:uid="{00000000-000D-0000-FFFF-FFFF00000000}"/>
  </bookViews>
  <sheets>
    <sheet name="Bilancio IFRS" sheetId="2" r:id="rId1"/>
    <sheet name="Bilancio Civilistico" sheetId="6" r:id="rId2"/>
    <sheet name="Riclassificazione" sheetId="5" r:id="rId3"/>
    <sheet name="Indici" sheetId="1" r:id="rId4"/>
  </sheets>
  <definedNames>
    <definedName name="_xlnm.Print_Area" localSheetId="3">Indici!$A$1:$N$76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25" i="5"/>
  <c r="C24" i="5"/>
  <c r="C10" i="5"/>
  <c r="C13" i="5"/>
  <c r="D29" i="1" l="1"/>
  <c r="E29" i="1"/>
  <c r="F29" i="1"/>
  <c r="G29" i="1"/>
  <c r="H29" i="1"/>
  <c r="I29" i="1"/>
  <c r="J29" i="1"/>
  <c r="K29" i="1"/>
  <c r="L29" i="1"/>
  <c r="D36" i="5"/>
  <c r="D38" i="5" s="1"/>
  <c r="D40" i="5" s="1"/>
  <c r="D42" i="5" s="1"/>
  <c r="D44" i="5" s="1"/>
  <c r="E36" i="5"/>
  <c r="E38" i="5" s="1"/>
  <c r="E40" i="5" s="1"/>
  <c r="E42" i="5" s="1"/>
  <c r="E44" i="5" s="1"/>
  <c r="F36" i="5"/>
  <c r="G36" i="5"/>
  <c r="H36" i="5"/>
  <c r="I36" i="5"/>
  <c r="J36" i="5"/>
  <c r="J38" i="5" s="1"/>
  <c r="J40" i="5" s="1"/>
  <c r="J42" i="5" s="1"/>
  <c r="J44" i="5" s="1"/>
  <c r="K36" i="5"/>
  <c r="K38" i="5" s="1"/>
  <c r="K40" i="5" s="1"/>
  <c r="K42" i="5" s="1"/>
  <c r="K44" i="5" s="1"/>
  <c r="L36" i="5"/>
  <c r="D37" i="5"/>
  <c r="E37" i="5"/>
  <c r="F37" i="5"/>
  <c r="G37" i="5"/>
  <c r="G38" i="5" s="1"/>
  <c r="G40" i="5" s="1"/>
  <c r="G42" i="5" s="1"/>
  <c r="G44" i="5" s="1"/>
  <c r="H37" i="5"/>
  <c r="I37" i="5"/>
  <c r="J37" i="5"/>
  <c r="K37" i="5"/>
  <c r="L37" i="5"/>
  <c r="L38" i="5" s="1"/>
  <c r="L40" i="5" s="1"/>
  <c r="L42" i="5" s="1"/>
  <c r="L44" i="5" s="1"/>
  <c r="F38" i="5"/>
  <c r="H38" i="5"/>
  <c r="I38" i="5"/>
  <c r="I40" i="5" s="1"/>
  <c r="I42" i="5" s="1"/>
  <c r="I44" i="5" s="1"/>
  <c r="D39" i="5"/>
  <c r="E39" i="5"/>
  <c r="F39" i="5"/>
  <c r="G39" i="5"/>
  <c r="H39" i="5"/>
  <c r="I39" i="5"/>
  <c r="J39" i="5"/>
  <c r="K39" i="5"/>
  <c r="L39" i="5"/>
  <c r="F40" i="5"/>
  <c r="H40" i="5"/>
  <c r="H42" i="5" s="1"/>
  <c r="H44" i="5" s="1"/>
  <c r="D41" i="5"/>
  <c r="E41" i="5"/>
  <c r="F41" i="5"/>
  <c r="G41" i="5"/>
  <c r="H41" i="5"/>
  <c r="I41" i="5"/>
  <c r="J41" i="5"/>
  <c r="K41" i="5"/>
  <c r="L41" i="5"/>
  <c r="F42" i="5"/>
  <c r="F44" i="5" s="1"/>
  <c r="D43" i="5"/>
  <c r="E43" i="5"/>
  <c r="F43" i="5"/>
  <c r="G43" i="5"/>
  <c r="H43" i="5"/>
  <c r="I43" i="5"/>
  <c r="J43" i="5"/>
  <c r="K43" i="5"/>
  <c r="L43" i="5"/>
  <c r="D45" i="5"/>
  <c r="E45" i="5"/>
  <c r="F45" i="5"/>
  <c r="G45" i="5"/>
  <c r="H45" i="5"/>
  <c r="I45" i="5"/>
  <c r="J45" i="5"/>
  <c r="K45" i="5"/>
  <c r="L45" i="5"/>
  <c r="C36" i="5"/>
  <c r="C37" i="5"/>
  <c r="C39" i="5"/>
  <c r="C41" i="5"/>
  <c r="C9" i="1" l="1"/>
  <c r="D10" i="1"/>
  <c r="E10" i="1"/>
  <c r="F10" i="1"/>
  <c r="G10" i="1"/>
  <c r="H10" i="1"/>
  <c r="I10" i="1"/>
  <c r="J10" i="1"/>
  <c r="K10" i="1"/>
  <c r="L10" i="1"/>
  <c r="D9" i="1"/>
  <c r="E9" i="1"/>
  <c r="F9" i="1"/>
  <c r="G9" i="1"/>
  <c r="H9" i="1"/>
  <c r="I9" i="1"/>
  <c r="J9" i="1"/>
  <c r="K9" i="1"/>
  <c r="L9" i="1"/>
  <c r="D13" i="1"/>
  <c r="E13" i="1"/>
  <c r="F13" i="1"/>
  <c r="G13" i="1"/>
  <c r="H13" i="1"/>
  <c r="I13" i="1"/>
  <c r="J13" i="1"/>
  <c r="K13" i="1"/>
  <c r="L13" i="1"/>
  <c r="C13" i="1"/>
  <c r="D42" i="1" s="1"/>
  <c r="L24" i="1"/>
  <c r="C43" i="5"/>
  <c r="D46" i="5"/>
  <c r="E46" i="5"/>
  <c r="L46" i="5"/>
  <c r="C185" i="6"/>
  <c r="D185" i="6"/>
  <c r="E185" i="6"/>
  <c r="F185" i="6"/>
  <c r="G185" i="6"/>
  <c r="H185" i="6"/>
  <c r="I185" i="6"/>
  <c r="J185" i="6"/>
  <c r="K185" i="6"/>
  <c r="L185" i="6"/>
  <c r="C45" i="5"/>
  <c r="C38" i="5"/>
  <c r="D20" i="5"/>
  <c r="D23" i="5" s="1"/>
  <c r="E20" i="5"/>
  <c r="E23" i="5" s="1"/>
  <c r="F20" i="5"/>
  <c r="G20" i="5"/>
  <c r="H20" i="5"/>
  <c r="I20" i="5"/>
  <c r="J20" i="5"/>
  <c r="K20" i="5"/>
  <c r="L20" i="5"/>
  <c r="D21" i="5"/>
  <c r="E21" i="5"/>
  <c r="F21" i="5"/>
  <c r="G21" i="5"/>
  <c r="H21" i="5"/>
  <c r="I21" i="5"/>
  <c r="J21" i="5"/>
  <c r="K21" i="5"/>
  <c r="L21" i="5"/>
  <c r="D22" i="5"/>
  <c r="E22" i="5"/>
  <c r="F22" i="5"/>
  <c r="G22" i="5"/>
  <c r="H22" i="5"/>
  <c r="I22" i="5"/>
  <c r="J22" i="5"/>
  <c r="K22" i="5"/>
  <c r="L22" i="5"/>
  <c r="F23" i="5"/>
  <c r="D24" i="5"/>
  <c r="E24" i="5"/>
  <c r="E26" i="5" s="1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I26" i="5" s="1"/>
  <c r="J25" i="5"/>
  <c r="J26" i="5" s="1"/>
  <c r="K25" i="5"/>
  <c r="L25" i="5"/>
  <c r="C26" i="5"/>
  <c r="C21" i="5"/>
  <c r="C22" i="5"/>
  <c r="C20" i="5"/>
  <c r="D8" i="5"/>
  <c r="E8" i="5"/>
  <c r="F8" i="5"/>
  <c r="F11" i="5" s="1"/>
  <c r="G8" i="5"/>
  <c r="H8" i="5"/>
  <c r="I8" i="5"/>
  <c r="J8" i="5"/>
  <c r="K8" i="5"/>
  <c r="L8" i="5"/>
  <c r="D9" i="5"/>
  <c r="E9" i="5"/>
  <c r="F9" i="5"/>
  <c r="G9" i="5"/>
  <c r="H9" i="5"/>
  <c r="I9" i="5"/>
  <c r="J9" i="5"/>
  <c r="K9" i="5"/>
  <c r="L9" i="5"/>
  <c r="D10" i="5"/>
  <c r="E10" i="5"/>
  <c r="F10" i="5"/>
  <c r="G10" i="5"/>
  <c r="G11" i="5" s="1"/>
  <c r="H10" i="5"/>
  <c r="I10" i="5"/>
  <c r="J10" i="5"/>
  <c r="K10" i="5"/>
  <c r="L10" i="5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D14" i="5"/>
  <c r="E14" i="5"/>
  <c r="F14" i="5"/>
  <c r="G14" i="5"/>
  <c r="H14" i="5"/>
  <c r="I14" i="5"/>
  <c r="J14" i="5"/>
  <c r="K14" i="5"/>
  <c r="L14" i="5"/>
  <c r="L15" i="5"/>
  <c r="C14" i="5"/>
  <c r="C12" i="5"/>
  <c r="C9" i="5"/>
  <c r="C8" i="5"/>
  <c r="D26" i="1"/>
  <c r="E26" i="1"/>
  <c r="F26" i="1"/>
  <c r="G26" i="1"/>
  <c r="H26" i="1"/>
  <c r="I26" i="1"/>
  <c r="J26" i="1"/>
  <c r="K26" i="1"/>
  <c r="L26" i="1"/>
  <c r="C26" i="1"/>
  <c r="D27" i="1"/>
  <c r="E27" i="1"/>
  <c r="F27" i="1"/>
  <c r="G27" i="1"/>
  <c r="H27" i="1"/>
  <c r="I27" i="1"/>
  <c r="J27" i="1"/>
  <c r="K27" i="1"/>
  <c r="L27" i="1"/>
  <c r="C27" i="1"/>
  <c r="D15" i="1"/>
  <c r="E15" i="1"/>
  <c r="F15" i="1"/>
  <c r="G15" i="1"/>
  <c r="H15" i="1"/>
  <c r="I15" i="1"/>
  <c r="J15" i="1"/>
  <c r="K15" i="1"/>
  <c r="L15" i="1"/>
  <c r="C15" i="1"/>
  <c r="D28" i="1"/>
  <c r="E28" i="1"/>
  <c r="F28" i="1"/>
  <c r="G28" i="1"/>
  <c r="H28" i="1"/>
  <c r="I28" i="1"/>
  <c r="J28" i="1"/>
  <c r="K28" i="1"/>
  <c r="L28" i="1"/>
  <c r="C28" i="1"/>
  <c r="D22" i="1"/>
  <c r="E22" i="1"/>
  <c r="F22" i="1"/>
  <c r="G22" i="1"/>
  <c r="H22" i="1"/>
  <c r="I22" i="1"/>
  <c r="J22" i="1"/>
  <c r="K22" i="1"/>
  <c r="L22" i="1"/>
  <c r="C22" i="1"/>
  <c r="D21" i="1"/>
  <c r="E21" i="1"/>
  <c r="F21" i="1"/>
  <c r="G21" i="1"/>
  <c r="H21" i="1"/>
  <c r="I21" i="1"/>
  <c r="J21" i="1"/>
  <c r="K21" i="1"/>
  <c r="L21" i="1"/>
  <c r="C21" i="1"/>
  <c r="D20" i="1"/>
  <c r="E20" i="1"/>
  <c r="F20" i="1"/>
  <c r="G20" i="1"/>
  <c r="H20" i="1"/>
  <c r="I20" i="1"/>
  <c r="J20" i="1"/>
  <c r="K37" i="1" s="1"/>
  <c r="K20" i="1"/>
  <c r="L20" i="1"/>
  <c r="C20" i="1"/>
  <c r="D23" i="1"/>
  <c r="E23" i="1"/>
  <c r="F23" i="1"/>
  <c r="G23" i="1"/>
  <c r="H23" i="1"/>
  <c r="I23" i="1"/>
  <c r="J23" i="1"/>
  <c r="K23" i="1"/>
  <c r="L23" i="1"/>
  <c r="C23" i="1"/>
  <c r="K24" i="1"/>
  <c r="J24" i="1"/>
  <c r="I24" i="1"/>
  <c r="H24" i="1"/>
  <c r="G24" i="1"/>
  <c r="F24" i="1"/>
  <c r="E24" i="1"/>
  <c r="D24" i="1"/>
  <c r="C24" i="1"/>
  <c r="L25" i="1"/>
  <c r="M47" i="1" s="1"/>
  <c r="K25" i="1"/>
  <c r="J25" i="1"/>
  <c r="I25" i="1"/>
  <c r="H25" i="1"/>
  <c r="G25" i="1"/>
  <c r="F25" i="1"/>
  <c r="E25" i="1"/>
  <c r="D25" i="1"/>
  <c r="C25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4" i="1"/>
  <c r="E14" i="1"/>
  <c r="F14" i="1"/>
  <c r="G14" i="1"/>
  <c r="H14" i="1"/>
  <c r="I14" i="1"/>
  <c r="J14" i="1"/>
  <c r="K14" i="1"/>
  <c r="L14" i="1"/>
  <c r="D16" i="1"/>
  <c r="E16" i="1"/>
  <c r="F16" i="1"/>
  <c r="G16" i="1"/>
  <c r="H16" i="1"/>
  <c r="I16" i="1"/>
  <c r="J50" i="1" s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M53" i="1" s="1"/>
  <c r="D19" i="1"/>
  <c r="E19" i="1"/>
  <c r="F19" i="1"/>
  <c r="G19" i="1"/>
  <c r="H19" i="1"/>
  <c r="I19" i="1"/>
  <c r="J19" i="1"/>
  <c r="K19" i="1"/>
  <c r="L19" i="1"/>
  <c r="C18" i="1"/>
  <c r="C19" i="1"/>
  <c r="C17" i="1"/>
  <c r="C16" i="1"/>
  <c r="C14" i="1"/>
  <c r="C12" i="1"/>
  <c r="C11" i="1"/>
  <c r="D36" i="1" s="1"/>
  <c r="C10" i="1"/>
  <c r="C8" i="1"/>
  <c r="C7" i="1"/>
  <c r="D47" i="2"/>
  <c r="C47" i="2"/>
  <c r="D39" i="2"/>
  <c r="C39" i="2"/>
  <c r="D24" i="2"/>
  <c r="C24" i="2"/>
  <c r="D16" i="2"/>
  <c r="C16" i="2"/>
  <c r="F47" i="1" l="1"/>
  <c r="L51" i="1"/>
  <c r="G42" i="1"/>
  <c r="H44" i="1"/>
  <c r="M39" i="1"/>
  <c r="K38" i="1"/>
  <c r="J38" i="1"/>
  <c r="K39" i="1"/>
  <c r="J47" i="1"/>
  <c r="H39" i="1"/>
  <c r="H42" i="1"/>
  <c r="G35" i="1"/>
  <c r="L38" i="1"/>
  <c r="M37" i="1"/>
  <c r="L37" i="1"/>
  <c r="K26" i="5"/>
  <c r="H41" i="1"/>
  <c r="H26" i="5"/>
  <c r="I46" i="5"/>
  <c r="K46" i="5"/>
  <c r="C15" i="5"/>
  <c r="D26" i="5"/>
  <c r="D27" i="5" s="1"/>
  <c r="F46" i="5"/>
  <c r="H11" i="5"/>
  <c r="H16" i="5" s="1"/>
  <c r="H46" i="5"/>
  <c r="J46" i="5"/>
  <c r="G46" i="5"/>
  <c r="L26" i="5"/>
  <c r="E11" i="5"/>
  <c r="L36" i="1"/>
  <c r="D11" i="5"/>
  <c r="I39" i="1"/>
  <c r="I47" i="1"/>
  <c r="K15" i="5"/>
  <c r="D15" i="5"/>
  <c r="L23" i="5"/>
  <c r="I23" i="5"/>
  <c r="I27" i="5" s="1"/>
  <c r="H32" i="1"/>
  <c r="K41" i="1"/>
  <c r="C40" i="5"/>
  <c r="C42" i="5" s="1"/>
  <c r="C44" i="5" s="1"/>
  <c r="C46" i="5" s="1"/>
  <c r="J15" i="5"/>
  <c r="L11" i="5"/>
  <c r="L16" i="5" s="1"/>
  <c r="H23" i="5"/>
  <c r="H27" i="5" s="1"/>
  <c r="K47" i="1"/>
  <c r="G49" i="1"/>
  <c r="G23" i="5"/>
  <c r="M54" i="1"/>
  <c r="M35" i="1"/>
  <c r="F34" i="1"/>
  <c r="I44" i="1"/>
  <c r="I37" i="1"/>
  <c r="H15" i="5"/>
  <c r="I15" i="5"/>
  <c r="K11" i="5"/>
  <c r="F26" i="5"/>
  <c r="F27" i="5" s="1"/>
  <c r="F29" i="5" s="1"/>
  <c r="F54" i="1"/>
  <c r="G53" i="1"/>
  <c r="G34" i="1"/>
  <c r="J11" i="5"/>
  <c r="G26" i="5"/>
  <c r="G27" i="5" s="1"/>
  <c r="H47" i="1"/>
  <c r="G15" i="5"/>
  <c r="G16" i="5" s="1"/>
  <c r="C23" i="5"/>
  <c r="C27" i="5" s="1"/>
  <c r="E27" i="5"/>
  <c r="K32" i="1"/>
  <c r="I11" i="5"/>
  <c r="I16" i="5" s="1"/>
  <c r="J41" i="1"/>
  <c r="F15" i="5"/>
  <c r="F16" i="5" s="1"/>
  <c r="K23" i="5"/>
  <c r="K27" i="5" s="1"/>
  <c r="K53" i="1"/>
  <c r="F37" i="1"/>
  <c r="F51" i="1"/>
  <c r="L41" i="1"/>
  <c r="E15" i="5"/>
  <c r="E16" i="5" s="1"/>
  <c r="J23" i="5"/>
  <c r="J27" i="5" s="1"/>
  <c r="C11" i="5"/>
  <c r="H36" i="1"/>
  <c r="F44" i="1"/>
  <c r="I38" i="1"/>
  <c r="H53" i="1"/>
  <c r="H34" i="1"/>
  <c r="M32" i="1"/>
  <c r="K34" i="1"/>
  <c r="H37" i="1"/>
  <c r="J39" i="1"/>
  <c r="J35" i="1"/>
  <c r="K35" i="1"/>
  <c r="L34" i="1"/>
  <c r="M36" i="1"/>
  <c r="M41" i="1"/>
  <c r="I54" i="1"/>
  <c r="F41" i="1"/>
  <c r="F36" i="1"/>
  <c r="L49" i="1"/>
  <c r="F49" i="1"/>
  <c r="H51" i="1"/>
  <c r="L47" i="1"/>
  <c r="F32" i="1"/>
  <c r="G32" i="1"/>
  <c r="K54" i="1"/>
  <c r="L54" i="1"/>
  <c r="M51" i="1"/>
  <c r="I41" i="1"/>
  <c r="F50" i="1"/>
  <c r="H49" i="1"/>
  <c r="K36" i="1"/>
  <c r="G44" i="1"/>
  <c r="M50" i="1"/>
  <c r="D34" i="1"/>
  <c r="G50" i="1"/>
  <c r="J49" i="1"/>
  <c r="M44" i="1"/>
  <c r="G41" i="1"/>
  <c r="I35" i="1"/>
  <c r="J36" i="1"/>
  <c r="L32" i="1"/>
  <c r="G39" i="1"/>
  <c r="H50" i="1"/>
  <c r="J37" i="1"/>
  <c r="M49" i="1"/>
  <c r="M42" i="1"/>
  <c r="I36" i="1"/>
  <c r="L42" i="1"/>
  <c r="I42" i="1"/>
  <c r="J44" i="1"/>
  <c r="L35" i="1"/>
  <c r="M34" i="1"/>
  <c r="J51" i="1"/>
  <c r="G54" i="1"/>
  <c r="M38" i="1"/>
  <c r="G51" i="1"/>
  <c r="G37" i="1"/>
  <c r="F39" i="1"/>
  <c r="L39" i="1"/>
  <c r="G47" i="1"/>
  <c r="F38" i="1"/>
  <c r="F35" i="1"/>
  <c r="I32" i="1"/>
  <c r="F42" i="1"/>
  <c r="L50" i="1"/>
  <c r="J32" i="1"/>
  <c r="I53" i="1"/>
  <c r="E38" i="1"/>
  <c r="K49" i="1"/>
  <c r="I49" i="1"/>
  <c r="L53" i="1"/>
  <c r="F53" i="1"/>
  <c r="J54" i="1"/>
  <c r="K42" i="1"/>
  <c r="K51" i="1"/>
  <c r="K50" i="1"/>
  <c r="I51" i="1"/>
  <c r="I50" i="1"/>
  <c r="H54" i="1"/>
  <c r="J53" i="1"/>
  <c r="L44" i="1"/>
  <c r="K44" i="1"/>
  <c r="J42" i="1"/>
  <c r="J34" i="1"/>
  <c r="I34" i="1"/>
  <c r="H38" i="1"/>
  <c r="H35" i="1"/>
  <c r="G38" i="1"/>
  <c r="G36" i="1"/>
  <c r="D49" i="1"/>
  <c r="E49" i="1"/>
  <c r="D41" i="1"/>
  <c r="E39" i="1"/>
  <c r="D37" i="1"/>
  <c r="D38" i="1"/>
  <c r="D65" i="2"/>
  <c r="D68" i="2" s="1"/>
  <c r="D70" i="2" s="1"/>
  <c r="D72" i="2" s="1"/>
  <c r="D31" i="2" s="1"/>
  <c r="D32" i="2" s="1"/>
  <c r="E41" i="1"/>
  <c r="C65" i="2"/>
  <c r="C68" i="2" s="1"/>
  <c r="C70" i="2" s="1"/>
  <c r="C72" i="2" s="1"/>
  <c r="C31" i="2" s="1"/>
  <c r="C32" i="2" s="1"/>
  <c r="C25" i="2"/>
  <c r="D25" i="2"/>
  <c r="C16" i="5" l="1"/>
  <c r="C29" i="5" s="1"/>
  <c r="I29" i="5"/>
  <c r="K16" i="5"/>
  <c r="L27" i="5"/>
  <c r="L29" i="5" s="1"/>
  <c r="H29" i="5"/>
  <c r="J16" i="5"/>
  <c r="G29" i="5"/>
  <c r="J29" i="5"/>
  <c r="D16" i="5"/>
  <c r="D29" i="5" s="1"/>
  <c r="E29" i="5"/>
  <c r="K29" i="5"/>
  <c r="E37" i="1"/>
  <c r="D39" i="1"/>
  <c r="D51" i="1"/>
  <c r="C48" i="2"/>
  <c r="C50" i="2" s="1"/>
  <c r="E47" i="1"/>
  <c r="D47" i="1"/>
  <c r="D48" i="2"/>
  <c r="D50" i="2" s="1"/>
  <c r="E36" i="1"/>
  <c r="D50" i="1" l="1"/>
  <c r="E42" i="1"/>
  <c r="E51" i="1"/>
  <c r="E50" i="1"/>
  <c r="D54" i="1" l="1"/>
  <c r="E34" i="1"/>
  <c r="E35" i="1"/>
  <c r="D35" i="1"/>
  <c r="D53" i="1" l="1"/>
  <c r="D44" i="1"/>
  <c r="E53" i="1"/>
  <c r="E54" i="1"/>
  <c r="E44" i="1"/>
  <c r="E32" i="1"/>
  <c r="D32" i="1"/>
</calcChain>
</file>

<file path=xl/sharedStrings.xml><?xml version="1.0" encoding="utf-8"?>
<sst xmlns="http://schemas.openxmlformats.org/spreadsheetml/2006/main" count="800" uniqueCount="392">
  <si>
    <t>Conto economico</t>
  </si>
  <si>
    <t>Riserve</t>
  </si>
  <si>
    <t>Proventi e oneri accessori</t>
  </si>
  <si>
    <t>Liquidità</t>
  </si>
  <si>
    <t>Passività correnti</t>
  </si>
  <si>
    <t>Proventi e oneri finanziari</t>
  </si>
  <si>
    <t>Passività consolidate</t>
  </si>
  <si>
    <t>Rimanenze</t>
  </si>
  <si>
    <t>Totale attività correnti</t>
  </si>
  <si>
    <t>ROE</t>
  </si>
  <si>
    <t>ROI</t>
  </si>
  <si>
    <t>ROD</t>
  </si>
  <si>
    <t>ROS</t>
  </si>
  <si>
    <t>ROT</t>
  </si>
  <si>
    <t>Q</t>
  </si>
  <si>
    <t>S</t>
  </si>
  <si>
    <t>Impieghi</t>
  </si>
  <si>
    <t>Salvatore Ferragamo</t>
  </si>
  <si>
    <t>Conto patrimoniale</t>
  </si>
  <si>
    <t>31 dicembre 2021</t>
  </si>
  <si>
    <t>31 dicembre 2020</t>
  </si>
  <si>
    <t>Immobili impianti e macchinari</t>
  </si>
  <si>
    <t>Attività per diritto d'uso</t>
  </si>
  <si>
    <t>Avviamento</t>
  </si>
  <si>
    <t>Attività immateriali a vita utile definita</t>
  </si>
  <si>
    <t>Partecipazioni in società controllate</t>
  </si>
  <si>
    <t>Altre attività non correnti</t>
  </si>
  <si>
    <t>Altre attività finanziarie non correnti</t>
  </si>
  <si>
    <t>Imposte differite attive</t>
  </si>
  <si>
    <t>Totale attività non correnti</t>
  </si>
  <si>
    <t>Diritti di recupero prodotti da clienti per resi</t>
  </si>
  <si>
    <t>Crediti tributari</t>
  </si>
  <si>
    <t>Altre attività correnti</t>
  </si>
  <si>
    <t>Altre attività finanziarie correnti</t>
  </si>
  <si>
    <t>Disponibilità liquide e mezzi equivalenti</t>
  </si>
  <si>
    <t>Fonti</t>
  </si>
  <si>
    <t>Capitale sociale</t>
  </si>
  <si>
    <t>Risultato netto del periodo</t>
  </si>
  <si>
    <t>Totale capitale netto</t>
  </si>
  <si>
    <t>Prestiti e finanziamenti non correnti</t>
  </si>
  <si>
    <t>Fondi per rischi e oneri</t>
  </si>
  <si>
    <t>Passività per benefici ai dipendenti</t>
  </si>
  <si>
    <t>Altre passività non correnti</t>
  </si>
  <si>
    <t>Passività per leasing non correnti</t>
  </si>
  <si>
    <t>Imposte differite passive</t>
  </si>
  <si>
    <t>Totale passività non correnti</t>
  </si>
  <si>
    <t>Debiti commerciali</t>
  </si>
  <si>
    <t>Passività per resi</t>
  </si>
  <si>
    <t>Prestiti e finanziamenti</t>
  </si>
  <si>
    <t>Debiti tributari</t>
  </si>
  <si>
    <t>Altre passività correnti</t>
  </si>
  <si>
    <t>Passività per leasing correnti</t>
  </si>
  <si>
    <t>Altre passività finanziarie correnti</t>
  </si>
  <si>
    <t>Totale passività correnti</t>
  </si>
  <si>
    <t>Saldo</t>
  </si>
  <si>
    <t>Descrizione</t>
  </si>
  <si>
    <t>Ricavi da contratti con clienti</t>
  </si>
  <si>
    <t>Variazione delle rimanenze dei prodotti finiti</t>
  </si>
  <si>
    <t>Costi per materie prime, merci e materie di consumo</t>
  </si>
  <si>
    <t>Costo del personale</t>
  </si>
  <si>
    <t>Ammortamenti e svalutazioni</t>
  </si>
  <si>
    <t>Altri costi operativi</t>
  </si>
  <si>
    <t>Altri proventi</t>
  </si>
  <si>
    <t>Risultato Operativo</t>
  </si>
  <si>
    <t>Proventi finanziari</t>
  </si>
  <si>
    <t>Risultato ante imposte</t>
  </si>
  <si>
    <t>Imposte sul reddito</t>
  </si>
  <si>
    <t>Risultato netto dall'attività in funzionamento</t>
  </si>
  <si>
    <t>Risultato netto dell'attività opertiva cessata</t>
  </si>
  <si>
    <t>Riclassificazione</t>
  </si>
  <si>
    <t>Stato patrimoniale</t>
  </si>
  <si>
    <t>Immobilizzazioni immateriali</t>
  </si>
  <si>
    <t>Immobilizzazioni materiali</t>
  </si>
  <si>
    <t>Immobilizzazioni finanziarie</t>
  </si>
  <si>
    <t>Totale Attivo Fisso</t>
  </si>
  <si>
    <t>Magazzino</t>
  </si>
  <si>
    <t>Disponibilità differite</t>
  </si>
  <si>
    <t>Disponibilità immediate</t>
  </si>
  <si>
    <t>Totale Attivo Corrente</t>
  </si>
  <si>
    <t>Totale Mezzi di Terzi</t>
  </si>
  <si>
    <t>Ricavi di vendita</t>
  </si>
  <si>
    <t>Costo del venduto</t>
  </si>
  <si>
    <t>Margine lordo industriale (Gross Profit)</t>
  </si>
  <si>
    <t>Altri costi di Area Caratteristica</t>
  </si>
  <si>
    <t>Margine Operativo Lordo (MOL)</t>
  </si>
  <si>
    <t>Margine Operativo Netto (EBIT)</t>
  </si>
  <si>
    <t>Imposte sul reddito d'Esercizio</t>
  </si>
  <si>
    <t>Utile (perdita) netta di esercizio</t>
  </si>
  <si>
    <t>Totale Impieghi</t>
  </si>
  <si>
    <t>Totale Fonti</t>
  </si>
  <si>
    <t>Calcolo indici</t>
  </si>
  <si>
    <t>Piramide del ROE</t>
  </si>
  <si>
    <t>RN / E</t>
  </si>
  <si>
    <t>RO / CI</t>
  </si>
  <si>
    <t>RO / V</t>
  </si>
  <si>
    <t>V / CI</t>
  </si>
  <si>
    <t>Area Operativa</t>
  </si>
  <si>
    <t>Area finanziaria</t>
  </si>
  <si>
    <t>Aree straordinaria e fiscale</t>
  </si>
  <si>
    <t>Giagenza media delle Materie Prime</t>
  </si>
  <si>
    <t>Quick Ratio</t>
  </si>
  <si>
    <t>Current Ratio</t>
  </si>
  <si>
    <t>CCN</t>
  </si>
  <si>
    <t>Margine di Copertura primario</t>
  </si>
  <si>
    <t>Margine di Copertura secondario</t>
  </si>
  <si>
    <t>AC - PC</t>
  </si>
  <si>
    <t>AC / PC</t>
  </si>
  <si>
    <t>Capitale investito (CI)</t>
  </si>
  <si>
    <t>Equity (E)</t>
  </si>
  <si>
    <t>Reddito Netto (RN)</t>
  </si>
  <si>
    <t>Risultato Operativo (RO)</t>
  </si>
  <si>
    <t>Oneri finanziari (OF)</t>
  </si>
  <si>
    <t>Mezzi terzi finanziari (MTf)</t>
  </si>
  <si>
    <t>OF / MTf</t>
  </si>
  <si>
    <t>MTf / E</t>
  </si>
  <si>
    <t>RN / RL</t>
  </si>
  <si>
    <t>Attivo corrente (AC)</t>
  </si>
  <si>
    <t>Passivo corrente (PC)</t>
  </si>
  <si>
    <t>MP - AF</t>
  </si>
  <si>
    <t>(MP + PCS) - AF</t>
  </si>
  <si>
    <t>Attivo fisso (AF)</t>
  </si>
  <si>
    <t>Mezzi propri (MP)</t>
  </si>
  <si>
    <t>Passivo consolidato (PCS)</t>
  </si>
  <si>
    <t>Legenda e valori d'interesse</t>
  </si>
  <si>
    <t>Debiti verso fornitori (DvF)</t>
  </si>
  <si>
    <t>Crediti verso clienti (CvC)</t>
  </si>
  <si>
    <t>(CvC / V)*365</t>
  </si>
  <si>
    <t>Acquisti di materie prime (AMP)</t>
  </si>
  <si>
    <t>(DvF / AMP)*365</t>
  </si>
  <si>
    <t>Rimanenze (R)</t>
  </si>
  <si>
    <t>Variazione rimanenze di materie prime (VrMP)</t>
  </si>
  <si>
    <t>Risultato ante imposte (RL)</t>
  </si>
  <si>
    <t>Solidità</t>
  </si>
  <si>
    <t>Profilo finanziario</t>
  </si>
  <si>
    <t>Indice di Copertura Finanziaria</t>
  </si>
  <si>
    <t>PFN / MOL</t>
  </si>
  <si>
    <t>Posizione finanziaria netta (PFN)</t>
  </si>
  <si>
    <t>Liquidità differite (LD)</t>
  </si>
  <si>
    <t>Liquidità immediate (LI)</t>
  </si>
  <si>
    <t>(LD + LI) / PC</t>
  </si>
  <si>
    <t>[R / (AMP - VrMP)]*365</t>
  </si>
  <si>
    <t>Ricavi di vendita + altri ricavi (V)</t>
  </si>
  <si>
    <t xml:space="preserve"> A. CREDITI VERSO SOCI</t>
  </si>
  <si>
    <t xml:space="preserve">   Quota di capitale richiamata</t>
  </si>
  <si>
    <t xml:space="preserve"> B. TOTALE IMMOBILIZZAZIONI sep.ind. Di quelle conc. In loc. Finanz.</t>
  </si>
  <si>
    <t xml:space="preserve">  B.I. TOTALE IMMOB. IMMATERIALI</t>
  </si>
  <si>
    <t xml:space="preserve">   B.I.1. Costi impianto e ampl.</t>
  </si>
  <si>
    <t xml:space="preserve">   B.I.2. Costi ricerca e pubb.</t>
  </si>
  <si>
    <t xml:space="preserve">   B.I.3. Diritti brevetto ind.</t>
  </si>
  <si>
    <t xml:space="preserve">   B.I.4. Concessioni, licenze</t>
  </si>
  <si>
    <t xml:space="preserve">   B.I.5. Avviamento/Differenza di consolidamento</t>
  </si>
  <si>
    <t xml:space="preserve">    di cui: Avviamento</t>
  </si>
  <si>
    <t>n.d.</t>
  </si>
  <si>
    <t xml:space="preserve">   B.I.6. Imm. in corso</t>
  </si>
  <si>
    <t xml:space="preserve">   B.I.7. Altre immobiliz. Immateriali</t>
  </si>
  <si>
    <t xml:space="preserve">   Fondo amm.to Immob. Immateriali</t>
  </si>
  <si>
    <t xml:space="preserve">  B.II. TOTALE IMMOB. MATERIALI</t>
  </si>
  <si>
    <t xml:space="preserve">    di cui: Beni materiali concessi in locazione finanziaria</t>
  </si>
  <si>
    <t xml:space="preserve">   B.II.1. Terreni e fabbricati</t>
  </si>
  <si>
    <t xml:space="preserve">   B.II.2. Impianti</t>
  </si>
  <si>
    <t xml:space="preserve">   B.II.3. Attrez. industriali</t>
  </si>
  <si>
    <t xml:space="preserve">   B.II.4. Altri beni</t>
  </si>
  <si>
    <t xml:space="preserve">   B.II.5. Imm. in corso/acconti</t>
  </si>
  <si>
    <t xml:space="preserve">   Fondo amm.to Immob. Materiali</t>
  </si>
  <si>
    <t xml:space="preserve">  B.III. TOTALE IMMOB. FINANZIARIE</t>
  </si>
  <si>
    <t xml:space="preserve">    di cui: esigibili entro l'esercizio successivo</t>
  </si>
  <si>
    <t xml:space="preserve">   B.III.1. TOT Partecipazioni</t>
  </si>
  <si>
    <t xml:space="preserve">    B.III.1.a. Imprese controllate</t>
  </si>
  <si>
    <t xml:space="preserve">    B.III.1.b. Imprese collegate</t>
  </si>
  <si>
    <t xml:space="preserve">    B.III.1.c. Imprese controllanti</t>
  </si>
  <si>
    <t xml:space="preserve">    B.III.1.d. In imprese sottoposte al controllo delle controllanti</t>
  </si>
  <si>
    <t xml:space="preserve">    B.III.1.d.bis. Altre imprese</t>
  </si>
  <si>
    <t xml:space="preserve">   B.III.2. TOT CREDITI Imm. Fin.</t>
  </si>
  <si>
    <t xml:space="preserve">    B.III.2.a. Cred. vs Controllate entro</t>
  </si>
  <si>
    <t xml:space="preserve">    B.III.2.a. Cred. vs Controllate oltre</t>
  </si>
  <si>
    <t xml:space="preserve">    B.III.2.b. Cred. vs Collegate entro</t>
  </si>
  <si>
    <t xml:space="preserve">    B.III.2.b. Cred. vs Collegate oltre</t>
  </si>
  <si>
    <t xml:space="preserve">    B.III.2.c. Cred. vs Controllanti entro</t>
  </si>
  <si>
    <t xml:space="preserve">    B.III.2.c. Cred. vs Controllanti oltre</t>
  </si>
  <si>
    <t xml:space="preserve">    B.III.2.d. Cred. vs imprese sottoposte al controllo delle controllanti entro</t>
  </si>
  <si>
    <t xml:space="preserve">    B.III.2.d. Cred. vs imprese sottoposte al controllo delle controllanti oltre</t>
  </si>
  <si>
    <t xml:space="preserve">    B.III.2.d.bis. Cred. vs Altri entro</t>
  </si>
  <si>
    <t xml:space="preserve">    B.III.2.d.bis Cred. vs Altri oltre</t>
  </si>
  <si>
    <t xml:space="preserve">   B.III. CREDITI FIN. A BREVE</t>
  </si>
  <si>
    <t xml:space="preserve">   B.III. CREDITI FIN. A OLTRE</t>
  </si>
  <si>
    <t xml:space="preserve">   B.III.3. Altri titoli</t>
  </si>
  <si>
    <t xml:space="preserve">   B.III.3.bis. Azioni proprie</t>
  </si>
  <si>
    <t xml:space="preserve">   B.III.4. Strumenti finanziari derivati attivi</t>
  </si>
  <si>
    <t xml:space="preserve">   Azioni proprie DI CUI: Val nominale</t>
  </si>
  <si>
    <t xml:space="preserve"> C. ATTIVO CIRCOLANTE</t>
  </si>
  <si>
    <t xml:space="preserve">  C.I. TOTALE RIMANENZE</t>
  </si>
  <si>
    <t xml:space="preserve">   C.I.1. Materie prime</t>
  </si>
  <si>
    <t xml:space="preserve">   C.I.2. Prodotti semilav./in corso</t>
  </si>
  <si>
    <t xml:space="preserve">   C.I.3. Lavori in corso</t>
  </si>
  <si>
    <t xml:space="preserve">   C.I.4. Prodotti finiti</t>
  </si>
  <si>
    <t xml:space="preserve">   C.I.5. Acconti</t>
  </si>
  <si>
    <t xml:space="preserve">   Immobilizzazioni materiali destinate alla vendita</t>
  </si>
  <si>
    <t xml:space="preserve">  C.II. TOTALE CREDITI</t>
  </si>
  <si>
    <t xml:space="preserve">   C.II.1. Cred. vs Clienti entro</t>
  </si>
  <si>
    <t xml:space="preserve">   C.II.1. Cred. vs Clienti oltre</t>
  </si>
  <si>
    <t xml:space="preserve">   C.II.2. Cred. vs Controllate entro</t>
  </si>
  <si>
    <t xml:space="preserve">   C.II.2. Cred. vs Controllate oltre</t>
  </si>
  <si>
    <t xml:space="preserve">   C.II.3. Cred. vs Collegate entro</t>
  </si>
  <si>
    <t xml:space="preserve">   C.II.3. Cred. vs Collegate oltre</t>
  </si>
  <si>
    <t xml:space="preserve">   C.II.4. Cred. vs Controllanti entro</t>
  </si>
  <si>
    <t xml:space="preserve">   C.II.4. Cred. vs Controllanti oltre</t>
  </si>
  <si>
    <t xml:space="preserve">   C.II.5. Cred. vs imprese sottoposte al controllo delle controllanti entro</t>
  </si>
  <si>
    <t xml:space="preserve">   C.II.5. Cred. vs imprese sottoposte al controllo delle controllanti oltre</t>
  </si>
  <si>
    <t xml:space="preserve">   C.II.5.bis. Cred. tributari entro</t>
  </si>
  <si>
    <t xml:space="preserve">   C.II.5.bis. Cred. tributari oltre</t>
  </si>
  <si>
    <t xml:space="preserve">   C.II.5.ter. Cred. per imposte anticipate entro</t>
  </si>
  <si>
    <t xml:space="preserve">   C.II.5.ter. Cred. per imposte anticipate oltre</t>
  </si>
  <si>
    <t xml:space="preserve">   C.II.5.quater. Cred. verso altri entro</t>
  </si>
  <si>
    <t xml:space="preserve">   C.II.5.quater. Cred. verso altri oltre</t>
  </si>
  <si>
    <t xml:space="preserve">   C.II. Crediti a breve</t>
  </si>
  <si>
    <t xml:space="preserve">   Crediti per imposte anticipate</t>
  </si>
  <si>
    <t xml:space="preserve">   C.II. Crediti a oltre</t>
  </si>
  <si>
    <t xml:space="preserve">  C.III. TOTALE ATTIVITA' FINANZIARIE</t>
  </si>
  <si>
    <t xml:space="preserve">   C.III.1. Partec.ni in Controllate</t>
  </si>
  <si>
    <t xml:space="preserve">   C.III.2. Partec.ni in Collegate</t>
  </si>
  <si>
    <t xml:space="preserve">   C.III.3. Partec.ni in Controllanti</t>
  </si>
  <si>
    <t xml:space="preserve">   C.III.3.bis. Partec.ni in imprese sottoposte al controllo delle controllanti</t>
  </si>
  <si>
    <t xml:space="preserve">   C.III.4. Altre Partec.ni</t>
  </si>
  <si>
    <t xml:space="preserve">   C.III.4.bis. Azioni proprie</t>
  </si>
  <si>
    <t xml:space="preserve">   C.III.5. Strumenti finanziari derivati attivi</t>
  </si>
  <si>
    <t xml:space="preserve">   C.III.6. Altri titoli</t>
  </si>
  <si>
    <t xml:space="preserve">   C.III.7. Attività finanziarie per la gestione accentrata della tesoreria</t>
  </si>
  <si>
    <t xml:space="preserve">  C.IV. TOT. DISPON. LIQUIDE</t>
  </si>
  <si>
    <t xml:space="preserve">   C.IV.1. Depositi bancari</t>
  </si>
  <si>
    <t xml:space="preserve">   C.IV.2. Assegni</t>
  </si>
  <si>
    <t xml:space="preserve">   C.IV.3. Denaro in cassa</t>
  </si>
  <si>
    <t xml:space="preserve"> D. RATEI E RISCONTI</t>
  </si>
  <si>
    <t xml:space="preserve">  Disaggio su prestiti</t>
  </si>
  <si>
    <t xml:space="preserve"> A. TOTALE PATRIMONIO NETTO</t>
  </si>
  <si>
    <t xml:space="preserve">  A.I. Capitale sociale</t>
  </si>
  <si>
    <t xml:space="preserve">   di cui: Versamenti soci in c/capitale</t>
  </si>
  <si>
    <t xml:space="preserve">   di cui: Versamenti in c/futuro aumento di capitale</t>
  </si>
  <si>
    <t xml:space="preserve">   di cui: Versamenti in c/capitale</t>
  </si>
  <si>
    <t xml:space="preserve">   di cui: Versamenti a copertura perdite</t>
  </si>
  <si>
    <t xml:space="preserve">  A.II. Riserva da sovrapprezzo</t>
  </si>
  <si>
    <t xml:space="preserve">  A.III. Riserva di rivalutazione</t>
  </si>
  <si>
    <t xml:space="preserve">  A.IV. Riserva legale</t>
  </si>
  <si>
    <t xml:space="preserve">  A.V. Riserva statutaria</t>
  </si>
  <si>
    <t xml:space="preserve">  Riserva azioni proprie</t>
  </si>
  <si>
    <t xml:space="preserve">  A.VI. Altre riserve</t>
  </si>
  <si>
    <t xml:space="preserve">  Riserva da cons. del Gruppo</t>
  </si>
  <si>
    <t xml:space="preserve">  A.VII. Riserva per operazioni di copertura dei flussi finanziari attesi</t>
  </si>
  <si>
    <t xml:space="preserve">  A.VIII. Utile/perdita a nuovo</t>
  </si>
  <si>
    <t xml:space="preserve">  A.IX. Utile/perdita di esercizio</t>
  </si>
  <si>
    <t xml:space="preserve">   Acconto dividendi</t>
  </si>
  <si>
    <t xml:space="preserve">   Copertura parziale perdita di esercizio</t>
  </si>
  <si>
    <t xml:space="preserve">  A.X. Riserva negativa per azioni proprie in portafoglio (+/-)</t>
  </si>
  <si>
    <t xml:space="preserve">  TOTALE PATRIMONIO DEL GRUPPO</t>
  </si>
  <si>
    <t xml:space="preserve">  Capitale e riserve di pertinenza di TERZI</t>
  </si>
  <si>
    <t xml:space="preserve">   di cui: per imposte differite</t>
  </si>
  <si>
    <t xml:space="preserve">  Utile/perdita di es. di pertinenza di TERZI</t>
  </si>
  <si>
    <t xml:space="preserve">  TOTALE PATRIMONIO DI TERZI</t>
  </si>
  <si>
    <t xml:space="preserve"> B. TOTALE FONDI RISCHI</t>
  </si>
  <si>
    <t xml:space="preserve">  B.1. Fondo di Quiescenza</t>
  </si>
  <si>
    <t xml:space="preserve">  B.2. Fondo Imposte anche differite</t>
  </si>
  <si>
    <t xml:space="preserve">  B.3. Strumenti finanziari derivati passivi</t>
  </si>
  <si>
    <t xml:space="preserve">  B.4. Altri Fondi</t>
  </si>
  <si>
    <t xml:space="preserve">  di cui : fondo di consolidamento</t>
  </si>
  <si>
    <t xml:space="preserve"> C. TRATTAMENTO DI FINE RAPPORTO</t>
  </si>
  <si>
    <t xml:space="preserve"> D. TOTALE DEBITI</t>
  </si>
  <si>
    <t xml:space="preserve">  D.1. Obblig.ni entro</t>
  </si>
  <si>
    <t xml:space="preserve">  D.1. Obblig.ni oltre</t>
  </si>
  <si>
    <t xml:space="preserve">  D.2. Obblig.ni convert. entro</t>
  </si>
  <si>
    <t xml:space="preserve">  D.2. Obblig.ni convert. oltre.</t>
  </si>
  <si>
    <t xml:space="preserve">  D.3. Soci per Finanziamenti entro</t>
  </si>
  <si>
    <t xml:space="preserve">  D.3. Soci per Finanziamenti oltre</t>
  </si>
  <si>
    <t xml:space="preserve">  D.4. Banche entro l'esercizio</t>
  </si>
  <si>
    <t xml:space="preserve">  D.4. Banche oltre l'esercizio</t>
  </si>
  <si>
    <t xml:space="preserve">  D.5. Altri finanziatori entro</t>
  </si>
  <si>
    <t xml:space="preserve">  D.5. Altri finanziatori oltre</t>
  </si>
  <si>
    <t xml:space="preserve">  D.6. Acconti entro</t>
  </si>
  <si>
    <t xml:space="preserve">  D.6. Acconti oltre</t>
  </si>
  <si>
    <t xml:space="preserve">  D.7. Fornitori entro</t>
  </si>
  <si>
    <t xml:space="preserve">  D.7. Fornitori oltre</t>
  </si>
  <si>
    <t xml:space="preserve">  D.8. Titoli di credito entro</t>
  </si>
  <si>
    <t xml:space="preserve">  D.8. Titoli di credito oltre</t>
  </si>
  <si>
    <t xml:space="preserve">  D.9. Imprese Controllate entro</t>
  </si>
  <si>
    <t xml:space="preserve">  D.9. Imprese Controllate oltre</t>
  </si>
  <si>
    <t xml:space="preserve">  D.10. Imprese Collegate entro</t>
  </si>
  <si>
    <t xml:space="preserve">  D.10. Imprese Collegate oltre</t>
  </si>
  <si>
    <t xml:space="preserve">  D.11. Controllanti entro</t>
  </si>
  <si>
    <t xml:space="preserve">  D.11. Controllanti oltre</t>
  </si>
  <si>
    <t xml:space="preserve">  D.11.bis. Debiti VS imprese sottoposte al controllo delle controllanti entro</t>
  </si>
  <si>
    <t xml:space="preserve">  D.11.bis. Debiti VS imprese sottoposte al controllo delle controllanti oltre</t>
  </si>
  <si>
    <t xml:space="preserve">  D.12. Debiti Tributari entro</t>
  </si>
  <si>
    <t xml:space="preserve">  D.12. Debiti Tributari oltre</t>
  </si>
  <si>
    <t xml:space="preserve">  D.13. Istituti previdenza entro</t>
  </si>
  <si>
    <t xml:space="preserve">  D.13. Istituti previdenza oltre</t>
  </si>
  <si>
    <t xml:space="preserve">  D.14. Altri Debiti entro</t>
  </si>
  <si>
    <t xml:space="preserve">  D.14. Altri Debiti oltre</t>
  </si>
  <si>
    <t xml:space="preserve">  D. DEBITI A BREVE</t>
  </si>
  <si>
    <t xml:space="preserve">  D. DEBITI A OLTRE</t>
  </si>
  <si>
    <t xml:space="preserve"> E. RATEI E RISCONTI</t>
  </si>
  <si>
    <t xml:space="preserve">  Aggio sui prestiti</t>
  </si>
  <si>
    <t>31 dicembre 2019</t>
  </si>
  <si>
    <t>31 dicembre 2018</t>
  </si>
  <si>
    <t>31 dicembre 2017</t>
  </si>
  <si>
    <t>31 dicembre 2016</t>
  </si>
  <si>
    <t>31 dicembre 2015</t>
  </si>
  <si>
    <t>31 dicembre 2014</t>
  </si>
  <si>
    <t>31 dicembre 2013</t>
  </si>
  <si>
    <t>31 dicembre 2012</t>
  </si>
  <si>
    <t xml:space="preserve"> A. TOT. VAL. DELLA PRODUZIONE</t>
  </si>
  <si>
    <t xml:space="preserve">  A.1. Ricavi vendite e prestazioni</t>
  </si>
  <si>
    <t xml:space="preserve">  A.2. Var. rimanenze prodotti</t>
  </si>
  <si>
    <t xml:space="preserve">  A.3. Variazione lavori</t>
  </si>
  <si>
    <t xml:space="preserve">  A.2. + A.3. Totale Variazioni</t>
  </si>
  <si>
    <t xml:space="preserve">  A.4. Incrementi di immob.</t>
  </si>
  <si>
    <t xml:space="preserve">  A.5. Altri ricavi</t>
  </si>
  <si>
    <t xml:space="preserve">  Contributi in conto esercizio</t>
  </si>
  <si>
    <t xml:space="preserve"> B. COSTI DELLA PRODUZIONE</t>
  </si>
  <si>
    <t xml:space="preserve">  B.6. Materie prime e consumo</t>
  </si>
  <si>
    <t xml:space="preserve">  B.7. Servizi</t>
  </si>
  <si>
    <t xml:space="preserve">  B.8. Godimento beni di terzi</t>
  </si>
  <si>
    <t xml:space="preserve">  B.9. Totale costi del personale</t>
  </si>
  <si>
    <t xml:space="preserve">   B.9.a. Salari e stipendi</t>
  </si>
  <si>
    <t xml:space="preserve">   B.9.b. Oneri sociali</t>
  </si>
  <si>
    <t xml:space="preserve">   B.9.c. Tratt. fine rapporto</t>
  </si>
  <si>
    <t xml:space="preserve">   B.9.d. Tratt. di quiescenza</t>
  </si>
  <si>
    <t xml:space="preserve">   B.9.e. Altri costi</t>
  </si>
  <si>
    <t xml:space="preserve">   B.9.f. TFR + quiescenza + altri costi</t>
  </si>
  <si>
    <t xml:space="preserve">  B.10. TOT Ammortamenti e svalut.</t>
  </si>
  <si>
    <t xml:space="preserve">   B.10.a. Amm. Immob. Immat.</t>
  </si>
  <si>
    <t xml:space="preserve">   B.10.b. Amm. Immob. Mat.</t>
  </si>
  <si>
    <t xml:space="preserve">   B.10.c. Altre svalut. Immob.</t>
  </si>
  <si>
    <t xml:space="preserve">   B.10.a+b+c. Amm. e svalut. delle immob.</t>
  </si>
  <si>
    <t xml:space="preserve">   B.10.d. Svalut. crediti</t>
  </si>
  <si>
    <t xml:space="preserve">  B.11. Variazione materie</t>
  </si>
  <si>
    <t xml:space="preserve">  B.12. Accantonamenti per rischi</t>
  </si>
  <si>
    <t xml:space="preserve">  B.13. Altri accantonamenti</t>
  </si>
  <si>
    <t xml:space="preserve">  B.14. Oneri diversi di gestione</t>
  </si>
  <si>
    <t xml:space="preserve"> RISULTATO OPERATIVO</t>
  </si>
  <si>
    <t xml:space="preserve"> Valore Aggiunto</t>
  </si>
  <si>
    <t xml:space="preserve"> C. TOTALE PROVENTI E ONERI FINANZIARI</t>
  </si>
  <si>
    <t xml:space="preserve">  C.15. Tot. proventi da partecip.</t>
  </si>
  <si>
    <t xml:space="preserve">  di cui: verso contr.anti, collegate, contr.te e sottoposte ctrl controllanti</t>
  </si>
  <si>
    <t xml:space="preserve">   di cui: da imprese controllanti</t>
  </si>
  <si>
    <t xml:space="preserve">   di cui: da imprese sottoposte al controllo delle controllanti</t>
  </si>
  <si>
    <t xml:space="preserve">  C.16. TOT Altri Proventi</t>
  </si>
  <si>
    <t xml:space="preserve">   C.16.a. Da Crediti</t>
  </si>
  <si>
    <t xml:space="preserve">    di cui: verso contr.anti, collegate, contr.te e sottoposte ctrl controllanti</t>
  </si>
  <si>
    <t xml:space="preserve">    di cui: da imprese sottoposte al controllo delle controllanti</t>
  </si>
  <si>
    <t xml:space="preserve">   C.16.b. Da titoli iscr. imm.</t>
  </si>
  <si>
    <t xml:space="preserve">   C.16.c. Da titoli iscr. att.circol.</t>
  </si>
  <si>
    <t xml:space="preserve">   C.16.b+c. Proventi da Titoli</t>
  </si>
  <si>
    <t xml:space="preserve">   C.16.d. Proventi fin. Diversi</t>
  </si>
  <si>
    <t xml:space="preserve">    di cui: verso contr.anti, collegate, contr.te e sottoposte ctrl controllantil</t>
  </si>
  <si>
    <t xml:space="preserve">  C.17. Totale Oneri finanziari</t>
  </si>
  <si>
    <t xml:space="preserve">   di cui: verso contr.anti, collegate, contr.te e sottoposte ctrl controllanti</t>
  </si>
  <si>
    <t xml:space="preserve">  C.17.bis Utili e perdite su cambi</t>
  </si>
  <si>
    <t xml:space="preserve"> D. TOTALE RETTIFICHE ATT. FINANZ.</t>
  </si>
  <si>
    <t xml:space="preserve">  D.18. TOT Rivalutazioni</t>
  </si>
  <si>
    <t xml:space="preserve">   D.18.a. Rivalut. di partec.</t>
  </si>
  <si>
    <t xml:space="preserve">   D.18.b. Rivalut. di altre imm. fin.</t>
  </si>
  <si>
    <t xml:space="preserve">   D.18.c. Rivalut. di titoli</t>
  </si>
  <si>
    <t xml:space="preserve">   D.18.d. Rivalut. di strumenti finanziari derivati</t>
  </si>
  <si>
    <t xml:space="preserve">   Rivalut. di attività finanziarie per la gestione accentrata della tesoreria</t>
  </si>
  <si>
    <t xml:space="preserve">  D.19. TOT Svalutazioni</t>
  </si>
  <si>
    <t xml:space="preserve">   D.19.a. Svalut. di partec.</t>
  </si>
  <si>
    <t xml:space="preserve">   D.19.b. Svalut. di altre imm. fin.</t>
  </si>
  <si>
    <t xml:space="preserve">   D.19.c. Svalut. di titoli</t>
  </si>
  <si>
    <t xml:space="preserve">   D.19.d. Svalut. di strumenti finanziari derivati</t>
  </si>
  <si>
    <t xml:space="preserve">   Svalut. di attività finanziarie per la gestione accentrata della tesoreria</t>
  </si>
  <si>
    <t xml:space="preserve"> TOTALE PROVENTI/ONERI STRAORDINARI</t>
  </si>
  <si>
    <t xml:space="preserve">  Proventi Straordinari</t>
  </si>
  <si>
    <t xml:space="preserve">   di cui plusvalenze</t>
  </si>
  <si>
    <t xml:space="preserve">  Oneri Straordinari</t>
  </si>
  <si>
    <t xml:space="preserve">   di cui minusvalenze</t>
  </si>
  <si>
    <t xml:space="preserve">   di cui imposte esercizio precedente</t>
  </si>
  <si>
    <t xml:space="preserve"> RISULTATO PRIMA DELLE IMPOSTE</t>
  </si>
  <si>
    <t xml:space="preserve">  20. Totale Imposte sul reddito correnti, differite e anticipate</t>
  </si>
  <si>
    <t xml:space="preserve">   Imposte correnti</t>
  </si>
  <si>
    <t xml:space="preserve">   Imposte relative a esercizi precedenti</t>
  </si>
  <si>
    <t xml:space="preserve">   Imposte differite e anticipate</t>
  </si>
  <si>
    <t xml:space="preserve">   Imposte differite (+/-)</t>
  </si>
  <si>
    <t xml:space="preserve">   Imposte anticipate (+/-)</t>
  </si>
  <si>
    <t xml:space="preserve">   Prov. (oneri) da adesione al regime di trasparenza fiscale</t>
  </si>
  <si>
    <t>Crediti commerciali</t>
  </si>
  <si>
    <t>Costi per servizi</t>
  </si>
  <si>
    <t>Oneri finanziari</t>
  </si>
  <si>
    <t>I seguenti dati di bilanco sono quelli originali, pubblicati dunque in formato IFRS sulla Relazione annuale di Bilancio 2022</t>
  </si>
  <si>
    <t>Giagenza media dei Debiti comm.li</t>
  </si>
  <si>
    <t>Giagenza media dei Crediti comm.li</t>
  </si>
  <si>
    <t>EBITDA</t>
  </si>
  <si>
    <t>Viene di seguito riportato il bilancio civilistico dell'AIDA, calcolato sulla base dell'originale bilancio ISFR della Società.</t>
  </si>
  <si>
    <t>La seguente riclassificazione è basata sul bilancio civilistico redatto dall'AIDA.</t>
  </si>
  <si>
    <t>I seguenti dati e calcoli sono basati sul bilancio redatto dall'AIDA e sulla riclassificazione calcolata in base ad 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</si>
</sst>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€-2]\ #,##0"/>
    <numFmt numFmtId="165" formatCode="[$€-2]\ #,##0_);[Red]\([$€-2]\ #,##0\)"/>
    <numFmt numFmtId="166" formatCode="0.0%"/>
    <numFmt numFmtId="167" formatCode="#,##0\ ;\(#,##0\)\ "/>
    <numFmt numFmtId="168" formatCode="0.0"/>
  </numFmts>
  <fonts count="3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3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22"/>
      <color theme="1"/>
      <name val="Book Antiqua"/>
      <family val="1"/>
    </font>
    <font>
      <b/>
      <sz val="13"/>
      <color theme="1"/>
      <name val="Arial"/>
      <family val="1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1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1"/>
      <scheme val="minor"/>
    </font>
    <font>
      <sz val="10"/>
      <color theme="1"/>
      <name val="Arial"/>
      <family val="1"/>
      <scheme val="minor"/>
    </font>
    <font>
      <b/>
      <sz val="10"/>
      <color theme="1"/>
      <name val="Arial"/>
      <family val="1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b/>
      <i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6"/>
      <color theme="1"/>
      <name val="Book Antiqua"/>
      <family val="1"/>
    </font>
    <font>
      <b/>
      <sz val="16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3"/>
      <color theme="1"/>
      <name val="Arial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D9C1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3D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D9C1B7"/>
      </bottom>
      <diagonal/>
    </border>
    <border>
      <left/>
      <right/>
      <top style="thick">
        <color rgb="FFD9C1B7"/>
      </top>
      <bottom/>
      <diagonal/>
    </border>
    <border>
      <left style="thin">
        <color rgb="FFA6705D"/>
      </left>
      <right style="thin">
        <color rgb="FFA6705D"/>
      </right>
      <top style="thin">
        <color rgb="FFA6705D"/>
      </top>
      <bottom style="thin">
        <color rgb="FFA6705D"/>
      </bottom>
      <diagonal/>
    </border>
    <border>
      <left/>
      <right style="thin">
        <color rgb="FFA6705D"/>
      </right>
      <top style="thin">
        <color rgb="FFA6705D"/>
      </top>
      <bottom style="thin">
        <color rgb="FFA6705D"/>
      </bottom>
      <diagonal/>
    </border>
    <border>
      <left style="thin">
        <color rgb="FFA6705D"/>
      </left>
      <right/>
      <top style="thin">
        <color rgb="FFA6705D"/>
      </top>
      <bottom style="thin">
        <color rgb="FFA6705D"/>
      </bottom>
      <diagonal/>
    </border>
    <border>
      <left style="thin">
        <color rgb="FFA6705D"/>
      </left>
      <right style="thin">
        <color rgb="FFA6705D"/>
      </right>
      <top style="thin">
        <color rgb="FFA6705D"/>
      </top>
      <bottom/>
      <diagonal/>
    </border>
    <border>
      <left style="thin">
        <color rgb="FFA6705D"/>
      </left>
      <right/>
      <top style="thin">
        <color rgb="FFA6705D"/>
      </top>
      <bottom/>
      <diagonal/>
    </border>
    <border>
      <left style="thin">
        <color rgb="FFA6705D"/>
      </left>
      <right style="thin">
        <color rgb="FFA6705D"/>
      </right>
      <top/>
      <bottom style="thin">
        <color rgb="FFA6705D"/>
      </bottom>
      <diagonal/>
    </border>
    <border>
      <left style="thick">
        <color theme="0"/>
      </left>
      <right/>
      <top/>
      <bottom style="thick">
        <color rgb="FFD9C1B7"/>
      </bottom>
      <diagonal/>
    </border>
    <border>
      <left style="thick">
        <color theme="0"/>
      </left>
      <right/>
      <top/>
      <bottom/>
      <diagonal/>
    </border>
    <border>
      <left/>
      <right/>
      <top style="thin">
        <color rgb="FFA6705D"/>
      </top>
      <bottom style="thin">
        <color rgb="FFA6705D"/>
      </bottom>
      <diagonal/>
    </border>
    <border>
      <left/>
      <right/>
      <top style="thick">
        <color rgb="FFD9C1B7"/>
      </top>
      <bottom style="thin">
        <color rgb="FFA6705D"/>
      </bottom>
      <diagonal/>
    </border>
    <border>
      <left/>
      <right/>
      <top/>
      <bottom style="thin">
        <color rgb="FFA6705D"/>
      </bottom>
      <diagonal/>
    </border>
    <border>
      <left style="thin">
        <color rgb="FFA6705D"/>
      </left>
      <right/>
      <top/>
      <bottom style="thin">
        <color rgb="FFA6705D"/>
      </bottom>
      <diagonal/>
    </border>
    <border>
      <left/>
      <right style="thin">
        <color rgb="FFA6705D"/>
      </right>
      <top/>
      <bottom style="thin">
        <color rgb="FFA6705D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1" applyNumberFormat="0" applyFill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3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50">
    <xf numFmtId="0" fontId="0" fillId="0" borderId="0" xfId="0"/>
    <xf numFmtId="0" fontId="15" fillId="5" borderId="4" xfId="0" applyFont="1" applyFill="1" applyBorder="1" applyAlignment="1">
      <alignment wrapText="1"/>
    </xf>
    <xf numFmtId="49" fontId="16" fillId="5" borderId="4" xfId="0" applyNumberFormat="1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13" fillId="6" borderId="2" xfId="3" applyFont="1" applyFill="1" applyBorder="1" applyAlignment="1">
      <alignment horizontal="left" wrapText="1"/>
    </xf>
    <xf numFmtId="0" fontId="11" fillId="7" borderId="0" xfId="0" applyFont="1" applyFill="1"/>
    <xf numFmtId="0" fontId="19" fillId="7" borderId="0" xfId="0" applyFont="1" applyFill="1"/>
    <xf numFmtId="0" fontId="0" fillId="7" borderId="0" xfId="0" applyFill="1"/>
    <xf numFmtId="0" fontId="20" fillId="7" borderId="0" xfId="0" applyFont="1" applyFill="1"/>
    <xf numFmtId="0" fontId="13" fillId="7" borderId="0" xfId="0" applyFont="1" applyFill="1" applyAlignment="1">
      <alignment horizontal="right"/>
    </xf>
    <xf numFmtId="43" fontId="13" fillId="7" borderId="0" xfId="0" applyNumberFormat="1" applyFont="1" applyFill="1"/>
    <xf numFmtId="0" fontId="13" fillId="7" borderId="3" xfId="3" applyFont="1" applyFill="1" applyBorder="1" applyAlignment="1"/>
    <xf numFmtId="0" fontId="13" fillId="7" borderId="3" xfId="3" applyNumberFormat="1" applyFont="1" applyFill="1" applyBorder="1" applyAlignment="1">
      <alignment horizontal="center"/>
    </xf>
    <xf numFmtId="0" fontId="13" fillId="7" borderId="0" xfId="3" applyFont="1" applyFill="1" applyBorder="1" applyAlignment="1"/>
    <xf numFmtId="0" fontId="13" fillId="7" borderId="0" xfId="3" applyNumberFormat="1" applyFont="1" applyFill="1" applyBorder="1" applyAlignment="1">
      <alignment horizontal="center"/>
    </xf>
    <xf numFmtId="0" fontId="13" fillId="7" borderId="3" xfId="3" applyFont="1" applyFill="1" applyBorder="1" applyAlignment="1">
      <alignment horizontal="center"/>
    </xf>
    <xf numFmtId="167" fontId="13" fillId="6" borderId="2" xfId="3" applyNumberFormat="1" applyFont="1" applyFill="1" applyBorder="1" applyAlignment="1"/>
    <xf numFmtId="0" fontId="11" fillId="7" borderId="0" xfId="0" applyFont="1" applyFill="1" applyAlignment="1">
      <alignment vertical="center"/>
    </xf>
    <xf numFmtId="167" fontId="7" fillId="2" borderId="4" xfId="4" applyNumberFormat="1" applyFill="1" applyBorder="1" applyAlignment="1">
      <alignment vertical="center"/>
    </xf>
    <xf numFmtId="0" fontId="0" fillId="7" borderId="0" xfId="0" applyFill="1" applyAlignment="1">
      <alignment vertical="center"/>
    </xf>
    <xf numFmtId="0" fontId="7" fillId="2" borderId="4" xfId="4" applyFill="1" applyBorder="1" applyAlignment="1">
      <alignment vertical="center" wrapText="1"/>
    </xf>
    <xf numFmtId="0" fontId="22" fillId="7" borderId="0" xfId="0" applyFont="1" applyFill="1"/>
    <xf numFmtId="164" fontId="22" fillId="7" borderId="0" xfId="0" applyNumberFormat="1" applyFont="1" applyFill="1" applyAlignment="1">
      <alignment horizontal="center"/>
    </xf>
    <xf numFmtId="166" fontId="22" fillId="7" borderId="0" xfId="0" applyNumberFormat="1" applyFont="1" applyFill="1"/>
    <xf numFmtId="164" fontId="22" fillId="7" borderId="0" xfId="0" applyNumberFormat="1" applyFont="1" applyFill="1"/>
    <xf numFmtId="165" fontId="22" fillId="7" borderId="0" xfId="0" applyNumberFormat="1" applyFont="1" applyFill="1"/>
    <xf numFmtId="0" fontId="7" fillId="7" borderId="0" xfId="4" applyFill="1" applyBorder="1" applyAlignment="1">
      <alignment vertical="center" wrapText="1"/>
    </xf>
    <xf numFmtId="167" fontId="7" fillId="7" borderId="0" xfId="4" applyNumberForma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 wrapText="1"/>
    </xf>
    <xf numFmtId="0" fontId="10" fillId="7" borderId="0" xfId="4" applyFont="1" applyFill="1" applyBorder="1" applyAlignment="1">
      <alignment horizontal="left" vertical="center" wrapText="1"/>
    </xf>
    <xf numFmtId="164" fontId="22" fillId="7" borderId="0" xfId="0" applyNumberFormat="1" applyFont="1" applyFill="1" applyAlignment="1">
      <alignment horizontal="center" vertical="center"/>
    </xf>
    <xf numFmtId="166" fontId="22" fillId="7" borderId="0" xfId="0" applyNumberFormat="1" applyFont="1" applyFill="1" applyAlignment="1">
      <alignment vertical="center"/>
    </xf>
    <xf numFmtId="49" fontId="22" fillId="6" borderId="4" xfId="0" applyNumberFormat="1" applyFont="1" applyFill="1" applyBorder="1" applyAlignment="1">
      <alignment horizontal="center" vertical="center"/>
    </xf>
    <xf numFmtId="0" fontId="25" fillId="2" borderId="4" xfId="4" applyFont="1" applyFill="1" applyBorder="1" applyAlignment="1">
      <alignment vertical="center" wrapText="1"/>
    </xf>
    <xf numFmtId="167" fontId="25" fillId="2" borderId="4" xfId="4" applyNumberFormat="1" applyFont="1" applyFill="1" applyBorder="1" applyAlignment="1">
      <alignment vertical="center"/>
    </xf>
    <xf numFmtId="0" fontId="24" fillId="8" borderId="4" xfId="0" applyFont="1" applyFill="1" applyBorder="1" applyAlignment="1">
      <alignment vertical="center" wrapText="1"/>
    </xf>
    <xf numFmtId="167" fontId="24" fillId="8" borderId="4" xfId="0" applyNumberFormat="1" applyFont="1" applyFill="1" applyBorder="1" applyAlignment="1">
      <alignment vertical="center"/>
    </xf>
    <xf numFmtId="167" fontId="7" fillId="2" borderId="4" xfId="1" applyNumberFormat="1" applyFont="1" applyFill="1" applyBorder="1" applyAlignment="1">
      <alignment vertical="center"/>
    </xf>
    <xf numFmtId="49" fontId="16" fillId="5" borderId="9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/>
    <xf numFmtId="0" fontId="13" fillId="7" borderId="13" xfId="3" applyNumberFormat="1" applyFont="1" applyFill="1" applyBorder="1" applyAlignment="1">
      <alignment horizontal="center"/>
    </xf>
    <xf numFmtId="0" fontId="21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vertical="center" wrapText="1"/>
    </xf>
    <xf numFmtId="167" fontId="7" fillId="6" borderId="9" xfId="1" applyNumberFormat="1" applyFont="1" applyFill="1" applyBorder="1" applyAlignment="1">
      <alignment vertical="center"/>
    </xf>
    <xf numFmtId="0" fontId="15" fillId="5" borderId="4" xfId="0" applyFont="1" applyFill="1" applyBorder="1" applyAlignment="1">
      <alignment horizontal="left" wrapText="1"/>
    </xf>
    <xf numFmtId="0" fontId="15" fillId="5" borderId="4" xfId="0" applyFont="1" applyFill="1" applyBorder="1" applyAlignment="1">
      <alignment horizontal="center" vertical="center" wrapText="1"/>
    </xf>
    <xf numFmtId="0" fontId="5" fillId="2" borderId="4" xfId="4" applyFont="1" applyFill="1" applyBorder="1" applyAlignment="1">
      <alignment vertical="center" wrapText="1"/>
    </xf>
    <xf numFmtId="167" fontId="26" fillId="8" borderId="4" xfId="0" applyNumberFormat="1" applyFont="1" applyFill="1" applyBorder="1" applyAlignment="1">
      <alignment vertical="center"/>
    </xf>
    <xf numFmtId="2" fontId="21" fillId="6" borderId="4" xfId="0" applyNumberFormat="1" applyFont="1" applyFill="1" applyBorder="1" applyAlignment="1">
      <alignment horizontal="center" vertical="center"/>
    </xf>
    <xf numFmtId="167" fontId="21" fillId="6" borderId="4" xfId="0" applyNumberFormat="1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left" vertical="center" wrapText="1"/>
    </xf>
    <xf numFmtId="0" fontId="4" fillId="2" borderId="4" xfId="4" applyFont="1" applyFill="1" applyBorder="1" applyAlignment="1">
      <alignment vertical="center" wrapText="1"/>
    </xf>
    <xf numFmtId="168" fontId="21" fillId="6" borderId="4" xfId="0" applyNumberFormat="1" applyFont="1" applyFill="1" applyBorder="1" applyAlignment="1">
      <alignment horizontal="center" vertical="center"/>
    </xf>
    <xf numFmtId="2" fontId="10" fillId="6" borderId="4" xfId="0" applyNumberFormat="1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left" vertical="center" wrapText="1"/>
    </xf>
    <xf numFmtId="0" fontId="27" fillId="7" borderId="0" xfId="0" applyFont="1" applyFill="1" applyAlignment="1">
      <alignment horizontal="left"/>
    </xf>
    <xf numFmtId="0" fontId="3" fillId="2" borderId="8" xfId="4" applyFont="1" applyFill="1" applyBorder="1" applyAlignment="1">
      <alignment vertical="center" wrapText="1"/>
    </xf>
    <xf numFmtId="167" fontId="3" fillId="2" borderId="8" xfId="4" applyNumberFormat="1" applyFont="1" applyFill="1" applyBorder="1" applyAlignment="1">
      <alignment vertical="center"/>
    </xf>
    <xf numFmtId="167" fontId="3" fillId="2" borderId="7" xfId="4" applyNumberFormat="1" applyFont="1" applyFill="1" applyBorder="1" applyAlignment="1">
      <alignment vertical="center"/>
    </xf>
    <xf numFmtId="0" fontId="26" fillId="8" borderId="6" xfId="0" applyFont="1" applyFill="1" applyBorder="1" applyAlignment="1">
      <alignment vertical="center" wrapText="1"/>
    </xf>
    <xf numFmtId="167" fontId="26" fillId="8" borderId="6" xfId="0" applyNumberFormat="1" applyFont="1" applyFill="1" applyBorder="1" applyAlignment="1">
      <alignment vertical="center"/>
    </xf>
    <xf numFmtId="0" fontId="3" fillId="6" borderId="8" xfId="5" applyFont="1" applyFill="1" applyBorder="1" applyAlignment="1">
      <alignment vertical="center" wrapText="1"/>
    </xf>
    <xf numFmtId="167" fontId="3" fillId="6" borderId="8" xfId="5" applyNumberFormat="1" applyFont="1" applyFill="1" applyBorder="1" applyAlignment="1">
      <alignment vertical="center"/>
    </xf>
    <xf numFmtId="167" fontId="3" fillId="6" borderId="7" xfId="5" applyNumberFormat="1" applyFont="1" applyFill="1" applyBorder="1" applyAlignment="1">
      <alignment vertical="center"/>
    </xf>
    <xf numFmtId="0" fontId="26" fillId="8" borderId="6" xfId="5" applyFont="1" applyFill="1" applyBorder="1" applyAlignment="1">
      <alignment vertical="center" wrapText="1"/>
    </xf>
    <xf numFmtId="167" fontId="26" fillId="8" borderId="6" xfId="5" applyNumberFormat="1" applyFont="1" applyFill="1" applyBorder="1" applyAlignment="1">
      <alignment vertical="center"/>
    </xf>
    <xf numFmtId="167" fontId="26" fillId="8" borderId="4" xfId="5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horizontal="left" vertical="center" wrapText="1"/>
    </xf>
    <xf numFmtId="0" fontId="10" fillId="2" borderId="9" xfId="4" applyFont="1" applyFill="1" applyBorder="1" applyAlignment="1">
      <alignment horizontal="left" vertical="center" wrapText="1"/>
    </xf>
    <xf numFmtId="49" fontId="22" fillId="6" borderId="9" xfId="0" applyNumberFormat="1" applyFont="1" applyFill="1" applyBorder="1" applyAlignment="1">
      <alignment horizontal="center" vertical="center"/>
    </xf>
    <xf numFmtId="49" fontId="22" fillId="6" borderId="14" xfId="0" applyNumberFormat="1" applyFont="1" applyFill="1" applyBorder="1" applyAlignment="1">
      <alignment horizontal="center" vertical="center"/>
    </xf>
    <xf numFmtId="2" fontId="21" fillId="6" borderId="9" xfId="0" applyNumberFormat="1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vertical="center" wrapText="1"/>
    </xf>
    <xf numFmtId="0" fontId="12" fillId="7" borderId="2" xfId="3" applyFont="1" applyFill="1" applyBorder="1" applyAlignment="1">
      <alignment vertical="center" wrapText="1"/>
    </xf>
    <xf numFmtId="0" fontId="0" fillId="7" borderId="2" xfId="0" applyFill="1" applyBorder="1"/>
    <xf numFmtId="167" fontId="2" fillId="6" borderId="8" xfId="5" applyNumberFormat="1" applyFont="1" applyFill="1" applyBorder="1" applyAlignment="1">
      <alignment vertical="center"/>
    </xf>
    <xf numFmtId="167" fontId="2" fillId="6" borderId="7" xfId="5" applyNumberFormat="1" applyFont="1" applyFill="1" applyBorder="1" applyAlignment="1">
      <alignment vertical="center"/>
    </xf>
    <xf numFmtId="0" fontId="2" fillId="2" borderId="8" xfId="4" applyFont="1" applyFill="1" applyBorder="1" applyAlignment="1">
      <alignment vertical="center" wrapText="1"/>
    </xf>
    <xf numFmtId="0" fontId="30" fillId="7" borderId="0" xfId="6" applyFill="1"/>
    <xf numFmtId="0" fontId="19" fillId="7" borderId="0" xfId="6" applyFont="1" applyFill="1"/>
    <xf numFmtId="167" fontId="2" fillId="2" borderId="4" xfId="7" applyNumberFormat="1" applyFill="1" applyBorder="1" applyAlignment="1">
      <alignment vertical="center"/>
    </xf>
    <xf numFmtId="167" fontId="2" fillId="2" borderId="6" xfId="7" applyNumberFormat="1" applyFill="1" applyBorder="1" applyAlignment="1">
      <alignment vertical="center"/>
    </xf>
    <xf numFmtId="167" fontId="2" fillId="2" borderId="7" xfId="7" applyNumberFormat="1" applyFill="1" applyBorder="1" applyAlignment="1">
      <alignment horizontal="right" vertical="center"/>
    </xf>
    <xf numFmtId="167" fontId="2" fillId="2" borderId="8" xfId="7" applyNumberFormat="1" applyFill="1" applyBorder="1" applyAlignment="1">
      <alignment horizontal="right" vertical="center"/>
    </xf>
    <xf numFmtId="167" fontId="2" fillId="2" borderId="8" xfId="7" applyNumberFormat="1" applyFill="1" applyBorder="1" applyAlignment="1">
      <alignment vertical="center"/>
    </xf>
    <xf numFmtId="167" fontId="26" fillId="8" borderId="4" xfId="6" applyNumberFormat="1" applyFont="1" applyFill="1" applyBorder="1" applyAlignment="1">
      <alignment horizontal="right" vertical="center"/>
    </xf>
    <xf numFmtId="167" fontId="26" fillId="8" borderId="6" xfId="6" applyNumberFormat="1" applyFont="1" applyFill="1" applyBorder="1" applyAlignment="1">
      <alignment horizontal="right" vertical="center"/>
    </xf>
    <xf numFmtId="167" fontId="26" fillId="8" borderId="6" xfId="6" applyNumberFormat="1" applyFont="1" applyFill="1" applyBorder="1" applyAlignment="1">
      <alignment vertical="center"/>
    </xf>
    <xf numFmtId="167" fontId="10" fillId="2" borderId="7" xfId="7" applyNumberFormat="1" applyFont="1" applyFill="1" applyBorder="1" applyAlignment="1">
      <alignment horizontal="right" vertical="center"/>
    </xf>
    <xf numFmtId="167" fontId="10" fillId="2" borderId="8" xfId="7" applyNumberFormat="1" applyFont="1" applyFill="1" applyBorder="1" applyAlignment="1">
      <alignment horizontal="right" vertical="center"/>
    </xf>
    <xf numFmtId="167" fontId="10" fillId="2" borderId="8" xfId="7" applyNumberFormat="1" applyFont="1" applyFill="1" applyBorder="1" applyAlignment="1">
      <alignment vertical="center"/>
    </xf>
    <xf numFmtId="49" fontId="16" fillId="5" borderId="4" xfId="6" applyNumberFormat="1" applyFont="1" applyFill="1" applyBorder="1" applyAlignment="1">
      <alignment horizontal="center" vertical="center" wrapText="1"/>
    </xf>
    <xf numFmtId="0" fontId="15" fillId="5" borderId="4" xfId="6" applyFont="1" applyFill="1" applyBorder="1" applyAlignment="1">
      <alignment wrapText="1"/>
    </xf>
    <xf numFmtId="43" fontId="13" fillId="7" borderId="0" xfId="6" applyNumberFormat="1" applyFont="1" applyFill="1"/>
    <xf numFmtId="0" fontId="13" fillId="7" borderId="0" xfId="6" applyFont="1" applyFill="1" applyAlignment="1">
      <alignment horizontal="right"/>
    </xf>
    <xf numFmtId="0" fontId="20" fillId="7" borderId="0" xfId="6" applyFont="1" applyFill="1"/>
    <xf numFmtId="0" fontId="30" fillId="7" borderId="0" xfId="6" applyFill="1" applyAlignment="1">
      <alignment vertical="center"/>
    </xf>
    <xf numFmtId="167" fontId="2" fillId="2" borderId="4" xfId="7" applyNumberFormat="1" applyFill="1" applyBorder="1" applyAlignment="1">
      <alignment horizontal="right" vertical="center"/>
    </xf>
    <xf numFmtId="167" fontId="2" fillId="6" borderId="7" xfId="8" applyNumberFormat="1" applyFill="1" applyBorder="1" applyAlignment="1">
      <alignment horizontal="right" vertical="center"/>
    </xf>
    <xf numFmtId="167" fontId="2" fillId="6" borderId="8" xfId="8" applyNumberFormat="1" applyFill="1" applyBorder="1" applyAlignment="1">
      <alignment horizontal="right" vertical="center"/>
    </xf>
    <xf numFmtId="0" fontId="2" fillId="6" borderId="8" xfId="8" applyFill="1" applyBorder="1" applyAlignment="1">
      <alignment vertical="center" wrapText="1"/>
    </xf>
    <xf numFmtId="0" fontId="18" fillId="5" borderId="4" xfId="6" applyFont="1" applyFill="1" applyBorder="1" applyAlignment="1">
      <alignment wrapText="1"/>
    </xf>
    <xf numFmtId="167" fontId="26" fillId="8" borderId="4" xfId="6" applyNumberFormat="1" applyFont="1" applyFill="1" applyBorder="1" applyAlignment="1">
      <alignment vertical="center"/>
    </xf>
    <xf numFmtId="167" fontId="2" fillId="2" borderId="7" xfId="7" applyNumberFormat="1" applyFill="1" applyBorder="1" applyAlignment="1">
      <alignment vertical="center"/>
    </xf>
    <xf numFmtId="0" fontId="27" fillId="7" borderId="0" xfId="6" applyFont="1" applyFill="1" applyAlignment="1">
      <alignment horizontal="left"/>
    </xf>
    <xf numFmtId="0" fontId="2" fillId="2" borderId="4" xfId="4" applyFont="1" applyFill="1" applyBorder="1" applyAlignment="1">
      <alignment vertical="center" wrapText="1"/>
    </xf>
    <xf numFmtId="0" fontId="1" fillId="2" borderId="4" xfId="4" applyFont="1" applyFill="1" applyBorder="1" applyAlignment="1">
      <alignment vertical="center" wrapText="1"/>
    </xf>
    <xf numFmtId="166" fontId="14" fillId="7" borderId="0" xfId="2" applyNumberFormat="1" applyFont="1" applyFill="1" applyAlignment="1">
      <alignment horizontal="center" vertical="center" wrapText="1"/>
    </xf>
    <xf numFmtId="10" fontId="10" fillId="2" borderId="4" xfId="4" applyNumberFormat="1" applyFont="1" applyFill="1" applyBorder="1" applyAlignment="1">
      <alignment horizontal="left" vertical="center" wrapText="1"/>
    </xf>
    <xf numFmtId="10" fontId="22" fillId="6" borderId="4" xfId="0" applyNumberFormat="1" applyFont="1" applyFill="1" applyBorder="1" applyAlignment="1">
      <alignment horizontal="center" vertical="center"/>
    </xf>
    <xf numFmtId="10" fontId="21" fillId="6" borderId="4" xfId="2" applyNumberFormat="1" applyFont="1" applyFill="1" applyBorder="1" applyAlignment="1">
      <alignment horizontal="center" vertical="center"/>
    </xf>
    <xf numFmtId="10" fontId="10" fillId="2" borderId="9" xfId="4" applyNumberFormat="1" applyFont="1" applyFill="1" applyBorder="1" applyAlignment="1">
      <alignment horizontal="left" vertical="center" wrapText="1"/>
    </xf>
    <xf numFmtId="10" fontId="22" fillId="6" borderId="9" xfId="0" applyNumberFormat="1" applyFont="1" applyFill="1" applyBorder="1" applyAlignment="1">
      <alignment horizontal="center" vertical="center"/>
    </xf>
    <xf numFmtId="10" fontId="21" fillId="6" borderId="9" xfId="2" applyNumberFormat="1" applyFont="1" applyFill="1" applyBorder="1" applyAlignment="1">
      <alignment horizontal="center" vertical="center"/>
    </xf>
    <xf numFmtId="10" fontId="21" fillId="6" borderId="9" xfId="0" applyNumberFormat="1" applyFont="1" applyFill="1" applyBorder="1" applyAlignment="1">
      <alignment horizontal="center" vertical="center"/>
    </xf>
    <xf numFmtId="0" fontId="31" fillId="7" borderId="0" xfId="6" applyFont="1" applyFill="1"/>
    <xf numFmtId="0" fontId="31" fillId="7" borderId="0" xfId="6" applyFont="1" applyFill="1" applyAlignment="1">
      <alignment vertical="center"/>
    </xf>
    <xf numFmtId="167" fontId="2" fillId="2" borderId="6" xfId="7" applyNumberFormat="1" applyFill="1" applyBorder="1" applyAlignment="1">
      <alignment horizontal="right" vertical="center"/>
    </xf>
    <xf numFmtId="0" fontId="27" fillId="7" borderId="0" xfId="6" applyFont="1" applyFill="1"/>
    <xf numFmtId="0" fontId="12" fillId="0" borderId="0" xfId="3" applyFont="1" applyBorder="1" applyAlignment="1">
      <alignment horizontal="left" vertical="center" wrapText="1"/>
    </xf>
    <xf numFmtId="0" fontId="13" fillId="0" borderId="0" xfId="3" applyFont="1" applyBorder="1" applyAlignment="1">
      <alignment horizontal="left" vertical="center" wrapText="1"/>
    </xf>
    <xf numFmtId="0" fontId="13" fillId="0" borderId="2" xfId="3" applyFont="1" applyBorder="1" applyAlignment="1">
      <alignment horizontal="left" vertical="center" wrapText="1"/>
    </xf>
    <xf numFmtId="0" fontId="14" fillId="0" borderId="11" xfId="3" applyFont="1" applyBorder="1" applyAlignment="1">
      <alignment horizontal="right"/>
    </xf>
    <xf numFmtId="0" fontId="13" fillId="0" borderId="10" xfId="3" applyFont="1" applyBorder="1" applyAlignment="1">
      <alignment horizontal="right"/>
    </xf>
    <xf numFmtId="0" fontId="12" fillId="7" borderId="0" xfId="3" applyFont="1" applyFill="1" applyBorder="1" applyAlignment="1">
      <alignment horizontal="left" vertical="center" wrapText="1"/>
    </xf>
    <xf numFmtId="0" fontId="13" fillId="7" borderId="0" xfId="3" applyFont="1" applyFill="1" applyBorder="1" applyAlignment="1">
      <alignment horizontal="left" vertical="center" wrapText="1"/>
    </xf>
    <xf numFmtId="0" fontId="13" fillId="7" borderId="2" xfId="3" applyFont="1" applyFill="1" applyBorder="1" applyAlignment="1">
      <alignment horizontal="left" vertical="center" wrapText="1"/>
    </xf>
    <xf numFmtId="0" fontId="28" fillId="7" borderId="0" xfId="3" applyFont="1" applyFill="1" applyBorder="1" applyAlignment="1">
      <alignment horizontal="right" wrapText="1"/>
    </xf>
    <xf numFmtId="0" fontId="28" fillId="7" borderId="2" xfId="3" applyFont="1" applyFill="1" applyBorder="1" applyAlignment="1">
      <alignment horizontal="right" wrapText="1"/>
    </xf>
    <xf numFmtId="0" fontId="12" fillId="7" borderId="2" xfId="3" applyFont="1" applyFill="1" applyBorder="1" applyAlignment="1">
      <alignment horizontal="left" vertical="center" wrapText="1"/>
    </xf>
    <xf numFmtId="0" fontId="14" fillId="7" borderId="0" xfId="3" applyFont="1" applyFill="1" applyBorder="1" applyAlignment="1">
      <alignment horizontal="right"/>
    </xf>
    <xf numFmtId="0" fontId="13" fillId="7" borderId="2" xfId="3" applyFont="1" applyFill="1" applyBorder="1" applyAlignment="1">
      <alignment horizontal="right"/>
    </xf>
    <xf numFmtId="0" fontId="29" fillId="7" borderId="0" xfId="3" applyFont="1" applyFill="1" applyBorder="1" applyAlignment="1">
      <alignment horizontal="right"/>
    </xf>
    <xf numFmtId="0" fontId="29" fillId="7" borderId="2" xfId="3" applyFont="1" applyFill="1" applyBorder="1" applyAlignment="1">
      <alignment horizontal="right"/>
    </xf>
    <xf numFmtId="0" fontId="17" fillId="8" borderId="6" xfId="0" applyFont="1" applyFill="1" applyBorder="1" applyAlignment="1">
      <alignment horizontal="left" wrapText="1"/>
    </xf>
    <xf numFmtId="0" fontId="17" fillId="8" borderId="12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32" fillId="7" borderId="0" xfId="3" applyFont="1" applyFill="1" applyBorder="1" applyAlignment="1">
      <alignment horizontal="left"/>
    </xf>
    <xf numFmtId="10" fontId="17" fillId="8" borderId="6" xfId="0" applyNumberFormat="1" applyFont="1" applyFill="1" applyBorder="1" applyAlignment="1">
      <alignment horizontal="left" wrapText="1"/>
    </xf>
    <xf numFmtId="10" fontId="17" fillId="8" borderId="12" xfId="0" applyNumberFormat="1" applyFont="1" applyFill="1" applyBorder="1" applyAlignment="1">
      <alignment horizontal="left" wrapText="1"/>
    </xf>
    <xf numFmtId="10" fontId="17" fillId="8" borderId="5" xfId="0" applyNumberFormat="1" applyFont="1" applyFill="1" applyBorder="1" applyAlignment="1">
      <alignment horizontal="left" wrapText="1"/>
    </xf>
    <xf numFmtId="0" fontId="17" fillId="8" borderId="15" xfId="0" applyFont="1" applyFill="1" applyBorder="1" applyAlignment="1">
      <alignment horizontal="left" wrapText="1"/>
    </xf>
    <xf numFmtId="0" fontId="17" fillId="8" borderId="14" xfId="0" applyFont="1" applyFill="1" applyBorder="1" applyAlignment="1">
      <alignment horizontal="left" wrapText="1"/>
    </xf>
    <xf numFmtId="0" fontId="17" fillId="8" borderId="16" xfId="0" applyFont="1" applyFill="1" applyBorder="1" applyAlignment="1">
      <alignment horizontal="left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</cellXfs>
  <cellStyles count="9">
    <cellStyle name="20% - Colore 1" xfId="4" builtinId="30"/>
    <cellStyle name="20% - Colore 1 2" xfId="7" xr:uid="{EE0D5F35-3E25-47B6-A2E7-906F3FB61A3B}"/>
    <cellStyle name="40% - Colore 2" xfId="5" builtinId="35"/>
    <cellStyle name="40% - Colore 2 2" xfId="8" xr:uid="{A09FCE01-AC2C-48D4-A52F-86070EB5BE46}"/>
    <cellStyle name="Normale" xfId="0" builtinId="0"/>
    <cellStyle name="Normale 2" xfId="6" xr:uid="{6ADCB92C-0906-4E3E-AC50-41043265116D}"/>
    <cellStyle name="Percentuale" xfId="2" builtinId="5"/>
    <cellStyle name="Titolo 2" xfId="3" builtinId="17"/>
    <cellStyle name="Valuta" xfId="1" builtinId="4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colors>
    <mruColors>
      <color rgb="FFA6705D"/>
      <color rgb="FF025656"/>
      <color rgb="FFA0B4AD"/>
      <color rgb="FF8E1B2E"/>
      <color rgb="FFD9C1B7"/>
      <color rgb="FF486C5C"/>
      <color rgb="FFF2F2F2"/>
      <color rgb="FFEEE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Utile netto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Utile netto</c:v>
          </c:tx>
          <c:spPr>
            <a:ln w="28575" cap="rnd">
              <a:solidFill>
                <a:srgbClr val="8E1B2E"/>
              </a:solidFill>
              <a:round/>
            </a:ln>
            <a:effectLst/>
          </c:spPr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Civilistico'!$C$276:$L$276</c:f>
              <c:numCache>
                <c:formatCode>#,##0\ ;\(#,##0\)\ </c:formatCode>
                <c:ptCount val="10"/>
                <c:pt idx="0">
                  <c:v>32800000</c:v>
                </c:pt>
                <c:pt idx="1">
                  <c:v>-34070000</c:v>
                </c:pt>
                <c:pt idx="2">
                  <c:v>124211000</c:v>
                </c:pt>
                <c:pt idx="3">
                  <c:v>83313000</c:v>
                </c:pt>
                <c:pt idx="4">
                  <c:v>113013000</c:v>
                </c:pt>
                <c:pt idx="5">
                  <c:v>191066000</c:v>
                </c:pt>
                <c:pt idx="6">
                  <c:v>202109000</c:v>
                </c:pt>
                <c:pt idx="7">
                  <c:v>107176000</c:v>
                </c:pt>
                <c:pt idx="8">
                  <c:v>105470000</c:v>
                </c:pt>
                <c:pt idx="9">
                  <c:v>106877000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E-47FA-ADE1-2B5B6A14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Debiti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Banche oltre</c:v>
          </c:tx>
          <c:spPr>
            <a:solidFill>
              <a:srgbClr val="A0B4AD"/>
            </a:solidFill>
          </c:spPr>
          <c:invertIfNegative val="0"/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Civilistico'!$C$154:$L$154</c:f>
              <c:numCache>
                <c:formatCode>#,##0\ ;\(#,##0\)\ </c:formatCode>
                <c:ptCount val="10"/>
                <c:pt idx="0">
                  <c:v>52011000</c:v>
                </c:pt>
                <c:pt idx="1">
                  <c:v>113491000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91-4F3E-81E7-49F28A95C35E}"/>
            </c:ext>
          </c:extLst>
        </c:ser>
        <c:ser>
          <c:idx val="0"/>
          <c:order val="1"/>
          <c:tx>
            <c:v>Banche entro</c:v>
          </c:tx>
          <c:spPr>
            <a:solidFill>
              <a:srgbClr val="025656"/>
            </a:solidFill>
          </c:spPr>
          <c:invertIfNegative val="0"/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Civilistico'!$C$153:$L$153</c:f>
              <c:numCache>
                <c:formatCode>#,##0\ ;\(#,##0\)\ </c:formatCode>
                <c:ptCount val="10"/>
                <c:pt idx="0">
                  <c:v>57162000</c:v>
                </c:pt>
                <c:pt idx="1">
                  <c:v>11428000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29200000</c:v>
                </c:pt>
                <c:pt idx="8">
                  <c:v>28500000</c:v>
                </c:pt>
                <c:pt idx="9">
                  <c:v>33110000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91-4F3E-81E7-49F28A95C35E}"/>
            </c:ext>
          </c:extLst>
        </c:ser>
        <c:ser>
          <c:idx val="3"/>
          <c:order val="2"/>
          <c:tx>
            <c:v>Altri finanziatori oltre</c:v>
          </c:tx>
          <c:spPr>
            <a:solidFill>
              <a:srgbClr val="D9C1B7"/>
            </a:solidFill>
          </c:spPr>
          <c:invertIfNegative val="0"/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Civilistico'!$C$156:$L$156</c:f>
              <c:numCache>
                <c:formatCode>#,##0\ ;\(#,##0\)\ </c:formatCode>
                <c:ptCount val="10"/>
                <c:pt idx="0">
                  <c:v>96452000</c:v>
                </c:pt>
                <c:pt idx="1">
                  <c:v>85908000</c:v>
                </c:pt>
                <c:pt idx="2">
                  <c:v>96181000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91-4F3E-81E7-49F28A95C35E}"/>
            </c:ext>
          </c:extLst>
        </c:ser>
        <c:ser>
          <c:idx val="2"/>
          <c:order val="3"/>
          <c:tx>
            <c:v>Altri finanziatori entro</c:v>
          </c:tx>
          <c:spPr>
            <a:solidFill>
              <a:srgbClr val="A6705D"/>
            </a:solidFill>
          </c:spPr>
          <c:invertIfNegative val="0"/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Civilistico'!$C$155:$L$155</c:f>
              <c:numCache>
                <c:formatCode>#,##0\ ;\(#,##0\)\ </c:formatCode>
                <c:ptCount val="10"/>
                <c:pt idx="0">
                  <c:v>30383000</c:v>
                </c:pt>
                <c:pt idx="1">
                  <c:v>19461000</c:v>
                </c:pt>
                <c:pt idx="2">
                  <c:v>17455000</c:v>
                </c:pt>
                <c:pt idx="3">
                  <c:v>261000</c:v>
                </c:pt>
                <c:pt idx="4">
                  <c:v>1254000</c:v>
                </c:pt>
                <c:pt idx="5">
                  <c:v>1167000</c:v>
                </c:pt>
                <c:pt idx="6">
                  <c:v>8665000</c:v>
                </c:pt>
                <c:pt idx="7">
                  <c:v>982000</c:v>
                </c:pt>
                <c:pt idx="8">
                  <c:v>881000</c:v>
                </c:pt>
                <c:pt idx="9">
                  <c:v>1059000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91-4F3E-81E7-49F28A95C35E}"/>
            </c:ext>
          </c:extLst>
        </c:ser>
        <c:ser>
          <c:idx val="4"/>
          <c:order val="4"/>
          <c:tx>
            <c:v>Fornitori entro</c:v>
          </c:tx>
          <c:spPr>
            <a:solidFill>
              <a:srgbClr val="8E1B2E"/>
            </a:solidFill>
          </c:spPr>
          <c:invertIfNegative val="0"/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Civilistico'!$C$159:$L$159</c:f>
              <c:numCache>
                <c:formatCode>#,##0\ ;\(#,##0\)\ </c:formatCode>
                <c:ptCount val="10"/>
                <c:pt idx="0">
                  <c:v>156101000</c:v>
                </c:pt>
                <c:pt idx="1">
                  <c:v>105806000</c:v>
                </c:pt>
                <c:pt idx="2">
                  <c:v>156435000</c:v>
                </c:pt>
                <c:pt idx="3">
                  <c:v>156354000</c:v>
                </c:pt>
                <c:pt idx="4">
                  <c:v>144968000</c:v>
                </c:pt>
                <c:pt idx="5">
                  <c:v>119887000</c:v>
                </c:pt>
                <c:pt idx="6">
                  <c:v>128750000</c:v>
                </c:pt>
                <c:pt idx="7">
                  <c:v>123923000</c:v>
                </c:pt>
                <c:pt idx="8">
                  <c:v>132480000</c:v>
                </c:pt>
                <c:pt idx="9">
                  <c:v>100618000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91-4F3E-81E7-49F28A95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98847"/>
        <c:axId val="684896767"/>
      </c:bar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spPr>
    <a:ln cmpd="thinThick"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Grafici</a:t>
            </a:r>
            <a:r>
              <a:rPr lang="en-US" sz="2400" b="1" baseline="0"/>
              <a:t> ROI e ROD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ROI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Indici!$D$34:$M$34</c:f>
              <c:numCache>
                <c:formatCode>0.00%</c:formatCode>
                <c:ptCount val="10"/>
                <c:pt idx="0">
                  <c:v>6.7131277513500329E-2</c:v>
                </c:pt>
                <c:pt idx="1">
                  <c:v>-4.3862695007316647E-2</c:v>
                </c:pt>
                <c:pt idx="2">
                  <c:v>0.18507721911235506</c:v>
                </c:pt>
                <c:pt idx="3">
                  <c:v>0.15076682502425237</c:v>
                </c:pt>
                <c:pt idx="4">
                  <c:v>0.2245188380224161</c:v>
                </c:pt>
                <c:pt idx="5">
                  <c:v>0.3962209987436407</c:v>
                </c:pt>
                <c:pt idx="6">
                  <c:v>0.47221142550664341</c:v>
                </c:pt>
                <c:pt idx="7">
                  <c:v>0.45387756777278415</c:v>
                </c:pt>
                <c:pt idx="8">
                  <c:v>0.44185054496981102</c:v>
                </c:pt>
                <c:pt idx="9">
                  <c:v>0.34737616007566352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3-4B9E-BC8C-03897FE22602}"/>
            </c:ext>
          </c:extLst>
        </c:ser>
        <c:ser>
          <c:idx val="1"/>
          <c:order val="1"/>
          <c:tx>
            <c:v>ROD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Indici!$D$41:$M$41</c:f>
              <c:numCache>
                <c:formatCode>0.00%</c:formatCode>
                <c:ptCount val="10"/>
                <c:pt idx="0">
                  <c:v>1.2546242269331985E-2</c:v>
                </c:pt>
                <c:pt idx="1">
                  <c:v>1.4162569815956174E-2</c:v>
                </c:pt>
                <c:pt idx="2">
                  <c:v>1.5859667112683981E-2</c:v>
                </c:pt>
                <c:pt idx="3">
                  <c:v>3.3201230496355625E-3</c:v>
                </c:pt>
                <c:pt idx="4">
                  <c:v>4.7124838312007722E-3</c:v>
                </c:pt>
                <c:pt idx="5">
                  <c:v>6.8975567105454896E-3</c:v>
                </c:pt>
                <c:pt idx="6">
                  <c:v>7.1923417505397005E-2</c:v>
                </c:pt>
                <c:pt idx="7">
                  <c:v>4.7977169552235889E-2</c:v>
                </c:pt>
                <c:pt idx="8">
                  <c:v>9.2782558103928717E-3</c:v>
                </c:pt>
                <c:pt idx="9">
                  <c:v>1.8104325560528302E-2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3-4B9E-BC8C-03897FE2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ROI, ROS</a:t>
            </a:r>
            <a:r>
              <a:rPr lang="en-US" sz="2400" b="1" baseline="0"/>
              <a:t>, ROT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ROI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Indici!$D$34:$M$34</c:f>
              <c:numCache>
                <c:formatCode>0.00%</c:formatCode>
                <c:ptCount val="10"/>
                <c:pt idx="0">
                  <c:v>6.7131277513500329E-2</c:v>
                </c:pt>
                <c:pt idx="1">
                  <c:v>-4.3862695007316647E-2</c:v>
                </c:pt>
                <c:pt idx="2">
                  <c:v>0.18507721911235506</c:v>
                </c:pt>
                <c:pt idx="3">
                  <c:v>0.15076682502425237</c:v>
                </c:pt>
                <c:pt idx="4">
                  <c:v>0.2245188380224161</c:v>
                </c:pt>
                <c:pt idx="5">
                  <c:v>0.3962209987436407</c:v>
                </c:pt>
                <c:pt idx="6">
                  <c:v>0.47221142550664341</c:v>
                </c:pt>
                <c:pt idx="7">
                  <c:v>0.45387756777278415</c:v>
                </c:pt>
                <c:pt idx="8">
                  <c:v>0.44185054496981102</c:v>
                </c:pt>
                <c:pt idx="9">
                  <c:v>0.34737616007566352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0-45F5-AEDF-D2888455C70A}"/>
            </c:ext>
          </c:extLst>
        </c:ser>
        <c:ser>
          <c:idx val="1"/>
          <c:order val="1"/>
          <c:tx>
            <c:v>ROS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Indici!$D$35:$M$35</c:f>
              <c:numCache>
                <c:formatCode>0.00%</c:formatCode>
                <c:ptCount val="10"/>
                <c:pt idx="0">
                  <c:v>0.10443289081474939</c:v>
                </c:pt>
                <c:pt idx="1">
                  <c:v>-6.8238141590592202E-2</c:v>
                </c:pt>
                <c:pt idx="2">
                  <c:v>0.17401126624883256</c:v>
                </c:pt>
                <c:pt idx="3">
                  <c:v>0.12454052301305274</c:v>
                </c:pt>
                <c:pt idx="4">
                  <c:v>0.17747811857876988</c:v>
                </c:pt>
                <c:pt idx="5">
                  <c:v>0.26843938297083048</c:v>
                </c:pt>
                <c:pt idx="6">
                  <c:v>0.26075018375101466</c:v>
                </c:pt>
                <c:pt idx="7">
                  <c:v>0.20351453280874743</c:v>
                </c:pt>
                <c:pt idx="8">
                  <c:v>0.1939589950750582</c:v>
                </c:pt>
                <c:pt idx="9">
                  <c:v>0.15152418585462701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0-45F5-AEDF-D2888455C70A}"/>
            </c:ext>
          </c:extLst>
        </c:ser>
        <c:ser>
          <c:idx val="2"/>
          <c:order val="2"/>
          <c:tx>
            <c:v>ROT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Indici!$D$36:$M$36</c:f>
              <c:numCache>
                <c:formatCode>0.00</c:formatCode>
                <c:ptCount val="10"/>
                <c:pt idx="0">
                  <c:v>0.64281738243349629</c:v>
                </c:pt>
                <c:pt idx="1">
                  <c:v>0.64278853416728865</c:v>
                </c:pt>
                <c:pt idx="2">
                  <c:v>1.06359331267493</c:v>
                </c:pt>
                <c:pt idx="3">
                  <c:v>1.2105844858901944</c:v>
                </c:pt>
                <c:pt idx="4">
                  <c:v>1.2650508120118942</c:v>
                </c:pt>
                <c:pt idx="5">
                  <c:v>1.4760166498620486</c:v>
                </c:pt>
                <c:pt idx="6">
                  <c:v>1.8109725512506216</c:v>
                </c:pt>
                <c:pt idx="7">
                  <c:v>2.230197330425121</c:v>
                </c:pt>
                <c:pt idx="8">
                  <c:v>2.2780616325570455</c:v>
                </c:pt>
                <c:pt idx="9">
                  <c:v>2.2925459596855235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0-45F5-AEDF-D2888455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ROE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marker>
            <c:symbol val="none"/>
          </c:marker>
          <c:cat>
            <c:numRef>
              <c:f>Indici!$D$31:$M$31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Indici!$D$32:$M$32</c:f>
              <c:numCache>
                <c:formatCode>0.00%</c:formatCode>
                <c:ptCount val="10"/>
                <c:pt idx="0">
                  <c:v>4.9262415480413685E-2</c:v>
                </c:pt>
                <c:pt idx="1">
                  <c:v>-5.1878245245382426E-2</c:v>
                </c:pt>
                <c:pt idx="2">
                  <c:v>0.18088523979006355</c:v>
                </c:pt>
                <c:pt idx="3">
                  <c:v>0.1340885973270157</c:v>
                </c:pt>
                <c:pt idx="4">
                  <c:v>0.18502274044459288</c:v>
                </c:pt>
                <c:pt idx="5">
                  <c:v>0.33927360155692321</c:v>
                </c:pt>
                <c:pt idx="6">
                  <c:v>0.44727640495191051</c:v>
                </c:pt>
                <c:pt idx="7">
                  <c:v>0.34470492504526873</c:v>
                </c:pt>
                <c:pt idx="8">
                  <c:v>0.36438827545224639</c:v>
                </c:pt>
                <c:pt idx="9">
                  <c:v>0.45190547265785214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C-4E2A-94C4-23CBE9143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Ebitda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Ebitda</c:v>
          </c:tx>
          <c:spPr>
            <a:ln>
              <a:solidFill>
                <a:srgbClr val="A6705D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Indici!$C$29:$L$29</c:f>
              <c:numCache>
                <c:formatCode>#,##0\ ;\(#,##0\)\ </c:formatCode>
                <c:ptCount val="10"/>
                <c:pt idx="0">
                  <c:v>61206000</c:v>
                </c:pt>
                <c:pt idx="1">
                  <c:v>-37062000</c:v>
                </c:pt>
                <c:pt idx="2">
                  <c:v>148714000</c:v>
                </c:pt>
                <c:pt idx="3">
                  <c:v>93715000</c:v>
                </c:pt>
                <c:pt idx="4">
                  <c:v>137845000</c:v>
                </c:pt>
                <c:pt idx="5">
                  <c:v>223627000</c:v>
                </c:pt>
                <c:pt idx="6">
                  <c:v>218668000</c:v>
                </c:pt>
                <c:pt idx="7">
                  <c:v>159533000</c:v>
                </c:pt>
                <c:pt idx="8">
                  <c:v>143464000</c:v>
                </c:pt>
                <c:pt idx="9">
                  <c:v>96005000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B9-4A56-A725-2E8FA229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Ricavi delle vendite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Ricavi delle vendite</c:v>
          </c:tx>
          <c:spPr>
            <a:ln>
              <a:solidFill>
                <a:srgbClr val="025656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Civilistico'!$C$193:$L$193</c:f>
              <c:numCache>
                <c:formatCode>#,##0\ ;\(#,##0\)\ </c:formatCode>
                <c:ptCount val="10"/>
                <c:pt idx="0">
                  <c:v>564003000</c:v>
                </c:pt>
                <c:pt idx="1">
                  <c:v>561059000</c:v>
                </c:pt>
                <c:pt idx="2">
                  <c:v>836947000</c:v>
                </c:pt>
                <c:pt idx="3">
                  <c:v>745103000</c:v>
                </c:pt>
                <c:pt idx="4">
                  <c:v>762380000</c:v>
                </c:pt>
                <c:pt idx="5">
                  <c:v>823626000</c:v>
                </c:pt>
                <c:pt idx="6">
                  <c:v>824795000</c:v>
                </c:pt>
                <c:pt idx="7">
                  <c:v>755201000</c:v>
                </c:pt>
                <c:pt idx="8">
                  <c:v>721092000</c:v>
                </c:pt>
                <c:pt idx="9">
                  <c:v>615375000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F-4829-865D-7ACD2185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Sintesi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Utile netto</c:v>
          </c:tx>
          <c:marker>
            <c:symbol val="none"/>
          </c:marker>
          <c:val>
            <c:numRef>
              <c:f>'Bilancio Civilistico'!$C$276:$L$276</c:f>
              <c:numCache>
                <c:formatCode>#,##0\ ;\(#,##0\)\ </c:formatCode>
                <c:ptCount val="10"/>
                <c:pt idx="0">
                  <c:v>32800000</c:v>
                </c:pt>
                <c:pt idx="1">
                  <c:v>-34070000</c:v>
                </c:pt>
                <c:pt idx="2">
                  <c:v>124211000</c:v>
                </c:pt>
                <c:pt idx="3">
                  <c:v>83313000</c:v>
                </c:pt>
                <c:pt idx="4">
                  <c:v>113013000</c:v>
                </c:pt>
                <c:pt idx="5">
                  <c:v>191066000</c:v>
                </c:pt>
                <c:pt idx="6">
                  <c:v>202109000</c:v>
                </c:pt>
                <c:pt idx="7">
                  <c:v>107176000</c:v>
                </c:pt>
                <c:pt idx="8">
                  <c:v>105470000</c:v>
                </c:pt>
                <c:pt idx="9">
                  <c:v>106877000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A-4E81-BC98-2A7E7AFA39D7}"/>
            </c:ext>
          </c:extLst>
        </c:ser>
        <c:ser>
          <c:idx val="0"/>
          <c:order val="1"/>
          <c:tx>
            <c:v>Ebitda</c:v>
          </c:tx>
          <c:marker>
            <c:symbol val="none"/>
          </c:marker>
          <c:val>
            <c:numRef>
              <c:f>Indici!$C$29:$L$29</c:f>
              <c:numCache>
                <c:formatCode>#,##0\ ;\(#,##0\)\ </c:formatCode>
                <c:ptCount val="10"/>
                <c:pt idx="0">
                  <c:v>61206000</c:v>
                </c:pt>
                <c:pt idx="1">
                  <c:v>-37062000</c:v>
                </c:pt>
                <c:pt idx="2">
                  <c:v>148714000</c:v>
                </c:pt>
                <c:pt idx="3">
                  <c:v>93715000</c:v>
                </c:pt>
                <c:pt idx="4">
                  <c:v>137845000</c:v>
                </c:pt>
                <c:pt idx="5">
                  <c:v>223627000</c:v>
                </c:pt>
                <c:pt idx="6">
                  <c:v>218668000</c:v>
                </c:pt>
                <c:pt idx="7">
                  <c:v>159533000</c:v>
                </c:pt>
                <c:pt idx="8">
                  <c:v>143464000</c:v>
                </c:pt>
                <c:pt idx="9">
                  <c:v>96005000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A-4E81-BC98-2A7E7AFA39D7}"/>
            </c:ext>
          </c:extLst>
        </c:ser>
        <c:ser>
          <c:idx val="2"/>
          <c:order val="2"/>
          <c:tx>
            <c:v>Ricavi delle vendite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Civilistico'!$C$193:$L$193</c:f>
              <c:numCache>
                <c:formatCode>#,##0\ ;\(#,##0\)\ </c:formatCode>
                <c:ptCount val="10"/>
                <c:pt idx="0">
                  <c:v>564003000</c:v>
                </c:pt>
                <c:pt idx="1">
                  <c:v>561059000</c:v>
                </c:pt>
                <c:pt idx="2">
                  <c:v>836947000</c:v>
                </c:pt>
                <c:pt idx="3">
                  <c:v>745103000</c:v>
                </c:pt>
                <c:pt idx="4">
                  <c:v>762380000</c:v>
                </c:pt>
                <c:pt idx="5">
                  <c:v>823626000</c:v>
                </c:pt>
                <c:pt idx="6">
                  <c:v>824795000</c:v>
                </c:pt>
                <c:pt idx="7">
                  <c:v>755201000</c:v>
                </c:pt>
                <c:pt idx="8">
                  <c:v>721092000</c:v>
                </c:pt>
                <c:pt idx="9">
                  <c:v>615375000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E81-BC98-2A7E7AFA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Conto economico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Valore della produzione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Civilistico'!$C$192:$L$192</c:f>
              <c:numCache>
                <c:formatCode>#,##0\ ;\(#,##0\)\ </c:formatCode>
                <c:ptCount val="10"/>
                <c:pt idx="0">
                  <c:v>557890000</c:v>
                </c:pt>
                <c:pt idx="1">
                  <c:v>556673000</c:v>
                </c:pt>
                <c:pt idx="2">
                  <c:v>857211000</c:v>
                </c:pt>
                <c:pt idx="3">
                  <c:v>770513000</c:v>
                </c:pt>
                <c:pt idx="4">
                  <c:v>766570000</c:v>
                </c:pt>
                <c:pt idx="5">
                  <c:v>839298000</c:v>
                </c:pt>
                <c:pt idx="6">
                  <c:v>831170000</c:v>
                </c:pt>
                <c:pt idx="7">
                  <c:v>763027000</c:v>
                </c:pt>
                <c:pt idx="8">
                  <c:v>729788000</c:v>
                </c:pt>
                <c:pt idx="9">
                  <c:v>626888000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D-4DEE-ACE4-846C4220563F}"/>
            </c:ext>
          </c:extLst>
        </c:ser>
        <c:ser>
          <c:idx val="2"/>
          <c:order val="1"/>
          <c:tx>
            <c:v>Ricavi delle vendite</c:v>
          </c:tx>
          <c:marker>
            <c:symbol val="none"/>
          </c:marker>
          <c:val>
            <c:numRef>
              <c:f>'Bilancio Civilistico'!$C$193:$L$193</c:f>
              <c:numCache>
                <c:formatCode>#,##0\ ;\(#,##0\)\ </c:formatCode>
                <c:ptCount val="10"/>
                <c:pt idx="0">
                  <c:v>564003000</c:v>
                </c:pt>
                <c:pt idx="1">
                  <c:v>561059000</c:v>
                </c:pt>
                <c:pt idx="2">
                  <c:v>836947000</c:v>
                </c:pt>
                <c:pt idx="3">
                  <c:v>745103000</c:v>
                </c:pt>
                <c:pt idx="4">
                  <c:v>762380000</c:v>
                </c:pt>
                <c:pt idx="5">
                  <c:v>823626000</c:v>
                </c:pt>
                <c:pt idx="6">
                  <c:v>824795000</c:v>
                </c:pt>
                <c:pt idx="7">
                  <c:v>755201000</c:v>
                </c:pt>
                <c:pt idx="8">
                  <c:v>721092000</c:v>
                </c:pt>
                <c:pt idx="9">
                  <c:v>615375000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D-4DEE-ACE4-846C4220563F}"/>
            </c:ext>
          </c:extLst>
        </c:ser>
        <c:ser>
          <c:idx val="1"/>
          <c:order val="2"/>
          <c:tx>
            <c:v>Costi della produzione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Civilistico'!$C$201:$L$201</c:f>
              <c:numCache>
                <c:formatCode>#,##0\ ;\(#,##0\)\ </c:formatCode>
                <c:ptCount val="10"/>
                <c:pt idx="0">
                  <c:v>497349000</c:v>
                </c:pt>
                <c:pt idx="1">
                  <c:v>595580000</c:v>
                </c:pt>
                <c:pt idx="2">
                  <c:v>709090000</c:v>
                </c:pt>
                <c:pt idx="3">
                  <c:v>676798000</c:v>
                </c:pt>
                <c:pt idx="4">
                  <c:v>629151000</c:v>
                </c:pt>
                <c:pt idx="5">
                  <c:v>615699000</c:v>
                </c:pt>
                <c:pt idx="6">
                  <c:v>613702000</c:v>
                </c:pt>
                <c:pt idx="7">
                  <c:v>608208000</c:v>
                </c:pt>
                <c:pt idx="8">
                  <c:v>588915000</c:v>
                </c:pt>
                <c:pt idx="9">
                  <c:v>532863000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D-4DEE-ACE4-846C4220563F}"/>
            </c:ext>
          </c:extLst>
        </c:ser>
        <c:ser>
          <c:idx val="3"/>
          <c:order val="3"/>
          <c:tx>
            <c:v>Materie prime</c:v>
          </c:tx>
          <c:marker>
            <c:symbol val="none"/>
          </c:marker>
          <c:val>
            <c:numRef>
              <c:f>'Bilancio Civilistico'!$C$202:$L$202</c:f>
              <c:numCache>
                <c:formatCode>#,##0\ ;\(#,##0\)\ </c:formatCode>
                <c:ptCount val="10"/>
                <c:pt idx="0">
                  <c:v>163192000</c:v>
                </c:pt>
                <c:pt idx="1">
                  <c:v>139412000</c:v>
                </c:pt>
                <c:pt idx="2">
                  <c:v>232698000</c:v>
                </c:pt>
                <c:pt idx="3">
                  <c:v>235335000</c:v>
                </c:pt>
                <c:pt idx="4">
                  <c:v>217921000</c:v>
                </c:pt>
                <c:pt idx="5">
                  <c:v>217575000</c:v>
                </c:pt>
                <c:pt idx="6">
                  <c:v>231147000</c:v>
                </c:pt>
                <c:pt idx="7">
                  <c:v>219078000</c:v>
                </c:pt>
                <c:pt idx="8">
                  <c:v>226822000</c:v>
                </c:pt>
                <c:pt idx="9">
                  <c:v>195571000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D-4DEE-ACE4-846C4220563F}"/>
            </c:ext>
          </c:extLst>
        </c:ser>
        <c:ser>
          <c:idx val="4"/>
          <c:order val="4"/>
          <c:tx>
            <c:v>Servizi</c:v>
          </c:tx>
          <c:marker>
            <c:symbol val="none"/>
          </c:marker>
          <c:val>
            <c:numRef>
              <c:f>'Bilancio Civilistico'!$C$203:$L$203</c:f>
              <c:numCache>
                <c:formatCode>#,##0\ ;\(#,##0\)\ </c:formatCode>
                <c:ptCount val="10"/>
                <c:pt idx="0">
                  <c:v>195571000</c:v>
                </c:pt>
                <c:pt idx="1">
                  <c:v>199146000</c:v>
                </c:pt>
                <c:pt idx="2">
                  <c:v>296644000</c:v>
                </c:pt>
                <c:pt idx="3">
                  <c:v>281567000</c:v>
                </c:pt>
                <c:pt idx="4">
                  <c:v>264965000</c:v>
                </c:pt>
                <c:pt idx="5">
                  <c:v>286370000</c:v>
                </c:pt>
                <c:pt idx="6">
                  <c:v>284347000</c:v>
                </c:pt>
                <c:pt idx="7">
                  <c:v>284015000</c:v>
                </c:pt>
                <c:pt idx="8">
                  <c:v>279591000</c:v>
                </c:pt>
                <c:pt idx="9">
                  <c:v>254356000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D-4DEE-ACE4-846C422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Attivo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Immobilizzazioni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Civilistico'!$C$11:$L$11</c:f>
              <c:numCache>
                <c:formatCode>#,##0\ ;\(#,##0\)\ </c:formatCode>
                <c:ptCount val="10"/>
                <c:pt idx="0">
                  <c:v>387867000</c:v>
                </c:pt>
                <c:pt idx="1">
                  <c:v>412459000</c:v>
                </c:pt>
                <c:pt idx="2">
                  <c:v>456429000</c:v>
                </c:pt>
                <c:pt idx="3">
                  <c:v>345473000</c:v>
                </c:pt>
                <c:pt idx="4">
                  <c:v>340207000</c:v>
                </c:pt>
                <c:pt idx="5">
                  <c:v>305896000</c:v>
                </c:pt>
                <c:pt idx="6">
                  <c:v>270544000</c:v>
                </c:pt>
                <c:pt idx="7">
                  <c:v>256085000</c:v>
                </c:pt>
                <c:pt idx="8">
                  <c:v>231161000</c:v>
                </c:pt>
                <c:pt idx="9">
                  <c:v>204811000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C9-4EE1-87BE-C58D9A2D70DD}"/>
            </c:ext>
          </c:extLst>
        </c:ser>
        <c:ser>
          <c:idx val="1"/>
          <c:order val="1"/>
          <c:tx>
            <c:v>Attivo circolante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Civilistico'!$C$58:$L$58</c:f>
              <c:numCache>
                <c:formatCode>#,##0\ ;\(#,##0\)\ </c:formatCode>
                <c:ptCount val="10"/>
                <c:pt idx="0">
                  <c:v>757954000</c:v>
                </c:pt>
                <c:pt idx="1">
                  <c:v>666160000</c:v>
                </c:pt>
                <c:pt idx="2">
                  <c:v>575013000</c:v>
                </c:pt>
                <c:pt idx="3">
                  <c:v>481804000</c:v>
                </c:pt>
                <c:pt idx="4">
                  <c:v>470485000</c:v>
                </c:pt>
                <c:pt idx="5">
                  <c:v>441322000</c:v>
                </c:pt>
                <c:pt idx="6">
                  <c:v>377726000</c:v>
                </c:pt>
                <c:pt idx="7">
                  <c:v>280164000</c:v>
                </c:pt>
                <c:pt idx="8">
                  <c:v>276647000</c:v>
                </c:pt>
                <c:pt idx="9">
                  <c:v>235716000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C9-4EE1-87BE-C58D9A2D70DD}"/>
            </c:ext>
          </c:extLst>
        </c:ser>
        <c:ser>
          <c:idx val="2"/>
          <c:order val="2"/>
          <c:tx>
            <c:v>Attivo</c:v>
          </c:tx>
          <c:marker>
            <c:symbol val="none"/>
          </c:marker>
          <c:val>
            <c:numRef>
              <c:f>'Bilancio Civilistico'!$C$183:$L$183</c:f>
              <c:numCache>
                <c:formatCode>#,##0\ ;\(#,##0\)\ </c:formatCode>
                <c:ptCount val="10"/>
                <c:pt idx="0">
                  <c:v>1149407000</c:v>
                </c:pt>
                <c:pt idx="1">
                  <c:v>1082259000</c:v>
                </c:pt>
                <c:pt idx="2">
                  <c:v>1034622000</c:v>
                </c:pt>
                <c:pt idx="3">
                  <c:v>829777000</c:v>
                </c:pt>
                <c:pt idx="4">
                  <c:v>813772000</c:v>
                </c:pt>
                <c:pt idx="5">
                  <c:v>750566000</c:v>
                </c:pt>
                <c:pt idx="6">
                  <c:v>651484000</c:v>
                </c:pt>
                <c:pt idx="7">
                  <c:v>539097000</c:v>
                </c:pt>
                <c:pt idx="8">
                  <c:v>509171000</c:v>
                </c:pt>
                <c:pt idx="9">
                  <c:v>441860000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C9-4EE1-87BE-C58D9A2D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Immobilizzazioni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Immob. materiali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Civilistico'!$C$23:$L$23</c:f>
              <c:numCache>
                <c:formatCode>#,##0\ ;\(#,##0\)\ </c:formatCode>
                <c:ptCount val="10"/>
                <c:pt idx="0">
                  <c:v>202447000</c:v>
                </c:pt>
                <c:pt idx="1">
                  <c:v>200759000</c:v>
                </c:pt>
                <c:pt idx="2">
                  <c:v>226298000</c:v>
                </c:pt>
                <c:pt idx="3">
                  <c:v>111866000</c:v>
                </c:pt>
                <c:pt idx="4">
                  <c:v>100532000</c:v>
                </c:pt>
                <c:pt idx="5">
                  <c:v>72329000</c:v>
                </c:pt>
                <c:pt idx="6">
                  <c:v>65894000</c:v>
                </c:pt>
                <c:pt idx="7">
                  <c:v>58604000</c:v>
                </c:pt>
                <c:pt idx="8">
                  <c:v>46662000</c:v>
                </c:pt>
                <c:pt idx="9">
                  <c:v>38275000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2-492D-AACD-38696C63692E}"/>
            </c:ext>
          </c:extLst>
        </c:ser>
        <c:ser>
          <c:idx val="2"/>
          <c:order val="1"/>
          <c:tx>
            <c:v>immob. immateriali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Civilistico'!$C$12:$L$12</c:f>
              <c:numCache>
                <c:formatCode>#,##0\ ;\(#,##0\)\ </c:formatCode>
                <c:ptCount val="10"/>
                <c:pt idx="0">
                  <c:v>38325000</c:v>
                </c:pt>
                <c:pt idx="1">
                  <c:v>42025000</c:v>
                </c:pt>
                <c:pt idx="2">
                  <c:v>35723000</c:v>
                </c:pt>
                <c:pt idx="3">
                  <c:v>35067000</c:v>
                </c:pt>
                <c:pt idx="4">
                  <c:v>34378000</c:v>
                </c:pt>
                <c:pt idx="5">
                  <c:v>25618000</c:v>
                </c:pt>
                <c:pt idx="6">
                  <c:v>19957000</c:v>
                </c:pt>
                <c:pt idx="7">
                  <c:v>17361000</c:v>
                </c:pt>
                <c:pt idx="8">
                  <c:v>14455000</c:v>
                </c:pt>
                <c:pt idx="9">
                  <c:v>12103000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2-492D-AACD-38696C63692E}"/>
            </c:ext>
          </c:extLst>
        </c:ser>
        <c:ser>
          <c:idx val="3"/>
          <c:order val="2"/>
          <c:tx>
            <c:v>Immob. finanziarie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Civilistico'!$C$32:$L$32</c:f>
              <c:numCache>
                <c:formatCode>#,##0\ ;\(#,##0\)\ </c:formatCode>
                <c:ptCount val="10"/>
                <c:pt idx="0">
                  <c:v>147095000</c:v>
                </c:pt>
                <c:pt idx="1">
                  <c:v>169675000</c:v>
                </c:pt>
                <c:pt idx="2">
                  <c:v>194408000</c:v>
                </c:pt>
                <c:pt idx="3">
                  <c:v>198540000</c:v>
                </c:pt>
                <c:pt idx="4">
                  <c:v>205297000</c:v>
                </c:pt>
                <c:pt idx="5">
                  <c:v>207949000</c:v>
                </c:pt>
                <c:pt idx="6">
                  <c:v>184693000</c:v>
                </c:pt>
                <c:pt idx="7">
                  <c:v>180120000</c:v>
                </c:pt>
                <c:pt idx="8">
                  <c:v>170044000</c:v>
                </c:pt>
                <c:pt idx="9">
                  <c:v>154433000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2-492D-AACD-38696C63692E}"/>
            </c:ext>
          </c:extLst>
        </c:ser>
        <c:ser>
          <c:idx val="0"/>
          <c:order val="3"/>
          <c:tx>
            <c:v>Totale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Civilistico'!$C$11:$L$11</c:f>
              <c:numCache>
                <c:formatCode>#,##0\ ;\(#,##0\)\ </c:formatCode>
                <c:ptCount val="10"/>
                <c:pt idx="0">
                  <c:v>387867000</c:v>
                </c:pt>
                <c:pt idx="1">
                  <c:v>412459000</c:v>
                </c:pt>
                <c:pt idx="2">
                  <c:v>456429000</c:v>
                </c:pt>
                <c:pt idx="3">
                  <c:v>345473000</c:v>
                </c:pt>
                <c:pt idx="4">
                  <c:v>340207000</c:v>
                </c:pt>
                <c:pt idx="5">
                  <c:v>305896000</c:v>
                </c:pt>
                <c:pt idx="6">
                  <c:v>270544000</c:v>
                </c:pt>
                <c:pt idx="7">
                  <c:v>256085000</c:v>
                </c:pt>
                <c:pt idx="8">
                  <c:v>231161000</c:v>
                </c:pt>
                <c:pt idx="9">
                  <c:v>204811000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2-492D-AACD-38696C63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Attivo circolante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Crediti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Civilistico'!$C$67:$L$67</c:f>
              <c:numCache>
                <c:formatCode>#,##0\ ;\(#,##0\)\ </c:formatCode>
                <c:ptCount val="10"/>
                <c:pt idx="0">
                  <c:v>320412000</c:v>
                </c:pt>
                <c:pt idx="1">
                  <c:v>362069000</c:v>
                </c:pt>
                <c:pt idx="2">
                  <c:v>334373000</c:v>
                </c:pt>
                <c:pt idx="3">
                  <c:v>253072000</c:v>
                </c:pt>
                <c:pt idx="4">
                  <c:v>245721000</c:v>
                </c:pt>
                <c:pt idx="5">
                  <c:v>284096000</c:v>
                </c:pt>
                <c:pt idx="6">
                  <c:v>220514000</c:v>
                </c:pt>
                <c:pt idx="7">
                  <c:v>175461000</c:v>
                </c:pt>
                <c:pt idx="8">
                  <c:v>156061000</c:v>
                </c:pt>
                <c:pt idx="9">
                  <c:v>129595000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0A-4458-B303-19855821C09E}"/>
            </c:ext>
          </c:extLst>
        </c:ser>
        <c:ser>
          <c:idx val="1"/>
          <c:order val="1"/>
          <c:tx>
            <c:v>Rimanenze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Civilistico'!$C$59:$L$59</c:f>
              <c:numCache>
                <c:formatCode>#,##0\ ;\(#,##0\)\ </c:formatCode>
                <c:ptCount val="10"/>
                <c:pt idx="0">
                  <c:v>80515000</c:v>
                </c:pt>
                <c:pt idx="1">
                  <c:v>91350000</c:v>
                </c:pt>
                <c:pt idx="2">
                  <c:v>120451000</c:v>
                </c:pt>
                <c:pt idx="3">
                  <c:v>132704000</c:v>
                </c:pt>
                <c:pt idx="4">
                  <c:v>97028000</c:v>
                </c:pt>
                <c:pt idx="5">
                  <c:v>97520000</c:v>
                </c:pt>
                <c:pt idx="6">
                  <c:v>95404000</c:v>
                </c:pt>
                <c:pt idx="7">
                  <c:v>96588000</c:v>
                </c:pt>
                <c:pt idx="8">
                  <c:v>101704000</c:v>
                </c:pt>
                <c:pt idx="9">
                  <c:v>90199000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0A-4458-B303-19855821C09E}"/>
            </c:ext>
          </c:extLst>
        </c:ser>
        <c:ser>
          <c:idx val="3"/>
          <c:order val="2"/>
          <c:tx>
            <c:v>Attività finanziarie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Civilistico'!$C$88:$L$88</c:f>
              <c:numCache>
                <c:formatCode>#,##0\ ;\(#,##0\)\ </c:formatCode>
                <c:ptCount val="10"/>
                <c:pt idx="0">
                  <c:v>922000</c:v>
                </c:pt>
                <c:pt idx="1">
                  <c:v>288000</c:v>
                </c:pt>
                <c:pt idx="2">
                  <c:v>101000</c:v>
                </c:pt>
                <c:pt idx="3">
                  <c:v>109000</c:v>
                </c:pt>
                <c:pt idx="4">
                  <c:v>323000</c:v>
                </c:pt>
                <c:pt idx="5">
                  <c:v>228000</c:v>
                </c:pt>
                <c:pt idx="6">
                  <c:v>276000</c:v>
                </c:pt>
                <c:pt idx="7">
                  <c:v>0</c:v>
                </c:pt>
                <c:pt idx="8">
                  <c:v>15034000</c:v>
                </c:pt>
                <c:pt idx="9">
                  <c:v>10965000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0A-4458-B303-19855821C09E}"/>
            </c:ext>
          </c:extLst>
        </c:ser>
        <c:ser>
          <c:idx val="4"/>
          <c:order val="3"/>
          <c:tx>
            <c:v>Disponibilità liquide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Civilistico'!$C$100:$L$100</c:f>
              <c:numCache>
                <c:formatCode>#,##0\ ;\(#,##0\)\ </c:formatCode>
                <c:ptCount val="10"/>
                <c:pt idx="0">
                  <c:v>356105000</c:v>
                </c:pt>
                <c:pt idx="1">
                  <c:v>212453000</c:v>
                </c:pt>
                <c:pt idx="2">
                  <c:v>120088000</c:v>
                </c:pt>
                <c:pt idx="3">
                  <c:v>95919000</c:v>
                </c:pt>
                <c:pt idx="4">
                  <c:v>127413000</c:v>
                </c:pt>
                <c:pt idx="5">
                  <c:v>59478000</c:v>
                </c:pt>
                <c:pt idx="6">
                  <c:v>61532000</c:v>
                </c:pt>
                <c:pt idx="7">
                  <c:v>8115000</c:v>
                </c:pt>
                <c:pt idx="8">
                  <c:v>3848000</c:v>
                </c:pt>
                <c:pt idx="9">
                  <c:v>4957000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0A-4458-B303-19855821C09E}"/>
            </c:ext>
          </c:extLst>
        </c:ser>
        <c:ser>
          <c:idx val="0"/>
          <c:order val="4"/>
          <c:tx>
            <c:v>Totale</c:v>
          </c:tx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Civilistico'!$C$58:$L$58</c:f>
              <c:numCache>
                <c:formatCode>#,##0\ ;\(#,##0\)\ </c:formatCode>
                <c:ptCount val="10"/>
                <c:pt idx="0">
                  <c:v>757954000</c:v>
                </c:pt>
                <c:pt idx="1">
                  <c:v>666160000</c:v>
                </c:pt>
                <c:pt idx="2">
                  <c:v>575013000</c:v>
                </c:pt>
                <c:pt idx="3">
                  <c:v>481804000</c:v>
                </c:pt>
                <c:pt idx="4">
                  <c:v>470485000</c:v>
                </c:pt>
                <c:pt idx="5">
                  <c:v>441322000</c:v>
                </c:pt>
                <c:pt idx="6">
                  <c:v>377726000</c:v>
                </c:pt>
                <c:pt idx="7">
                  <c:v>280164000</c:v>
                </c:pt>
                <c:pt idx="8">
                  <c:v>276647000</c:v>
                </c:pt>
                <c:pt idx="9">
                  <c:v>235716000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0A-4458-B303-1985582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Passivo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Passivo</c:v>
          </c:tx>
          <c:spPr>
            <a:ln>
              <a:solidFill>
                <a:srgbClr val="8E1B2E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Civilistico'!$C$183:$L$183</c:f>
              <c:numCache>
                <c:formatCode>#,##0\ ;\(#,##0\)\ </c:formatCode>
                <c:ptCount val="10"/>
                <c:pt idx="0">
                  <c:v>1149407000</c:v>
                </c:pt>
                <c:pt idx="1">
                  <c:v>1082259000</c:v>
                </c:pt>
                <c:pt idx="2">
                  <c:v>1034622000</c:v>
                </c:pt>
                <c:pt idx="3">
                  <c:v>829777000</c:v>
                </c:pt>
                <c:pt idx="4">
                  <c:v>813772000</c:v>
                </c:pt>
                <c:pt idx="5">
                  <c:v>750566000</c:v>
                </c:pt>
                <c:pt idx="6">
                  <c:v>651484000</c:v>
                </c:pt>
                <c:pt idx="7">
                  <c:v>539097000</c:v>
                </c:pt>
                <c:pt idx="8">
                  <c:v>509171000</c:v>
                </c:pt>
                <c:pt idx="9">
                  <c:v>441860000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2-441A-8FDE-DB3297D4A5CD}"/>
            </c:ext>
          </c:extLst>
        </c:ser>
        <c:ser>
          <c:idx val="1"/>
          <c:order val="1"/>
          <c:tx>
            <c:v>Patrimonio netto</c:v>
          </c:tx>
          <c:spPr>
            <a:ln>
              <a:solidFill>
                <a:srgbClr val="025656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Civilistico'!$C$112:$L$112</c:f>
              <c:numCache>
                <c:formatCode>#,##0\ ;\(#,##0\)\ </c:formatCode>
                <c:ptCount val="10"/>
                <c:pt idx="0">
                  <c:v>665822000</c:v>
                </c:pt>
                <c:pt idx="1">
                  <c:v>656730000</c:v>
                </c:pt>
                <c:pt idx="2">
                  <c:v>686684000</c:v>
                </c:pt>
                <c:pt idx="3">
                  <c:v>621328000</c:v>
                </c:pt>
                <c:pt idx="4">
                  <c:v>610806000</c:v>
                </c:pt>
                <c:pt idx="5">
                  <c:v>563162000</c:v>
                </c:pt>
                <c:pt idx="6">
                  <c:v>451866000</c:v>
                </c:pt>
                <c:pt idx="7">
                  <c:v>310921000</c:v>
                </c:pt>
                <c:pt idx="8">
                  <c:v>289444000</c:v>
                </c:pt>
                <c:pt idx="9">
                  <c:v>236503000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2-441A-8FDE-DB3297D4A5CD}"/>
            </c:ext>
          </c:extLst>
        </c:ser>
        <c:ser>
          <c:idx val="2"/>
          <c:order val="2"/>
          <c:tx>
            <c:v>Fondi rischi</c:v>
          </c:tx>
          <c:spPr>
            <a:ln>
              <a:solidFill>
                <a:srgbClr val="A6705D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Civilistico'!$C$137:$L$137</c:f>
              <c:numCache>
                <c:formatCode>#,##0\ ;\(#,##0\)\ </c:formatCode>
                <c:ptCount val="10"/>
                <c:pt idx="0">
                  <c:v>50353000</c:v>
                </c:pt>
                <c:pt idx="1">
                  <c:v>42999000</c:v>
                </c:pt>
                <c:pt idx="2">
                  <c:v>18824000</c:v>
                </c:pt>
                <c:pt idx="3">
                  <c:v>20242000</c:v>
                </c:pt>
                <c:pt idx="4">
                  <c:v>29509000</c:v>
                </c:pt>
                <c:pt idx="5">
                  <c:v>33837000</c:v>
                </c:pt>
                <c:pt idx="6">
                  <c:v>17571000</c:v>
                </c:pt>
                <c:pt idx="7">
                  <c:v>11959000</c:v>
                </c:pt>
                <c:pt idx="8">
                  <c:v>13860000</c:v>
                </c:pt>
                <c:pt idx="9">
                  <c:v>12787000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2-441A-8FDE-DB3297D4A5CD}"/>
            </c:ext>
          </c:extLst>
        </c:ser>
        <c:ser>
          <c:idx val="3"/>
          <c:order val="3"/>
          <c:tx>
            <c:v>TFR</c:v>
          </c:tx>
          <c:spPr>
            <a:ln>
              <a:solidFill>
                <a:srgbClr val="A0B4AD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Civilistico'!$C$144:$L$144</c:f>
              <c:numCache>
                <c:formatCode>#,##0\ ;\(#,##0\)\ </c:formatCode>
                <c:ptCount val="10"/>
                <c:pt idx="0">
                  <c:v>6333000</c:v>
                </c:pt>
                <c:pt idx="1">
                  <c:v>6504000</c:v>
                </c:pt>
                <c:pt idx="2">
                  <c:v>6503000</c:v>
                </c:pt>
                <c:pt idx="3">
                  <c:v>6441000</c:v>
                </c:pt>
                <c:pt idx="4">
                  <c:v>6620000</c:v>
                </c:pt>
                <c:pt idx="5">
                  <c:v>7134000</c:v>
                </c:pt>
                <c:pt idx="6">
                  <c:v>7139000</c:v>
                </c:pt>
                <c:pt idx="7">
                  <c:v>7705000</c:v>
                </c:pt>
                <c:pt idx="8">
                  <c:v>6828000</c:v>
                </c:pt>
                <c:pt idx="9">
                  <c:v>7464000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2-441A-8FDE-DB3297D4A5CD}"/>
            </c:ext>
          </c:extLst>
        </c:ser>
        <c:ser>
          <c:idx val="4"/>
          <c:order val="4"/>
          <c:tx>
            <c:v>Debiti</c:v>
          </c:tx>
          <c:spPr>
            <a:ln>
              <a:solidFill>
                <a:srgbClr val="D9C1B7"/>
              </a:solidFill>
            </a:ln>
          </c:spPr>
          <c:marker>
            <c:symbol val="none"/>
          </c:marker>
          <c:cat>
            <c:numRef>
              <c:f>Indici!$C$6:$L$6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'Bilancio Civilistico'!$C$146:$L$146</c:f>
              <c:numCache>
                <c:formatCode>#,##0\ ;\(#,##0\)\ </c:formatCode>
                <c:ptCount val="10"/>
                <c:pt idx="0">
                  <c:v>423314000</c:v>
                </c:pt>
                <c:pt idx="1">
                  <c:v>373661000</c:v>
                </c:pt>
                <c:pt idx="2">
                  <c:v>319868000</c:v>
                </c:pt>
                <c:pt idx="3">
                  <c:v>180415000</c:v>
                </c:pt>
                <c:pt idx="4">
                  <c:v>164669000</c:v>
                </c:pt>
                <c:pt idx="5">
                  <c:v>144109000</c:v>
                </c:pt>
                <c:pt idx="6">
                  <c:v>172781000</c:v>
                </c:pt>
                <c:pt idx="7">
                  <c:v>204639000</c:v>
                </c:pt>
                <c:pt idx="8">
                  <c:v>195942000</c:v>
                </c:pt>
                <c:pt idx="9">
                  <c:v>182774000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12-441A-8FDE-DB3297D4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98847"/>
        <c:axId val="684896767"/>
      </c:lineChart>
      <c:catAx>
        <c:axId val="68489884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6767"/>
        <c:crosses val="autoZero"/>
        <c:auto val="1"/>
        <c:lblAlgn val="ctr"/>
        <c:lblOffset val="100"/>
        <c:noMultiLvlLbl val="0"/>
      </c:catAx>
      <c:valAx>
        <c:axId val="6848967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;\(#,##0\)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89884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281165</xdr:colOff>
      <xdr:row>281</xdr:row>
      <xdr:rowOff>146916</xdr:rowOff>
    </xdr:from>
    <xdr:to>
      <xdr:col>2</xdr:col>
      <xdr:colOff>1379515</xdr:colOff>
      <xdr:row>303</xdr:row>
      <xdr:rowOff>27709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C88E53-EEC8-C507-7F17-85778FF7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61122</xdr:colOff>
      <xdr:row>281</xdr:row>
      <xdr:rowOff>138547</xdr:rowOff>
    </xdr:from>
    <xdr:to>
      <xdr:col>7</xdr:col>
      <xdr:colOff>595744</xdr:colOff>
      <xdr:row>303</xdr:row>
      <xdr:rowOff>13856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5A0643-9BBA-4828-860F-47ED07A9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942108</xdr:colOff>
      <xdr:row>281</xdr:row>
      <xdr:rowOff>152401</xdr:rowOff>
    </xdr:from>
    <xdr:to>
      <xdr:col>11</xdr:col>
      <xdr:colOff>1476730</xdr:colOff>
      <xdr:row>303</xdr:row>
      <xdr:rowOff>27710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E2DFBDF-757C-42F4-86FB-E0DA04F3C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276991</xdr:colOff>
      <xdr:row>304</xdr:row>
      <xdr:rowOff>11726</xdr:rowOff>
    </xdr:from>
    <xdr:to>
      <xdr:col>2</xdr:col>
      <xdr:colOff>1385538</xdr:colOff>
      <xdr:row>326</xdr:row>
      <xdr:rowOff>20385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9BFD637-E736-4E45-9845-ADEB7E275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429985</xdr:colOff>
      <xdr:row>304</xdr:row>
      <xdr:rowOff>42059</xdr:rowOff>
    </xdr:from>
    <xdr:to>
      <xdr:col>9</xdr:col>
      <xdr:colOff>950208</xdr:colOff>
      <xdr:row>326</xdr:row>
      <xdr:rowOff>69768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67CBD1-F504-4990-B6A4-F4B95459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277091</xdr:colOff>
      <xdr:row>327</xdr:row>
      <xdr:rowOff>55419</xdr:rowOff>
    </xdr:from>
    <xdr:to>
      <xdr:col>2</xdr:col>
      <xdr:colOff>1387864</xdr:colOff>
      <xdr:row>349</xdr:row>
      <xdr:rowOff>83128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A8D139B-327D-460E-BB10-8878A5BA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87444</xdr:colOff>
      <xdr:row>327</xdr:row>
      <xdr:rowOff>55461</xdr:rowOff>
    </xdr:from>
    <xdr:to>
      <xdr:col>7</xdr:col>
      <xdr:colOff>602472</xdr:colOff>
      <xdr:row>349</xdr:row>
      <xdr:rowOff>83170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0ADCECE-B41F-454A-8DC6-A72E11B79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963329</xdr:colOff>
      <xdr:row>327</xdr:row>
      <xdr:rowOff>32867</xdr:rowOff>
    </xdr:from>
    <xdr:to>
      <xdr:col>11</xdr:col>
      <xdr:colOff>1478357</xdr:colOff>
      <xdr:row>349</xdr:row>
      <xdr:rowOff>60576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EFA684D-9E5D-455F-9A32-66DB81375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263234</xdr:colOff>
      <xdr:row>350</xdr:row>
      <xdr:rowOff>124693</xdr:rowOff>
    </xdr:from>
    <xdr:to>
      <xdr:col>2</xdr:col>
      <xdr:colOff>1374007</xdr:colOff>
      <xdr:row>372</xdr:row>
      <xdr:rowOff>152402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A232A46-4D4A-4C49-A0C9-4DA89A285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83125</xdr:colOff>
      <xdr:row>350</xdr:row>
      <xdr:rowOff>138547</xdr:rowOff>
    </xdr:from>
    <xdr:to>
      <xdr:col>7</xdr:col>
      <xdr:colOff>1169484</xdr:colOff>
      <xdr:row>373</xdr:row>
      <xdr:rowOff>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CAA0430-C357-4CCA-9A78-3788E1AE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13854</xdr:colOff>
      <xdr:row>55</xdr:row>
      <xdr:rowOff>180109</xdr:rowOff>
    </xdr:from>
    <xdr:to>
      <xdr:col>4</xdr:col>
      <xdr:colOff>542737</xdr:colOff>
      <xdr:row>74</xdr:row>
      <xdr:rowOff>180108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FF56585-0858-4291-A913-03F8CED41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688766</xdr:colOff>
      <xdr:row>55</xdr:row>
      <xdr:rowOff>180110</xdr:rowOff>
    </xdr:from>
    <xdr:to>
      <xdr:col>8</xdr:col>
      <xdr:colOff>1203794</xdr:colOff>
      <xdr:row>74</xdr:row>
      <xdr:rowOff>180109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2009F-E805-41CE-A493-2C118D01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1343891</xdr:colOff>
      <xdr:row>56</xdr:row>
      <xdr:rowOff>0</xdr:rowOff>
    </xdr:from>
    <xdr:to>
      <xdr:col>12</xdr:col>
      <xdr:colOff>1513290</xdr:colOff>
      <xdr:row>75</xdr:row>
      <xdr:rowOff>1279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426800-F9DE-438F-AE60-3B4C4D4F6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F323-93CB-4C01-8368-88C4DB8E280F}">
  <sheetPr>
    <tabColor rgb="FFA6705D"/>
  </sheetPr>
  <dimension ref="A2:D73"/>
  <sheetViews>
    <sheetView zoomScale="70" zoomScaleNormal="70" workbookViewId="0">
      <selection activeCell="G19" sqref="G19"/>
    </sheetView>
  </sheetViews>
  <sheetFormatPr defaultRowHeight="13.2" x14ac:dyDescent="0.25"/>
  <cols>
    <col min="1" max="1" width="2.6640625" style="6" customWidth="1"/>
    <col min="2" max="2" width="55.33203125" style="7" customWidth="1"/>
    <col min="3" max="3" width="22.109375" style="7" customWidth="1"/>
    <col min="4" max="4" width="26" style="7" customWidth="1"/>
    <col min="5" max="5" width="2.6640625" style="8" customWidth="1"/>
    <col min="6" max="6" width="8.88671875" style="8"/>
    <col min="7" max="7" width="11.6640625" style="8" bestFit="1" customWidth="1"/>
    <col min="8" max="16384" width="8.88671875" style="8"/>
  </cols>
  <sheetData>
    <row r="2" spans="1:4" ht="15.6" x14ac:dyDescent="0.3">
      <c r="B2" s="58" t="s">
        <v>385</v>
      </c>
      <c r="C2" s="58"/>
    </row>
    <row r="3" spans="1:4" ht="15.6" x14ac:dyDescent="0.3">
      <c r="B3" s="58"/>
      <c r="C3" s="58"/>
    </row>
    <row r="4" spans="1:4" ht="18" customHeight="1" x14ac:dyDescent="0.25">
      <c r="B4" s="122" t="s">
        <v>17</v>
      </c>
      <c r="C4" s="123"/>
      <c r="D4" s="125" t="s">
        <v>18</v>
      </c>
    </row>
    <row r="5" spans="1:4" ht="13.8" thickBot="1" x14ac:dyDescent="0.3">
      <c r="B5" s="124"/>
      <c r="C5" s="123"/>
      <c r="D5" s="126"/>
    </row>
    <row r="6" spans="1:4" ht="18.75" customHeight="1" thickTop="1" x14ac:dyDescent="0.3">
      <c r="B6" s="16"/>
      <c r="C6" s="42"/>
      <c r="D6" s="42"/>
    </row>
    <row r="7" spans="1:4" ht="15.6" x14ac:dyDescent="0.3">
      <c r="B7" s="1" t="s">
        <v>16</v>
      </c>
      <c r="C7" s="40" t="s">
        <v>19</v>
      </c>
      <c r="D7" s="2" t="s">
        <v>20</v>
      </c>
    </row>
    <row r="8" spans="1:4" s="20" customFormat="1" ht="16.05" customHeight="1" x14ac:dyDescent="0.25">
      <c r="A8" s="18"/>
      <c r="B8" s="59" t="s">
        <v>21</v>
      </c>
      <c r="C8" s="60">
        <v>97703434</v>
      </c>
      <c r="D8" s="61">
        <v>105025191</v>
      </c>
    </row>
    <row r="9" spans="1:4" s="20" customFormat="1" ht="16.05" customHeight="1" x14ac:dyDescent="0.25">
      <c r="A9" s="18"/>
      <c r="B9" s="59" t="s">
        <v>22</v>
      </c>
      <c r="C9" s="60">
        <v>104744422</v>
      </c>
      <c r="D9" s="61">
        <v>95734537</v>
      </c>
    </row>
    <row r="10" spans="1:4" s="20" customFormat="1" ht="16.05" customHeight="1" x14ac:dyDescent="0.25">
      <c r="A10" s="18"/>
      <c r="B10" s="59" t="s">
        <v>23</v>
      </c>
      <c r="C10" s="60">
        <v>6679274</v>
      </c>
      <c r="D10" s="61">
        <v>6679274</v>
      </c>
    </row>
    <row r="11" spans="1:4" s="20" customFormat="1" ht="16.05" customHeight="1" x14ac:dyDescent="0.25">
      <c r="A11" s="18"/>
      <c r="B11" s="59" t="s">
        <v>24</v>
      </c>
      <c r="C11" s="60">
        <v>31645980</v>
      </c>
      <c r="D11" s="61">
        <v>35346341</v>
      </c>
    </row>
    <row r="12" spans="1:4" s="20" customFormat="1" ht="16.05" customHeight="1" x14ac:dyDescent="0.25">
      <c r="A12" s="18"/>
      <c r="B12" s="59" t="s">
        <v>25</v>
      </c>
      <c r="C12" s="60">
        <v>146830295</v>
      </c>
      <c r="D12" s="61">
        <v>168355514</v>
      </c>
    </row>
    <row r="13" spans="1:4" s="20" customFormat="1" ht="16.05" customHeight="1" x14ac:dyDescent="0.25">
      <c r="A13" s="18"/>
      <c r="B13" s="59" t="s">
        <v>26</v>
      </c>
      <c r="C13" s="60">
        <v>1887605</v>
      </c>
      <c r="D13" s="61">
        <v>1026289</v>
      </c>
    </row>
    <row r="14" spans="1:4" s="20" customFormat="1" ht="16.05" customHeight="1" x14ac:dyDescent="0.25">
      <c r="A14" s="18"/>
      <c r="B14" s="59" t="s">
        <v>27</v>
      </c>
      <c r="C14" s="60">
        <v>337584</v>
      </c>
      <c r="D14" s="61">
        <v>293616</v>
      </c>
    </row>
    <row r="15" spans="1:4" s="20" customFormat="1" ht="16.05" customHeight="1" x14ac:dyDescent="0.25">
      <c r="A15" s="18"/>
      <c r="B15" s="59" t="s">
        <v>28</v>
      </c>
      <c r="C15" s="60">
        <v>23302008</v>
      </c>
      <c r="D15" s="61">
        <v>26872654</v>
      </c>
    </row>
    <row r="16" spans="1:4" s="20" customFormat="1" ht="16.05" customHeight="1" x14ac:dyDescent="0.25">
      <c r="A16" s="18"/>
      <c r="B16" s="62" t="s">
        <v>29</v>
      </c>
      <c r="C16" s="63">
        <f>SUBTOTAL(109,'Bilancio IFRS'!$C$8:$C$15)</f>
        <v>413130602</v>
      </c>
      <c r="D16" s="50">
        <f>SUBTOTAL(109,'Bilancio IFRS'!$D$8:$D$15)</f>
        <v>439333416</v>
      </c>
    </row>
    <row r="17" spans="1:4" s="20" customFormat="1" ht="16.05" customHeight="1" x14ac:dyDescent="0.25">
      <c r="A17" s="18"/>
      <c r="B17" s="59" t="s">
        <v>7</v>
      </c>
      <c r="C17" s="60">
        <v>80515271</v>
      </c>
      <c r="D17" s="61">
        <v>91350426</v>
      </c>
    </row>
    <row r="18" spans="1:4" s="20" customFormat="1" ht="16.05" customHeight="1" x14ac:dyDescent="0.25">
      <c r="A18" s="18"/>
      <c r="B18" s="59" t="s">
        <v>30</v>
      </c>
      <c r="C18" s="60">
        <v>11759267</v>
      </c>
      <c r="D18" s="61">
        <v>9688383</v>
      </c>
    </row>
    <row r="19" spans="1:4" s="20" customFormat="1" ht="16.05" customHeight="1" x14ac:dyDescent="0.25">
      <c r="A19" s="18"/>
      <c r="B19" s="80" t="s">
        <v>382</v>
      </c>
      <c r="C19" s="60">
        <v>165077406</v>
      </c>
      <c r="D19" s="61">
        <v>144139153</v>
      </c>
    </row>
    <row r="20" spans="1:4" s="20" customFormat="1" ht="16.05" customHeight="1" x14ac:dyDescent="0.25">
      <c r="A20" s="18"/>
      <c r="B20" s="59" t="s">
        <v>31</v>
      </c>
      <c r="C20" s="60">
        <v>16917269</v>
      </c>
      <c r="D20" s="61">
        <v>3879883</v>
      </c>
    </row>
    <row r="21" spans="1:4" s="20" customFormat="1" ht="16.05" customHeight="1" x14ac:dyDescent="0.25">
      <c r="A21" s="18"/>
      <c r="B21" s="59" t="s">
        <v>32</v>
      </c>
      <c r="C21" s="60">
        <v>7001740</v>
      </c>
      <c r="D21" s="61">
        <v>14476755</v>
      </c>
    </row>
    <row r="22" spans="1:4" s="20" customFormat="1" ht="16.05" customHeight="1" x14ac:dyDescent="0.25">
      <c r="A22" s="18"/>
      <c r="B22" s="59" t="s">
        <v>33</v>
      </c>
      <c r="C22" s="60">
        <v>98902766</v>
      </c>
      <c r="D22" s="61">
        <v>166938839</v>
      </c>
    </row>
    <row r="23" spans="1:4" s="20" customFormat="1" ht="16.05" customHeight="1" x14ac:dyDescent="0.25">
      <c r="A23" s="18"/>
      <c r="B23" s="59" t="s">
        <v>34</v>
      </c>
      <c r="C23" s="60">
        <v>356104668</v>
      </c>
      <c r="D23" s="61">
        <v>212453231</v>
      </c>
    </row>
    <row r="24" spans="1:4" s="20" customFormat="1" ht="16.05" customHeight="1" x14ac:dyDescent="0.25">
      <c r="A24" s="18"/>
      <c r="B24" s="62" t="s">
        <v>8</v>
      </c>
      <c r="C24" s="63">
        <f>SUBTOTAL(109,'Bilancio IFRS'!$C$17:$C$23)</f>
        <v>736278387</v>
      </c>
      <c r="D24" s="50">
        <f>SUBTOTAL(109,'Bilancio IFRS'!$D$17:$D$23)</f>
        <v>642926670</v>
      </c>
    </row>
    <row r="25" spans="1:4" ht="25.2" customHeight="1" thickBot="1" x14ac:dyDescent="0.35">
      <c r="B25" s="3" t="s">
        <v>88</v>
      </c>
      <c r="C25" s="17">
        <f>'Bilancio IFRS'!$C$24+'Bilancio IFRS'!$C$16</f>
        <v>1149408989</v>
      </c>
      <c r="D25" s="17">
        <f>'Bilancio IFRS'!$D$24+'Bilancio IFRS'!$D$16</f>
        <v>1082260086</v>
      </c>
    </row>
    <row r="26" spans="1:4" ht="17.399999999999999" thickTop="1" x14ac:dyDescent="0.3">
      <c r="B26" s="12"/>
      <c r="C26" s="13"/>
      <c r="D26" s="13"/>
    </row>
    <row r="27" spans="1:4" ht="16.8" x14ac:dyDescent="0.3">
      <c r="B27" s="14"/>
      <c r="C27" s="15"/>
      <c r="D27" s="15"/>
    </row>
    <row r="28" spans="1:4" ht="15.6" x14ac:dyDescent="0.3">
      <c r="B28" s="4" t="s">
        <v>35</v>
      </c>
      <c r="C28" s="2" t="s">
        <v>19</v>
      </c>
      <c r="D28" s="2" t="s">
        <v>20</v>
      </c>
    </row>
    <row r="29" spans="1:4" s="20" customFormat="1" ht="16.05" customHeight="1" x14ac:dyDescent="0.25">
      <c r="A29" s="18"/>
      <c r="B29" s="64" t="s">
        <v>36</v>
      </c>
      <c r="C29" s="65">
        <v>16879000</v>
      </c>
      <c r="D29" s="66">
        <v>16879000</v>
      </c>
    </row>
    <row r="30" spans="1:4" s="20" customFormat="1" ht="16.05" customHeight="1" x14ac:dyDescent="0.25">
      <c r="A30" s="18"/>
      <c r="B30" s="64" t="s">
        <v>1</v>
      </c>
      <c r="C30" s="65">
        <v>616143464</v>
      </c>
      <c r="D30" s="66">
        <v>673921547</v>
      </c>
    </row>
    <row r="31" spans="1:4" s="20" customFormat="1" ht="16.05" customHeight="1" x14ac:dyDescent="0.25">
      <c r="A31" s="18"/>
      <c r="B31" s="64" t="s">
        <v>37</v>
      </c>
      <c r="C31" s="65">
        <f>C72</f>
        <v>32799914</v>
      </c>
      <c r="D31" s="66">
        <f>D72</f>
        <v>-34070066</v>
      </c>
    </row>
    <row r="32" spans="1:4" s="20" customFormat="1" ht="16.05" customHeight="1" x14ac:dyDescent="0.25">
      <c r="A32" s="18"/>
      <c r="B32" s="62" t="s">
        <v>38</v>
      </c>
      <c r="C32" s="63">
        <f>SUBTOTAL(109,'Bilancio IFRS'!$C$29:$C$31)</f>
        <v>665822378</v>
      </c>
      <c r="D32" s="50">
        <f>SUBTOTAL(109,'Bilancio IFRS'!$D$29:$D$31)</f>
        <v>656730481</v>
      </c>
    </row>
    <row r="33" spans="1:4" s="20" customFormat="1" ht="16.05" customHeight="1" x14ac:dyDescent="0.25">
      <c r="A33" s="18"/>
      <c r="B33" s="64" t="s">
        <v>39</v>
      </c>
      <c r="C33" s="65">
        <v>52011308</v>
      </c>
      <c r="D33" s="66">
        <v>113490643</v>
      </c>
    </row>
    <row r="34" spans="1:4" s="20" customFormat="1" ht="16.05" customHeight="1" x14ac:dyDescent="0.25">
      <c r="A34" s="18"/>
      <c r="B34" s="64" t="s">
        <v>40</v>
      </c>
      <c r="C34" s="65">
        <v>46943249</v>
      </c>
      <c r="D34" s="66">
        <v>36872126</v>
      </c>
    </row>
    <row r="35" spans="1:4" s="20" customFormat="1" ht="16.05" customHeight="1" x14ac:dyDescent="0.25">
      <c r="A35" s="18"/>
      <c r="B35" s="64" t="s">
        <v>41</v>
      </c>
      <c r="C35" s="65">
        <v>6332987</v>
      </c>
      <c r="D35" s="66">
        <v>6503770</v>
      </c>
    </row>
    <row r="36" spans="1:4" s="20" customFormat="1" ht="16.05" customHeight="1" x14ac:dyDescent="0.25">
      <c r="A36" s="18"/>
      <c r="B36" s="64" t="s">
        <v>42</v>
      </c>
      <c r="C36" s="65">
        <v>370822</v>
      </c>
      <c r="D36" s="66">
        <v>420822</v>
      </c>
    </row>
    <row r="37" spans="1:4" s="20" customFormat="1" ht="16.05" customHeight="1" x14ac:dyDescent="0.25">
      <c r="A37" s="18"/>
      <c r="B37" s="64" t="s">
        <v>43</v>
      </c>
      <c r="C37" s="65">
        <v>96452082</v>
      </c>
      <c r="D37" s="66">
        <v>85908348</v>
      </c>
    </row>
    <row r="38" spans="1:4" s="20" customFormat="1" ht="16.05" customHeight="1" x14ac:dyDescent="0.25">
      <c r="A38" s="18"/>
      <c r="B38" s="64" t="s">
        <v>44</v>
      </c>
      <c r="C38" s="65">
        <v>2897557</v>
      </c>
      <c r="D38" s="66">
        <v>6126963</v>
      </c>
    </row>
    <row r="39" spans="1:4" s="20" customFormat="1" ht="16.05" customHeight="1" x14ac:dyDescent="0.25">
      <c r="A39" s="18"/>
      <c r="B39" s="67" t="s">
        <v>45</v>
      </c>
      <c r="C39" s="68">
        <f>SUBTOTAL(109,'Bilancio IFRS'!$C$33:$C$38)</f>
        <v>205008005</v>
      </c>
      <c r="D39" s="69">
        <f>SUBTOTAL(109,'Bilancio IFRS'!$D$33:$D$38)</f>
        <v>249322672</v>
      </c>
    </row>
    <row r="40" spans="1:4" s="20" customFormat="1" ht="16.05" customHeight="1" x14ac:dyDescent="0.25">
      <c r="A40" s="18"/>
      <c r="B40" s="64" t="s">
        <v>46</v>
      </c>
      <c r="C40" s="65">
        <v>149596398</v>
      </c>
      <c r="D40" s="66">
        <v>115458834</v>
      </c>
    </row>
    <row r="41" spans="1:4" s="20" customFormat="1" ht="16.05" customHeight="1" x14ac:dyDescent="0.25">
      <c r="A41" s="18"/>
      <c r="B41" s="64" t="s">
        <v>47</v>
      </c>
      <c r="C41" s="65">
        <v>18635648</v>
      </c>
      <c r="D41" s="66">
        <v>16097679</v>
      </c>
    </row>
    <row r="42" spans="1:4" s="20" customFormat="1" ht="16.05" customHeight="1" x14ac:dyDescent="0.25">
      <c r="A42" s="18"/>
      <c r="B42" s="64" t="s">
        <v>48</v>
      </c>
      <c r="C42" s="65">
        <v>57161992</v>
      </c>
      <c r="D42" s="66">
        <v>11428279</v>
      </c>
    </row>
    <row r="43" spans="1:4" s="20" customFormat="1" ht="16.05" customHeight="1" x14ac:dyDescent="0.25">
      <c r="A43" s="18"/>
      <c r="B43" s="64" t="s">
        <v>49</v>
      </c>
      <c r="C43" s="65">
        <v>4733374</v>
      </c>
      <c r="D43" s="66">
        <v>2753523</v>
      </c>
    </row>
    <row r="44" spans="1:4" s="20" customFormat="1" ht="16.05" customHeight="1" x14ac:dyDescent="0.25">
      <c r="A44" s="18"/>
      <c r="B44" s="64" t="s">
        <v>50</v>
      </c>
      <c r="C44" s="65">
        <v>32760873</v>
      </c>
      <c r="D44" s="66">
        <v>11007165</v>
      </c>
    </row>
    <row r="45" spans="1:4" s="20" customFormat="1" ht="16.05" customHeight="1" x14ac:dyDescent="0.25">
      <c r="A45" s="18"/>
      <c r="B45" s="64" t="s">
        <v>51</v>
      </c>
      <c r="C45" s="65">
        <v>15177449</v>
      </c>
      <c r="D45" s="66">
        <v>15792103</v>
      </c>
    </row>
    <row r="46" spans="1:4" s="20" customFormat="1" ht="16.05" customHeight="1" x14ac:dyDescent="0.25">
      <c r="A46" s="18"/>
      <c r="B46" s="64" t="s">
        <v>52</v>
      </c>
      <c r="C46" s="65">
        <v>512872</v>
      </c>
      <c r="D46" s="66">
        <v>3669350</v>
      </c>
    </row>
    <row r="47" spans="1:4" s="20" customFormat="1" ht="16.05" customHeight="1" x14ac:dyDescent="0.25">
      <c r="A47" s="18"/>
      <c r="B47" s="62" t="s">
        <v>53</v>
      </c>
      <c r="C47" s="63">
        <f>SUBTOTAL(109,'Bilancio IFRS'!$C$40:$C$46)</f>
        <v>278578606</v>
      </c>
      <c r="D47" s="50">
        <f>SUBTOTAL(109,'Bilancio IFRS'!$D$40:$D$46)</f>
        <v>176206933</v>
      </c>
    </row>
    <row r="48" spans="1:4" ht="29.4" customHeight="1" thickBot="1" x14ac:dyDescent="0.35">
      <c r="B48" s="5" t="s">
        <v>89</v>
      </c>
      <c r="C48" s="17">
        <f>'Bilancio IFRS'!$C$32+'Bilancio IFRS'!$C$47+'Bilancio IFRS'!$C$39</f>
        <v>1149408989</v>
      </c>
      <c r="D48" s="17">
        <f>'Bilancio IFRS'!$D$32+'Bilancio IFRS'!$D$47+'Bilancio IFRS'!$D$39</f>
        <v>1082260086</v>
      </c>
    </row>
    <row r="49" spans="1:4" ht="13.8" thickTop="1" x14ac:dyDescent="0.25">
      <c r="D49" s="9"/>
    </row>
    <row r="50" spans="1:4" ht="16.8" x14ac:dyDescent="0.3">
      <c r="B50" s="10" t="s">
        <v>54</v>
      </c>
      <c r="C50" s="11">
        <f>SUM(C25-C48)</f>
        <v>0</v>
      </c>
      <c r="D50" s="11">
        <f>SUM(D25-D48)</f>
        <v>0</v>
      </c>
    </row>
    <row r="53" spans="1:4" x14ac:dyDescent="0.25">
      <c r="B53" s="122"/>
      <c r="C53" s="123"/>
      <c r="D53" s="125" t="s">
        <v>0</v>
      </c>
    </row>
    <row r="54" spans="1:4" ht="14.4" customHeight="1" thickBot="1" x14ac:dyDescent="0.3">
      <c r="B54" s="124"/>
      <c r="C54" s="123"/>
      <c r="D54" s="126"/>
    </row>
    <row r="55" spans="1:4" ht="13.8" thickTop="1" x14ac:dyDescent="0.25">
      <c r="C55" s="41"/>
      <c r="D55" s="41"/>
    </row>
    <row r="56" spans="1:4" ht="15.6" x14ac:dyDescent="0.3">
      <c r="B56" s="1" t="s">
        <v>55</v>
      </c>
      <c r="C56" s="2" t="s">
        <v>19</v>
      </c>
      <c r="D56" s="2" t="s">
        <v>20</v>
      </c>
    </row>
    <row r="57" spans="1:4" s="20" customFormat="1" ht="16.05" customHeight="1" x14ac:dyDescent="0.25">
      <c r="A57" s="18"/>
      <c r="B57" s="59" t="s">
        <v>56</v>
      </c>
      <c r="C57" s="60">
        <v>564002658</v>
      </c>
      <c r="D57" s="61">
        <v>561058332</v>
      </c>
    </row>
    <row r="58" spans="1:4" s="20" customFormat="1" ht="16.05" customHeight="1" x14ac:dyDescent="0.25">
      <c r="A58" s="18"/>
      <c r="B58" s="59" t="s">
        <v>57</v>
      </c>
      <c r="C58" s="60">
        <v>-21821700</v>
      </c>
      <c r="D58" s="61">
        <v>-13492168</v>
      </c>
    </row>
    <row r="59" spans="1:4" s="20" customFormat="1" ht="16.05" customHeight="1" x14ac:dyDescent="0.25">
      <c r="A59" s="18"/>
      <c r="B59" s="80" t="s">
        <v>58</v>
      </c>
      <c r="C59" s="60">
        <v>-150135473</v>
      </c>
      <c r="D59" s="61">
        <v>-158818927</v>
      </c>
    </row>
    <row r="60" spans="1:4" s="20" customFormat="1" ht="16.05" customHeight="1" x14ac:dyDescent="0.25">
      <c r="A60" s="18"/>
      <c r="B60" s="80" t="s">
        <v>383</v>
      </c>
      <c r="C60" s="60">
        <v>-202286107</v>
      </c>
      <c r="D60" s="61">
        <v>-202627748</v>
      </c>
    </row>
    <row r="61" spans="1:4" s="20" customFormat="1" ht="16.05" customHeight="1" x14ac:dyDescent="0.25">
      <c r="A61" s="18"/>
      <c r="B61" s="59" t="s">
        <v>59</v>
      </c>
      <c r="C61" s="60">
        <v>-70173431</v>
      </c>
      <c r="D61" s="61">
        <v>-58909516</v>
      </c>
    </row>
    <row r="62" spans="1:4" s="20" customFormat="1" ht="16.05" customHeight="1" x14ac:dyDescent="0.25">
      <c r="A62" s="18"/>
      <c r="B62" s="59" t="s">
        <v>60</v>
      </c>
      <c r="C62" s="60">
        <v>-40206176</v>
      </c>
      <c r="D62" s="61">
        <v>-44308779</v>
      </c>
    </row>
    <row r="63" spans="1:4" s="20" customFormat="1" ht="16.05" customHeight="1" x14ac:dyDescent="0.25">
      <c r="A63" s="18"/>
      <c r="B63" s="59" t="s">
        <v>61</v>
      </c>
      <c r="C63" s="60">
        <v>-34894021</v>
      </c>
      <c r="D63" s="61">
        <v>-131133330</v>
      </c>
    </row>
    <row r="64" spans="1:4" s="20" customFormat="1" ht="16.05" customHeight="1" x14ac:dyDescent="0.25">
      <c r="A64" s="18"/>
      <c r="B64" s="59" t="s">
        <v>62</v>
      </c>
      <c r="C64" s="60">
        <v>15709111</v>
      </c>
      <c r="D64" s="61">
        <v>9104839</v>
      </c>
    </row>
    <row r="65" spans="1:4" s="20" customFormat="1" ht="16.05" customHeight="1" x14ac:dyDescent="0.25">
      <c r="A65" s="18"/>
      <c r="B65" s="62" t="s">
        <v>63</v>
      </c>
      <c r="C65" s="63">
        <f>SUBTOTAL(109,'Bilancio IFRS'!$C$57:$C$64)</f>
        <v>60194861</v>
      </c>
      <c r="D65" s="50">
        <f>SUBTOTAL(109,'Bilancio IFRS'!$D$57:$D$64)</f>
        <v>-39127297</v>
      </c>
    </row>
    <row r="66" spans="1:4" s="20" customFormat="1" ht="16.05" customHeight="1" x14ac:dyDescent="0.25">
      <c r="A66" s="18"/>
      <c r="B66" s="108" t="s">
        <v>384</v>
      </c>
      <c r="C66" s="19">
        <v>-42921979</v>
      </c>
      <c r="D66" s="19">
        <v>-103696706</v>
      </c>
    </row>
    <row r="67" spans="1:4" s="20" customFormat="1" ht="16.05" customHeight="1" x14ac:dyDescent="0.25">
      <c r="A67" s="18"/>
      <c r="B67" s="21" t="s">
        <v>64</v>
      </c>
      <c r="C67" s="19">
        <v>33879425</v>
      </c>
      <c r="D67" s="19">
        <v>91124313</v>
      </c>
    </row>
    <row r="68" spans="1:4" s="20" customFormat="1" ht="16.05" customHeight="1" x14ac:dyDescent="0.25">
      <c r="A68" s="18"/>
      <c r="B68" s="37" t="s">
        <v>65</v>
      </c>
      <c r="C68" s="38">
        <f>SUM(C65:C67)</f>
        <v>51152307</v>
      </c>
      <c r="D68" s="38">
        <f>SUM(D65:D67)</f>
        <v>-51699690</v>
      </c>
    </row>
    <row r="69" spans="1:4" s="20" customFormat="1" ht="16.05" customHeight="1" x14ac:dyDescent="0.25">
      <c r="A69" s="18"/>
      <c r="B69" s="35" t="s">
        <v>66</v>
      </c>
      <c r="C69" s="36">
        <v>-11482713</v>
      </c>
      <c r="D69" s="36">
        <v>17629624</v>
      </c>
    </row>
    <row r="70" spans="1:4" s="20" customFormat="1" ht="16.05" customHeight="1" x14ac:dyDescent="0.25">
      <c r="A70" s="18"/>
      <c r="B70" s="37" t="s">
        <v>67</v>
      </c>
      <c r="C70" s="38">
        <f>SUM(C68:C69)</f>
        <v>39669594</v>
      </c>
      <c r="D70" s="38">
        <f>SUM(D68:D69)</f>
        <v>-34070066</v>
      </c>
    </row>
    <row r="71" spans="1:4" s="20" customFormat="1" ht="16.05" customHeight="1" x14ac:dyDescent="0.25">
      <c r="A71" s="18"/>
      <c r="B71" s="35" t="s">
        <v>68</v>
      </c>
      <c r="C71" s="36">
        <v>-6869680</v>
      </c>
      <c r="D71" s="36">
        <v>0</v>
      </c>
    </row>
    <row r="72" spans="1:4" ht="24.6" customHeight="1" thickBot="1" x14ac:dyDescent="0.35">
      <c r="B72" s="5" t="s">
        <v>37</v>
      </c>
      <c r="C72" s="17">
        <f>SUM(C70:C71)</f>
        <v>32799914</v>
      </c>
      <c r="D72" s="17">
        <f>SUM(D70:D71)</f>
        <v>-34070066</v>
      </c>
    </row>
    <row r="73" spans="1:4" ht="13.8" thickTop="1" x14ac:dyDescent="0.25"/>
  </sheetData>
  <mergeCells count="4">
    <mergeCell ref="B4:C5"/>
    <mergeCell ref="D4:D5"/>
    <mergeCell ref="B53:C54"/>
    <mergeCell ref="D53:D54"/>
  </mergeCells>
  <conditionalFormatting sqref="C50:D5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9A86-2A00-432F-8477-55B5536F73F0}">
  <sheetPr>
    <tabColor rgb="FFA6705D"/>
  </sheetPr>
  <dimension ref="A2:L282"/>
  <sheetViews>
    <sheetView topLeftCell="A193" zoomScale="55" zoomScaleNormal="55" zoomScaleSheetLayoutView="50" zoomScalePageLayoutView="70" workbookViewId="0">
      <selection activeCell="I3" sqref="I3"/>
    </sheetView>
  </sheetViews>
  <sheetFormatPr defaultRowHeight="13.2" x14ac:dyDescent="0.25"/>
  <cols>
    <col min="1" max="1" width="2.6640625" style="118" customWidth="1"/>
    <col min="2" max="2" width="81.6640625" style="82" customWidth="1"/>
    <col min="3" max="4" width="22.21875" style="82" customWidth="1"/>
    <col min="5" max="11" width="22.21875" style="81" customWidth="1"/>
    <col min="12" max="12" width="24.21875" style="81" customWidth="1"/>
    <col min="13" max="16384" width="8.88671875" style="81"/>
  </cols>
  <sheetData>
    <row r="2" spans="1:12" ht="15.6" x14ac:dyDescent="0.3">
      <c r="B2" s="121" t="s">
        <v>389</v>
      </c>
      <c r="C2" s="121"/>
    </row>
    <row r="3" spans="1:12" ht="15.6" x14ac:dyDescent="0.3">
      <c r="B3" s="107"/>
      <c r="C3" s="107"/>
    </row>
    <row r="4" spans="1:12" ht="18" customHeight="1" x14ac:dyDescent="0.25">
      <c r="B4" s="127" t="s">
        <v>69</v>
      </c>
      <c r="C4" s="128"/>
      <c r="D4" s="127"/>
      <c r="E4" s="128"/>
      <c r="F4" s="127"/>
      <c r="G4" s="128"/>
      <c r="H4" s="127"/>
      <c r="I4" s="128"/>
      <c r="J4" s="75"/>
      <c r="K4" s="130" t="s">
        <v>70</v>
      </c>
      <c r="L4" s="130"/>
    </row>
    <row r="5" spans="1:12" ht="13.8" customHeight="1" thickBot="1" x14ac:dyDescent="0.3">
      <c r="B5" s="129"/>
      <c r="C5" s="129"/>
      <c r="D5" s="129"/>
      <c r="E5" s="129"/>
      <c r="F5" s="129"/>
      <c r="G5" s="129"/>
      <c r="H5" s="129"/>
      <c r="I5" s="129"/>
      <c r="J5" s="76"/>
      <c r="K5" s="131"/>
      <c r="L5" s="131"/>
    </row>
    <row r="6" spans="1:12" ht="18.75" customHeight="1" thickTop="1" x14ac:dyDescent="0.3">
      <c r="B6" s="16"/>
      <c r="C6" s="13"/>
      <c r="D6" s="13"/>
    </row>
    <row r="7" spans="1:12" ht="15.6" x14ac:dyDescent="0.3">
      <c r="B7" s="95" t="s">
        <v>16</v>
      </c>
      <c r="C7" s="94" t="s">
        <v>19</v>
      </c>
      <c r="D7" s="94" t="s">
        <v>20</v>
      </c>
      <c r="E7" s="94" t="s">
        <v>299</v>
      </c>
      <c r="F7" s="94" t="s">
        <v>300</v>
      </c>
      <c r="G7" s="94" t="s">
        <v>301</v>
      </c>
      <c r="H7" s="94" t="s">
        <v>302</v>
      </c>
      <c r="I7" s="94" t="s">
        <v>303</v>
      </c>
      <c r="J7" s="94" t="s">
        <v>304</v>
      </c>
      <c r="K7" s="94" t="s">
        <v>305</v>
      </c>
      <c r="L7" s="94" t="s">
        <v>306</v>
      </c>
    </row>
    <row r="8" spans="1:12" s="99" customFormat="1" ht="16.05" customHeight="1" x14ac:dyDescent="0.25">
      <c r="A8" s="119"/>
      <c r="B8" s="90" t="s">
        <v>142</v>
      </c>
      <c r="C8" s="90">
        <v>0</v>
      </c>
      <c r="D8" s="105">
        <v>0</v>
      </c>
      <c r="E8" s="90">
        <v>0</v>
      </c>
      <c r="F8" s="105">
        <v>0</v>
      </c>
      <c r="G8" s="90">
        <v>0</v>
      </c>
      <c r="H8" s="105">
        <v>0</v>
      </c>
      <c r="I8" s="90">
        <v>0</v>
      </c>
      <c r="J8" s="105">
        <v>0</v>
      </c>
      <c r="K8" s="90">
        <v>0</v>
      </c>
      <c r="L8" s="105">
        <v>0</v>
      </c>
    </row>
    <row r="9" spans="1:12" s="99" customFormat="1" ht="16.05" customHeight="1" x14ac:dyDescent="0.25">
      <c r="A9" s="119"/>
      <c r="B9" s="87" t="s">
        <v>143</v>
      </c>
      <c r="C9" s="87">
        <v>0</v>
      </c>
      <c r="D9" s="106">
        <v>0</v>
      </c>
      <c r="E9" s="87">
        <v>0</v>
      </c>
      <c r="F9" s="106">
        <v>0</v>
      </c>
      <c r="G9" s="87">
        <v>0</v>
      </c>
      <c r="H9" s="106">
        <v>0</v>
      </c>
      <c r="I9" s="87">
        <v>0</v>
      </c>
      <c r="J9" s="106">
        <v>0</v>
      </c>
      <c r="K9" s="87">
        <v>0</v>
      </c>
      <c r="L9" s="106">
        <v>0</v>
      </c>
    </row>
    <row r="10" spans="1:12" s="99" customFormat="1" ht="16.05" customHeight="1" x14ac:dyDescent="0.25">
      <c r="A10" s="119"/>
      <c r="B10" s="87"/>
      <c r="C10" s="87"/>
      <c r="D10" s="106"/>
      <c r="E10" s="87"/>
      <c r="F10" s="106"/>
      <c r="G10" s="87"/>
      <c r="H10" s="106"/>
      <c r="I10" s="87"/>
      <c r="J10" s="106"/>
      <c r="K10" s="87"/>
      <c r="L10" s="106"/>
    </row>
    <row r="11" spans="1:12" s="99" customFormat="1" ht="16.05" customHeight="1" x14ac:dyDescent="0.25">
      <c r="A11" s="119"/>
      <c r="B11" s="90" t="s">
        <v>144</v>
      </c>
      <c r="C11" s="90">
        <v>387867000</v>
      </c>
      <c r="D11" s="105">
        <v>412459000</v>
      </c>
      <c r="E11" s="90">
        <v>456429000</v>
      </c>
      <c r="F11" s="105">
        <v>345473000</v>
      </c>
      <c r="G11" s="90">
        <v>340207000</v>
      </c>
      <c r="H11" s="105">
        <v>305896000</v>
      </c>
      <c r="I11" s="90">
        <v>270544000</v>
      </c>
      <c r="J11" s="105">
        <v>256085000</v>
      </c>
      <c r="K11" s="90">
        <v>231161000</v>
      </c>
      <c r="L11" s="105">
        <v>204811000</v>
      </c>
    </row>
    <row r="12" spans="1:12" s="99" customFormat="1" ht="16.05" customHeight="1" x14ac:dyDescent="0.25">
      <c r="A12" s="119"/>
      <c r="B12" s="93" t="s">
        <v>145</v>
      </c>
      <c r="C12" s="92">
        <v>38325000</v>
      </c>
      <c r="D12" s="91">
        <v>42025000</v>
      </c>
      <c r="E12" s="92">
        <v>35723000</v>
      </c>
      <c r="F12" s="91">
        <v>35067000</v>
      </c>
      <c r="G12" s="92">
        <v>34378000</v>
      </c>
      <c r="H12" s="91">
        <v>25618000</v>
      </c>
      <c r="I12" s="92">
        <v>19957000</v>
      </c>
      <c r="J12" s="91">
        <v>17361000</v>
      </c>
      <c r="K12" s="92">
        <v>14455000</v>
      </c>
      <c r="L12" s="91">
        <v>12103000</v>
      </c>
    </row>
    <row r="13" spans="1:12" s="99" customFormat="1" ht="16.05" customHeight="1" x14ac:dyDescent="0.25">
      <c r="A13" s="119"/>
      <c r="B13" s="87" t="s">
        <v>146</v>
      </c>
      <c r="C13" s="86">
        <v>0</v>
      </c>
      <c r="D13" s="85">
        <v>0</v>
      </c>
      <c r="E13" s="86">
        <v>0</v>
      </c>
      <c r="F13" s="85">
        <v>0</v>
      </c>
      <c r="G13" s="86">
        <v>0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</row>
    <row r="14" spans="1:12" s="99" customFormat="1" ht="16.05" customHeight="1" x14ac:dyDescent="0.25">
      <c r="A14" s="119"/>
      <c r="B14" s="87" t="s">
        <v>147</v>
      </c>
      <c r="C14" s="86">
        <v>21100000</v>
      </c>
      <c r="D14" s="85">
        <v>24322000</v>
      </c>
      <c r="E14" s="86">
        <v>26088000</v>
      </c>
      <c r="F14" s="85">
        <v>27209000</v>
      </c>
      <c r="G14" s="86">
        <v>18744000</v>
      </c>
      <c r="H14" s="85">
        <v>17853000</v>
      </c>
      <c r="I14" s="86">
        <v>12908000</v>
      </c>
      <c r="J14" s="85">
        <v>10486000</v>
      </c>
      <c r="K14" s="86">
        <v>10591000</v>
      </c>
      <c r="L14" s="85">
        <v>8334000</v>
      </c>
    </row>
    <row r="15" spans="1:12" s="99" customFormat="1" ht="16.05" customHeight="1" x14ac:dyDescent="0.25">
      <c r="A15" s="119"/>
      <c r="B15" s="87" t="s">
        <v>148</v>
      </c>
      <c r="C15" s="86">
        <v>571000</v>
      </c>
      <c r="D15" s="85">
        <v>1040000</v>
      </c>
      <c r="E15" s="86">
        <v>2110000</v>
      </c>
      <c r="F15" s="85">
        <v>2601000</v>
      </c>
      <c r="G15" s="86">
        <v>2833000</v>
      </c>
      <c r="H15" s="85">
        <v>1492000</v>
      </c>
      <c r="I15" s="86">
        <v>1523000</v>
      </c>
      <c r="J15" s="85">
        <v>1468000</v>
      </c>
      <c r="K15" s="86">
        <v>1572000</v>
      </c>
      <c r="L15" s="85">
        <v>1507000</v>
      </c>
    </row>
    <row r="16" spans="1:12" s="99" customFormat="1" ht="16.05" customHeight="1" x14ac:dyDescent="0.25">
      <c r="A16" s="119"/>
      <c r="B16" s="87" t="s">
        <v>149</v>
      </c>
      <c r="C16" s="86">
        <v>1658000</v>
      </c>
      <c r="D16" s="85">
        <v>1438000</v>
      </c>
      <c r="E16" s="86">
        <v>1377000</v>
      </c>
      <c r="F16" s="85">
        <v>1250000</v>
      </c>
      <c r="G16" s="86">
        <v>1133000</v>
      </c>
      <c r="H16" s="85">
        <v>1052000</v>
      </c>
      <c r="I16" s="86">
        <v>1018000</v>
      </c>
      <c r="J16" s="85">
        <v>1036000</v>
      </c>
      <c r="K16" s="86">
        <v>1026000</v>
      </c>
      <c r="L16" s="85">
        <v>938000</v>
      </c>
    </row>
    <row r="17" spans="1:12" s="99" customFormat="1" ht="16.05" customHeight="1" x14ac:dyDescent="0.25">
      <c r="A17" s="119"/>
      <c r="B17" s="87" t="s">
        <v>150</v>
      </c>
      <c r="C17" s="86">
        <v>6679000</v>
      </c>
      <c r="D17" s="85">
        <v>6679000</v>
      </c>
      <c r="E17" s="86">
        <v>0</v>
      </c>
      <c r="F17" s="85">
        <v>0</v>
      </c>
      <c r="G17" s="86">
        <v>0</v>
      </c>
      <c r="H17" s="85">
        <v>0</v>
      </c>
      <c r="I17" s="86">
        <v>0</v>
      </c>
      <c r="J17" s="85">
        <v>0</v>
      </c>
      <c r="K17" s="86">
        <v>0</v>
      </c>
      <c r="L17" s="85">
        <v>0</v>
      </c>
    </row>
    <row r="18" spans="1:12" s="99" customFormat="1" ht="16.05" customHeight="1" x14ac:dyDescent="0.25">
      <c r="A18" s="119"/>
      <c r="B18" s="87" t="s">
        <v>151</v>
      </c>
      <c r="C18" s="86">
        <v>6679000</v>
      </c>
      <c r="D18" s="85">
        <v>6679000</v>
      </c>
      <c r="E18" s="86">
        <v>0</v>
      </c>
      <c r="F18" s="85">
        <v>0</v>
      </c>
      <c r="G18" s="86">
        <v>0</v>
      </c>
      <c r="H18" s="85">
        <v>0</v>
      </c>
      <c r="I18" s="86" t="s">
        <v>152</v>
      </c>
      <c r="J18" s="85" t="s">
        <v>152</v>
      </c>
      <c r="K18" s="86" t="s">
        <v>152</v>
      </c>
      <c r="L18" s="85" t="s">
        <v>152</v>
      </c>
    </row>
    <row r="19" spans="1:12" s="99" customFormat="1" ht="16.05" customHeight="1" x14ac:dyDescent="0.25">
      <c r="A19" s="119"/>
      <c r="B19" s="87" t="s">
        <v>153</v>
      </c>
      <c r="C19" s="86">
        <v>3333000</v>
      </c>
      <c r="D19" s="85">
        <v>2764000</v>
      </c>
      <c r="E19" s="86">
        <v>6148000</v>
      </c>
      <c r="F19" s="85">
        <v>4007000</v>
      </c>
      <c r="G19" s="86">
        <v>11668000</v>
      </c>
      <c r="H19" s="85">
        <v>5221000</v>
      </c>
      <c r="I19" s="86">
        <v>4508000</v>
      </c>
      <c r="J19" s="85">
        <v>4371000</v>
      </c>
      <c r="K19" s="86">
        <v>1266000</v>
      </c>
      <c r="L19" s="85">
        <v>1324000</v>
      </c>
    </row>
    <row r="20" spans="1:12" s="99" customFormat="1" ht="16.05" customHeight="1" x14ac:dyDescent="0.25">
      <c r="A20" s="119"/>
      <c r="B20" s="87" t="s">
        <v>154</v>
      </c>
      <c r="C20" s="86">
        <v>4984000</v>
      </c>
      <c r="D20" s="85">
        <v>5782000</v>
      </c>
      <c r="E20" s="86">
        <v>0</v>
      </c>
      <c r="F20" s="85">
        <v>0</v>
      </c>
      <c r="G20" s="86">
        <v>0</v>
      </c>
      <c r="H20" s="85">
        <v>0</v>
      </c>
      <c r="I20" s="86">
        <v>0</v>
      </c>
      <c r="J20" s="85">
        <v>0</v>
      </c>
      <c r="K20" s="86">
        <v>0</v>
      </c>
      <c r="L20" s="85">
        <v>0</v>
      </c>
    </row>
    <row r="21" spans="1:12" s="99" customFormat="1" ht="16.05" customHeight="1" x14ac:dyDescent="0.25">
      <c r="A21" s="119"/>
      <c r="B21" s="87" t="s">
        <v>155</v>
      </c>
      <c r="C21" s="86">
        <v>91253000</v>
      </c>
      <c r="D21" s="85">
        <v>77286000</v>
      </c>
      <c r="E21" s="86">
        <v>64917000</v>
      </c>
      <c r="F21" s="85" t="s">
        <v>152</v>
      </c>
      <c r="G21" s="86" t="s">
        <v>152</v>
      </c>
      <c r="H21" s="85" t="s">
        <v>152</v>
      </c>
      <c r="I21" s="86" t="s">
        <v>152</v>
      </c>
      <c r="J21" s="85" t="s">
        <v>152</v>
      </c>
      <c r="K21" s="86">
        <v>20553000</v>
      </c>
      <c r="L21" s="85">
        <v>16750000</v>
      </c>
    </row>
    <row r="22" spans="1:12" s="99" customFormat="1" ht="16.05" customHeight="1" x14ac:dyDescent="0.25">
      <c r="A22" s="119"/>
      <c r="B22" s="87"/>
      <c r="C22" s="86"/>
      <c r="D22" s="85"/>
      <c r="E22" s="86"/>
      <c r="F22" s="85"/>
      <c r="G22" s="86"/>
      <c r="H22" s="85"/>
      <c r="I22" s="86"/>
      <c r="J22" s="85"/>
      <c r="K22" s="86"/>
      <c r="L22" s="85"/>
    </row>
    <row r="23" spans="1:12" s="99" customFormat="1" ht="16.05" customHeight="1" x14ac:dyDescent="0.25">
      <c r="A23" s="119"/>
      <c r="B23" s="93" t="s">
        <v>156</v>
      </c>
      <c r="C23" s="92">
        <v>202447000</v>
      </c>
      <c r="D23" s="91">
        <v>200759000</v>
      </c>
      <c r="E23" s="92">
        <v>226298000</v>
      </c>
      <c r="F23" s="91">
        <v>111866000</v>
      </c>
      <c r="G23" s="92">
        <v>100532000</v>
      </c>
      <c r="H23" s="91">
        <v>72329000</v>
      </c>
      <c r="I23" s="92">
        <v>65894000</v>
      </c>
      <c r="J23" s="91">
        <v>58604000</v>
      </c>
      <c r="K23" s="92">
        <v>46662000</v>
      </c>
      <c r="L23" s="91">
        <v>38275000</v>
      </c>
    </row>
    <row r="24" spans="1:12" s="99" customFormat="1" ht="16.05" customHeight="1" x14ac:dyDescent="0.25">
      <c r="A24" s="119"/>
      <c r="B24" s="87" t="s">
        <v>157</v>
      </c>
      <c r="C24" s="86" t="s">
        <v>152</v>
      </c>
      <c r="D24" s="85" t="s">
        <v>152</v>
      </c>
      <c r="E24" s="86" t="s">
        <v>152</v>
      </c>
      <c r="F24" s="85" t="s">
        <v>152</v>
      </c>
      <c r="G24" s="86" t="s">
        <v>152</v>
      </c>
      <c r="H24" s="85" t="s">
        <v>152</v>
      </c>
      <c r="I24" s="86" t="s">
        <v>152</v>
      </c>
      <c r="J24" s="85" t="s">
        <v>152</v>
      </c>
      <c r="K24" s="86" t="s">
        <v>152</v>
      </c>
      <c r="L24" s="85" t="s">
        <v>152</v>
      </c>
    </row>
    <row r="25" spans="1:12" s="99" customFormat="1" ht="16.05" customHeight="1" x14ac:dyDescent="0.25">
      <c r="A25" s="119"/>
      <c r="B25" s="87" t="s">
        <v>158</v>
      </c>
      <c r="C25" s="86">
        <v>70151000</v>
      </c>
      <c r="D25" s="85">
        <v>71825000</v>
      </c>
      <c r="E25" s="86">
        <v>73677000</v>
      </c>
      <c r="F25" s="85">
        <v>73338000</v>
      </c>
      <c r="G25" s="86">
        <v>43875000</v>
      </c>
      <c r="H25" s="85">
        <v>44324000</v>
      </c>
      <c r="I25" s="86">
        <v>42605000</v>
      </c>
      <c r="J25" s="85">
        <v>25704000</v>
      </c>
      <c r="K25" s="86">
        <v>25147000</v>
      </c>
      <c r="L25" s="85">
        <v>24579000</v>
      </c>
    </row>
    <row r="26" spans="1:12" s="99" customFormat="1" ht="16.05" customHeight="1" x14ac:dyDescent="0.25">
      <c r="A26" s="119"/>
      <c r="B26" s="87" t="s">
        <v>159</v>
      </c>
      <c r="C26" s="86">
        <v>17035000</v>
      </c>
      <c r="D26" s="85">
        <v>21200000</v>
      </c>
      <c r="E26" s="86">
        <v>25767000</v>
      </c>
      <c r="F26" s="85">
        <v>26152000</v>
      </c>
      <c r="G26" s="86">
        <v>6297000</v>
      </c>
      <c r="H26" s="85">
        <v>6553000</v>
      </c>
      <c r="I26" s="86">
        <v>6493000</v>
      </c>
      <c r="J26" s="85">
        <v>4308000</v>
      </c>
      <c r="K26" s="86">
        <v>4614000</v>
      </c>
      <c r="L26" s="85">
        <v>3909000</v>
      </c>
    </row>
    <row r="27" spans="1:12" s="99" customFormat="1" ht="16.05" customHeight="1" x14ac:dyDescent="0.25">
      <c r="A27" s="119"/>
      <c r="B27" s="87" t="s">
        <v>160</v>
      </c>
      <c r="C27" s="86">
        <v>2067000</v>
      </c>
      <c r="D27" s="85">
        <v>1803000</v>
      </c>
      <c r="E27" s="86">
        <v>1985000</v>
      </c>
      <c r="F27" s="85">
        <v>1848000</v>
      </c>
      <c r="G27" s="86">
        <v>2838000</v>
      </c>
      <c r="H27" s="85">
        <v>3634000</v>
      </c>
      <c r="I27" s="86">
        <v>4467000</v>
      </c>
      <c r="J27" s="85">
        <v>5426000</v>
      </c>
      <c r="K27" s="86">
        <v>3357000</v>
      </c>
      <c r="L27" s="85">
        <v>1781000</v>
      </c>
    </row>
    <row r="28" spans="1:12" s="99" customFormat="1" ht="16.05" customHeight="1" x14ac:dyDescent="0.25">
      <c r="A28" s="119"/>
      <c r="B28" s="87" t="s">
        <v>161</v>
      </c>
      <c r="C28" s="86">
        <v>112533000</v>
      </c>
      <c r="D28" s="85">
        <v>105509000</v>
      </c>
      <c r="E28" s="86">
        <v>124382000</v>
      </c>
      <c r="F28" s="85">
        <v>9531000</v>
      </c>
      <c r="G28" s="86">
        <v>10005000</v>
      </c>
      <c r="H28" s="85">
        <v>8327000</v>
      </c>
      <c r="I28" s="86">
        <v>9513000</v>
      </c>
      <c r="J28" s="85">
        <v>10794000</v>
      </c>
      <c r="K28" s="86">
        <v>9029000</v>
      </c>
      <c r="L28" s="85">
        <v>7235000</v>
      </c>
    </row>
    <row r="29" spans="1:12" s="99" customFormat="1" ht="16.05" customHeight="1" x14ac:dyDescent="0.25">
      <c r="A29" s="119"/>
      <c r="B29" s="87" t="s">
        <v>162</v>
      </c>
      <c r="C29" s="86">
        <v>661000</v>
      </c>
      <c r="D29" s="85">
        <v>422000</v>
      </c>
      <c r="E29" s="86">
        <v>487000</v>
      </c>
      <c r="F29" s="85">
        <v>997000</v>
      </c>
      <c r="G29" s="86">
        <v>37517000</v>
      </c>
      <c r="H29" s="85">
        <v>9491000</v>
      </c>
      <c r="I29" s="86">
        <v>2816000</v>
      </c>
      <c r="J29" s="85">
        <v>12372000</v>
      </c>
      <c r="K29" s="86">
        <v>4515000</v>
      </c>
      <c r="L29" s="85">
        <v>771000</v>
      </c>
    </row>
    <row r="30" spans="1:12" s="99" customFormat="1" ht="16.05" customHeight="1" x14ac:dyDescent="0.25">
      <c r="A30" s="119"/>
      <c r="B30" s="87" t="s">
        <v>163</v>
      </c>
      <c r="C30" s="86">
        <v>178231000</v>
      </c>
      <c r="D30" s="85">
        <v>155970000</v>
      </c>
      <c r="E30" s="86">
        <v>127803000</v>
      </c>
      <c r="F30" s="85" t="s">
        <v>152</v>
      </c>
      <c r="G30" s="86" t="s">
        <v>152</v>
      </c>
      <c r="H30" s="85">
        <v>89310000</v>
      </c>
      <c r="I30" s="86" t="s">
        <v>152</v>
      </c>
      <c r="J30" s="85">
        <v>71593000</v>
      </c>
      <c r="K30" s="86">
        <v>63576000</v>
      </c>
      <c r="L30" s="85">
        <v>57943000</v>
      </c>
    </row>
    <row r="31" spans="1:12" s="99" customFormat="1" ht="16.05" customHeight="1" x14ac:dyDescent="0.25">
      <c r="A31" s="119"/>
      <c r="B31" s="87"/>
      <c r="C31" s="86"/>
      <c r="D31" s="85"/>
      <c r="E31" s="86"/>
      <c r="F31" s="85"/>
      <c r="G31" s="86"/>
      <c r="H31" s="85"/>
      <c r="I31" s="86"/>
      <c r="J31" s="85"/>
      <c r="K31" s="86"/>
      <c r="L31" s="85"/>
    </row>
    <row r="32" spans="1:12" s="99" customFormat="1" ht="16.05" customHeight="1" x14ac:dyDescent="0.25">
      <c r="A32" s="119"/>
      <c r="B32" s="93" t="s">
        <v>164</v>
      </c>
      <c r="C32" s="92">
        <v>147095000</v>
      </c>
      <c r="D32" s="91">
        <v>169675000</v>
      </c>
      <c r="E32" s="92">
        <v>194408000</v>
      </c>
      <c r="F32" s="91">
        <v>198540000</v>
      </c>
      <c r="G32" s="92">
        <v>205297000</v>
      </c>
      <c r="H32" s="91">
        <v>207949000</v>
      </c>
      <c r="I32" s="92">
        <v>184693000</v>
      </c>
      <c r="J32" s="91">
        <v>180120000</v>
      </c>
      <c r="K32" s="92">
        <v>170044000</v>
      </c>
      <c r="L32" s="91">
        <v>154433000</v>
      </c>
    </row>
    <row r="33" spans="1:12" s="99" customFormat="1" ht="16.05" customHeight="1" x14ac:dyDescent="0.25">
      <c r="A33" s="119"/>
      <c r="B33" s="87" t="s">
        <v>165</v>
      </c>
      <c r="C33" s="86">
        <v>0</v>
      </c>
      <c r="D33" s="85">
        <v>0</v>
      </c>
      <c r="E33" s="86">
        <v>0</v>
      </c>
      <c r="F33" s="85">
        <v>0</v>
      </c>
      <c r="G33" s="86">
        <v>0</v>
      </c>
      <c r="H33" s="85">
        <v>0</v>
      </c>
      <c r="I33" s="86" t="s">
        <v>152</v>
      </c>
      <c r="J33" s="85" t="s">
        <v>152</v>
      </c>
      <c r="K33" s="86" t="s">
        <v>152</v>
      </c>
      <c r="L33" s="85" t="s">
        <v>152</v>
      </c>
    </row>
    <row r="34" spans="1:12" s="99" customFormat="1" ht="16.05" customHeight="1" x14ac:dyDescent="0.25">
      <c r="A34" s="119"/>
      <c r="B34" s="87" t="s">
        <v>166</v>
      </c>
      <c r="C34" s="86">
        <v>146830000</v>
      </c>
      <c r="D34" s="85">
        <v>168355000</v>
      </c>
      <c r="E34" s="86">
        <v>193738000</v>
      </c>
      <c r="F34" s="85">
        <v>198210000</v>
      </c>
      <c r="G34" s="86">
        <v>204966000</v>
      </c>
      <c r="H34" s="85">
        <v>207079000</v>
      </c>
      <c r="I34" s="86">
        <v>184131000</v>
      </c>
      <c r="J34" s="85">
        <v>179835000</v>
      </c>
      <c r="K34" s="86">
        <v>169767000</v>
      </c>
      <c r="L34" s="85">
        <v>154210000</v>
      </c>
    </row>
    <row r="35" spans="1:12" s="99" customFormat="1" ht="16.05" customHeight="1" x14ac:dyDescent="0.25">
      <c r="A35" s="119"/>
      <c r="B35" s="87" t="s">
        <v>167</v>
      </c>
      <c r="C35" s="86">
        <v>146830000</v>
      </c>
      <c r="D35" s="85">
        <v>168355000</v>
      </c>
      <c r="E35" s="86">
        <v>193738000</v>
      </c>
      <c r="F35" s="85">
        <v>198210000</v>
      </c>
      <c r="G35" s="86">
        <v>204966000</v>
      </c>
      <c r="H35" s="85">
        <v>207079000</v>
      </c>
      <c r="I35" s="86">
        <v>184131000</v>
      </c>
      <c r="J35" s="85">
        <v>179835000</v>
      </c>
      <c r="K35" s="86">
        <v>169767000</v>
      </c>
      <c r="L35" s="85">
        <v>147730000</v>
      </c>
    </row>
    <row r="36" spans="1:12" s="99" customFormat="1" ht="16.05" customHeight="1" x14ac:dyDescent="0.25">
      <c r="A36" s="119"/>
      <c r="B36" s="87" t="s">
        <v>168</v>
      </c>
      <c r="C36" s="86">
        <v>0</v>
      </c>
      <c r="D36" s="85">
        <v>0</v>
      </c>
      <c r="E36" s="86">
        <v>0</v>
      </c>
      <c r="F36" s="85">
        <v>0</v>
      </c>
      <c r="G36" s="86">
        <v>0</v>
      </c>
      <c r="H36" s="85">
        <v>0</v>
      </c>
      <c r="I36" s="86">
        <v>0</v>
      </c>
      <c r="J36" s="85">
        <v>0</v>
      </c>
      <c r="K36" s="86">
        <v>0</v>
      </c>
      <c r="L36" s="85">
        <v>6480000</v>
      </c>
    </row>
    <row r="37" spans="1:12" s="99" customFormat="1" ht="16.05" customHeight="1" x14ac:dyDescent="0.25">
      <c r="A37" s="119"/>
      <c r="B37" s="87" t="s">
        <v>169</v>
      </c>
      <c r="C37" s="86">
        <v>0</v>
      </c>
      <c r="D37" s="85">
        <v>0</v>
      </c>
      <c r="E37" s="86">
        <v>0</v>
      </c>
      <c r="F37" s="85">
        <v>0</v>
      </c>
      <c r="G37" s="86">
        <v>0</v>
      </c>
      <c r="H37" s="85">
        <v>0</v>
      </c>
      <c r="I37" s="86">
        <v>0</v>
      </c>
      <c r="J37" s="85">
        <v>0</v>
      </c>
      <c r="K37" s="86">
        <v>0</v>
      </c>
      <c r="L37" s="85">
        <v>0</v>
      </c>
    </row>
    <row r="38" spans="1:12" s="99" customFormat="1" ht="16.05" customHeight="1" x14ac:dyDescent="0.25">
      <c r="A38" s="119"/>
      <c r="B38" s="87" t="s">
        <v>170</v>
      </c>
      <c r="C38" s="86">
        <v>0</v>
      </c>
      <c r="D38" s="85">
        <v>0</v>
      </c>
      <c r="E38" s="86">
        <v>0</v>
      </c>
      <c r="F38" s="85">
        <v>0</v>
      </c>
      <c r="G38" s="86">
        <v>0</v>
      </c>
      <c r="H38" s="85">
        <v>0</v>
      </c>
      <c r="I38" s="86" t="s">
        <v>152</v>
      </c>
      <c r="J38" s="85" t="s">
        <v>152</v>
      </c>
      <c r="K38" s="86" t="s">
        <v>152</v>
      </c>
      <c r="L38" s="85" t="s">
        <v>152</v>
      </c>
    </row>
    <row r="39" spans="1:12" s="99" customFormat="1" ht="16.05" customHeight="1" x14ac:dyDescent="0.25">
      <c r="A39" s="119"/>
      <c r="B39" s="87" t="s">
        <v>171</v>
      </c>
      <c r="C39" s="86">
        <v>0</v>
      </c>
      <c r="D39" s="85">
        <v>0</v>
      </c>
      <c r="E39" s="86">
        <v>0</v>
      </c>
      <c r="F39" s="85">
        <v>0</v>
      </c>
      <c r="G39" s="86">
        <v>0</v>
      </c>
      <c r="H39" s="85">
        <v>0</v>
      </c>
      <c r="I39" s="86">
        <v>0</v>
      </c>
      <c r="J39" s="85">
        <v>0</v>
      </c>
      <c r="K39" s="86">
        <v>0</v>
      </c>
      <c r="L39" s="85">
        <v>0</v>
      </c>
    </row>
    <row r="40" spans="1:12" s="99" customFormat="1" ht="16.05" customHeight="1" x14ac:dyDescent="0.25">
      <c r="A40" s="119"/>
      <c r="B40" s="87" t="s">
        <v>172</v>
      </c>
      <c r="C40" s="86">
        <v>265000</v>
      </c>
      <c r="D40" s="85">
        <v>1320000</v>
      </c>
      <c r="E40" s="86">
        <v>670000</v>
      </c>
      <c r="F40" s="85">
        <v>330000</v>
      </c>
      <c r="G40" s="86">
        <v>331000</v>
      </c>
      <c r="H40" s="85">
        <v>727000</v>
      </c>
      <c r="I40" s="86">
        <v>542000</v>
      </c>
      <c r="J40" s="85">
        <v>265000</v>
      </c>
      <c r="K40" s="86">
        <v>257000</v>
      </c>
      <c r="L40" s="85">
        <v>203000</v>
      </c>
    </row>
    <row r="41" spans="1:12" s="99" customFormat="1" ht="16.05" customHeight="1" x14ac:dyDescent="0.25">
      <c r="A41" s="119"/>
      <c r="B41" s="87" t="s">
        <v>173</v>
      </c>
      <c r="C41" s="86">
        <v>0</v>
      </c>
      <c r="D41" s="85">
        <v>0</v>
      </c>
      <c r="E41" s="86">
        <v>0</v>
      </c>
      <c r="F41" s="85">
        <v>0</v>
      </c>
      <c r="G41" s="86">
        <v>0</v>
      </c>
      <c r="H41" s="85">
        <v>0</v>
      </c>
      <c r="I41" s="86">
        <v>0</v>
      </c>
      <c r="J41" s="85">
        <v>0</v>
      </c>
      <c r="K41" s="86">
        <v>0</v>
      </c>
      <c r="L41" s="85">
        <v>0</v>
      </c>
    </row>
    <row r="42" spans="1:12" s="99" customFormat="1" ht="16.05" customHeight="1" x14ac:dyDescent="0.25">
      <c r="A42" s="119"/>
      <c r="B42" s="87" t="s">
        <v>174</v>
      </c>
      <c r="C42" s="86">
        <v>0</v>
      </c>
      <c r="D42" s="85">
        <v>0</v>
      </c>
      <c r="E42" s="86">
        <v>0</v>
      </c>
      <c r="F42" s="85">
        <v>0</v>
      </c>
      <c r="G42" s="86">
        <v>0</v>
      </c>
      <c r="H42" s="85">
        <v>0</v>
      </c>
      <c r="I42" s="86">
        <v>0</v>
      </c>
      <c r="J42" s="85">
        <v>0</v>
      </c>
      <c r="K42" s="86">
        <v>0</v>
      </c>
      <c r="L42" s="85">
        <v>0</v>
      </c>
    </row>
    <row r="43" spans="1:12" s="99" customFormat="1" ht="16.05" customHeight="1" x14ac:dyDescent="0.25">
      <c r="A43" s="119"/>
      <c r="B43" s="87" t="s">
        <v>175</v>
      </c>
      <c r="C43" s="86">
        <v>0</v>
      </c>
      <c r="D43" s="85">
        <v>0</v>
      </c>
      <c r="E43" s="86">
        <v>0</v>
      </c>
      <c r="F43" s="85">
        <v>0</v>
      </c>
      <c r="G43" s="86">
        <v>0</v>
      </c>
      <c r="H43" s="85">
        <v>0</v>
      </c>
      <c r="I43" s="86">
        <v>0</v>
      </c>
      <c r="J43" s="85">
        <v>0</v>
      </c>
      <c r="K43" s="86">
        <v>0</v>
      </c>
      <c r="L43" s="85">
        <v>0</v>
      </c>
    </row>
    <row r="44" spans="1:12" s="99" customFormat="1" ht="16.05" customHeight="1" x14ac:dyDescent="0.25">
      <c r="A44" s="119"/>
      <c r="B44" s="87" t="s">
        <v>176</v>
      </c>
      <c r="C44" s="86">
        <v>0</v>
      </c>
      <c r="D44" s="85">
        <v>70000</v>
      </c>
      <c r="E44" s="86">
        <v>70000</v>
      </c>
      <c r="F44" s="85">
        <v>0</v>
      </c>
      <c r="G44" s="86">
        <v>0</v>
      </c>
      <c r="H44" s="85">
        <v>0</v>
      </c>
      <c r="I44" s="86">
        <v>0</v>
      </c>
      <c r="J44" s="85">
        <v>0</v>
      </c>
      <c r="K44" s="86">
        <v>0</v>
      </c>
      <c r="L44" s="85">
        <v>0</v>
      </c>
    </row>
    <row r="45" spans="1:12" s="99" customFormat="1" ht="16.05" customHeight="1" x14ac:dyDescent="0.25">
      <c r="A45" s="119"/>
      <c r="B45" s="87" t="s">
        <v>177</v>
      </c>
      <c r="C45" s="86">
        <v>0</v>
      </c>
      <c r="D45" s="85">
        <v>0</v>
      </c>
      <c r="E45" s="86">
        <v>0</v>
      </c>
      <c r="F45" s="85">
        <v>0</v>
      </c>
      <c r="G45" s="86">
        <v>0</v>
      </c>
      <c r="H45" s="85">
        <v>0</v>
      </c>
      <c r="I45" s="86">
        <v>0</v>
      </c>
      <c r="J45" s="85">
        <v>0</v>
      </c>
      <c r="K45" s="86">
        <v>0</v>
      </c>
      <c r="L45" s="85">
        <v>0</v>
      </c>
    </row>
    <row r="46" spans="1:12" s="99" customFormat="1" ht="16.05" customHeight="1" x14ac:dyDescent="0.25">
      <c r="A46" s="119"/>
      <c r="B46" s="87" t="s">
        <v>178</v>
      </c>
      <c r="C46" s="86">
        <v>0</v>
      </c>
      <c r="D46" s="85">
        <v>0</v>
      </c>
      <c r="E46" s="86">
        <v>0</v>
      </c>
      <c r="F46" s="85">
        <v>0</v>
      </c>
      <c r="G46" s="86">
        <v>0</v>
      </c>
      <c r="H46" s="85">
        <v>0</v>
      </c>
      <c r="I46" s="86">
        <v>0</v>
      </c>
      <c r="J46" s="85">
        <v>0</v>
      </c>
      <c r="K46" s="86">
        <v>0</v>
      </c>
      <c r="L46" s="85">
        <v>0</v>
      </c>
    </row>
    <row r="47" spans="1:12" s="99" customFormat="1" ht="16.05" customHeight="1" x14ac:dyDescent="0.25">
      <c r="A47" s="119"/>
      <c r="B47" s="87" t="s">
        <v>179</v>
      </c>
      <c r="C47" s="86">
        <v>0</v>
      </c>
      <c r="D47" s="85">
        <v>0</v>
      </c>
      <c r="E47" s="86">
        <v>0</v>
      </c>
      <c r="F47" s="85">
        <v>0</v>
      </c>
      <c r="G47" s="86">
        <v>0</v>
      </c>
      <c r="H47" s="85">
        <v>0</v>
      </c>
      <c r="I47" s="86" t="s">
        <v>152</v>
      </c>
      <c r="J47" s="85" t="s">
        <v>152</v>
      </c>
      <c r="K47" s="86" t="s">
        <v>152</v>
      </c>
      <c r="L47" s="85" t="s">
        <v>152</v>
      </c>
    </row>
    <row r="48" spans="1:12" s="99" customFormat="1" ht="16.05" customHeight="1" x14ac:dyDescent="0.25">
      <c r="A48" s="119"/>
      <c r="B48" s="87" t="s">
        <v>180</v>
      </c>
      <c r="C48" s="86">
        <v>0</v>
      </c>
      <c r="D48" s="85">
        <v>0</v>
      </c>
      <c r="E48" s="86">
        <v>0</v>
      </c>
      <c r="F48" s="85">
        <v>0</v>
      </c>
      <c r="G48" s="86">
        <v>0</v>
      </c>
      <c r="H48" s="85">
        <v>0</v>
      </c>
      <c r="I48" s="86" t="s">
        <v>152</v>
      </c>
      <c r="J48" s="85" t="s">
        <v>152</v>
      </c>
      <c r="K48" s="86" t="s">
        <v>152</v>
      </c>
      <c r="L48" s="85" t="s">
        <v>152</v>
      </c>
    </row>
    <row r="49" spans="1:12" s="99" customFormat="1" ht="16.05" customHeight="1" x14ac:dyDescent="0.25">
      <c r="A49" s="119"/>
      <c r="B49" s="87" t="s">
        <v>181</v>
      </c>
      <c r="C49" s="86">
        <v>0</v>
      </c>
      <c r="D49" s="85">
        <v>0</v>
      </c>
      <c r="E49" s="86">
        <v>0</v>
      </c>
      <c r="F49" s="85">
        <v>0</v>
      </c>
      <c r="G49" s="86">
        <v>0</v>
      </c>
      <c r="H49" s="85">
        <v>0</v>
      </c>
      <c r="I49" s="86">
        <v>0</v>
      </c>
      <c r="J49" s="85">
        <v>0</v>
      </c>
      <c r="K49" s="86">
        <v>0</v>
      </c>
      <c r="L49" s="85">
        <v>0</v>
      </c>
    </row>
    <row r="50" spans="1:12" s="99" customFormat="1" ht="16.05" customHeight="1" x14ac:dyDescent="0.25">
      <c r="A50" s="119"/>
      <c r="B50" s="87" t="s">
        <v>182</v>
      </c>
      <c r="C50" s="86">
        <v>265000</v>
      </c>
      <c r="D50" s="85">
        <v>1250000</v>
      </c>
      <c r="E50" s="86">
        <v>600000</v>
      </c>
      <c r="F50" s="85">
        <v>330000</v>
      </c>
      <c r="G50" s="86">
        <v>331000</v>
      </c>
      <c r="H50" s="85">
        <v>727000</v>
      </c>
      <c r="I50" s="86">
        <v>542000</v>
      </c>
      <c r="J50" s="85">
        <v>265000</v>
      </c>
      <c r="K50" s="86">
        <v>257000</v>
      </c>
      <c r="L50" s="85">
        <v>203000</v>
      </c>
    </row>
    <row r="51" spans="1:12" s="99" customFormat="1" ht="16.05" customHeight="1" x14ac:dyDescent="0.25">
      <c r="A51" s="119"/>
      <c r="B51" s="87" t="s">
        <v>183</v>
      </c>
      <c r="C51" s="86">
        <v>0</v>
      </c>
      <c r="D51" s="85">
        <v>0</v>
      </c>
      <c r="E51" s="86">
        <v>0</v>
      </c>
      <c r="F51" s="85">
        <v>0</v>
      </c>
      <c r="G51" s="86">
        <v>0</v>
      </c>
      <c r="H51" s="85">
        <v>0</v>
      </c>
      <c r="I51" s="86">
        <v>0</v>
      </c>
      <c r="J51" s="85">
        <v>0</v>
      </c>
      <c r="K51" s="86">
        <v>0</v>
      </c>
      <c r="L51" s="85">
        <v>0</v>
      </c>
    </row>
    <row r="52" spans="1:12" s="99" customFormat="1" ht="16.05" customHeight="1" x14ac:dyDescent="0.25">
      <c r="A52" s="119"/>
      <c r="B52" s="87" t="s">
        <v>184</v>
      </c>
      <c r="C52" s="86">
        <v>265000</v>
      </c>
      <c r="D52" s="85">
        <v>1320000</v>
      </c>
      <c r="E52" s="86">
        <v>670000</v>
      </c>
      <c r="F52" s="85">
        <v>330000</v>
      </c>
      <c r="G52" s="86">
        <v>331000</v>
      </c>
      <c r="H52" s="85">
        <v>727000</v>
      </c>
      <c r="I52" s="86">
        <v>542000</v>
      </c>
      <c r="J52" s="85">
        <v>265000</v>
      </c>
      <c r="K52" s="86">
        <v>257000</v>
      </c>
      <c r="L52" s="85">
        <v>203000</v>
      </c>
    </row>
    <row r="53" spans="1:12" s="99" customFormat="1" ht="16.05" customHeight="1" x14ac:dyDescent="0.25">
      <c r="A53" s="119"/>
      <c r="B53" s="87" t="s">
        <v>185</v>
      </c>
      <c r="C53" s="86">
        <v>0</v>
      </c>
      <c r="D53" s="85">
        <v>0</v>
      </c>
      <c r="E53" s="86">
        <v>0</v>
      </c>
      <c r="F53" s="85">
        <v>0</v>
      </c>
      <c r="G53" s="86">
        <v>0</v>
      </c>
      <c r="H53" s="85">
        <v>20000</v>
      </c>
      <c r="I53" s="86">
        <v>20000</v>
      </c>
      <c r="J53" s="85">
        <v>20000</v>
      </c>
      <c r="K53" s="86">
        <v>20000</v>
      </c>
      <c r="L53" s="85">
        <v>20000</v>
      </c>
    </row>
    <row r="54" spans="1:12" s="99" customFormat="1" ht="16.05" customHeight="1" x14ac:dyDescent="0.25">
      <c r="A54" s="119"/>
      <c r="B54" s="87" t="s">
        <v>186</v>
      </c>
      <c r="C54" s="86">
        <v>0</v>
      </c>
      <c r="D54" s="85">
        <v>0</v>
      </c>
      <c r="E54" s="86">
        <v>0</v>
      </c>
      <c r="F54" s="85">
        <v>0</v>
      </c>
      <c r="G54" s="86">
        <v>0</v>
      </c>
      <c r="H54" s="85">
        <v>0</v>
      </c>
      <c r="I54" s="86">
        <v>0</v>
      </c>
      <c r="J54" s="85">
        <v>0</v>
      </c>
      <c r="K54" s="86">
        <v>0</v>
      </c>
      <c r="L54" s="85">
        <v>0</v>
      </c>
    </row>
    <row r="55" spans="1:12" s="99" customFormat="1" ht="16.05" customHeight="1" x14ac:dyDescent="0.25">
      <c r="A55" s="119"/>
      <c r="B55" s="87" t="s">
        <v>187</v>
      </c>
      <c r="C55" s="86">
        <v>0</v>
      </c>
      <c r="D55" s="85">
        <v>0</v>
      </c>
      <c r="E55" s="86">
        <v>0</v>
      </c>
      <c r="F55" s="85">
        <v>0</v>
      </c>
      <c r="G55" s="86">
        <v>0</v>
      </c>
      <c r="H55" s="85">
        <v>123000</v>
      </c>
      <c r="I55" s="86" t="s">
        <v>152</v>
      </c>
      <c r="J55" s="85" t="s">
        <v>152</v>
      </c>
      <c r="K55" s="86" t="s">
        <v>152</v>
      </c>
      <c r="L55" s="85" t="s">
        <v>152</v>
      </c>
    </row>
    <row r="56" spans="1:12" s="99" customFormat="1" ht="16.05" customHeight="1" x14ac:dyDescent="0.25">
      <c r="A56" s="119"/>
      <c r="B56" s="87" t="s">
        <v>188</v>
      </c>
      <c r="C56" s="86">
        <v>0</v>
      </c>
      <c r="D56" s="85">
        <v>0</v>
      </c>
      <c r="E56" s="86">
        <v>0</v>
      </c>
      <c r="F56" s="85">
        <v>0</v>
      </c>
      <c r="G56" s="86">
        <v>0</v>
      </c>
      <c r="H56" s="85">
        <v>0</v>
      </c>
      <c r="I56" s="86">
        <v>0</v>
      </c>
      <c r="J56" s="85">
        <v>0</v>
      </c>
      <c r="K56" s="86">
        <v>0</v>
      </c>
      <c r="L56" s="85">
        <v>0</v>
      </c>
    </row>
    <row r="57" spans="1:12" s="99" customFormat="1" ht="16.05" customHeight="1" x14ac:dyDescent="0.25">
      <c r="A57" s="119"/>
      <c r="B57" s="87"/>
      <c r="C57" s="87"/>
      <c r="D57" s="106"/>
      <c r="E57" s="87"/>
      <c r="F57" s="106"/>
      <c r="G57" s="87"/>
      <c r="H57" s="106"/>
      <c r="I57" s="87"/>
      <c r="J57" s="106"/>
      <c r="K57" s="87"/>
      <c r="L57" s="106"/>
    </row>
    <row r="58" spans="1:12" s="99" customFormat="1" ht="16.05" customHeight="1" x14ac:dyDescent="0.25">
      <c r="A58" s="119"/>
      <c r="B58" s="90" t="s">
        <v>189</v>
      </c>
      <c r="C58" s="90">
        <v>757954000</v>
      </c>
      <c r="D58" s="105">
        <v>666160000</v>
      </c>
      <c r="E58" s="90">
        <v>575013000</v>
      </c>
      <c r="F58" s="105">
        <v>481804000</v>
      </c>
      <c r="G58" s="90">
        <v>470485000</v>
      </c>
      <c r="H58" s="105">
        <v>441322000</v>
      </c>
      <c r="I58" s="90">
        <v>377726000</v>
      </c>
      <c r="J58" s="105">
        <v>280164000</v>
      </c>
      <c r="K58" s="90">
        <v>276647000</v>
      </c>
      <c r="L58" s="105">
        <v>235716000</v>
      </c>
    </row>
    <row r="59" spans="1:12" s="99" customFormat="1" ht="16.05" customHeight="1" x14ac:dyDescent="0.25">
      <c r="A59" s="119"/>
      <c r="B59" s="93" t="s">
        <v>190</v>
      </c>
      <c r="C59" s="92">
        <v>80515000</v>
      </c>
      <c r="D59" s="91">
        <v>91350000</v>
      </c>
      <c r="E59" s="92">
        <v>120451000</v>
      </c>
      <c r="F59" s="91">
        <v>132704000</v>
      </c>
      <c r="G59" s="92">
        <v>97028000</v>
      </c>
      <c r="H59" s="91">
        <v>97520000</v>
      </c>
      <c r="I59" s="92">
        <v>95404000</v>
      </c>
      <c r="J59" s="91">
        <v>96588000</v>
      </c>
      <c r="K59" s="92">
        <v>101704000</v>
      </c>
      <c r="L59" s="91">
        <v>90199000</v>
      </c>
    </row>
    <row r="60" spans="1:12" s="99" customFormat="1" ht="16.05" customHeight="1" x14ac:dyDescent="0.25">
      <c r="A60" s="119"/>
      <c r="B60" s="87" t="s">
        <v>191</v>
      </c>
      <c r="C60" s="87">
        <v>37059000</v>
      </c>
      <c r="D60" s="106">
        <v>24002000</v>
      </c>
      <c r="E60" s="87">
        <v>43409000</v>
      </c>
      <c r="F60" s="106">
        <v>48172000</v>
      </c>
      <c r="G60" s="87">
        <v>41786000</v>
      </c>
      <c r="H60" s="106">
        <v>34561000</v>
      </c>
      <c r="I60" s="87">
        <v>38784000</v>
      </c>
      <c r="J60" s="106">
        <v>37129000</v>
      </c>
      <c r="K60" s="87">
        <v>44545000</v>
      </c>
      <c r="L60" s="106">
        <v>36526000</v>
      </c>
    </row>
    <row r="61" spans="1:12" s="99" customFormat="1" ht="16.05" customHeight="1" x14ac:dyDescent="0.25">
      <c r="A61" s="119"/>
      <c r="B61" s="87" t="s">
        <v>192</v>
      </c>
      <c r="C61" s="87">
        <v>0</v>
      </c>
      <c r="D61" s="106">
        <v>0</v>
      </c>
      <c r="E61" s="87">
        <v>0</v>
      </c>
      <c r="F61" s="106">
        <v>0</v>
      </c>
      <c r="G61" s="87">
        <v>0</v>
      </c>
      <c r="H61" s="106">
        <v>0</v>
      </c>
      <c r="I61" s="87">
        <v>0</v>
      </c>
      <c r="J61" s="106">
        <v>0</v>
      </c>
      <c r="K61" s="87">
        <v>0</v>
      </c>
      <c r="L61" s="106">
        <v>0</v>
      </c>
    </row>
    <row r="62" spans="1:12" s="99" customFormat="1" ht="16.05" customHeight="1" x14ac:dyDescent="0.25">
      <c r="A62" s="119"/>
      <c r="B62" s="87" t="s">
        <v>193</v>
      </c>
      <c r="C62" s="87">
        <v>0</v>
      </c>
      <c r="D62" s="106">
        <v>0</v>
      </c>
      <c r="E62" s="87">
        <v>0</v>
      </c>
      <c r="F62" s="106">
        <v>0</v>
      </c>
      <c r="G62" s="87">
        <v>0</v>
      </c>
      <c r="H62" s="106">
        <v>0</v>
      </c>
      <c r="I62" s="87">
        <v>0</v>
      </c>
      <c r="J62" s="106">
        <v>0</v>
      </c>
      <c r="K62" s="87">
        <v>0</v>
      </c>
      <c r="L62" s="106">
        <v>0</v>
      </c>
    </row>
    <row r="63" spans="1:12" s="99" customFormat="1" ht="16.05" customHeight="1" x14ac:dyDescent="0.25">
      <c r="A63" s="119"/>
      <c r="B63" s="87" t="s">
        <v>194</v>
      </c>
      <c r="C63" s="87">
        <v>43456000</v>
      </c>
      <c r="D63" s="106">
        <v>67348000</v>
      </c>
      <c r="E63" s="87">
        <v>77042000</v>
      </c>
      <c r="F63" s="106">
        <v>84532000</v>
      </c>
      <c r="G63" s="87">
        <v>55242000</v>
      </c>
      <c r="H63" s="106">
        <v>62959000</v>
      </c>
      <c r="I63" s="87">
        <v>56620000</v>
      </c>
      <c r="J63" s="106">
        <v>59459000</v>
      </c>
      <c r="K63" s="87">
        <v>57159000</v>
      </c>
      <c r="L63" s="106">
        <v>53673000</v>
      </c>
    </row>
    <row r="64" spans="1:12" s="99" customFormat="1" ht="16.05" customHeight="1" x14ac:dyDescent="0.25">
      <c r="A64" s="119"/>
      <c r="B64" s="87" t="s">
        <v>195</v>
      </c>
      <c r="C64" s="87">
        <v>0</v>
      </c>
      <c r="D64" s="106">
        <v>0</v>
      </c>
      <c r="E64" s="87">
        <v>0</v>
      </c>
      <c r="F64" s="106">
        <v>0</v>
      </c>
      <c r="G64" s="87">
        <v>0</v>
      </c>
      <c r="H64" s="106">
        <v>0</v>
      </c>
      <c r="I64" s="87">
        <v>0</v>
      </c>
      <c r="J64" s="106">
        <v>0</v>
      </c>
      <c r="K64" s="87">
        <v>0</v>
      </c>
      <c r="L64" s="106">
        <v>0</v>
      </c>
    </row>
    <row r="65" spans="1:12" s="99" customFormat="1" ht="16.05" customHeight="1" x14ac:dyDescent="0.25">
      <c r="A65" s="119"/>
      <c r="B65" s="87" t="s">
        <v>196</v>
      </c>
      <c r="C65" s="87">
        <v>0</v>
      </c>
      <c r="D65" s="106">
        <v>0</v>
      </c>
      <c r="E65" s="87">
        <v>0</v>
      </c>
      <c r="F65" s="106">
        <v>0</v>
      </c>
      <c r="G65" s="87">
        <v>0</v>
      </c>
      <c r="H65" s="106">
        <v>0</v>
      </c>
      <c r="I65" s="87" t="s">
        <v>152</v>
      </c>
      <c r="J65" s="106" t="s">
        <v>152</v>
      </c>
      <c r="K65" s="87" t="s">
        <v>152</v>
      </c>
      <c r="L65" s="106" t="s">
        <v>152</v>
      </c>
    </row>
    <row r="66" spans="1:12" s="99" customFormat="1" ht="16.05" customHeight="1" x14ac:dyDescent="0.25">
      <c r="A66" s="119"/>
      <c r="B66" s="87"/>
      <c r="C66" s="87"/>
      <c r="D66" s="106"/>
      <c r="E66" s="87"/>
      <c r="F66" s="106"/>
      <c r="G66" s="87"/>
      <c r="H66" s="106"/>
      <c r="I66" s="87"/>
      <c r="J66" s="106"/>
      <c r="K66" s="87"/>
      <c r="L66" s="106"/>
    </row>
    <row r="67" spans="1:12" s="99" customFormat="1" ht="16.05" customHeight="1" x14ac:dyDescent="0.25">
      <c r="A67" s="119"/>
      <c r="B67" s="93" t="s">
        <v>197</v>
      </c>
      <c r="C67" s="92">
        <v>320412000</v>
      </c>
      <c r="D67" s="91">
        <v>362069000</v>
      </c>
      <c r="E67" s="92">
        <v>334373000</v>
      </c>
      <c r="F67" s="91">
        <v>253072000</v>
      </c>
      <c r="G67" s="92">
        <v>245721000</v>
      </c>
      <c r="H67" s="91">
        <v>284096000</v>
      </c>
      <c r="I67" s="92">
        <v>220514000</v>
      </c>
      <c r="J67" s="91">
        <v>175461000</v>
      </c>
      <c r="K67" s="92">
        <v>156061000</v>
      </c>
      <c r="L67" s="91">
        <v>129595000</v>
      </c>
    </row>
    <row r="68" spans="1:12" s="99" customFormat="1" ht="16.05" customHeight="1" x14ac:dyDescent="0.25">
      <c r="A68" s="119"/>
      <c r="B68" s="87" t="s">
        <v>198</v>
      </c>
      <c r="C68" s="87">
        <v>45720000</v>
      </c>
      <c r="D68" s="106">
        <v>41642000</v>
      </c>
      <c r="E68" s="87">
        <v>46281000</v>
      </c>
      <c r="F68" s="106">
        <v>33150000</v>
      </c>
      <c r="G68" s="87">
        <v>36798000</v>
      </c>
      <c r="H68" s="106">
        <v>50109000</v>
      </c>
      <c r="I68" s="87">
        <v>49681000</v>
      </c>
      <c r="J68" s="106">
        <v>40994000</v>
      </c>
      <c r="K68" s="87">
        <v>29577000</v>
      </c>
      <c r="L68" s="106">
        <v>22979000</v>
      </c>
    </row>
    <row r="69" spans="1:12" s="99" customFormat="1" ht="16.05" customHeight="1" x14ac:dyDescent="0.25">
      <c r="A69" s="119"/>
      <c r="B69" s="87" t="s">
        <v>199</v>
      </c>
      <c r="C69" s="87">
        <v>0</v>
      </c>
      <c r="D69" s="106">
        <v>0</v>
      </c>
      <c r="E69" s="87">
        <v>0</v>
      </c>
      <c r="F69" s="106">
        <v>0</v>
      </c>
      <c r="G69" s="87">
        <v>0</v>
      </c>
      <c r="H69" s="106">
        <v>0</v>
      </c>
      <c r="I69" s="87">
        <v>0</v>
      </c>
      <c r="J69" s="106">
        <v>0</v>
      </c>
      <c r="K69" s="87">
        <v>0</v>
      </c>
      <c r="L69" s="106">
        <v>0</v>
      </c>
    </row>
    <row r="70" spans="1:12" s="99" customFormat="1" ht="16.05" customHeight="1" x14ac:dyDescent="0.25">
      <c r="A70" s="119"/>
      <c r="B70" s="87" t="s">
        <v>200</v>
      </c>
      <c r="C70" s="87">
        <v>98307000</v>
      </c>
      <c r="D70" s="106">
        <v>166651000</v>
      </c>
      <c r="E70" s="87">
        <v>99774000</v>
      </c>
      <c r="F70" s="106">
        <v>49522000</v>
      </c>
      <c r="G70" s="87">
        <v>30670000</v>
      </c>
      <c r="H70" s="106">
        <v>36697000</v>
      </c>
      <c r="I70" s="87">
        <v>12402000</v>
      </c>
      <c r="J70" s="106">
        <v>0</v>
      </c>
      <c r="K70" s="87">
        <v>0</v>
      </c>
      <c r="L70" s="106">
        <v>0</v>
      </c>
    </row>
    <row r="71" spans="1:12" s="99" customFormat="1" ht="16.05" customHeight="1" x14ac:dyDescent="0.25">
      <c r="A71" s="119"/>
      <c r="B71" s="87" t="s">
        <v>201</v>
      </c>
      <c r="C71" s="87">
        <v>0</v>
      </c>
      <c r="D71" s="106">
        <v>0</v>
      </c>
      <c r="E71" s="87">
        <v>0</v>
      </c>
      <c r="F71" s="106">
        <v>0</v>
      </c>
      <c r="G71" s="87">
        <v>0</v>
      </c>
      <c r="H71" s="106">
        <v>0</v>
      </c>
      <c r="I71" s="87">
        <v>0</v>
      </c>
      <c r="J71" s="106">
        <v>0</v>
      </c>
      <c r="K71" s="87">
        <v>0</v>
      </c>
      <c r="L71" s="106">
        <v>0</v>
      </c>
    </row>
    <row r="72" spans="1:12" s="99" customFormat="1" ht="16.05" customHeight="1" x14ac:dyDescent="0.25">
      <c r="A72" s="119"/>
      <c r="B72" s="87" t="s">
        <v>202</v>
      </c>
      <c r="C72" s="87">
        <v>133683000</v>
      </c>
      <c r="D72" s="106">
        <v>114875000</v>
      </c>
      <c r="E72" s="87">
        <v>163354000</v>
      </c>
      <c r="F72" s="106">
        <v>147960000</v>
      </c>
      <c r="G72" s="87">
        <v>141087000</v>
      </c>
      <c r="H72" s="106">
        <v>165581000</v>
      </c>
      <c r="I72" s="87">
        <v>130884000</v>
      </c>
      <c r="J72" s="106">
        <v>115696000</v>
      </c>
      <c r="K72" s="87">
        <v>112572000</v>
      </c>
      <c r="L72" s="106">
        <v>93127000</v>
      </c>
    </row>
    <row r="73" spans="1:12" s="99" customFormat="1" ht="16.05" customHeight="1" x14ac:dyDescent="0.25">
      <c r="A73" s="119"/>
      <c r="B73" s="87" t="s">
        <v>203</v>
      </c>
      <c r="C73" s="87">
        <v>72000</v>
      </c>
      <c r="D73" s="106">
        <v>0</v>
      </c>
      <c r="E73" s="87">
        <v>0</v>
      </c>
      <c r="F73" s="106">
        <v>0</v>
      </c>
      <c r="G73" s="87">
        <v>0</v>
      </c>
      <c r="H73" s="106">
        <v>0</v>
      </c>
      <c r="I73" s="87">
        <v>0</v>
      </c>
      <c r="J73" s="106">
        <v>0</v>
      </c>
      <c r="K73" s="87">
        <v>0</v>
      </c>
      <c r="L73" s="106">
        <v>0</v>
      </c>
    </row>
    <row r="74" spans="1:12" s="99" customFormat="1" ht="16.05" customHeight="1" x14ac:dyDescent="0.25">
      <c r="A74" s="119"/>
      <c r="B74" s="87" t="s">
        <v>204</v>
      </c>
      <c r="C74" s="87">
        <v>0</v>
      </c>
      <c r="D74" s="106">
        <v>0</v>
      </c>
      <c r="E74" s="87">
        <v>0</v>
      </c>
      <c r="F74" s="106">
        <v>0</v>
      </c>
      <c r="G74" s="87">
        <v>0</v>
      </c>
      <c r="H74" s="106">
        <v>0</v>
      </c>
      <c r="I74" s="87">
        <v>0</v>
      </c>
      <c r="J74" s="106">
        <v>0</v>
      </c>
      <c r="K74" s="87">
        <v>0</v>
      </c>
      <c r="L74" s="106">
        <v>0</v>
      </c>
    </row>
    <row r="75" spans="1:12" s="99" customFormat="1" ht="16.05" customHeight="1" x14ac:dyDescent="0.25">
      <c r="A75" s="119"/>
      <c r="B75" s="87" t="s">
        <v>205</v>
      </c>
      <c r="C75" s="87">
        <v>0</v>
      </c>
      <c r="D75" s="106">
        <v>0</v>
      </c>
      <c r="E75" s="87">
        <v>0</v>
      </c>
      <c r="F75" s="106">
        <v>0</v>
      </c>
      <c r="G75" s="87">
        <v>0</v>
      </c>
      <c r="H75" s="106">
        <v>0</v>
      </c>
      <c r="I75" s="87">
        <v>0</v>
      </c>
      <c r="J75" s="106">
        <v>0</v>
      </c>
      <c r="K75" s="87">
        <v>0</v>
      </c>
      <c r="L75" s="106">
        <v>0</v>
      </c>
    </row>
    <row r="76" spans="1:12" s="99" customFormat="1" ht="16.05" customHeight="1" x14ac:dyDescent="0.25">
      <c r="A76" s="119"/>
      <c r="B76" s="87" t="s">
        <v>206</v>
      </c>
      <c r="C76" s="87">
        <v>0</v>
      </c>
      <c r="D76" s="106">
        <v>0</v>
      </c>
      <c r="E76" s="87">
        <v>0</v>
      </c>
      <c r="F76" s="106">
        <v>0</v>
      </c>
      <c r="G76" s="87">
        <v>0</v>
      </c>
      <c r="H76" s="106">
        <v>0</v>
      </c>
      <c r="I76" s="87" t="s">
        <v>152</v>
      </c>
      <c r="J76" s="106" t="s">
        <v>152</v>
      </c>
      <c r="K76" s="87" t="s">
        <v>152</v>
      </c>
      <c r="L76" s="106" t="s">
        <v>152</v>
      </c>
    </row>
    <row r="77" spans="1:12" s="99" customFormat="1" ht="16.05" customHeight="1" x14ac:dyDescent="0.25">
      <c r="A77" s="119"/>
      <c r="B77" s="87" t="s">
        <v>207</v>
      </c>
      <c r="C77" s="87">
        <v>0</v>
      </c>
      <c r="D77" s="106">
        <v>0</v>
      </c>
      <c r="E77" s="87">
        <v>0</v>
      </c>
      <c r="F77" s="106">
        <v>0</v>
      </c>
      <c r="G77" s="87">
        <v>0</v>
      </c>
      <c r="H77" s="106">
        <v>0</v>
      </c>
      <c r="I77" s="87" t="s">
        <v>152</v>
      </c>
      <c r="J77" s="106" t="s">
        <v>152</v>
      </c>
      <c r="K77" s="87" t="s">
        <v>152</v>
      </c>
      <c r="L77" s="106" t="s">
        <v>152</v>
      </c>
    </row>
    <row r="78" spans="1:12" s="99" customFormat="1" ht="16.05" customHeight="1" x14ac:dyDescent="0.25">
      <c r="A78" s="119"/>
      <c r="B78" s="87" t="s">
        <v>208</v>
      </c>
      <c r="C78" s="87">
        <v>16917000</v>
      </c>
      <c r="D78" s="106">
        <v>3880000</v>
      </c>
      <c r="E78" s="87">
        <v>10888000</v>
      </c>
      <c r="F78" s="106">
        <v>10871000</v>
      </c>
      <c r="G78" s="87">
        <v>13541000</v>
      </c>
      <c r="H78" s="106">
        <v>16703000</v>
      </c>
      <c r="I78" s="87">
        <v>12560000</v>
      </c>
      <c r="J78" s="106">
        <v>3766000</v>
      </c>
      <c r="K78" s="87">
        <v>4424000</v>
      </c>
      <c r="L78" s="106">
        <v>3742000</v>
      </c>
    </row>
    <row r="79" spans="1:12" s="99" customFormat="1" ht="16.05" customHeight="1" x14ac:dyDescent="0.25">
      <c r="A79" s="119"/>
      <c r="B79" s="87" t="s">
        <v>209</v>
      </c>
      <c r="C79" s="87">
        <v>0</v>
      </c>
      <c r="D79" s="106">
        <v>0</v>
      </c>
      <c r="E79" s="87">
        <v>0</v>
      </c>
      <c r="F79" s="106">
        <v>0</v>
      </c>
      <c r="G79" s="87">
        <v>0</v>
      </c>
      <c r="H79" s="106">
        <v>0</v>
      </c>
      <c r="I79" s="87">
        <v>0</v>
      </c>
      <c r="J79" s="106">
        <v>0</v>
      </c>
      <c r="K79" s="87">
        <v>0</v>
      </c>
      <c r="L79" s="106">
        <v>0</v>
      </c>
    </row>
    <row r="80" spans="1:12" s="99" customFormat="1" ht="16.05" customHeight="1" x14ac:dyDescent="0.25">
      <c r="A80" s="119"/>
      <c r="B80" s="87" t="s">
        <v>210</v>
      </c>
      <c r="C80" s="87">
        <v>0</v>
      </c>
      <c r="D80" s="106">
        <v>0</v>
      </c>
      <c r="E80" s="87">
        <v>0</v>
      </c>
      <c r="F80" s="106">
        <v>0</v>
      </c>
      <c r="G80" s="87">
        <v>0</v>
      </c>
      <c r="H80" s="106">
        <v>0</v>
      </c>
      <c r="I80" s="87">
        <v>0</v>
      </c>
      <c r="J80" s="106">
        <v>0</v>
      </c>
      <c r="K80" s="87">
        <v>0</v>
      </c>
      <c r="L80" s="106">
        <v>0</v>
      </c>
    </row>
    <row r="81" spans="1:12" s="99" customFormat="1" ht="16.05" customHeight="1" x14ac:dyDescent="0.25">
      <c r="A81" s="119"/>
      <c r="B81" s="87" t="s">
        <v>211</v>
      </c>
      <c r="C81" s="87">
        <v>23302000</v>
      </c>
      <c r="D81" s="106">
        <v>26873000</v>
      </c>
      <c r="E81" s="87">
        <v>10662000</v>
      </c>
      <c r="F81" s="106">
        <v>8291000</v>
      </c>
      <c r="G81" s="87">
        <v>9272000</v>
      </c>
      <c r="H81" s="106">
        <v>9435000</v>
      </c>
      <c r="I81" s="87">
        <v>10291000</v>
      </c>
      <c r="J81" s="106">
        <v>12655000</v>
      </c>
      <c r="K81" s="87">
        <v>8137000</v>
      </c>
      <c r="L81" s="106">
        <v>9169000</v>
      </c>
    </row>
    <row r="82" spans="1:12" s="99" customFormat="1" ht="16.05" customHeight="1" x14ac:dyDescent="0.25">
      <c r="A82" s="119"/>
      <c r="B82" s="87" t="s">
        <v>212</v>
      </c>
      <c r="C82" s="87">
        <v>523000</v>
      </c>
      <c r="D82" s="106">
        <v>8148000</v>
      </c>
      <c r="E82" s="87">
        <v>3414000</v>
      </c>
      <c r="F82" s="106">
        <v>2964000</v>
      </c>
      <c r="G82" s="87">
        <v>13973000</v>
      </c>
      <c r="H82" s="106">
        <v>5571000</v>
      </c>
      <c r="I82" s="87">
        <v>4696000</v>
      </c>
      <c r="J82" s="106">
        <v>2350000</v>
      </c>
      <c r="K82" s="87">
        <v>1351000</v>
      </c>
      <c r="L82" s="106">
        <v>578000</v>
      </c>
    </row>
    <row r="83" spans="1:12" s="99" customFormat="1" ht="16.05" customHeight="1" x14ac:dyDescent="0.25">
      <c r="A83" s="119"/>
      <c r="B83" s="87" t="s">
        <v>213</v>
      </c>
      <c r="C83" s="87">
        <v>1888000</v>
      </c>
      <c r="D83" s="106">
        <v>0</v>
      </c>
      <c r="E83" s="87">
        <v>0</v>
      </c>
      <c r="F83" s="106">
        <v>314000</v>
      </c>
      <c r="G83" s="87">
        <v>380000</v>
      </c>
      <c r="H83" s="106">
        <v>0</v>
      </c>
      <c r="I83" s="87">
        <v>0</v>
      </c>
      <c r="J83" s="106">
        <v>0</v>
      </c>
      <c r="K83" s="87">
        <v>0</v>
      </c>
      <c r="L83" s="106">
        <v>0</v>
      </c>
    </row>
    <row r="84" spans="1:12" s="99" customFormat="1" ht="16.05" customHeight="1" x14ac:dyDescent="0.25">
      <c r="A84" s="119"/>
      <c r="B84" s="87" t="s">
        <v>214</v>
      </c>
      <c r="C84" s="87">
        <v>295150000</v>
      </c>
      <c r="D84" s="106">
        <v>335196000</v>
      </c>
      <c r="E84" s="87">
        <v>323711000</v>
      </c>
      <c r="F84" s="106">
        <v>244467000</v>
      </c>
      <c r="G84" s="87">
        <v>236069000</v>
      </c>
      <c r="H84" s="106">
        <v>274661000</v>
      </c>
      <c r="I84" s="87">
        <v>210223000</v>
      </c>
      <c r="J84" s="106">
        <v>162806000</v>
      </c>
      <c r="K84" s="87">
        <v>147924000</v>
      </c>
      <c r="L84" s="106">
        <v>120426000</v>
      </c>
    </row>
    <row r="85" spans="1:12" s="99" customFormat="1" ht="16.05" customHeight="1" x14ac:dyDescent="0.25">
      <c r="A85" s="119"/>
      <c r="B85" s="87" t="s">
        <v>215</v>
      </c>
      <c r="C85" s="86" t="s">
        <v>152</v>
      </c>
      <c r="D85" s="85" t="s">
        <v>152</v>
      </c>
      <c r="E85" s="86" t="s">
        <v>152</v>
      </c>
      <c r="F85" s="85" t="s">
        <v>152</v>
      </c>
      <c r="G85" s="86" t="s">
        <v>152</v>
      </c>
      <c r="H85" s="85" t="s">
        <v>152</v>
      </c>
      <c r="I85" s="86" t="s">
        <v>152</v>
      </c>
      <c r="J85" s="85" t="s">
        <v>152</v>
      </c>
      <c r="K85" s="86" t="s">
        <v>152</v>
      </c>
      <c r="L85" s="85" t="s">
        <v>152</v>
      </c>
    </row>
    <row r="86" spans="1:12" s="99" customFormat="1" ht="16.05" customHeight="1" x14ac:dyDescent="0.25">
      <c r="A86" s="119"/>
      <c r="B86" s="87" t="s">
        <v>216</v>
      </c>
      <c r="C86" s="87">
        <v>25262000</v>
      </c>
      <c r="D86" s="106">
        <v>26873000</v>
      </c>
      <c r="E86" s="87">
        <v>10662000</v>
      </c>
      <c r="F86" s="106">
        <v>8605000</v>
      </c>
      <c r="G86" s="87">
        <v>9652000</v>
      </c>
      <c r="H86" s="106">
        <v>9435000</v>
      </c>
      <c r="I86" s="87">
        <v>10291000</v>
      </c>
      <c r="J86" s="106">
        <v>12655000</v>
      </c>
      <c r="K86" s="87">
        <v>8137000</v>
      </c>
      <c r="L86" s="106">
        <v>9169000</v>
      </c>
    </row>
    <row r="87" spans="1:12" s="99" customFormat="1" ht="16.05" customHeight="1" x14ac:dyDescent="0.25">
      <c r="A87" s="119"/>
      <c r="B87" s="87"/>
      <c r="C87" s="87"/>
      <c r="D87" s="106"/>
      <c r="E87" s="87"/>
      <c r="F87" s="106"/>
      <c r="G87" s="87"/>
      <c r="H87" s="106"/>
      <c r="I87" s="87"/>
      <c r="J87" s="106"/>
      <c r="K87" s="87"/>
      <c r="L87" s="106"/>
    </row>
    <row r="88" spans="1:12" s="99" customFormat="1" ht="16.05" customHeight="1" x14ac:dyDescent="0.25">
      <c r="A88" s="119"/>
      <c r="B88" s="93" t="s">
        <v>217</v>
      </c>
      <c r="C88" s="92">
        <v>922000</v>
      </c>
      <c r="D88" s="91">
        <v>288000</v>
      </c>
      <c r="E88" s="92">
        <v>101000</v>
      </c>
      <c r="F88" s="91">
        <v>109000</v>
      </c>
      <c r="G88" s="92">
        <v>323000</v>
      </c>
      <c r="H88" s="91">
        <v>228000</v>
      </c>
      <c r="I88" s="92">
        <v>276000</v>
      </c>
      <c r="J88" s="91">
        <v>0</v>
      </c>
      <c r="K88" s="92">
        <v>15034000</v>
      </c>
      <c r="L88" s="91">
        <v>10965000</v>
      </c>
    </row>
    <row r="89" spans="1:12" s="99" customFormat="1" ht="16.05" customHeight="1" x14ac:dyDescent="0.25">
      <c r="A89" s="119"/>
      <c r="B89" s="87" t="s">
        <v>218</v>
      </c>
      <c r="C89" s="87">
        <v>0</v>
      </c>
      <c r="D89" s="106">
        <v>0</v>
      </c>
      <c r="E89" s="87">
        <v>0</v>
      </c>
      <c r="F89" s="106">
        <v>0</v>
      </c>
      <c r="G89" s="87">
        <v>0</v>
      </c>
      <c r="H89" s="106">
        <v>0</v>
      </c>
      <c r="I89" s="87">
        <v>0</v>
      </c>
      <c r="J89" s="106">
        <v>0</v>
      </c>
      <c r="K89" s="87">
        <v>0</v>
      </c>
      <c r="L89" s="106">
        <v>0</v>
      </c>
    </row>
    <row r="90" spans="1:12" s="99" customFormat="1" ht="16.05" customHeight="1" x14ac:dyDescent="0.25">
      <c r="A90" s="119"/>
      <c r="B90" s="87" t="s">
        <v>219</v>
      </c>
      <c r="C90" s="86">
        <v>0</v>
      </c>
      <c r="D90" s="85">
        <v>0</v>
      </c>
      <c r="E90" s="86">
        <v>0</v>
      </c>
      <c r="F90" s="85">
        <v>0</v>
      </c>
      <c r="G90" s="86">
        <v>0</v>
      </c>
      <c r="H90" s="85">
        <v>0</v>
      </c>
      <c r="I90" s="86">
        <v>0</v>
      </c>
      <c r="J90" s="85">
        <v>0</v>
      </c>
      <c r="K90" s="86">
        <v>0</v>
      </c>
      <c r="L90" s="85">
        <v>0</v>
      </c>
    </row>
    <row r="91" spans="1:12" s="99" customFormat="1" ht="16.05" customHeight="1" x14ac:dyDescent="0.25">
      <c r="A91" s="119"/>
      <c r="B91" s="87" t="s">
        <v>220</v>
      </c>
      <c r="C91" s="86">
        <v>0</v>
      </c>
      <c r="D91" s="85">
        <v>0</v>
      </c>
      <c r="E91" s="86">
        <v>0</v>
      </c>
      <c r="F91" s="85">
        <v>0</v>
      </c>
      <c r="G91" s="86">
        <v>0</v>
      </c>
      <c r="H91" s="85">
        <v>0</v>
      </c>
      <c r="I91" s="86">
        <v>0</v>
      </c>
      <c r="J91" s="85">
        <v>0</v>
      </c>
      <c r="K91" s="86">
        <v>0</v>
      </c>
      <c r="L91" s="85">
        <v>0</v>
      </c>
    </row>
    <row r="92" spans="1:12" s="99" customFormat="1" ht="16.05" customHeight="1" x14ac:dyDescent="0.25">
      <c r="A92" s="119"/>
      <c r="B92" s="87" t="s">
        <v>221</v>
      </c>
      <c r="C92" s="86">
        <v>0</v>
      </c>
      <c r="D92" s="85">
        <v>0</v>
      </c>
      <c r="E92" s="86">
        <v>0</v>
      </c>
      <c r="F92" s="85">
        <v>0</v>
      </c>
      <c r="G92" s="86">
        <v>0</v>
      </c>
      <c r="H92" s="85">
        <v>0</v>
      </c>
      <c r="I92" s="86" t="s">
        <v>152</v>
      </c>
      <c r="J92" s="85" t="s">
        <v>152</v>
      </c>
      <c r="K92" s="86" t="s">
        <v>152</v>
      </c>
      <c r="L92" s="85" t="s">
        <v>152</v>
      </c>
    </row>
    <row r="93" spans="1:12" s="99" customFormat="1" ht="16.05" customHeight="1" x14ac:dyDescent="0.25">
      <c r="A93" s="119"/>
      <c r="B93" s="87" t="s">
        <v>222</v>
      </c>
      <c r="C93" s="86">
        <v>0</v>
      </c>
      <c r="D93" s="85">
        <v>0</v>
      </c>
      <c r="E93" s="86">
        <v>0</v>
      </c>
      <c r="F93" s="85">
        <v>0</v>
      </c>
      <c r="G93" s="86">
        <v>0</v>
      </c>
      <c r="H93" s="85">
        <v>0</v>
      </c>
      <c r="I93" s="86">
        <v>0</v>
      </c>
      <c r="J93" s="85">
        <v>0</v>
      </c>
      <c r="K93" s="86">
        <v>0</v>
      </c>
      <c r="L93" s="85">
        <v>0</v>
      </c>
    </row>
    <row r="94" spans="1:12" s="99" customFormat="1" ht="16.05" customHeight="1" x14ac:dyDescent="0.25">
      <c r="A94" s="119"/>
      <c r="B94" s="87" t="s">
        <v>223</v>
      </c>
      <c r="C94" s="86">
        <v>0</v>
      </c>
      <c r="D94" s="85">
        <v>0</v>
      </c>
      <c r="E94" s="86">
        <v>0</v>
      </c>
      <c r="F94" s="85">
        <v>0</v>
      </c>
      <c r="G94" s="86">
        <v>0</v>
      </c>
      <c r="H94" s="85">
        <v>0</v>
      </c>
      <c r="I94" s="86">
        <v>0</v>
      </c>
      <c r="J94" s="85">
        <v>0</v>
      </c>
      <c r="K94" s="86">
        <v>0</v>
      </c>
      <c r="L94" s="85">
        <v>0</v>
      </c>
    </row>
    <row r="95" spans="1:12" s="99" customFormat="1" ht="16.05" customHeight="1" x14ac:dyDescent="0.25">
      <c r="A95" s="119"/>
      <c r="B95" s="87" t="s">
        <v>188</v>
      </c>
      <c r="C95" s="86">
        <v>0</v>
      </c>
      <c r="D95" s="85">
        <v>0</v>
      </c>
      <c r="E95" s="86">
        <v>0</v>
      </c>
      <c r="F95" s="85">
        <v>0</v>
      </c>
      <c r="G95" s="86">
        <v>0</v>
      </c>
      <c r="H95" s="85">
        <v>0</v>
      </c>
      <c r="I95" s="86">
        <v>0</v>
      </c>
      <c r="J95" s="85">
        <v>0</v>
      </c>
      <c r="K95" s="86">
        <v>0</v>
      </c>
      <c r="L95" s="85">
        <v>0</v>
      </c>
    </row>
    <row r="96" spans="1:12" s="99" customFormat="1" ht="16.05" customHeight="1" x14ac:dyDescent="0.25">
      <c r="A96" s="119"/>
      <c r="B96" s="87" t="s">
        <v>224</v>
      </c>
      <c r="C96" s="86">
        <v>922000</v>
      </c>
      <c r="D96" s="85">
        <v>288000</v>
      </c>
      <c r="E96" s="86">
        <v>101000</v>
      </c>
      <c r="F96" s="85">
        <v>109000</v>
      </c>
      <c r="G96" s="86">
        <v>323000</v>
      </c>
      <c r="H96" s="85">
        <v>228000</v>
      </c>
      <c r="I96" s="86" t="s">
        <v>152</v>
      </c>
      <c r="J96" s="85" t="s">
        <v>152</v>
      </c>
      <c r="K96" s="86" t="s">
        <v>152</v>
      </c>
      <c r="L96" s="85" t="s">
        <v>152</v>
      </c>
    </row>
    <row r="97" spans="1:12" s="99" customFormat="1" ht="16.05" customHeight="1" x14ac:dyDescent="0.25">
      <c r="A97" s="119"/>
      <c r="B97" s="87" t="s">
        <v>225</v>
      </c>
      <c r="C97" s="86">
        <v>0</v>
      </c>
      <c r="D97" s="85">
        <v>0</v>
      </c>
      <c r="E97" s="86">
        <v>0</v>
      </c>
      <c r="F97" s="85">
        <v>0</v>
      </c>
      <c r="G97" s="86">
        <v>0</v>
      </c>
      <c r="H97" s="85">
        <v>0</v>
      </c>
      <c r="I97" s="86">
        <v>276000</v>
      </c>
      <c r="J97" s="85">
        <v>0</v>
      </c>
      <c r="K97" s="86">
        <v>15034000</v>
      </c>
      <c r="L97" s="85">
        <v>10965000</v>
      </c>
    </row>
    <row r="98" spans="1:12" s="99" customFormat="1" ht="16.05" customHeight="1" x14ac:dyDescent="0.25">
      <c r="A98" s="119"/>
      <c r="B98" s="87" t="s">
        <v>226</v>
      </c>
      <c r="C98" s="86">
        <v>0</v>
      </c>
      <c r="D98" s="85">
        <v>0</v>
      </c>
      <c r="E98" s="86">
        <v>0</v>
      </c>
      <c r="F98" s="85">
        <v>0</v>
      </c>
      <c r="G98" s="86">
        <v>0</v>
      </c>
      <c r="H98" s="85">
        <v>0</v>
      </c>
      <c r="I98" s="86" t="s">
        <v>152</v>
      </c>
      <c r="J98" s="85" t="s">
        <v>152</v>
      </c>
      <c r="K98" s="86" t="s">
        <v>152</v>
      </c>
      <c r="L98" s="85" t="s">
        <v>152</v>
      </c>
    </row>
    <row r="99" spans="1:12" s="99" customFormat="1" ht="16.05" customHeight="1" x14ac:dyDescent="0.25">
      <c r="A99" s="119"/>
      <c r="B99" s="87"/>
      <c r="C99" s="86"/>
      <c r="D99" s="85"/>
      <c r="E99" s="86"/>
      <c r="F99" s="85"/>
      <c r="G99" s="86"/>
      <c r="H99" s="85"/>
      <c r="I99" s="86"/>
      <c r="J99" s="85"/>
      <c r="K99" s="86"/>
      <c r="L99" s="85"/>
    </row>
    <row r="100" spans="1:12" s="99" customFormat="1" ht="16.05" customHeight="1" x14ac:dyDescent="0.25">
      <c r="A100" s="119"/>
      <c r="B100" s="93" t="s">
        <v>227</v>
      </c>
      <c r="C100" s="92">
        <v>356105000</v>
      </c>
      <c r="D100" s="91">
        <v>212453000</v>
      </c>
      <c r="E100" s="92">
        <v>120088000</v>
      </c>
      <c r="F100" s="91">
        <v>95919000</v>
      </c>
      <c r="G100" s="92">
        <v>127413000</v>
      </c>
      <c r="H100" s="91">
        <v>59478000</v>
      </c>
      <c r="I100" s="92">
        <v>61532000</v>
      </c>
      <c r="J100" s="91">
        <v>8115000</v>
      </c>
      <c r="K100" s="92">
        <v>3848000</v>
      </c>
      <c r="L100" s="91">
        <v>4957000</v>
      </c>
    </row>
    <row r="101" spans="1:12" s="99" customFormat="1" ht="16.05" customHeight="1" x14ac:dyDescent="0.25">
      <c r="A101" s="119"/>
      <c r="B101" s="87" t="s">
        <v>228</v>
      </c>
      <c r="C101" s="86">
        <v>355898000</v>
      </c>
      <c r="D101" s="85">
        <v>212453000</v>
      </c>
      <c r="E101" s="86">
        <v>119897000</v>
      </c>
      <c r="F101" s="85">
        <v>95728000</v>
      </c>
      <c r="G101" s="86">
        <v>127181000</v>
      </c>
      <c r="H101" s="85">
        <v>59329000</v>
      </c>
      <c r="I101" s="86">
        <v>61505000</v>
      </c>
      <c r="J101" s="85">
        <v>8089000</v>
      </c>
      <c r="K101" s="86">
        <v>3821000</v>
      </c>
      <c r="L101" s="85">
        <v>4930000</v>
      </c>
    </row>
    <row r="102" spans="1:12" s="99" customFormat="1" ht="16.05" customHeight="1" x14ac:dyDescent="0.25">
      <c r="A102" s="119"/>
      <c r="B102" s="87" t="s">
        <v>229</v>
      </c>
      <c r="C102" s="86">
        <v>0</v>
      </c>
      <c r="D102" s="85">
        <v>0</v>
      </c>
      <c r="E102" s="86">
        <v>0</v>
      </c>
      <c r="F102" s="85">
        <v>0</v>
      </c>
      <c r="G102" s="86">
        <v>0</v>
      </c>
      <c r="H102" s="85">
        <v>0</v>
      </c>
      <c r="I102" s="86">
        <v>0</v>
      </c>
      <c r="J102" s="85">
        <v>0</v>
      </c>
      <c r="K102" s="86">
        <v>0</v>
      </c>
      <c r="L102" s="85">
        <v>0</v>
      </c>
    </row>
    <row r="103" spans="1:12" s="99" customFormat="1" ht="16.05" customHeight="1" x14ac:dyDescent="0.25">
      <c r="A103" s="119"/>
      <c r="B103" s="87" t="s">
        <v>230</v>
      </c>
      <c r="C103" s="86">
        <v>207000</v>
      </c>
      <c r="D103" s="85">
        <v>0</v>
      </c>
      <c r="E103" s="86">
        <v>191000</v>
      </c>
      <c r="F103" s="85">
        <v>191000</v>
      </c>
      <c r="G103" s="86">
        <v>232000</v>
      </c>
      <c r="H103" s="85">
        <v>149000</v>
      </c>
      <c r="I103" s="86">
        <v>27000</v>
      </c>
      <c r="J103" s="85">
        <v>26000</v>
      </c>
      <c r="K103" s="86">
        <v>27000</v>
      </c>
      <c r="L103" s="85">
        <v>27000</v>
      </c>
    </row>
    <row r="104" spans="1:12" s="99" customFormat="1" ht="16.05" customHeight="1" x14ac:dyDescent="0.25">
      <c r="A104" s="119"/>
      <c r="B104" s="87"/>
      <c r="C104" s="86"/>
      <c r="D104" s="85"/>
      <c r="E104" s="86"/>
      <c r="F104" s="85"/>
      <c r="G104" s="86"/>
      <c r="H104" s="85"/>
      <c r="I104" s="86"/>
      <c r="J104" s="85"/>
      <c r="K104" s="86"/>
      <c r="L104" s="85"/>
    </row>
    <row r="105" spans="1:12" s="99" customFormat="1" ht="16.05" customHeight="1" x14ac:dyDescent="0.25">
      <c r="A105" s="119"/>
      <c r="B105" s="90" t="s">
        <v>231</v>
      </c>
      <c r="C105" s="89">
        <v>3586000</v>
      </c>
      <c r="D105" s="88">
        <v>3640000</v>
      </c>
      <c r="E105" s="89">
        <v>3180000</v>
      </c>
      <c r="F105" s="88">
        <v>2500000</v>
      </c>
      <c r="G105" s="89">
        <v>3080000</v>
      </c>
      <c r="H105" s="88">
        <v>3348000</v>
      </c>
      <c r="I105" s="89">
        <v>3214000</v>
      </c>
      <c r="J105" s="88">
        <v>2848000</v>
      </c>
      <c r="K105" s="89">
        <v>1363000</v>
      </c>
      <c r="L105" s="88">
        <v>1333000</v>
      </c>
    </row>
    <row r="106" spans="1:12" s="99" customFormat="1" ht="16.05" customHeight="1" x14ac:dyDescent="0.25">
      <c r="A106" s="119"/>
      <c r="B106" s="87" t="s">
        <v>232</v>
      </c>
      <c r="C106" s="86" t="s">
        <v>152</v>
      </c>
      <c r="D106" s="85" t="s">
        <v>152</v>
      </c>
      <c r="E106" s="86" t="s">
        <v>152</v>
      </c>
      <c r="F106" s="85" t="s">
        <v>152</v>
      </c>
      <c r="G106" s="86" t="s">
        <v>152</v>
      </c>
      <c r="H106" s="85" t="s">
        <v>152</v>
      </c>
      <c r="I106" s="86" t="s">
        <v>152</v>
      </c>
      <c r="J106" s="85" t="s">
        <v>152</v>
      </c>
      <c r="K106" s="86" t="s">
        <v>152</v>
      </c>
      <c r="L106" s="85" t="s">
        <v>152</v>
      </c>
    </row>
    <row r="107" spans="1:12" s="99" customFormat="1" ht="16.05" customHeight="1" x14ac:dyDescent="0.25">
      <c r="A107" s="119"/>
      <c r="B107" s="84"/>
      <c r="C107" s="120"/>
      <c r="D107" s="100"/>
      <c r="E107" s="120"/>
      <c r="F107" s="100"/>
      <c r="G107" s="120"/>
      <c r="H107" s="100"/>
      <c r="I107" s="120"/>
      <c r="J107" s="100"/>
      <c r="K107" s="120"/>
      <c r="L107" s="100"/>
    </row>
    <row r="108" spans="1:12" ht="21.6" customHeight="1" thickBot="1" x14ac:dyDescent="0.35">
      <c r="B108" s="3" t="s">
        <v>88</v>
      </c>
      <c r="C108" s="17">
        <v>1149407000</v>
      </c>
      <c r="D108" s="17">
        <v>1082259000</v>
      </c>
      <c r="E108" s="17">
        <v>1034622000</v>
      </c>
      <c r="F108" s="17">
        <v>829777000</v>
      </c>
      <c r="G108" s="17">
        <v>813772000</v>
      </c>
      <c r="H108" s="17">
        <v>750566000</v>
      </c>
      <c r="I108" s="17">
        <v>651484000</v>
      </c>
      <c r="J108" s="17">
        <v>539097000</v>
      </c>
      <c r="K108" s="17">
        <v>509171000</v>
      </c>
      <c r="L108" s="17">
        <v>441860000</v>
      </c>
    </row>
    <row r="109" spans="1:12" ht="17.399999999999999" thickTop="1" x14ac:dyDescent="0.3">
      <c r="B109" s="12"/>
      <c r="C109" s="13"/>
      <c r="D109" s="13"/>
    </row>
    <row r="110" spans="1:12" ht="16.8" x14ac:dyDescent="0.3">
      <c r="B110" s="14"/>
      <c r="C110" s="15"/>
      <c r="D110" s="15"/>
    </row>
    <row r="111" spans="1:12" ht="25.95" customHeight="1" x14ac:dyDescent="0.3">
      <c r="B111" s="104" t="s">
        <v>35</v>
      </c>
      <c r="C111" s="94" t="s">
        <v>19</v>
      </c>
      <c r="D111" s="94" t="s">
        <v>20</v>
      </c>
      <c r="E111" s="94" t="s">
        <v>299</v>
      </c>
      <c r="F111" s="94" t="s">
        <v>300</v>
      </c>
      <c r="G111" s="94" t="s">
        <v>301</v>
      </c>
      <c r="H111" s="94" t="s">
        <v>302</v>
      </c>
      <c r="I111" s="94" t="s">
        <v>303</v>
      </c>
      <c r="J111" s="94" t="s">
        <v>304</v>
      </c>
      <c r="K111" s="94" t="s">
        <v>305</v>
      </c>
      <c r="L111" s="94" t="s">
        <v>306</v>
      </c>
    </row>
    <row r="112" spans="1:12" s="99" customFormat="1" ht="15.6" customHeight="1" x14ac:dyDescent="0.25">
      <c r="A112" s="119"/>
      <c r="B112" s="90" t="s">
        <v>233</v>
      </c>
      <c r="C112" s="89">
        <v>665822000</v>
      </c>
      <c r="D112" s="88">
        <v>656730000</v>
      </c>
      <c r="E112" s="89">
        <v>686684000</v>
      </c>
      <c r="F112" s="88">
        <v>621328000</v>
      </c>
      <c r="G112" s="89">
        <v>610806000</v>
      </c>
      <c r="H112" s="88">
        <v>563162000</v>
      </c>
      <c r="I112" s="89">
        <v>451866000</v>
      </c>
      <c r="J112" s="88">
        <v>310921000</v>
      </c>
      <c r="K112" s="89">
        <v>289444000</v>
      </c>
      <c r="L112" s="88">
        <v>236503000</v>
      </c>
    </row>
    <row r="113" spans="1:12" s="99" customFormat="1" ht="16.05" customHeight="1" x14ac:dyDescent="0.25">
      <c r="A113" s="119"/>
      <c r="B113" s="103" t="s">
        <v>234</v>
      </c>
      <c r="C113" s="102">
        <v>16879000</v>
      </c>
      <c r="D113" s="101">
        <v>16879000</v>
      </c>
      <c r="E113" s="102">
        <v>16879000</v>
      </c>
      <c r="F113" s="101">
        <v>16879000</v>
      </c>
      <c r="G113" s="102">
        <v>16879000</v>
      </c>
      <c r="H113" s="101">
        <v>16879000</v>
      </c>
      <c r="I113" s="102">
        <v>16879000</v>
      </c>
      <c r="J113" s="101">
        <v>16841000</v>
      </c>
      <c r="K113" s="102">
        <v>16841000</v>
      </c>
      <c r="L113" s="101">
        <v>16841000</v>
      </c>
    </row>
    <row r="114" spans="1:12" s="99" customFormat="1" ht="16.05" customHeight="1" x14ac:dyDescent="0.25">
      <c r="A114" s="119"/>
      <c r="B114" s="103" t="s">
        <v>235</v>
      </c>
      <c r="C114" s="102">
        <v>2995000</v>
      </c>
      <c r="D114" s="101">
        <v>2995000</v>
      </c>
      <c r="E114" s="102">
        <v>2995000</v>
      </c>
      <c r="F114" s="101">
        <v>2995000</v>
      </c>
      <c r="G114" s="102">
        <v>2995000</v>
      </c>
      <c r="H114" s="101">
        <v>2995000</v>
      </c>
      <c r="I114" s="102">
        <v>2995000</v>
      </c>
      <c r="J114" s="101">
        <v>2995000</v>
      </c>
      <c r="K114" s="102">
        <v>2995000</v>
      </c>
      <c r="L114" s="101">
        <v>2995000</v>
      </c>
    </row>
    <row r="115" spans="1:12" s="99" customFormat="1" ht="16.05" customHeight="1" x14ac:dyDescent="0.25">
      <c r="A115" s="119"/>
      <c r="B115" s="103" t="s">
        <v>236</v>
      </c>
      <c r="C115" s="102">
        <v>0</v>
      </c>
      <c r="D115" s="101">
        <v>0</v>
      </c>
      <c r="E115" s="102">
        <v>0</v>
      </c>
      <c r="F115" s="101">
        <v>0</v>
      </c>
      <c r="G115" s="102">
        <v>0</v>
      </c>
      <c r="H115" s="101">
        <v>0</v>
      </c>
      <c r="I115" s="102" t="s">
        <v>152</v>
      </c>
      <c r="J115" s="101" t="s">
        <v>152</v>
      </c>
      <c r="K115" s="102" t="s">
        <v>152</v>
      </c>
      <c r="L115" s="101" t="s">
        <v>152</v>
      </c>
    </row>
    <row r="116" spans="1:12" s="99" customFormat="1" ht="16.05" customHeight="1" x14ac:dyDescent="0.25">
      <c r="A116" s="119"/>
      <c r="B116" s="103" t="s">
        <v>237</v>
      </c>
      <c r="C116" s="102">
        <v>0</v>
      </c>
      <c r="D116" s="101">
        <v>0</v>
      </c>
      <c r="E116" s="102">
        <v>0</v>
      </c>
      <c r="F116" s="101">
        <v>0</v>
      </c>
      <c r="G116" s="102">
        <v>0</v>
      </c>
      <c r="H116" s="101">
        <v>0</v>
      </c>
      <c r="I116" s="102" t="s">
        <v>152</v>
      </c>
      <c r="J116" s="101" t="s">
        <v>152</v>
      </c>
      <c r="K116" s="102" t="s">
        <v>152</v>
      </c>
      <c r="L116" s="101" t="s">
        <v>152</v>
      </c>
    </row>
    <row r="117" spans="1:12" s="99" customFormat="1" ht="16.05" customHeight="1" x14ac:dyDescent="0.25">
      <c r="A117" s="119"/>
      <c r="B117" s="103" t="s">
        <v>238</v>
      </c>
      <c r="C117" s="102">
        <v>0</v>
      </c>
      <c r="D117" s="101">
        <v>0</v>
      </c>
      <c r="E117" s="102">
        <v>0</v>
      </c>
      <c r="F117" s="101">
        <v>0</v>
      </c>
      <c r="G117" s="102">
        <v>0</v>
      </c>
      <c r="H117" s="101">
        <v>0</v>
      </c>
      <c r="I117" s="102" t="s">
        <v>152</v>
      </c>
      <c r="J117" s="101" t="s">
        <v>152</v>
      </c>
      <c r="K117" s="102" t="s">
        <v>152</v>
      </c>
      <c r="L117" s="101" t="s">
        <v>152</v>
      </c>
    </row>
    <row r="118" spans="1:12" s="99" customFormat="1" ht="16.05" customHeight="1" x14ac:dyDescent="0.25">
      <c r="A118" s="119"/>
      <c r="B118" s="103" t="s">
        <v>239</v>
      </c>
      <c r="C118" s="102">
        <v>0</v>
      </c>
      <c r="D118" s="101">
        <v>0</v>
      </c>
      <c r="E118" s="102">
        <v>0</v>
      </c>
      <c r="F118" s="101">
        <v>0</v>
      </c>
      <c r="G118" s="102">
        <v>0</v>
      </c>
      <c r="H118" s="101">
        <v>0</v>
      </c>
      <c r="I118" s="102">
        <v>0</v>
      </c>
      <c r="J118" s="101">
        <v>0</v>
      </c>
      <c r="K118" s="102">
        <v>0</v>
      </c>
      <c r="L118" s="101">
        <v>0</v>
      </c>
    </row>
    <row r="119" spans="1:12" s="99" customFormat="1" ht="16.05" customHeight="1" x14ac:dyDescent="0.25">
      <c r="A119" s="119"/>
      <c r="B119" s="103" t="s">
        <v>240</v>
      </c>
      <c r="C119" s="102">
        <v>25478000</v>
      </c>
      <c r="D119" s="101">
        <v>25478000</v>
      </c>
      <c r="E119" s="102">
        <v>25478000</v>
      </c>
      <c r="F119" s="101">
        <v>25478000</v>
      </c>
      <c r="G119" s="102">
        <v>25478000</v>
      </c>
      <c r="H119" s="101">
        <v>25478000</v>
      </c>
      <c r="I119" s="102">
        <v>25478000</v>
      </c>
      <c r="J119" s="101">
        <v>25478000</v>
      </c>
      <c r="K119" s="102">
        <v>25478000</v>
      </c>
      <c r="L119" s="101">
        <v>25478000</v>
      </c>
    </row>
    <row r="120" spans="1:12" s="99" customFormat="1" ht="16.05" customHeight="1" x14ac:dyDescent="0.25">
      <c r="A120" s="119"/>
      <c r="B120" s="87" t="s">
        <v>241</v>
      </c>
      <c r="C120" s="86">
        <v>4188000</v>
      </c>
      <c r="D120" s="85">
        <v>4188000</v>
      </c>
      <c r="E120" s="86">
        <v>4188000</v>
      </c>
      <c r="F120" s="85">
        <v>4188000</v>
      </c>
      <c r="G120" s="86">
        <v>4188000</v>
      </c>
      <c r="H120" s="85">
        <v>4188000</v>
      </c>
      <c r="I120" s="86">
        <v>4188000</v>
      </c>
      <c r="J120" s="85">
        <v>4188000</v>
      </c>
      <c r="K120" s="86">
        <v>4188000</v>
      </c>
      <c r="L120" s="85">
        <v>4188000</v>
      </c>
    </row>
    <row r="121" spans="1:12" s="99" customFormat="1" ht="16.05" customHeight="1" x14ac:dyDescent="0.25">
      <c r="A121" s="119"/>
      <c r="B121" s="87" t="s">
        <v>242</v>
      </c>
      <c r="C121" s="86">
        <v>0</v>
      </c>
      <c r="D121" s="85">
        <v>0</v>
      </c>
      <c r="E121" s="86">
        <v>0</v>
      </c>
      <c r="F121" s="85">
        <v>0</v>
      </c>
      <c r="G121" s="86">
        <v>0</v>
      </c>
      <c r="H121" s="85">
        <v>0</v>
      </c>
      <c r="I121" s="86">
        <v>0</v>
      </c>
      <c r="J121" s="85">
        <v>0</v>
      </c>
      <c r="K121" s="86">
        <v>0</v>
      </c>
      <c r="L121" s="85">
        <v>0</v>
      </c>
    </row>
    <row r="122" spans="1:12" s="99" customFormat="1" ht="16.05" customHeight="1" x14ac:dyDescent="0.25">
      <c r="A122" s="119"/>
      <c r="B122" s="87" t="s">
        <v>243</v>
      </c>
      <c r="C122" s="86">
        <v>0</v>
      </c>
      <c r="D122" s="85">
        <v>0</v>
      </c>
      <c r="E122" s="86">
        <v>0</v>
      </c>
      <c r="F122" s="85">
        <v>0</v>
      </c>
      <c r="G122" s="86">
        <v>0</v>
      </c>
      <c r="H122" s="85">
        <v>0</v>
      </c>
      <c r="I122" s="86">
        <v>0</v>
      </c>
      <c r="J122" s="85">
        <v>0</v>
      </c>
      <c r="K122" s="86">
        <v>0</v>
      </c>
      <c r="L122" s="85">
        <v>0</v>
      </c>
    </row>
    <row r="123" spans="1:12" s="99" customFormat="1" ht="16.05" customHeight="1" x14ac:dyDescent="0.25">
      <c r="A123" s="119"/>
      <c r="B123" s="87" t="s">
        <v>244</v>
      </c>
      <c r="C123" s="86">
        <v>608769000</v>
      </c>
      <c r="D123" s="85">
        <v>641908000</v>
      </c>
      <c r="E123" s="86">
        <v>517832000</v>
      </c>
      <c r="F123" s="85">
        <v>492276000</v>
      </c>
      <c r="G123" s="86">
        <v>443799000</v>
      </c>
      <c r="H123" s="85">
        <v>329377000</v>
      </c>
      <c r="I123" s="86">
        <v>203212000</v>
      </c>
      <c r="J123" s="85">
        <v>157594000</v>
      </c>
      <c r="K123" s="86">
        <v>137823000</v>
      </c>
      <c r="L123" s="85">
        <v>83119000</v>
      </c>
    </row>
    <row r="124" spans="1:12" s="99" customFormat="1" ht="16.05" customHeight="1" x14ac:dyDescent="0.25">
      <c r="A124" s="119"/>
      <c r="B124" s="87" t="s">
        <v>245</v>
      </c>
      <c r="C124" s="86" t="s">
        <v>152</v>
      </c>
      <c r="D124" s="85" t="s">
        <v>152</v>
      </c>
      <c r="E124" s="86" t="s">
        <v>152</v>
      </c>
      <c r="F124" s="85" t="s">
        <v>152</v>
      </c>
      <c r="G124" s="86" t="s">
        <v>152</v>
      </c>
      <c r="H124" s="85" t="s">
        <v>152</v>
      </c>
      <c r="I124" s="86" t="s">
        <v>152</v>
      </c>
      <c r="J124" s="85" t="s">
        <v>152</v>
      </c>
      <c r="K124" s="86" t="s">
        <v>152</v>
      </c>
      <c r="L124" s="85" t="s">
        <v>152</v>
      </c>
    </row>
    <row r="125" spans="1:12" s="99" customFormat="1" ht="16.05" customHeight="1" x14ac:dyDescent="0.25">
      <c r="A125" s="119"/>
      <c r="B125" s="87" t="s">
        <v>246</v>
      </c>
      <c r="C125" s="86">
        <v>-6404000</v>
      </c>
      <c r="D125" s="85">
        <v>5123000</v>
      </c>
      <c r="E125" s="86">
        <v>872000</v>
      </c>
      <c r="F125" s="85">
        <v>-806000</v>
      </c>
      <c r="G125" s="86">
        <v>7449000</v>
      </c>
      <c r="H125" s="85">
        <v>-3826000</v>
      </c>
      <c r="I125" s="86" t="s">
        <v>152</v>
      </c>
      <c r="J125" s="85" t="s">
        <v>152</v>
      </c>
      <c r="K125" s="86" t="s">
        <v>152</v>
      </c>
      <c r="L125" s="85" t="s">
        <v>152</v>
      </c>
    </row>
    <row r="126" spans="1:12" s="99" customFormat="1" ht="16.05" customHeight="1" x14ac:dyDescent="0.25">
      <c r="A126" s="119"/>
      <c r="B126" s="87" t="s">
        <v>247</v>
      </c>
      <c r="C126" s="86">
        <v>-356000</v>
      </c>
      <c r="D126" s="85">
        <v>0</v>
      </c>
      <c r="E126" s="86">
        <v>0</v>
      </c>
      <c r="F126" s="85">
        <v>0</v>
      </c>
      <c r="G126" s="86">
        <v>0</v>
      </c>
      <c r="H126" s="85">
        <v>0</v>
      </c>
      <c r="I126" s="86">
        <v>0</v>
      </c>
      <c r="J126" s="85">
        <v>-356000</v>
      </c>
      <c r="K126" s="86">
        <v>-356000</v>
      </c>
      <c r="L126" s="85">
        <v>0</v>
      </c>
    </row>
    <row r="127" spans="1:12" s="99" customFormat="1" ht="16.05" customHeight="1" x14ac:dyDescent="0.25">
      <c r="A127" s="119"/>
      <c r="B127" s="87" t="s">
        <v>248</v>
      </c>
      <c r="C127" s="86">
        <v>32800000</v>
      </c>
      <c r="D127" s="85">
        <v>-34070000</v>
      </c>
      <c r="E127" s="86">
        <v>124211000</v>
      </c>
      <c r="F127" s="85">
        <v>83313000</v>
      </c>
      <c r="G127" s="86">
        <v>113013000</v>
      </c>
      <c r="H127" s="85">
        <v>191066000</v>
      </c>
      <c r="I127" s="86">
        <v>202109000</v>
      </c>
      <c r="J127" s="85">
        <v>107176000</v>
      </c>
      <c r="K127" s="86">
        <v>105470000</v>
      </c>
      <c r="L127" s="85">
        <v>106877000</v>
      </c>
    </row>
    <row r="128" spans="1:12" s="99" customFormat="1" ht="16.05" customHeight="1" x14ac:dyDescent="0.25">
      <c r="A128" s="119"/>
      <c r="B128" s="87" t="s">
        <v>249</v>
      </c>
      <c r="C128" s="86">
        <v>0</v>
      </c>
      <c r="D128" s="85">
        <v>0</v>
      </c>
      <c r="E128" s="86">
        <v>0</v>
      </c>
      <c r="F128" s="85">
        <v>0</v>
      </c>
      <c r="G128" s="86">
        <v>0</v>
      </c>
      <c r="H128" s="85">
        <v>0</v>
      </c>
      <c r="I128" s="86" t="s">
        <v>152</v>
      </c>
      <c r="J128" s="85" t="s">
        <v>152</v>
      </c>
      <c r="K128" s="86" t="s">
        <v>152</v>
      </c>
      <c r="L128" s="85" t="s">
        <v>152</v>
      </c>
    </row>
    <row r="129" spans="1:12" s="99" customFormat="1" ht="16.05" customHeight="1" x14ac:dyDescent="0.25">
      <c r="A129" s="119"/>
      <c r="B129" s="87" t="s">
        <v>250</v>
      </c>
      <c r="C129" s="86">
        <v>0</v>
      </c>
      <c r="D129" s="85">
        <v>0</v>
      </c>
      <c r="E129" s="86">
        <v>0</v>
      </c>
      <c r="F129" s="85">
        <v>0</v>
      </c>
      <c r="G129" s="86">
        <v>0</v>
      </c>
      <c r="H129" s="85">
        <v>0</v>
      </c>
      <c r="I129" s="86" t="s">
        <v>152</v>
      </c>
      <c r="J129" s="85" t="s">
        <v>152</v>
      </c>
      <c r="K129" s="86" t="s">
        <v>152</v>
      </c>
      <c r="L129" s="85" t="s">
        <v>152</v>
      </c>
    </row>
    <row r="130" spans="1:12" s="99" customFormat="1" ht="16.05" customHeight="1" x14ac:dyDescent="0.25">
      <c r="A130" s="119"/>
      <c r="B130" s="87" t="s">
        <v>251</v>
      </c>
      <c r="C130" s="86">
        <v>-15532000</v>
      </c>
      <c r="D130" s="85">
        <v>-2776000</v>
      </c>
      <c r="E130" s="86">
        <v>-2776000</v>
      </c>
      <c r="F130" s="85">
        <v>0</v>
      </c>
      <c r="G130" s="86">
        <v>0</v>
      </c>
      <c r="H130" s="85">
        <v>0</v>
      </c>
      <c r="I130" s="86" t="s">
        <v>152</v>
      </c>
      <c r="J130" s="85" t="s">
        <v>152</v>
      </c>
      <c r="K130" s="86" t="s">
        <v>152</v>
      </c>
      <c r="L130" s="85" t="s">
        <v>152</v>
      </c>
    </row>
    <row r="131" spans="1:12" s="99" customFormat="1" ht="16.05" customHeight="1" x14ac:dyDescent="0.25">
      <c r="A131" s="119"/>
      <c r="B131" s="93" t="s">
        <v>252</v>
      </c>
      <c r="C131" s="92" t="s">
        <v>152</v>
      </c>
      <c r="D131" s="91" t="s">
        <v>152</v>
      </c>
      <c r="E131" s="92" t="s">
        <v>152</v>
      </c>
      <c r="F131" s="91" t="s">
        <v>152</v>
      </c>
      <c r="G131" s="92" t="s">
        <v>152</v>
      </c>
      <c r="H131" s="91" t="s">
        <v>152</v>
      </c>
      <c r="I131" s="92" t="s">
        <v>152</v>
      </c>
      <c r="J131" s="91" t="s">
        <v>152</v>
      </c>
      <c r="K131" s="92" t="s">
        <v>152</v>
      </c>
      <c r="L131" s="91" t="s">
        <v>152</v>
      </c>
    </row>
    <row r="132" spans="1:12" s="99" customFormat="1" ht="16.05" customHeight="1" x14ac:dyDescent="0.25">
      <c r="A132" s="119"/>
      <c r="B132" s="87" t="s">
        <v>253</v>
      </c>
      <c r="C132" s="86" t="s">
        <v>152</v>
      </c>
      <c r="D132" s="85" t="s">
        <v>152</v>
      </c>
      <c r="E132" s="86" t="s">
        <v>152</v>
      </c>
      <c r="F132" s="85" t="s">
        <v>152</v>
      </c>
      <c r="G132" s="86" t="s">
        <v>152</v>
      </c>
      <c r="H132" s="85" t="s">
        <v>152</v>
      </c>
      <c r="I132" s="86" t="s">
        <v>152</v>
      </c>
      <c r="J132" s="85" t="s">
        <v>152</v>
      </c>
      <c r="K132" s="86" t="s">
        <v>152</v>
      </c>
      <c r="L132" s="85" t="s">
        <v>152</v>
      </c>
    </row>
    <row r="133" spans="1:12" s="99" customFormat="1" ht="16.05" customHeight="1" x14ac:dyDescent="0.25">
      <c r="A133" s="119"/>
      <c r="B133" s="87" t="s">
        <v>254</v>
      </c>
      <c r="C133" s="86">
        <v>2897000</v>
      </c>
      <c r="D133" s="85">
        <v>6127000</v>
      </c>
      <c r="E133" s="86">
        <v>3171000</v>
      </c>
      <c r="F133" s="85">
        <v>2898000</v>
      </c>
      <c r="G133" s="86">
        <v>5248000</v>
      </c>
      <c r="H133" s="85">
        <v>2898000</v>
      </c>
      <c r="I133" s="86">
        <v>3320000</v>
      </c>
      <c r="J133" s="85">
        <v>3320000</v>
      </c>
      <c r="K133" s="86">
        <v>6819000</v>
      </c>
      <c r="L133" s="85">
        <v>6310000</v>
      </c>
    </row>
    <row r="134" spans="1:12" s="99" customFormat="1" ht="16.05" customHeight="1" x14ac:dyDescent="0.25">
      <c r="A134" s="119"/>
      <c r="B134" s="87" t="s">
        <v>255</v>
      </c>
      <c r="C134" s="86" t="s">
        <v>152</v>
      </c>
      <c r="D134" s="85" t="s">
        <v>152</v>
      </c>
      <c r="E134" s="86" t="s">
        <v>152</v>
      </c>
      <c r="F134" s="85" t="s">
        <v>152</v>
      </c>
      <c r="G134" s="86" t="s">
        <v>152</v>
      </c>
      <c r="H134" s="85" t="s">
        <v>152</v>
      </c>
      <c r="I134" s="86" t="s">
        <v>152</v>
      </c>
      <c r="J134" s="85" t="s">
        <v>152</v>
      </c>
      <c r="K134" s="86" t="s">
        <v>152</v>
      </c>
      <c r="L134" s="85" t="s">
        <v>152</v>
      </c>
    </row>
    <row r="135" spans="1:12" s="99" customFormat="1" ht="16.05" customHeight="1" x14ac:dyDescent="0.25">
      <c r="A135" s="119"/>
      <c r="B135" s="93" t="s">
        <v>256</v>
      </c>
      <c r="C135" s="92" t="s">
        <v>152</v>
      </c>
      <c r="D135" s="91" t="s">
        <v>152</v>
      </c>
      <c r="E135" s="92" t="s">
        <v>152</v>
      </c>
      <c r="F135" s="91" t="s">
        <v>152</v>
      </c>
      <c r="G135" s="92" t="s">
        <v>152</v>
      </c>
      <c r="H135" s="91" t="s">
        <v>152</v>
      </c>
      <c r="I135" s="92" t="s">
        <v>152</v>
      </c>
      <c r="J135" s="91" t="s">
        <v>152</v>
      </c>
      <c r="K135" s="92" t="s">
        <v>152</v>
      </c>
      <c r="L135" s="91" t="s">
        <v>152</v>
      </c>
    </row>
    <row r="136" spans="1:12" s="99" customFormat="1" ht="16.05" customHeight="1" x14ac:dyDescent="0.25">
      <c r="A136" s="119"/>
      <c r="B136" s="87"/>
      <c r="C136" s="86"/>
      <c r="D136" s="85"/>
      <c r="E136" s="86"/>
      <c r="F136" s="85"/>
      <c r="G136" s="86"/>
      <c r="H136" s="85"/>
      <c r="I136" s="86"/>
      <c r="J136" s="85"/>
      <c r="K136" s="86"/>
      <c r="L136" s="85"/>
    </row>
    <row r="137" spans="1:12" s="99" customFormat="1" ht="16.05" customHeight="1" x14ac:dyDescent="0.25">
      <c r="A137" s="119"/>
      <c r="B137" s="90" t="s">
        <v>257</v>
      </c>
      <c r="C137" s="89">
        <v>50353000</v>
      </c>
      <c r="D137" s="88">
        <v>42999000</v>
      </c>
      <c r="E137" s="89">
        <v>18824000</v>
      </c>
      <c r="F137" s="88">
        <v>20242000</v>
      </c>
      <c r="G137" s="89">
        <v>29509000</v>
      </c>
      <c r="H137" s="88">
        <v>33837000</v>
      </c>
      <c r="I137" s="89">
        <v>17571000</v>
      </c>
      <c r="J137" s="88">
        <v>11959000</v>
      </c>
      <c r="K137" s="89">
        <v>13860000</v>
      </c>
      <c r="L137" s="88">
        <v>12787000</v>
      </c>
    </row>
    <row r="138" spans="1:12" s="99" customFormat="1" ht="16.05" customHeight="1" x14ac:dyDescent="0.25">
      <c r="A138" s="119"/>
      <c r="B138" s="87" t="s">
        <v>258</v>
      </c>
      <c r="C138" s="86">
        <v>0</v>
      </c>
      <c r="D138" s="85">
        <v>0</v>
      </c>
      <c r="E138" s="86">
        <v>0</v>
      </c>
      <c r="F138" s="85">
        <v>0</v>
      </c>
      <c r="G138" s="86">
        <v>0</v>
      </c>
      <c r="H138" s="85">
        <v>0</v>
      </c>
      <c r="I138" s="86">
        <v>0</v>
      </c>
      <c r="J138" s="85">
        <v>0</v>
      </c>
      <c r="K138" s="86">
        <v>0</v>
      </c>
      <c r="L138" s="85">
        <v>0</v>
      </c>
    </row>
    <row r="139" spans="1:12" s="99" customFormat="1" ht="16.05" customHeight="1" x14ac:dyDescent="0.25">
      <c r="A139" s="119"/>
      <c r="B139" s="87" t="s">
        <v>259</v>
      </c>
      <c r="C139" s="86">
        <v>2897000</v>
      </c>
      <c r="D139" s="85">
        <v>6127000</v>
      </c>
      <c r="E139" s="86">
        <v>3171000</v>
      </c>
      <c r="F139" s="85">
        <v>2898000</v>
      </c>
      <c r="G139" s="86">
        <v>5248000</v>
      </c>
      <c r="H139" s="85">
        <v>2898000</v>
      </c>
      <c r="I139" s="86">
        <v>3320000</v>
      </c>
      <c r="J139" s="85">
        <v>3320000</v>
      </c>
      <c r="K139" s="86">
        <v>6819000</v>
      </c>
      <c r="L139" s="85">
        <v>6310000</v>
      </c>
    </row>
    <row r="140" spans="1:12" s="99" customFormat="1" ht="16.05" customHeight="1" x14ac:dyDescent="0.25">
      <c r="A140" s="119"/>
      <c r="B140" s="87" t="s">
        <v>260</v>
      </c>
      <c r="C140" s="86">
        <v>513000</v>
      </c>
      <c r="D140" s="85">
        <v>0</v>
      </c>
      <c r="E140" s="86">
        <v>171000</v>
      </c>
      <c r="F140" s="85">
        <v>2063000</v>
      </c>
      <c r="G140" s="86">
        <v>467000</v>
      </c>
      <c r="H140" s="85">
        <v>12917000</v>
      </c>
      <c r="I140" s="86" t="s">
        <v>152</v>
      </c>
      <c r="J140" s="85" t="s">
        <v>152</v>
      </c>
      <c r="K140" s="86" t="s">
        <v>152</v>
      </c>
      <c r="L140" s="85" t="s">
        <v>152</v>
      </c>
    </row>
    <row r="141" spans="1:12" s="99" customFormat="1" ht="16.05" customHeight="1" x14ac:dyDescent="0.25">
      <c r="A141" s="119"/>
      <c r="B141" s="87" t="s">
        <v>261</v>
      </c>
      <c r="C141" s="86">
        <v>46943000</v>
      </c>
      <c r="D141" s="85">
        <v>36872000</v>
      </c>
      <c r="E141" s="86">
        <v>15482000</v>
      </c>
      <c r="F141" s="85">
        <v>15281000</v>
      </c>
      <c r="G141" s="86">
        <v>23794000</v>
      </c>
      <c r="H141" s="85">
        <v>18022000</v>
      </c>
      <c r="I141" s="86">
        <v>14251000</v>
      </c>
      <c r="J141" s="85">
        <v>8639000</v>
      </c>
      <c r="K141" s="86">
        <v>7041000</v>
      </c>
      <c r="L141" s="85">
        <v>6477000</v>
      </c>
    </row>
    <row r="142" spans="1:12" s="99" customFormat="1" ht="16.05" customHeight="1" x14ac:dyDescent="0.25">
      <c r="A142" s="119"/>
      <c r="B142" s="87" t="s">
        <v>262</v>
      </c>
      <c r="C142" s="86" t="s">
        <v>152</v>
      </c>
      <c r="D142" s="85" t="s">
        <v>152</v>
      </c>
      <c r="E142" s="86" t="s">
        <v>152</v>
      </c>
      <c r="F142" s="85" t="s">
        <v>152</v>
      </c>
      <c r="G142" s="86" t="s">
        <v>152</v>
      </c>
      <c r="H142" s="85" t="s">
        <v>152</v>
      </c>
      <c r="I142" s="86" t="s">
        <v>152</v>
      </c>
      <c r="J142" s="85" t="s">
        <v>152</v>
      </c>
      <c r="K142" s="86" t="s">
        <v>152</v>
      </c>
      <c r="L142" s="85" t="s">
        <v>152</v>
      </c>
    </row>
    <row r="143" spans="1:12" s="99" customFormat="1" ht="16.05" customHeight="1" x14ac:dyDescent="0.25">
      <c r="A143" s="119"/>
      <c r="B143" s="87"/>
      <c r="C143" s="86"/>
      <c r="D143" s="85"/>
      <c r="E143" s="86"/>
      <c r="F143" s="85"/>
      <c r="G143" s="86"/>
      <c r="H143" s="85"/>
      <c r="I143" s="86"/>
      <c r="J143" s="85"/>
      <c r="K143" s="86"/>
      <c r="L143" s="85"/>
    </row>
    <row r="144" spans="1:12" s="99" customFormat="1" ht="16.05" customHeight="1" x14ac:dyDescent="0.25">
      <c r="A144" s="119"/>
      <c r="B144" s="90" t="s">
        <v>263</v>
      </c>
      <c r="C144" s="89">
        <v>6333000</v>
      </c>
      <c r="D144" s="88">
        <v>6504000</v>
      </c>
      <c r="E144" s="89">
        <v>6503000</v>
      </c>
      <c r="F144" s="88">
        <v>6441000</v>
      </c>
      <c r="G144" s="89">
        <v>6620000</v>
      </c>
      <c r="H144" s="88">
        <v>7134000</v>
      </c>
      <c r="I144" s="89">
        <v>7139000</v>
      </c>
      <c r="J144" s="88">
        <v>7705000</v>
      </c>
      <c r="K144" s="89">
        <v>6828000</v>
      </c>
      <c r="L144" s="88">
        <v>7464000</v>
      </c>
    </row>
    <row r="145" spans="1:12" s="99" customFormat="1" ht="16.05" customHeight="1" x14ac:dyDescent="0.25">
      <c r="A145" s="119"/>
      <c r="B145" s="87"/>
      <c r="C145" s="86"/>
      <c r="D145" s="85"/>
      <c r="E145" s="86"/>
      <c r="F145" s="85"/>
      <c r="G145" s="86"/>
      <c r="H145" s="85"/>
      <c r="I145" s="86"/>
      <c r="J145" s="85"/>
      <c r="K145" s="86"/>
      <c r="L145" s="85"/>
    </row>
    <row r="146" spans="1:12" s="99" customFormat="1" ht="16.05" customHeight="1" x14ac:dyDescent="0.25">
      <c r="A146" s="119"/>
      <c r="B146" s="90" t="s">
        <v>264</v>
      </c>
      <c r="C146" s="89">
        <v>423314000</v>
      </c>
      <c r="D146" s="88">
        <v>373661000</v>
      </c>
      <c r="E146" s="89">
        <v>319868000</v>
      </c>
      <c r="F146" s="88">
        <v>180415000</v>
      </c>
      <c r="G146" s="89">
        <v>164669000</v>
      </c>
      <c r="H146" s="88">
        <v>144109000</v>
      </c>
      <c r="I146" s="89">
        <v>172781000</v>
      </c>
      <c r="J146" s="88">
        <v>204639000</v>
      </c>
      <c r="K146" s="89">
        <v>195942000</v>
      </c>
      <c r="L146" s="88">
        <v>182774000</v>
      </c>
    </row>
    <row r="147" spans="1:12" s="99" customFormat="1" ht="16.05" customHeight="1" x14ac:dyDescent="0.25">
      <c r="A147" s="119"/>
      <c r="B147" s="87" t="s">
        <v>265</v>
      </c>
      <c r="C147" s="86">
        <v>0</v>
      </c>
      <c r="D147" s="85">
        <v>0</v>
      </c>
      <c r="E147" s="86">
        <v>0</v>
      </c>
      <c r="F147" s="85">
        <v>0</v>
      </c>
      <c r="G147" s="86">
        <v>0</v>
      </c>
      <c r="H147" s="85">
        <v>0</v>
      </c>
      <c r="I147" s="86">
        <v>0</v>
      </c>
      <c r="J147" s="85">
        <v>0</v>
      </c>
      <c r="K147" s="86">
        <v>0</v>
      </c>
      <c r="L147" s="85">
        <v>0</v>
      </c>
    </row>
    <row r="148" spans="1:12" s="99" customFormat="1" ht="16.05" customHeight="1" x14ac:dyDescent="0.25">
      <c r="A148" s="119"/>
      <c r="B148" s="87" t="s">
        <v>266</v>
      </c>
      <c r="C148" s="86">
        <v>0</v>
      </c>
      <c r="D148" s="85">
        <v>0</v>
      </c>
      <c r="E148" s="86">
        <v>0</v>
      </c>
      <c r="F148" s="85">
        <v>0</v>
      </c>
      <c r="G148" s="86">
        <v>0</v>
      </c>
      <c r="H148" s="85">
        <v>0</v>
      </c>
      <c r="I148" s="86">
        <v>0</v>
      </c>
      <c r="J148" s="85">
        <v>0</v>
      </c>
      <c r="K148" s="86">
        <v>0</v>
      </c>
      <c r="L148" s="85">
        <v>0</v>
      </c>
    </row>
    <row r="149" spans="1:12" s="99" customFormat="1" ht="16.05" customHeight="1" x14ac:dyDescent="0.25">
      <c r="A149" s="119"/>
      <c r="B149" s="87" t="s">
        <v>267</v>
      </c>
      <c r="C149" s="86">
        <v>0</v>
      </c>
      <c r="D149" s="85">
        <v>0</v>
      </c>
      <c r="E149" s="86">
        <v>0</v>
      </c>
      <c r="F149" s="85">
        <v>0</v>
      </c>
      <c r="G149" s="86">
        <v>0</v>
      </c>
      <c r="H149" s="85">
        <v>0</v>
      </c>
      <c r="I149" s="86">
        <v>0</v>
      </c>
      <c r="J149" s="85">
        <v>0</v>
      </c>
      <c r="K149" s="86">
        <v>0</v>
      </c>
      <c r="L149" s="85">
        <v>0</v>
      </c>
    </row>
    <row r="150" spans="1:12" s="99" customFormat="1" ht="16.05" customHeight="1" x14ac:dyDescent="0.25">
      <c r="A150" s="119"/>
      <c r="B150" s="87" t="s">
        <v>268</v>
      </c>
      <c r="C150" s="86">
        <v>0</v>
      </c>
      <c r="D150" s="85">
        <v>0</v>
      </c>
      <c r="E150" s="86">
        <v>0</v>
      </c>
      <c r="F150" s="85">
        <v>0</v>
      </c>
      <c r="G150" s="86">
        <v>0</v>
      </c>
      <c r="H150" s="85">
        <v>0</v>
      </c>
      <c r="I150" s="86">
        <v>0</v>
      </c>
      <c r="J150" s="85">
        <v>0</v>
      </c>
      <c r="K150" s="86">
        <v>0</v>
      </c>
      <c r="L150" s="85">
        <v>0</v>
      </c>
    </row>
    <row r="151" spans="1:12" s="99" customFormat="1" ht="16.05" customHeight="1" x14ac:dyDescent="0.25">
      <c r="A151" s="119"/>
      <c r="B151" s="87" t="s">
        <v>269</v>
      </c>
      <c r="C151" s="86">
        <v>0</v>
      </c>
      <c r="D151" s="85">
        <v>0</v>
      </c>
      <c r="E151" s="86">
        <v>0</v>
      </c>
      <c r="F151" s="85">
        <v>0</v>
      </c>
      <c r="G151" s="86">
        <v>0</v>
      </c>
      <c r="H151" s="85">
        <v>0</v>
      </c>
      <c r="I151" s="86">
        <v>0</v>
      </c>
      <c r="J151" s="85">
        <v>0</v>
      </c>
      <c r="K151" s="86">
        <v>0</v>
      </c>
      <c r="L151" s="85">
        <v>0</v>
      </c>
    </row>
    <row r="152" spans="1:12" s="99" customFormat="1" ht="16.05" customHeight="1" x14ac:dyDescent="0.25">
      <c r="A152" s="119"/>
      <c r="B152" s="87" t="s">
        <v>270</v>
      </c>
      <c r="C152" s="86">
        <v>0</v>
      </c>
      <c r="D152" s="85">
        <v>0</v>
      </c>
      <c r="E152" s="86">
        <v>0</v>
      </c>
      <c r="F152" s="85">
        <v>0</v>
      </c>
      <c r="G152" s="86">
        <v>0</v>
      </c>
      <c r="H152" s="85">
        <v>0</v>
      </c>
      <c r="I152" s="86">
        <v>0</v>
      </c>
      <c r="J152" s="85">
        <v>0</v>
      </c>
      <c r="K152" s="86">
        <v>0</v>
      </c>
      <c r="L152" s="85">
        <v>0</v>
      </c>
    </row>
    <row r="153" spans="1:12" s="99" customFormat="1" ht="16.05" customHeight="1" x14ac:dyDescent="0.25">
      <c r="A153" s="119"/>
      <c r="B153" s="87" t="s">
        <v>271</v>
      </c>
      <c r="C153" s="86">
        <v>57162000</v>
      </c>
      <c r="D153" s="85">
        <v>11428000</v>
      </c>
      <c r="E153" s="86">
        <v>0</v>
      </c>
      <c r="F153" s="85">
        <v>0</v>
      </c>
      <c r="G153" s="86">
        <v>0</v>
      </c>
      <c r="H153" s="85">
        <v>0</v>
      </c>
      <c r="I153" s="86">
        <v>0</v>
      </c>
      <c r="J153" s="85">
        <v>29200000</v>
      </c>
      <c r="K153" s="86">
        <v>28500000</v>
      </c>
      <c r="L153" s="85">
        <v>33110000</v>
      </c>
    </row>
    <row r="154" spans="1:12" s="99" customFormat="1" ht="16.05" customHeight="1" x14ac:dyDescent="0.25">
      <c r="A154" s="119"/>
      <c r="B154" s="87" t="s">
        <v>272</v>
      </c>
      <c r="C154" s="86">
        <v>52011000</v>
      </c>
      <c r="D154" s="85">
        <v>113491000</v>
      </c>
      <c r="E154" s="86">
        <v>0</v>
      </c>
      <c r="F154" s="85">
        <v>0</v>
      </c>
      <c r="G154" s="86">
        <v>0</v>
      </c>
      <c r="H154" s="85">
        <v>0</v>
      </c>
      <c r="I154" s="86">
        <v>0</v>
      </c>
      <c r="J154" s="85">
        <v>0</v>
      </c>
      <c r="K154" s="86">
        <v>0</v>
      </c>
      <c r="L154" s="85">
        <v>0</v>
      </c>
    </row>
    <row r="155" spans="1:12" s="99" customFormat="1" ht="16.05" customHeight="1" x14ac:dyDescent="0.25">
      <c r="A155" s="119"/>
      <c r="B155" s="87" t="s">
        <v>273</v>
      </c>
      <c r="C155" s="86">
        <v>30383000</v>
      </c>
      <c r="D155" s="85">
        <v>19461000</v>
      </c>
      <c r="E155" s="86">
        <v>17455000</v>
      </c>
      <c r="F155" s="85">
        <v>261000</v>
      </c>
      <c r="G155" s="86">
        <v>1254000</v>
      </c>
      <c r="H155" s="85">
        <v>1167000</v>
      </c>
      <c r="I155" s="86">
        <v>8665000</v>
      </c>
      <c r="J155" s="85">
        <v>982000</v>
      </c>
      <c r="K155" s="86">
        <v>881000</v>
      </c>
      <c r="L155" s="85">
        <v>1059000</v>
      </c>
    </row>
    <row r="156" spans="1:12" s="99" customFormat="1" ht="16.05" customHeight="1" x14ac:dyDescent="0.25">
      <c r="A156" s="119"/>
      <c r="B156" s="87" t="s">
        <v>274</v>
      </c>
      <c r="C156" s="86">
        <v>96452000</v>
      </c>
      <c r="D156" s="85">
        <v>85908000</v>
      </c>
      <c r="E156" s="86">
        <v>96181000</v>
      </c>
      <c r="F156" s="85">
        <v>0</v>
      </c>
      <c r="G156" s="86">
        <v>0</v>
      </c>
      <c r="H156" s="85">
        <v>0</v>
      </c>
      <c r="I156" s="86">
        <v>0</v>
      </c>
      <c r="J156" s="85">
        <v>0</v>
      </c>
      <c r="K156" s="86">
        <v>0</v>
      </c>
      <c r="L156" s="85">
        <v>0</v>
      </c>
    </row>
    <row r="157" spans="1:12" s="99" customFormat="1" ht="16.05" customHeight="1" x14ac:dyDescent="0.25">
      <c r="A157" s="119"/>
      <c r="B157" s="87" t="s">
        <v>275</v>
      </c>
      <c r="C157" s="86">
        <v>0</v>
      </c>
      <c r="D157" s="85">
        <v>0</v>
      </c>
      <c r="E157" s="86">
        <v>0</v>
      </c>
      <c r="F157" s="85">
        <v>0</v>
      </c>
      <c r="G157" s="86">
        <v>0</v>
      </c>
      <c r="H157" s="85">
        <v>0</v>
      </c>
      <c r="I157" s="86">
        <v>0</v>
      </c>
      <c r="J157" s="85">
        <v>0</v>
      </c>
      <c r="K157" s="86">
        <v>0</v>
      </c>
      <c r="L157" s="85">
        <v>0</v>
      </c>
    </row>
    <row r="158" spans="1:12" s="99" customFormat="1" ht="16.05" customHeight="1" x14ac:dyDescent="0.25">
      <c r="A158" s="119"/>
      <c r="B158" s="87" t="s">
        <v>276</v>
      </c>
      <c r="C158" s="86">
        <v>0</v>
      </c>
      <c r="D158" s="85">
        <v>0</v>
      </c>
      <c r="E158" s="86">
        <v>0</v>
      </c>
      <c r="F158" s="85">
        <v>0</v>
      </c>
      <c r="G158" s="86">
        <v>0</v>
      </c>
      <c r="H158" s="85">
        <v>0</v>
      </c>
      <c r="I158" s="86">
        <v>0</v>
      </c>
      <c r="J158" s="85">
        <v>0</v>
      </c>
      <c r="K158" s="86">
        <v>0</v>
      </c>
      <c r="L158" s="85">
        <v>0</v>
      </c>
    </row>
    <row r="159" spans="1:12" s="99" customFormat="1" ht="16.05" customHeight="1" x14ac:dyDescent="0.25">
      <c r="A159" s="119"/>
      <c r="B159" s="87" t="s">
        <v>277</v>
      </c>
      <c r="C159" s="86">
        <v>156101000</v>
      </c>
      <c r="D159" s="85">
        <v>105806000</v>
      </c>
      <c r="E159" s="86">
        <v>156435000</v>
      </c>
      <c r="F159" s="85">
        <v>156354000</v>
      </c>
      <c r="G159" s="86">
        <v>144968000</v>
      </c>
      <c r="H159" s="85">
        <v>119887000</v>
      </c>
      <c r="I159" s="86">
        <v>128750000</v>
      </c>
      <c r="J159" s="85">
        <v>123923000</v>
      </c>
      <c r="K159" s="86">
        <v>132480000</v>
      </c>
      <c r="L159" s="85">
        <v>100618000</v>
      </c>
    </row>
    <row r="160" spans="1:12" s="99" customFormat="1" ht="16.05" customHeight="1" x14ac:dyDescent="0.25">
      <c r="A160" s="119"/>
      <c r="B160" s="87" t="s">
        <v>278</v>
      </c>
      <c r="C160" s="86">
        <v>0</v>
      </c>
      <c r="D160" s="85">
        <v>0</v>
      </c>
      <c r="E160" s="86">
        <v>0</v>
      </c>
      <c r="F160" s="85">
        <v>0</v>
      </c>
      <c r="G160" s="86">
        <v>0</v>
      </c>
      <c r="H160" s="85">
        <v>0</v>
      </c>
      <c r="I160" s="86">
        <v>0</v>
      </c>
      <c r="J160" s="85">
        <v>0</v>
      </c>
      <c r="K160" s="86">
        <v>0</v>
      </c>
      <c r="L160" s="85">
        <v>0</v>
      </c>
    </row>
    <row r="161" spans="1:12" s="99" customFormat="1" ht="16.05" customHeight="1" x14ac:dyDescent="0.25">
      <c r="A161" s="119"/>
      <c r="B161" s="87" t="s">
        <v>279</v>
      </c>
      <c r="C161" s="86">
        <v>0</v>
      </c>
      <c r="D161" s="85">
        <v>0</v>
      </c>
      <c r="E161" s="86">
        <v>0</v>
      </c>
      <c r="F161" s="85">
        <v>0</v>
      </c>
      <c r="G161" s="86">
        <v>0</v>
      </c>
      <c r="H161" s="85">
        <v>0</v>
      </c>
      <c r="I161" s="86">
        <v>0</v>
      </c>
      <c r="J161" s="85">
        <v>0</v>
      </c>
      <c r="K161" s="86">
        <v>0</v>
      </c>
      <c r="L161" s="85">
        <v>0</v>
      </c>
    </row>
    <row r="162" spans="1:12" s="99" customFormat="1" ht="16.05" customHeight="1" x14ac:dyDescent="0.25">
      <c r="A162" s="119"/>
      <c r="B162" s="87" t="s">
        <v>280</v>
      </c>
      <c r="C162" s="86">
        <v>0</v>
      </c>
      <c r="D162" s="85">
        <v>0</v>
      </c>
      <c r="E162" s="86">
        <v>0</v>
      </c>
      <c r="F162" s="85">
        <v>0</v>
      </c>
      <c r="G162" s="86">
        <v>0</v>
      </c>
      <c r="H162" s="85">
        <v>0</v>
      </c>
      <c r="I162" s="86">
        <v>0</v>
      </c>
      <c r="J162" s="85">
        <v>0</v>
      </c>
      <c r="K162" s="86">
        <v>0</v>
      </c>
      <c r="L162" s="85">
        <v>0</v>
      </c>
    </row>
    <row r="163" spans="1:12" s="99" customFormat="1" ht="16.05" customHeight="1" x14ac:dyDescent="0.25">
      <c r="A163" s="119"/>
      <c r="B163" s="87" t="s">
        <v>281</v>
      </c>
      <c r="C163" s="86">
        <v>0</v>
      </c>
      <c r="D163" s="85">
        <v>0</v>
      </c>
      <c r="E163" s="86">
        <v>0</v>
      </c>
      <c r="F163" s="85">
        <v>0</v>
      </c>
      <c r="G163" s="86">
        <v>0</v>
      </c>
      <c r="H163" s="85">
        <v>0</v>
      </c>
      <c r="I163" s="86">
        <v>0</v>
      </c>
      <c r="J163" s="85">
        <v>0</v>
      </c>
      <c r="K163" s="86">
        <v>0</v>
      </c>
      <c r="L163" s="85">
        <v>0</v>
      </c>
    </row>
    <row r="164" spans="1:12" s="99" customFormat="1" ht="16.05" customHeight="1" x14ac:dyDescent="0.25">
      <c r="A164" s="119"/>
      <c r="B164" s="87" t="s">
        <v>282</v>
      </c>
      <c r="C164" s="86">
        <v>0</v>
      </c>
      <c r="D164" s="85">
        <v>0</v>
      </c>
      <c r="E164" s="86">
        <v>0</v>
      </c>
      <c r="F164" s="85">
        <v>0</v>
      </c>
      <c r="G164" s="86">
        <v>0</v>
      </c>
      <c r="H164" s="85">
        <v>0</v>
      </c>
      <c r="I164" s="86">
        <v>0</v>
      </c>
      <c r="J164" s="85">
        <v>0</v>
      </c>
      <c r="K164" s="86">
        <v>0</v>
      </c>
      <c r="L164" s="85">
        <v>0</v>
      </c>
    </row>
    <row r="165" spans="1:12" s="99" customFormat="1" ht="16.05" customHeight="1" x14ac:dyDescent="0.25">
      <c r="A165" s="119"/>
      <c r="B165" s="87" t="s">
        <v>283</v>
      </c>
      <c r="C165" s="86">
        <v>12131000</v>
      </c>
      <c r="D165" s="85">
        <v>25751000</v>
      </c>
      <c r="E165" s="86">
        <v>18160000</v>
      </c>
      <c r="F165" s="85">
        <v>9074000</v>
      </c>
      <c r="G165" s="86">
        <v>4327000</v>
      </c>
      <c r="H165" s="85">
        <v>7027000</v>
      </c>
      <c r="I165" s="86">
        <v>19570000</v>
      </c>
      <c r="J165" s="85">
        <v>11478000</v>
      </c>
      <c r="K165" s="86">
        <v>10964000</v>
      </c>
      <c r="L165" s="85">
        <v>13274000</v>
      </c>
    </row>
    <row r="166" spans="1:12" s="99" customFormat="1" ht="16.05" customHeight="1" x14ac:dyDescent="0.25">
      <c r="A166" s="119"/>
      <c r="B166" s="87" t="s">
        <v>284</v>
      </c>
      <c r="C166" s="86">
        <v>0</v>
      </c>
      <c r="D166" s="85">
        <v>0</v>
      </c>
      <c r="E166" s="86">
        <v>0</v>
      </c>
      <c r="F166" s="85">
        <v>0</v>
      </c>
      <c r="G166" s="86">
        <v>0</v>
      </c>
      <c r="H166" s="85">
        <v>0</v>
      </c>
      <c r="I166" s="86">
        <v>0</v>
      </c>
      <c r="J166" s="85">
        <v>0</v>
      </c>
      <c r="K166" s="86">
        <v>0</v>
      </c>
      <c r="L166" s="85">
        <v>0</v>
      </c>
    </row>
    <row r="167" spans="1:12" s="99" customFormat="1" ht="16.05" customHeight="1" x14ac:dyDescent="0.25">
      <c r="A167" s="119"/>
      <c r="B167" s="87" t="s">
        <v>285</v>
      </c>
      <c r="C167" s="86">
        <v>0</v>
      </c>
      <c r="D167" s="85">
        <v>0</v>
      </c>
      <c r="E167" s="86">
        <v>0</v>
      </c>
      <c r="F167" s="85">
        <v>0</v>
      </c>
      <c r="G167" s="86">
        <v>0</v>
      </c>
      <c r="H167" s="85">
        <v>0</v>
      </c>
      <c r="I167" s="86">
        <v>0</v>
      </c>
      <c r="J167" s="85">
        <v>0</v>
      </c>
      <c r="K167" s="86">
        <v>0</v>
      </c>
      <c r="L167" s="85">
        <v>0</v>
      </c>
    </row>
    <row r="168" spans="1:12" s="99" customFormat="1" ht="16.05" customHeight="1" x14ac:dyDescent="0.25">
      <c r="A168" s="119"/>
      <c r="B168" s="87" t="s">
        <v>286</v>
      </c>
      <c r="C168" s="86">
        <v>0</v>
      </c>
      <c r="D168" s="85">
        <v>0</v>
      </c>
      <c r="E168" s="86">
        <v>0</v>
      </c>
      <c r="F168" s="85">
        <v>0</v>
      </c>
      <c r="G168" s="86">
        <v>0</v>
      </c>
      <c r="H168" s="85">
        <v>0</v>
      </c>
      <c r="I168" s="86">
        <v>0</v>
      </c>
      <c r="J168" s="85">
        <v>0</v>
      </c>
      <c r="K168" s="86">
        <v>0</v>
      </c>
      <c r="L168" s="85">
        <v>0</v>
      </c>
    </row>
    <row r="169" spans="1:12" s="99" customFormat="1" ht="16.05" customHeight="1" x14ac:dyDescent="0.25">
      <c r="A169" s="119"/>
      <c r="B169" s="87" t="s">
        <v>287</v>
      </c>
      <c r="C169" s="86">
        <v>0</v>
      </c>
      <c r="D169" s="85">
        <v>0</v>
      </c>
      <c r="E169" s="86">
        <v>0</v>
      </c>
      <c r="F169" s="85">
        <v>0</v>
      </c>
      <c r="G169" s="86">
        <v>0</v>
      </c>
      <c r="H169" s="85">
        <v>0</v>
      </c>
      <c r="I169" s="86" t="s">
        <v>152</v>
      </c>
      <c r="J169" s="85" t="s">
        <v>152</v>
      </c>
      <c r="K169" s="86" t="s">
        <v>152</v>
      </c>
      <c r="L169" s="85" t="s">
        <v>152</v>
      </c>
    </row>
    <row r="170" spans="1:12" s="99" customFormat="1" ht="16.05" customHeight="1" x14ac:dyDescent="0.25">
      <c r="A170" s="119"/>
      <c r="B170" s="87" t="s">
        <v>288</v>
      </c>
      <c r="C170" s="86">
        <v>0</v>
      </c>
      <c r="D170" s="85">
        <v>0</v>
      </c>
      <c r="E170" s="86">
        <v>0</v>
      </c>
      <c r="F170" s="85">
        <v>0</v>
      </c>
      <c r="G170" s="86">
        <v>0</v>
      </c>
      <c r="H170" s="85">
        <v>0</v>
      </c>
      <c r="I170" s="86" t="s">
        <v>152</v>
      </c>
      <c r="J170" s="85" t="s">
        <v>152</v>
      </c>
      <c r="K170" s="86" t="s">
        <v>152</v>
      </c>
      <c r="L170" s="85" t="s">
        <v>152</v>
      </c>
    </row>
    <row r="171" spans="1:12" s="99" customFormat="1" ht="16.05" customHeight="1" x14ac:dyDescent="0.25">
      <c r="A171" s="119"/>
      <c r="B171" s="87" t="s">
        <v>289</v>
      </c>
      <c r="C171" s="86">
        <v>4733000</v>
      </c>
      <c r="D171" s="85">
        <v>2753000</v>
      </c>
      <c r="E171" s="86">
        <v>13727000</v>
      </c>
      <c r="F171" s="85">
        <v>2927000</v>
      </c>
      <c r="G171" s="86">
        <v>5271000</v>
      </c>
      <c r="H171" s="85">
        <v>4545000</v>
      </c>
      <c r="I171" s="86">
        <v>4227000</v>
      </c>
      <c r="J171" s="85">
        <v>5081000</v>
      </c>
      <c r="K171" s="86">
        <v>11237000</v>
      </c>
      <c r="L171" s="85">
        <v>9695000</v>
      </c>
    </row>
    <row r="172" spans="1:12" s="99" customFormat="1" ht="16.05" customHeight="1" x14ac:dyDescent="0.25">
      <c r="A172" s="119"/>
      <c r="B172" s="87" t="s">
        <v>290</v>
      </c>
      <c r="C172" s="86">
        <v>0</v>
      </c>
      <c r="D172" s="85">
        <v>0</v>
      </c>
      <c r="E172" s="86">
        <v>0</v>
      </c>
      <c r="F172" s="85">
        <v>0</v>
      </c>
      <c r="G172" s="86">
        <v>0</v>
      </c>
      <c r="H172" s="85">
        <v>0</v>
      </c>
      <c r="I172" s="86">
        <v>0</v>
      </c>
      <c r="J172" s="85">
        <v>0</v>
      </c>
      <c r="K172" s="86">
        <v>1178000</v>
      </c>
      <c r="L172" s="85">
        <v>5785000</v>
      </c>
    </row>
    <row r="173" spans="1:12" s="99" customFormat="1" ht="16.05" customHeight="1" x14ac:dyDescent="0.25">
      <c r="A173" s="119"/>
      <c r="B173" s="87" t="s">
        <v>291</v>
      </c>
      <c r="C173" s="86">
        <v>3062000</v>
      </c>
      <c r="D173" s="85">
        <v>2807000</v>
      </c>
      <c r="E173" s="86">
        <v>3318000</v>
      </c>
      <c r="F173" s="85">
        <v>3264000</v>
      </c>
      <c r="G173" s="86">
        <v>3049000</v>
      </c>
      <c r="H173" s="85">
        <v>3053000</v>
      </c>
      <c r="I173" s="86">
        <v>3105000</v>
      </c>
      <c r="J173" s="85">
        <v>3021000</v>
      </c>
      <c r="K173" s="86">
        <v>2894000</v>
      </c>
      <c r="L173" s="85">
        <v>2598000</v>
      </c>
    </row>
    <row r="174" spans="1:12" s="99" customFormat="1" ht="16.05" customHeight="1" x14ac:dyDescent="0.25">
      <c r="A174" s="119"/>
      <c r="B174" s="87" t="s">
        <v>292</v>
      </c>
      <c r="C174" s="86">
        <v>0</v>
      </c>
      <c r="D174" s="85">
        <v>0</v>
      </c>
      <c r="E174" s="86">
        <v>0</v>
      </c>
      <c r="F174" s="85">
        <v>0</v>
      </c>
      <c r="G174" s="86">
        <v>0</v>
      </c>
      <c r="H174" s="85">
        <v>0</v>
      </c>
      <c r="I174" s="86">
        <v>0</v>
      </c>
      <c r="J174" s="85">
        <v>0</v>
      </c>
      <c r="K174" s="86">
        <v>0</v>
      </c>
      <c r="L174" s="85">
        <v>0</v>
      </c>
    </row>
    <row r="175" spans="1:12" s="99" customFormat="1" ht="16.05" customHeight="1" x14ac:dyDescent="0.25">
      <c r="A175" s="119"/>
      <c r="B175" s="87" t="s">
        <v>293</v>
      </c>
      <c r="C175" s="86">
        <v>10908000</v>
      </c>
      <c r="D175" s="85">
        <v>5835000</v>
      </c>
      <c r="E175" s="86">
        <v>14286000</v>
      </c>
      <c r="F175" s="85">
        <v>7280000</v>
      </c>
      <c r="G175" s="86">
        <v>4775000</v>
      </c>
      <c r="H175" s="85">
        <v>7696000</v>
      </c>
      <c r="I175" s="86">
        <v>7430000</v>
      </c>
      <c r="J175" s="85">
        <v>29858000</v>
      </c>
      <c r="K175" s="86">
        <v>6711000</v>
      </c>
      <c r="L175" s="85">
        <v>15435000</v>
      </c>
    </row>
    <row r="176" spans="1:12" s="99" customFormat="1" ht="16.05" customHeight="1" x14ac:dyDescent="0.25">
      <c r="A176" s="119"/>
      <c r="B176" s="87" t="s">
        <v>294</v>
      </c>
      <c r="C176" s="86">
        <v>371000</v>
      </c>
      <c r="D176" s="85">
        <v>421000</v>
      </c>
      <c r="E176" s="86">
        <v>306000</v>
      </c>
      <c r="F176" s="85">
        <v>1255000</v>
      </c>
      <c r="G176" s="86">
        <v>1025000</v>
      </c>
      <c r="H176" s="85">
        <v>734000</v>
      </c>
      <c r="I176" s="86">
        <v>1034000</v>
      </c>
      <c r="J176" s="85">
        <v>1096000</v>
      </c>
      <c r="K176" s="86">
        <v>1097000</v>
      </c>
      <c r="L176" s="85">
        <v>1200000</v>
      </c>
    </row>
    <row r="177" spans="1:12" s="99" customFormat="1" ht="16.05" customHeight="1" x14ac:dyDescent="0.25">
      <c r="A177" s="119"/>
      <c r="B177" s="93" t="s">
        <v>295</v>
      </c>
      <c r="C177" s="92">
        <v>274480000</v>
      </c>
      <c r="D177" s="91">
        <v>173841000</v>
      </c>
      <c r="E177" s="92">
        <v>223381000</v>
      </c>
      <c r="F177" s="91">
        <v>179160000</v>
      </c>
      <c r="G177" s="92">
        <v>163644000</v>
      </c>
      <c r="H177" s="91">
        <v>143375000</v>
      </c>
      <c r="I177" s="92">
        <v>171747000</v>
      </c>
      <c r="J177" s="91">
        <v>203543000</v>
      </c>
      <c r="K177" s="92">
        <v>193667000</v>
      </c>
      <c r="L177" s="91">
        <v>175789000</v>
      </c>
    </row>
    <row r="178" spans="1:12" s="99" customFormat="1" ht="16.05" customHeight="1" x14ac:dyDescent="0.25">
      <c r="A178" s="119"/>
      <c r="B178" s="93" t="s">
        <v>296</v>
      </c>
      <c r="C178" s="92">
        <v>148834000</v>
      </c>
      <c r="D178" s="91">
        <v>199820000</v>
      </c>
      <c r="E178" s="92">
        <v>96487000</v>
      </c>
      <c r="F178" s="91">
        <v>1255000</v>
      </c>
      <c r="G178" s="92">
        <v>1025000</v>
      </c>
      <c r="H178" s="91">
        <v>734000</v>
      </c>
      <c r="I178" s="92">
        <v>1034000</v>
      </c>
      <c r="J178" s="91">
        <v>1096000</v>
      </c>
      <c r="K178" s="92">
        <v>2275000</v>
      </c>
      <c r="L178" s="91">
        <v>6985000</v>
      </c>
    </row>
    <row r="179" spans="1:12" s="99" customFormat="1" ht="16.05" customHeight="1" x14ac:dyDescent="0.25">
      <c r="A179" s="119"/>
      <c r="B179" s="87"/>
      <c r="C179" s="86"/>
      <c r="D179" s="85"/>
      <c r="E179" s="86"/>
      <c r="F179" s="85"/>
      <c r="G179" s="86"/>
      <c r="H179" s="85"/>
      <c r="I179" s="86"/>
      <c r="J179" s="85"/>
      <c r="K179" s="86"/>
      <c r="L179" s="91"/>
    </row>
    <row r="180" spans="1:12" s="99" customFormat="1" ht="16.05" customHeight="1" x14ac:dyDescent="0.25">
      <c r="A180" s="119"/>
      <c r="B180" s="90" t="s">
        <v>297</v>
      </c>
      <c r="C180" s="89">
        <v>3585000</v>
      </c>
      <c r="D180" s="88">
        <v>2365000</v>
      </c>
      <c r="E180" s="89">
        <v>2743000</v>
      </c>
      <c r="F180" s="88">
        <v>1351000</v>
      </c>
      <c r="G180" s="89">
        <v>2168000</v>
      </c>
      <c r="H180" s="88">
        <v>2324000</v>
      </c>
      <c r="I180" s="89">
        <v>2127000</v>
      </c>
      <c r="J180" s="88">
        <v>3873000</v>
      </c>
      <c r="K180" s="89">
        <v>3097000</v>
      </c>
      <c r="L180" s="88">
        <v>2332000</v>
      </c>
    </row>
    <row r="181" spans="1:12" s="99" customFormat="1" ht="16.05" customHeight="1" x14ac:dyDescent="0.25">
      <c r="A181" s="119"/>
      <c r="B181" s="87" t="s">
        <v>298</v>
      </c>
      <c r="C181" s="86" t="s">
        <v>152</v>
      </c>
      <c r="D181" s="85" t="s">
        <v>152</v>
      </c>
      <c r="E181" s="86" t="s">
        <v>152</v>
      </c>
      <c r="F181" s="85" t="s">
        <v>152</v>
      </c>
      <c r="G181" s="86" t="s">
        <v>152</v>
      </c>
      <c r="H181" s="85" t="s">
        <v>152</v>
      </c>
      <c r="I181" s="86" t="s">
        <v>152</v>
      </c>
      <c r="J181" s="85" t="s">
        <v>152</v>
      </c>
      <c r="K181" s="86" t="s">
        <v>152</v>
      </c>
      <c r="L181" s="100" t="s">
        <v>152</v>
      </c>
    </row>
    <row r="182" spans="1:12" s="99" customFormat="1" ht="16.05" customHeight="1" x14ac:dyDescent="0.25">
      <c r="A182" s="119"/>
      <c r="B182" s="84"/>
      <c r="C182" s="84"/>
      <c r="D182" s="83"/>
      <c r="E182" s="84"/>
      <c r="F182" s="83"/>
      <c r="G182" s="84"/>
      <c r="H182" s="83"/>
      <c r="I182" s="84"/>
      <c r="J182" s="83"/>
      <c r="K182" s="84"/>
      <c r="L182" s="83"/>
    </row>
    <row r="183" spans="1:12" ht="26.4" customHeight="1" thickBot="1" x14ac:dyDescent="0.35">
      <c r="B183" s="5" t="s">
        <v>89</v>
      </c>
      <c r="C183" s="17">
        <v>1149407000</v>
      </c>
      <c r="D183" s="17">
        <v>1082259000</v>
      </c>
      <c r="E183" s="17">
        <v>1034622000</v>
      </c>
      <c r="F183" s="17">
        <v>829777000</v>
      </c>
      <c r="G183" s="17">
        <v>813772000</v>
      </c>
      <c r="H183" s="17">
        <v>750566000</v>
      </c>
      <c r="I183" s="17">
        <v>651484000</v>
      </c>
      <c r="J183" s="17">
        <v>539097000</v>
      </c>
      <c r="K183" s="17">
        <v>509171000</v>
      </c>
      <c r="L183" s="17">
        <v>441860000</v>
      </c>
    </row>
    <row r="184" spans="1:12" ht="13.8" thickTop="1" x14ac:dyDescent="0.25">
      <c r="D184" s="98"/>
      <c r="E184" s="82"/>
      <c r="F184" s="98"/>
      <c r="G184" s="82"/>
      <c r="H184" s="98"/>
      <c r="I184" s="82"/>
      <c r="J184" s="98"/>
      <c r="K184" s="82"/>
      <c r="L184" s="82"/>
    </row>
    <row r="185" spans="1:12" ht="16.8" x14ac:dyDescent="0.3">
      <c r="B185" s="97" t="s">
        <v>54</v>
      </c>
      <c r="C185" s="96">
        <f t="shared" ref="C185:L185" si="0">SUM(C108-C183)</f>
        <v>0</v>
      </c>
      <c r="D185" s="96">
        <f t="shared" si="0"/>
        <v>0</v>
      </c>
      <c r="E185" s="96">
        <f t="shared" si="0"/>
        <v>0</v>
      </c>
      <c r="F185" s="96">
        <f t="shared" si="0"/>
        <v>0</v>
      </c>
      <c r="G185" s="96">
        <f t="shared" si="0"/>
        <v>0</v>
      </c>
      <c r="H185" s="96">
        <f t="shared" si="0"/>
        <v>0</v>
      </c>
      <c r="I185" s="96">
        <f t="shared" si="0"/>
        <v>0</v>
      </c>
      <c r="J185" s="96">
        <f t="shared" si="0"/>
        <v>0</v>
      </c>
      <c r="K185" s="96">
        <f t="shared" si="0"/>
        <v>0</v>
      </c>
      <c r="L185" s="96">
        <f t="shared" si="0"/>
        <v>0</v>
      </c>
    </row>
    <row r="188" spans="1:12" ht="13.2" customHeight="1" x14ac:dyDescent="0.25"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33" t="s">
        <v>0</v>
      </c>
    </row>
    <row r="189" spans="1:12" ht="13.8" customHeight="1" thickBot="1" x14ac:dyDescent="0.3"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4"/>
    </row>
    <row r="190" spans="1:12" ht="14.4" customHeight="1" thickTop="1" x14ac:dyDescent="0.25"/>
    <row r="191" spans="1:12" ht="15.6" x14ac:dyDescent="0.3">
      <c r="B191" s="95" t="s">
        <v>55</v>
      </c>
      <c r="C191" s="94" t="s">
        <v>19</v>
      </c>
      <c r="D191" s="94" t="s">
        <v>20</v>
      </c>
      <c r="E191" s="94" t="s">
        <v>299</v>
      </c>
      <c r="F191" s="94" t="s">
        <v>300</v>
      </c>
      <c r="G191" s="94" t="s">
        <v>301</v>
      </c>
      <c r="H191" s="94" t="s">
        <v>302</v>
      </c>
      <c r="I191" s="94" t="s">
        <v>303</v>
      </c>
      <c r="J191" s="94" t="s">
        <v>304</v>
      </c>
      <c r="K191" s="94" t="s">
        <v>305</v>
      </c>
      <c r="L191" s="94" t="s">
        <v>306</v>
      </c>
    </row>
    <row r="192" spans="1:12" ht="13.8" x14ac:dyDescent="0.25">
      <c r="B192" s="93" t="s">
        <v>307</v>
      </c>
      <c r="C192" s="92">
        <v>557890000</v>
      </c>
      <c r="D192" s="91">
        <v>556673000</v>
      </c>
      <c r="E192" s="92">
        <v>857211000</v>
      </c>
      <c r="F192" s="91">
        <v>770513000</v>
      </c>
      <c r="G192" s="92">
        <v>766570000</v>
      </c>
      <c r="H192" s="91">
        <v>839298000</v>
      </c>
      <c r="I192" s="92">
        <v>831170000</v>
      </c>
      <c r="J192" s="91">
        <v>763027000</v>
      </c>
      <c r="K192" s="92">
        <v>729788000</v>
      </c>
      <c r="L192" s="91">
        <v>626888000</v>
      </c>
    </row>
    <row r="193" spans="2:12" ht="13.8" x14ac:dyDescent="0.25">
      <c r="B193" s="87" t="s">
        <v>308</v>
      </c>
      <c r="C193" s="86">
        <v>564003000</v>
      </c>
      <c r="D193" s="85">
        <v>561059000</v>
      </c>
      <c r="E193" s="86">
        <v>836947000</v>
      </c>
      <c r="F193" s="85">
        <v>745103000</v>
      </c>
      <c r="G193" s="86">
        <v>762380000</v>
      </c>
      <c r="H193" s="85">
        <v>823626000</v>
      </c>
      <c r="I193" s="86">
        <v>824795000</v>
      </c>
      <c r="J193" s="85">
        <v>755201000</v>
      </c>
      <c r="K193" s="86">
        <v>721092000</v>
      </c>
      <c r="L193" s="85">
        <v>615375000</v>
      </c>
    </row>
    <row r="194" spans="2:12" ht="13.8" x14ac:dyDescent="0.25">
      <c r="B194" s="87" t="s">
        <v>309</v>
      </c>
      <c r="C194" s="86">
        <v>-21822000</v>
      </c>
      <c r="D194" s="85">
        <v>-13492000</v>
      </c>
      <c r="E194" s="86">
        <v>5996000</v>
      </c>
      <c r="F194" s="85">
        <v>18027000</v>
      </c>
      <c r="G194" s="86">
        <v>-7717000</v>
      </c>
      <c r="H194" s="85">
        <v>6339000</v>
      </c>
      <c r="I194" s="86">
        <v>-2839000</v>
      </c>
      <c r="J194" s="85">
        <v>2300000</v>
      </c>
      <c r="K194" s="86">
        <v>3485000</v>
      </c>
      <c r="L194" s="85">
        <v>6360000</v>
      </c>
    </row>
    <row r="195" spans="2:12" ht="13.8" x14ac:dyDescent="0.25">
      <c r="B195" s="87" t="s">
        <v>310</v>
      </c>
      <c r="C195" s="86">
        <v>0</v>
      </c>
      <c r="D195" s="85">
        <v>0</v>
      </c>
      <c r="E195" s="86">
        <v>0</v>
      </c>
      <c r="F195" s="85">
        <v>0</v>
      </c>
      <c r="G195" s="86">
        <v>0</v>
      </c>
      <c r="H195" s="85">
        <v>0</v>
      </c>
      <c r="I195" s="86">
        <v>0</v>
      </c>
      <c r="J195" s="85">
        <v>0</v>
      </c>
      <c r="K195" s="86">
        <v>0</v>
      </c>
      <c r="L195" s="85">
        <v>0</v>
      </c>
    </row>
    <row r="196" spans="2:12" ht="13.8" x14ac:dyDescent="0.25">
      <c r="B196" s="87" t="s">
        <v>311</v>
      </c>
      <c r="C196" s="86">
        <v>-21822000</v>
      </c>
      <c r="D196" s="85">
        <v>-13492000</v>
      </c>
      <c r="E196" s="86">
        <v>5996000</v>
      </c>
      <c r="F196" s="85">
        <v>18027000</v>
      </c>
      <c r="G196" s="86">
        <v>-7717000</v>
      </c>
      <c r="H196" s="85">
        <v>6339000</v>
      </c>
      <c r="I196" s="86">
        <v>-2839000</v>
      </c>
      <c r="J196" s="85">
        <v>2300000</v>
      </c>
      <c r="K196" s="86">
        <v>3485000</v>
      </c>
      <c r="L196" s="85">
        <v>6360000</v>
      </c>
    </row>
    <row r="197" spans="2:12" ht="13.8" x14ac:dyDescent="0.25">
      <c r="B197" s="87" t="s">
        <v>312</v>
      </c>
      <c r="C197" s="86">
        <v>0</v>
      </c>
      <c r="D197" s="85">
        <v>0</v>
      </c>
      <c r="E197" s="86">
        <v>0</v>
      </c>
      <c r="F197" s="85">
        <v>0</v>
      </c>
      <c r="G197" s="86">
        <v>0</v>
      </c>
      <c r="H197" s="85">
        <v>0</v>
      </c>
      <c r="I197" s="86">
        <v>0</v>
      </c>
      <c r="J197" s="85">
        <v>0</v>
      </c>
      <c r="K197" s="86">
        <v>0</v>
      </c>
      <c r="L197" s="85">
        <v>0</v>
      </c>
    </row>
    <row r="198" spans="2:12" ht="13.8" x14ac:dyDescent="0.25">
      <c r="B198" s="87" t="s">
        <v>313</v>
      </c>
      <c r="C198" s="86">
        <v>15709000</v>
      </c>
      <c r="D198" s="85">
        <v>9106000</v>
      </c>
      <c r="E198" s="86">
        <v>14268000</v>
      </c>
      <c r="F198" s="85">
        <v>7383000</v>
      </c>
      <c r="G198" s="86">
        <v>11907000</v>
      </c>
      <c r="H198" s="85">
        <v>9333000</v>
      </c>
      <c r="I198" s="86">
        <v>9214000</v>
      </c>
      <c r="J198" s="85">
        <v>5526000</v>
      </c>
      <c r="K198" s="86">
        <v>5211000</v>
      </c>
      <c r="L198" s="85">
        <v>5153000</v>
      </c>
    </row>
    <row r="199" spans="2:12" ht="13.8" x14ac:dyDescent="0.25">
      <c r="B199" s="87" t="s">
        <v>314</v>
      </c>
      <c r="C199" s="86">
        <v>0</v>
      </c>
      <c r="D199" s="85">
        <v>0</v>
      </c>
      <c r="E199" s="86">
        <v>0</v>
      </c>
      <c r="F199" s="85">
        <v>0</v>
      </c>
      <c r="G199" s="86">
        <v>0</v>
      </c>
      <c r="H199" s="85">
        <v>0</v>
      </c>
      <c r="I199" s="86">
        <v>100000</v>
      </c>
      <c r="J199" s="85">
        <v>100000</v>
      </c>
      <c r="K199" s="86">
        <v>100000</v>
      </c>
      <c r="L199" s="85">
        <v>0</v>
      </c>
    </row>
    <row r="200" spans="2:12" ht="13.8" x14ac:dyDescent="0.25">
      <c r="B200" s="87"/>
      <c r="C200" s="86"/>
      <c r="D200" s="85"/>
      <c r="E200" s="86"/>
      <c r="F200" s="85"/>
      <c r="G200" s="86"/>
      <c r="H200" s="85"/>
      <c r="I200" s="86"/>
      <c r="J200" s="85"/>
      <c r="K200" s="86"/>
      <c r="L200" s="85"/>
    </row>
    <row r="201" spans="2:12" ht="13.8" x14ac:dyDescent="0.25">
      <c r="B201" s="93" t="s">
        <v>315</v>
      </c>
      <c r="C201" s="92">
        <v>497349000</v>
      </c>
      <c r="D201" s="91">
        <v>595580000</v>
      </c>
      <c r="E201" s="92">
        <v>709090000</v>
      </c>
      <c r="F201" s="91">
        <v>676798000</v>
      </c>
      <c r="G201" s="92">
        <v>629151000</v>
      </c>
      <c r="H201" s="91">
        <v>615699000</v>
      </c>
      <c r="I201" s="92">
        <v>613702000</v>
      </c>
      <c r="J201" s="91">
        <v>608208000</v>
      </c>
      <c r="K201" s="92">
        <v>588915000</v>
      </c>
      <c r="L201" s="91">
        <v>532863000</v>
      </c>
    </row>
    <row r="202" spans="2:12" ht="13.8" x14ac:dyDescent="0.25">
      <c r="B202" s="87" t="s">
        <v>316</v>
      </c>
      <c r="C202" s="86">
        <v>163192000</v>
      </c>
      <c r="D202" s="85">
        <v>139412000</v>
      </c>
      <c r="E202" s="86">
        <v>232698000</v>
      </c>
      <c r="F202" s="85">
        <v>235335000</v>
      </c>
      <c r="G202" s="86">
        <v>217921000</v>
      </c>
      <c r="H202" s="85">
        <v>217575000</v>
      </c>
      <c r="I202" s="86">
        <v>231147000</v>
      </c>
      <c r="J202" s="85">
        <v>219078000</v>
      </c>
      <c r="K202" s="86">
        <v>226822000</v>
      </c>
      <c r="L202" s="85">
        <v>195571000</v>
      </c>
    </row>
    <row r="203" spans="2:12" ht="13.8" x14ac:dyDescent="0.25">
      <c r="B203" s="87" t="s">
        <v>317</v>
      </c>
      <c r="C203" s="86">
        <v>195571000</v>
      </c>
      <c r="D203" s="85">
        <v>199146000</v>
      </c>
      <c r="E203" s="86">
        <v>296644000</v>
      </c>
      <c r="F203" s="85">
        <v>281567000</v>
      </c>
      <c r="G203" s="86">
        <v>264965000</v>
      </c>
      <c r="H203" s="85">
        <v>286370000</v>
      </c>
      <c r="I203" s="86">
        <v>284347000</v>
      </c>
      <c r="J203" s="85">
        <v>284015000</v>
      </c>
      <c r="K203" s="86">
        <v>279591000</v>
      </c>
      <c r="L203" s="85">
        <v>254356000</v>
      </c>
    </row>
    <row r="204" spans="2:12" ht="13.8" x14ac:dyDescent="0.25">
      <c r="B204" s="87" t="s">
        <v>318</v>
      </c>
      <c r="C204" s="86">
        <v>6715000</v>
      </c>
      <c r="D204" s="85">
        <v>3482000</v>
      </c>
      <c r="E204" s="86">
        <v>9034000</v>
      </c>
      <c r="F204" s="85">
        <v>25547000</v>
      </c>
      <c r="G204" s="86">
        <v>23051000</v>
      </c>
      <c r="H204" s="85">
        <v>20316000</v>
      </c>
      <c r="I204" s="86">
        <v>18926000</v>
      </c>
      <c r="J204" s="85">
        <v>18566000</v>
      </c>
      <c r="K204" s="86">
        <v>17224000</v>
      </c>
      <c r="L204" s="85">
        <v>16492000</v>
      </c>
    </row>
    <row r="205" spans="2:12" ht="13.8" x14ac:dyDescent="0.25">
      <c r="B205" s="87" t="s">
        <v>319</v>
      </c>
      <c r="C205" s="86">
        <v>70173000</v>
      </c>
      <c r="D205" s="85">
        <v>58910000</v>
      </c>
      <c r="E205" s="86">
        <v>72412000</v>
      </c>
      <c r="F205" s="85">
        <v>67585000</v>
      </c>
      <c r="G205" s="86">
        <v>63541000</v>
      </c>
      <c r="H205" s="85">
        <v>63246000</v>
      </c>
      <c r="I205" s="86">
        <v>62258000</v>
      </c>
      <c r="J205" s="85">
        <v>59604000</v>
      </c>
      <c r="K205" s="86">
        <v>59041000</v>
      </c>
      <c r="L205" s="85">
        <v>53926000</v>
      </c>
    </row>
    <row r="206" spans="2:12" ht="13.8" x14ac:dyDescent="0.25">
      <c r="B206" s="87" t="s">
        <v>320</v>
      </c>
      <c r="C206" s="86">
        <v>53537000</v>
      </c>
      <c r="D206" s="85">
        <v>43215000</v>
      </c>
      <c r="E206" s="86">
        <v>54327000</v>
      </c>
      <c r="F206" s="85">
        <v>50803000</v>
      </c>
      <c r="G206" s="86">
        <v>46414000</v>
      </c>
      <c r="H206" s="85">
        <v>46978000</v>
      </c>
      <c r="I206" s="86">
        <v>45963000</v>
      </c>
      <c r="J206" s="85">
        <v>43691000</v>
      </c>
      <c r="K206" s="86">
        <v>43661000</v>
      </c>
      <c r="L206" s="85">
        <v>40086000</v>
      </c>
    </row>
    <row r="207" spans="2:12" ht="13.8" x14ac:dyDescent="0.25">
      <c r="B207" s="87" t="s">
        <v>321</v>
      </c>
      <c r="C207" s="86">
        <v>13453000</v>
      </c>
      <c r="D207" s="85">
        <v>12399000</v>
      </c>
      <c r="E207" s="86">
        <v>14660000</v>
      </c>
      <c r="F207" s="85">
        <v>13756000</v>
      </c>
      <c r="G207" s="86">
        <v>13406000</v>
      </c>
      <c r="H207" s="85">
        <v>13005000</v>
      </c>
      <c r="I207" s="86">
        <v>12748000</v>
      </c>
      <c r="J207" s="85">
        <v>12026000</v>
      </c>
      <c r="K207" s="86">
        <v>11662000</v>
      </c>
      <c r="L207" s="85">
        <v>10626000</v>
      </c>
    </row>
    <row r="208" spans="2:12" ht="13.8" x14ac:dyDescent="0.25">
      <c r="B208" s="87" t="s">
        <v>322</v>
      </c>
      <c r="C208" s="86">
        <v>0</v>
      </c>
      <c r="D208" s="85">
        <v>0</v>
      </c>
      <c r="E208" s="86">
        <v>0</v>
      </c>
      <c r="F208" s="85">
        <v>0</v>
      </c>
      <c r="G208" s="86">
        <v>0</v>
      </c>
      <c r="H208" s="85">
        <v>0</v>
      </c>
      <c r="I208" s="86">
        <v>0</v>
      </c>
      <c r="J208" s="85">
        <v>0</v>
      </c>
      <c r="K208" s="86">
        <v>0</v>
      </c>
      <c r="L208" s="85">
        <v>0</v>
      </c>
    </row>
    <row r="209" spans="2:12" ht="13.8" x14ac:dyDescent="0.25">
      <c r="B209" s="87" t="s">
        <v>323</v>
      </c>
      <c r="C209" s="86">
        <v>0</v>
      </c>
      <c r="D209" s="85">
        <v>0</v>
      </c>
      <c r="E209" s="86">
        <v>0</v>
      </c>
      <c r="F209" s="85">
        <v>0</v>
      </c>
      <c r="G209" s="86">
        <v>0</v>
      </c>
      <c r="H209" s="85">
        <v>0</v>
      </c>
      <c r="I209" s="86">
        <v>0</v>
      </c>
      <c r="J209" s="85">
        <v>0</v>
      </c>
      <c r="K209" s="86">
        <v>0</v>
      </c>
      <c r="L209" s="85">
        <v>0</v>
      </c>
    </row>
    <row r="210" spans="2:12" ht="13.8" x14ac:dyDescent="0.25">
      <c r="B210" s="87" t="s">
        <v>324</v>
      </c>
      <c r="C210" s="86">
        <v>3183000</v>
      </c>
      <c r="D210" s="85">
        <v>3296000</v>
      </c>
      <c r="E210" s="86">
        <v>3425000</v>
      </c>
      <c r="F210" s="85">
        <v>3026000</v>
      </c>
      <c r="G210" s="86">
        <v>3721000</v>
      </c>
      <c r="H210" s="85">
        <v>3263000</v>
      </c>
      <c r="I210" s="86">
        <v>3547000</v>
      </c>
      <c r="J210" s="85">
        <v>3887000</v>
      </c>
      <c r="K210" s="86">
        <v>3718000</v>
      </c>
      <c r="L210" s="85">
        <v>3214000</v>
      </c>
    </row>
    <row r="211" spans="2:12" ht="13.8" x14ac:dyDescent="0.25">
      <c r="B211" s="87" t="s">
        <v>325</v>
      </c>
      <c r="C211" s="86">
        <v>3183000</v>
      </c>
      <c r="D211" s="85">
        <v>3296000</v>
      </c>
      <c r="E211" s="86">
        <v>3425000</v>
      </c>
      <c r="F211" s="85">
        <v>3026000</v>
      </c>
      <c r="G211" s="86">
        <v>3721000</v>
      </c>
      <c r="H211" s="85">
        <v>3263000</v>
      </c>
      <c r="I211" s="86">
        <v>3547000</v>
      </c>
      <c r="J211" s="85">
        <v>3887000</v>
      </c>
      <c r="K211" s="86">
        <v>3718000</v>
      </c>
      <c r="L211" s="85">
        <v>3214000</v>
      </c>
    </row>
    <row r="212" spans="2:12" ht="13.8" x14ac:dyDescent="0.25">
      <c r="B212" s="87" t="s">
        <v>326</v>
      </c>
      <c r="C212" s="86">
        <v>40206000</v>
      </c>
      <c r="D212" s="85">
        <v>44746000</v>
      </c>
      <c r="E212" s="86">
        <v>40772000</v>
      </c>
      <c r="F212" s="85">
        <v>20115000</v>
      </c>
      <c r="G212" s="86">
        <v>16570000</v>
      </c>
      <c r="H212" s="85">
        <v>15455000</v>
      </c>
      <c r="I212" s="86">
        <v>15140000</v>
      </c>
      <c r="J212" s="85">
        <v>15721000</v>
      </c>
      <c r="K212" s="86">
        <v>11555000</v>
      </c>
      <c r="L212" s="85">
        <v>8857000</v>
      </c>
    </row>
    <row r="213" spans="2:12" ht="13.8" x14ac:dyDescent="0.25">
      <c r="B213" s="87" t="s">
        <v>327</v>
      </c>
      <c r="C213" s="86">
        <v>12218000</v>
      </c>
      <c r="D213" s="85">
        <v>12336000</v>
      </c>
      <c r="E213" s="86">
        <v>10863000</v>
      </c>
      <c r="F213" s="85">
        <v>9932000</v>
      </c>
      <c r="G213" s="86">
        <v>7401000</v>
      </c>
      <c r="H213" s="85">
        <v>6453000</v>
      </c>
      <c r="I213" s="86">
        <v>5443000</v>
      </c>
      <c r="J213" s="85">
        <v>4541000</v>
      </c>
      <c r="K213" s="86">
        <v>3802000</v>
      </c>
      <c r="L213" s="85">
        <v>2857000</v>
      </c>
    </row>
    <row r="214" spans="2:12" ht="13.8" x14ac:dyDescent="0.25">
      <c r="B214" s="87" t="s">
        <v>328</v>
      </c>
      <c r="C214" s="86">
        <v>27988000</v>
      </c>
      <c r="D214" s="85">
        <v>31801000</v>
      </c>
      <c r="E214" s="86">
        <v>29624000</v>
      </c>
      <c r="F214" s="85">
        <v>10183000</v>
      </c>
      <c r="G214" s="86">
        <v>8743000</v>
      </c>
      <c r="H214" s="85">
        <v>8974000</v>
      </c>
      <c r="I214" s="86">
        <v>9697000</v>
      </c>
      <c r="J214" s="85">
        <v>8512000</v>
      </c>
      <c r="K214" s="86">
        <v>6176000</v>
      </c>
      <c r="L214" s="85">
        <v>5023000</v>
      </c>
    </row>
    <row r="215" spans="2:12" ht="13.8" x14ac:dyDescent="0.25">
      <c r="B215" s="87" t="s">
        <v>329</v>
      </c>
      <c r="C215" s="86">
        <v>0</v>
      </c>
      <c r="D215" s="85">
        <v>172000</v>
      </c>
      <c r="E215" s="86">
        <v>86000</v>
      </c>
      <c r="F215" s="85">
        <v>0</v>
      </c>
      <c r="G215" s="86">
        <v>426000</v>
      </c>
      <c r="H215" s="85">
        <v>28000</v>
      </c>
      <c r="I215" s="86">
        <v>0</v>
      </c>
      <c r="J215" s="85">
        <v>0</v>
      </c>
      <c r="K215" s="86">
        <v>1387000</v>
      </c>
      <c r="L215" s="85">
        <v>0</v>
      </c>
    </row>
    <row r="216" spans="2:12" ht="13.8" x14ac:dyDescent="0.25">
      <c r="B216" s="87" t="s">
        <v>330</v>
      </c>
      <c r="C216" s="86">
        <v>40206000</v>
      </c>
      <c r="D216" s="85">
        <v>44309000</v>
      </c>
      <c r="E216" s="86">
        <v>40573000</v>
      </c>
      <c r="F216" s="85">
        <v>20115000</v>
      </c>
      <c r="G216" s="86">
        <v>16570000</v>
      </c>
      <c r="H216" s="85">
        <v>15455000</v>
      </c>
      <c r="I216" s="86">
        <v>15140000</v>
      </c>
      <c r="J216" s="85">
        <v>13053000</v>
      </c>
      <c r="K216" s="86">
        <v>11365000</v>
      </c>
      <c r="L216" s="85">
        <v>7880000</v>
      </c>
    </row>
    <row r="217" spans="2:12" ht="13.8" x14ac:dyDescent="0.25">
      <c r="B217" s="87" t="s">
        <v>331</v>
      </c>
      <c r="C217" s="86">
        <v>0</v>
      </c>
      <c r="D217" s="85">
        <v>437000</v>
      </c>
      <c r="E217" s="86">
        <v>199000</v>
      </c>
      <c r="F217" s="85">
        <v>0</v>
      </c>
      <c r="G217" s="86">
        <v>0</v>
      </c>
      <c r="H217" s="85">
        <v>0</v>
      </c>
      <c r="I217" s="86">
        <v>0</v>
      </c>
      <c r="J217" s="85">
        <v>2668000</v>
      </c>
      <c r="K217" s="86">
        <v>190000</v>
      </c>
      <c r="L217" s="85">
        <v>977000</v>
      </c>
    </row>
    <row r="218" spans="2:12" ht="13.8" x14ac:dyDescent="0.25">
      <c r="B218" s="87" t="s">
        <v>332</v>
      </c>
      <c r="C218" s="86">
        <v>-13057000</v>
      </c>
      <c r="D218" s="85">
        <v>19407000</v>
      </c>
      <c r="E218" s="86">
        <v>4764000</v>
      </c>
      <c r="F218" s="85">
        <v>-6387000</v>
      </c>
      <c r="G218" s="86">
        <v>-7225000</v>
      </c>
      <c r="H218" s="85">
        <v>4223000</v>
      </c>
      <c r="I218" s="86">
        <v>-1655000</v>
      </c>
      <c r="J218" s="85">
        <v>7416000</v>
      </c>
      <c r="K218" s="86">
        <v>-8019000</v>
      </c>
      <c r="L218" s="85">
        <v>0</v>
      </c>
    </row>
    <row r="219" spans="2:12" ht="13.8" x14ac:dyDescent="0.25">
      <c r="B219" s="87" t="s">
        <v>333</v>
      </c>
      <c r="C219" s="86">
        <v>665000</v>
      </c>
      <c r="D219" s="85">
        <v>1236000</v>
      </c>
      <c r="E219" s="86">
        <v>308000</v>
      </c>
      <c r="F219" s="85">
        <v>0</v>
      </c>
      <c r="G219" s="86">
        <v>0</v>
      </c>
      <c r="H219" s="85">
        <v>0</v>
      </c>
      <c r="I219" s="86">
        <v>1200000</v>
      </c>
      <c r="J219" s="85">
        <v>2046000</v>
      </c>
      <c r="K219" s="86">
        <v>1014000</v>
      </c>
      <c r="L219" s="85">
        <v>1003000</v>
      </c>
    </row>
    <row r="220" spans="2:12" ht="13.8" x14ac:dyDescent="0.25">
      <c r="B220" s="87" t="s">
        <v>334</v>
      </c>
      <c r="C220" s="86">
        <v>0</v>
      </c>
      <c r="D220" s="85">
        <v>0</v>
      </c>
      <c r="E220" s="86">
        <v>0</v>
      </c>
      <c r="F220" s="85">
        <v>0</v>
      </c>
      <c r="G220" s="86">
        <v>0</v>
      </c>
      <c r="H220" s="85">
        <v>0</v>
      </c>
      <c r="I220" s="86">
        <v>0</v>
      </c>
      <c r="J220" s="85">
        <v>0</v>
      </c>
      <c r="K220" s="86">
        <v>0</v>
      </c>
      <c r="L220" s="85">
        <v>0</v>
      </c>
    </row>
    <row r="221" spans="2:12" ht="13.8" x14ac:dyDescent="0.25">
      <c r="B221" s="87" t="s">
        <v>335</v>
      </c>
      <c r="C221" s="86">
        <v>33884000</v>
      </c>
      <c r="D221" s="85">
        <v>129241000</v>
      </c>
      <c r="E221" s="86">
        <v>52458000</v>
      </c>
      <c r="F221" s="85">
        <v>53036000</v>
      </c>
      <c r="G221" s="86">
        <v>50328000</v>
      </c>
      <c r="H221" s="85">
        <v>8514000</v>
      </c>
      <c r="I221" s="86">
        <v>2339000</v>
      </c>
      <c r="J221" s="85">
        <v>1762000</v>
      </c>
      <c r="K221" s="86">
        <v>1687000</v>
      </c>
      <c r="L221" s="85">
        <v>2658000</v>
      </c>
    </row>
    <row r="222" spans="2:12" ht="25.2" customHeight="1" x14ac:dyDescent="0.25">
      <c r="B222" s="87"/>
      <c r="C222" s="86"/>
      <c r="D222" s="85"/>
      <c r="E222" s="86"/>
      <c r="F222" s="85"/>
      <c r="G222" s="86"/>
      <c r="H222" s="85"/>
      <c r="I222" s="86"/>
      <c r="J222" s="85"/>
      <c r="K222" s="86"/>
      <c r="L222" s="85"/>
    </row>
    <row r="223" spans="2:12" ht="13.8" x14ac:dyDescent="0.25">
      <c r="B223" s="90" t="s">
        <v>336</v>
      </c>
      <c r="C223" s="89">
        <v>60541000</v>
      </c>
      <c r="D223" s="88">
        <v>-38907000</v>
      </c>
      <c r="E223" s="89">
        <v>148121000</v>
      </c>
      <c r="F223" s="88">
        <v>93715000</v>
      </c>
      <c r="G223" s="89">
        <v>137419000</v>
      </c>
      <c r="H223" s="88">
        <v>223599000</v>
      </c>
      <c r="I223" s="89">
        <v>217468000</v>
      </c>
      <c r="J223" s="88">
        <v>154819000</v>
      </c>
      <c r="K223" s="89">
        <v>140873000</v>
      </c>
      <c r="L223" s="88">
        <v>94025000</v>
      </c>
    </row>
    <row r="224" spans="2:12" ht="13.8" x14ac:dyDescent="0.25">
      <c r="B224" s="87" t="s">
        <v>337</v>
      </c>
      <c r="C224" s="86">
        <v>171585000</v>
      </c>
      <c r="D224" s="85">
        <v>65985000</v>
      </c>
      <c r="E224" s="86">
        <v>261613000</v>
      </c>
      <c r="F224" s="85">
        <v>181415000</v>
      </c>
      <c r="G224" s="86">
        <v>217530000</v>
      </c>
      <c r="H224" s="85">
        <v>302300000</v>
      </c>
      <c r="I224" s="86">
        <v>296066000</v>
      </c>
      <c r="J224" s="85">
        <v>232190000</v>
      </c>
      <c r="K224" s="86">
        <v>212483000</v>
      </c>
      <c r="L224" s="85">
        <v>157811000</v>
      </c>
    </row>
    <row r="225" spans="2:12" ht="13.8" x14ac:dyDescent="0.25">
      <c r="B225" s="87"/>
      <c r="C225" s="86"/>
      <c r="D225" s="85"/>
      <c r="E225" s="86"/>
      <c r="F225" s="85"/>
      <c r="G225" s="86"/>
      <c r="H225" s="85"/>
      <c r="I225" s="86"/>
      <c r="J225" s="85"/>
      <c r="K225" s="86"/>
      <c r="L225" s="85"/>
    </row>
    <row r="226" spans="2:12" ht="13.8" x14ac:dyDescent="0.25">
      <c r="B226" s="93" t="s">
        <v>338</v>
      </c>
      <c r="C226" s="92">
        <v>17974000</v>
      </c>
      <c r="D226" s="91">
        <v>22253000</v>
      </c>
      <c r="E226" s="92">
        <v>34496000</v>
      </c>
      <c r="F226" s="91">
        <v>35844000</v>
      </c>
      <c r="G226" s="92">
        <v>5169000</v>
      </c>
      <c r="H226" s="91">
        <v>8454000</v>
      </c>
      <c r="I226" s="92">
        <v>54713000</v>
      </c>
      <c r="J226" s="91">
        <v>7570000</v>
      </c>
      <c r="K226" s="92">
        <v>-538000</v>
      </c>
      <c r="L226" s="91">
        <v>38999000</v>
      </c>
    </row>
    <row r="227" spans="2:12" ht="13.8" x14ac:dyDescent="0.25">
      <c r="B227" s="87" t="s">
        <v>339</v>
      </c>
      <c r="C227" s="86">
        <v>10564000</v>
      </c>
      <c r="D227" s="85">
        <v>49365000</v>
      </c>
      <c r="E227" s="86">
        <v>32523000</v>
      </c>
      <c r="F227" s="85">
        <v>32240000</v>
      </c>
      <c r="G227" s="86">
        <v>23143000</v>
      </c>
      <c r="H227" s="85">
        <v>5652000</v>
      </c>
      <c r="I227" s="86">
        <v>59099000</v>
      </c>
      <c r="J227" s="85">
        <v>7648000</v>
      </c>
      <c r="K227" s="86">
        <v>6269000</v>
      </c>
      <c r="L227" s="85">
        <v>42190000</v>
      </c>
    </row>
    <row r="228" spans="2:12" ht="13.8" x14ac:dyDescent="0.25">
      <c r="B228" s="87" t="s">
        <v>340</v>
      </c>
      <c r="C228" s="86" t="s">
        <v>152</v>
      </c>
      <c r="D228" s="85" t="s">
        <v>152</v>
      </c>
      <c r="E228" s="86" t="s">
        <v>152</v>
      </c>
      <c r="F228" s="85" t="s">
        <v>152</v>
      </c>
      <c r="G228" s="86" t="s">
        <v>152</v>
      </c>
      <c r="H228" s="85" t="s">
        <v>152</v>
      </c>
      <c r="I228" s="86" t="s">
        <v>152</v>
      </c>
      <c r="J228" s="85" t="s">
        <v>152</v>
      </c>
      <c r="K228" s="86" t="s">
        <v>152</v>
      </c>
      <c r="L228" s="85" t="s">
        <v>152</v>
      </c>
    </row>
    <row r="229" spans="2:12" ht="13.8" x14ac:dyDescent="0.25">
      <c r="B229" s="87" t="s">
        <v>341</v>
      </c>
      <c r="C229" s="86" t="s">
        <v>152</v>
      </c>
      <c r="D229" s="85" t="s">
        <v>152</v>
      </c>
      <c r="E229" s="86" t="s">
        <v>152</v>
      </c>
      <c r="F229" s="85" t="s">
        <v>152</v>
      </c>
      <c r="G229" s="86" t="s">
        <v>152</v>
      </c>
      <c r="H229" s="85" t="s">
        <v>152</v>
      </c>
      <c r="I229" s="86" t="s">
        <v>152</v>
      </c>
      <c r="J229" s="85" t="s">
        <v>152</v>
      </c>
      <c r="K229" s="86" t="s">
        <v>152</v>
      </c>
      <c r="L229" s="85" t="s">
        <v>152</v>
      </c>
    </row>
    <row r="230" spans="2:12" ht="13.8" x14ac:dyDescent="0.25">
      <c r="B230" s="87" t="s">
        <v>342</v>
      </c>
      <c r="C230" s="86" t="s">
        <v>152</v>
      </c>
      <c r="D230" s="85" t="s">
        <v>152</v>
      </c>
      <c r="E230" s="86" t="s">
        <v>152</v>
      </c>
      <c r="F230" s="85" t="s">
        <v>152</v>
      </c>
      <c r="G230" s="86" t="s">
        <v>152</v>
      </c>
      <c r="H230" s="85" t="s">
        <v>152</v>
      </c>
      <c r="I230" s="86" t="s">
        <v>152</v>
      </c>
      <c r="J230" s="85" t="s">
        <v>152</v>
      </c>
      <c r="K230" s="86" t="s">
        <v>152</v>
      </c>
      <c r="L230" s="85" t="s">
        <v>152</v>
      </c>
    </row>
    <row r="231" spans="2:12" ht="13.8" x14ac:dyDescent="0.25">
      <c r="B231" s="87" t="s">
        <v>343</v>
      </c>
      <c r="C231" s="86">
        <v>1535000</v>
      </c>
      <c r="D231" s="85">
        <v>2683000</v>
      </c>
      <c r="E231" s="86">
        <v>1238000</v>
      </c>
      <c r="F231" s="85">
        <v>594000</v>
      </c>
      <c r="G231" s="86">
        <v>449000</v>
      </c>
      <c r="H231" s="85">
        <v>349000</v>
      </c>
      <c r="I231" s="86">
        <v>177000</v>
      </c>
      <c r="J231" s="85">
        <v>20000</v>
      </c>
      <c r="K231" s="86">
        <v>1768000</v>
      </c>
      <c r="L231" s="85">
        <v>982000</v>
      </c>
    </row>
    <row r="232" spans="2:12" ht="13.8" x14ac:dyDescent="0.25">
      <c r="B232" s="87" t="s">
        <v>344</v>
      </c>
      <c r="C232" s="86">
        <v>0</v>
      </c>
      <c r="D232" s="85">
        <v>0</v>
      </c>
      <c r="E232" s="86">
        <v>0</v>
      </c>
      <c r="F232" s="85">
        <v>0</v>
      </c>
      <c r="G232" s="86">
        <v>0</v>
      </c>
      <c r="H232" s="85">
        <v>0</v>
      </c>
      <c r="I232" s="86">
        <v>0</v>
      </c>
      <c r="J232" s="85">
        <v>0</v>
      </c>
      <c r="K232" s="86">
        <v>0</v>
      </c>
      <c r="L232" s="85">
        <v>0</v>
      </c>
    </row>
    <row r="233" spans="2:12" ht="13.8" x14ac:dyDescent="0.25">
      <c r="B233" s="87" t="s">
        <v>345</v>
      </c>
      <c r="C233" s="86" t="s">
        <v>152</v>
      </c>
      <c r="D233" s="85" t="s">
        <v>152</v>
      </c>
      <c r="E233" s="86" t="s">
        <v>152</v>
      </c>
      <c r="F233" s="85" t="s">
        <v>152</v>
      </c>
      <c r="G233" s="86" t="s">
        <v>152</v>
      </c>
      <c r="H233" s="85" t="s">
        <v>152</v>
      </c>
      <c r="I233" s="86" t="s">
        <v>152</v>
      </c>
      <c r="J233" s="85" t="s">
        <v>152</v>
      </c>
      <c r="K233" s="86" t="s">
        <v>152</v>
      </c>
      <c r="L233" s="85" t="s">
        <v>152</v>
      </c>
    </row>
    <row r="234" spans="2:12" ht="13.8" x14ac:dyDescent="0.25">
      <c r="B234" s="87" t="s">
        <v>346</v>
      </c>
      <c r="C234" s="86">
        <v>0</v>
      </c>
      <c r="D234" s="85">
        <v>0</v>
      </c>
      <c r="E234" s="86">
        <v>0</v>
      </c>
      <c r="F234" s="85">
        <v>0</v>
      </c>
      <c r="G234" s="86">
        <v>0</v>
      </c>
      <c r="H234" s="85">
        <v>0</v>
      </c>
      <c r="I234" s="86" t="s">
        <v>152</v>
      </c>
      <c r="J234" s="85" t="s">
        <v>152</v>
      </c>
      <c r="K234" s="86" t="s">
        <v>152</v>
      </c>
      <c r="L234" s="85" t="s">
        <v>152</v>
      </c>
    </row>
    <row r="235" spans="2:12" ht="13.8" x14ac:dyDescent="0.25">
      <c r="B235" s="87" t="s">
        <v>347</v>
      </c>
      <c r="C235" s="86">
        <v>0</v>
      </c>
      <c r="D235" s="85">
        <v>0</v>
      </c>
      <c r="E235" s="86">
        <v>0</v>
      </c>
      <c r="F235" s="85">
        <v>0</v>
      </c>
      <c r="G235" s="86">
        <v>0</v>
      </c>
      <c r="H235" s="85">
        <v>0</v>
      </c>
      <c r="I235" s="86">
        <v>0</v>
      </c>
      <c r="J235" s="85">
        <v>0</v>
      </c>
      <c r="K235" s="86">
        <v>0</v>
      </c>
      <c r="L235" s="85">
        <v>0</v>
      </c>
    </row>
    <row r="236" spans="2:12" ht="13.8" x14ac:dyDescent="0.25">
      <c r="B236" s="87" t="s">
        <v>348</v>
      </c>
      <c r="C236" s="86">
        <v>0</v>
      </c>
      <c r="D236" s="85">
        <v>0</v>
      </c>
      <c r="E236" s="86">
        <v>0</v>
      </c>
      <c r="F236" s="85">
        <v>0</v>
      </c>
      <c r="G236" s="86">
        <v>0</v>
      </c>
      <c r="H236" s="85">
        <v>0</v>
      </c>
      <c r="I236" s="86">
        <v>0</v>
      </c>
      <c r="J236" s="85">
        <v>0</v>
      </c>
      <c r="K236" s="86">
        <v>0</v>
      </c>
      <c r="L236" s="85">
        <v>0</v>
      </c>
    </row>
    <row r="237" spans="2:12" ht="13.8" x14ac:dyDescent="0.25">
      <c r="B237" s="87" t="s">
        <v>349</v>
      </c>
      <c r="C237" s="86">
        <v>0</v>
      </c>
      <c r="D237" s="85">
        <v>0</v>
      </c>
      <c r="E237" s="86">
        <v>0</v>
      </c>
      <c r="F237" s="85">
        <v>0</v>
      </c>
      <c r="G237" s="86">
        <v>0</v>
      </c>
      <c r="H237" s="85">
        <v>0</v>
      </c>
      <c r="I237" s="86">
        <v>0</v>
      </c>
      <c r="J237" s="85">
        <v>0</v>
      </c>
      <c r="K237" s="86">
        <v>0</v>
      </c>
      <c r="L237" s="85">
        <v>0</v>
      </c>
    </row>
    <row r="238" spans="2:12" ht="13.8" x14ac:dyDescent="0.25">
      <c r="B238" s="87" t="s">
        <v>350</v>
      </c>
      <c r="C238" s="86">
        <v>1535000</v>
      </c>
      <c r="D238" s="85">
        <v>2683000</v>
      </c>
      <c r="E238" s="86">
        <v>1238000</v>
      </c>
      <c r="F238" s="85">
        <v>594000</v>
      </c>
      <c r="G238" s="86">
        <v>449000</v>
      </c>
      <c r="H238" s="85">
        <v>349000</v>
      </c>
      <c r="I238" s="86">
        <v>177000</v>
      </c>
      <c r="J238" s="85">
        <v>20000</v>
      </c>
      <c r="K238" s="86">
        <v>1768000</v>
      </c>
      <c r="L238" s="85">
        <v>982000</v>
      </c>
    </row>
    <row r="239" spans="2:12" ht="13.8" x14ac:dyDescent="0.25">
      <c r="B239" s="87" t="s">
        <v>351</v>
      </c>
      <c r="C239" s="86">
        <v>1295000</v>
      </c>
      <c r="D239" s="85" t="s">
        <v>152</v>
      </c>
      <c r="E239" s="86" t="s">
        <v>152</v>
      </c>
      <c r="F239" s="85" t="s">
        <v>152</v>
      </c>
      <c r="G239" s="86" t="s">
        <v>152</v>
      </c>
      <c r="H239" s="85" t="s">
        <v>152</v>
      </c>
      <c r="I239" s="86" t="s">
        <v>152</v>
      </c>
      <c r="J239" s="85" t="s">
        <v>152</v>
      </c>
      <c r="K239" s="86" t="s">
        <v>152</v>
      </c>
      <c r="L239" s="85" t="s">
        <v>152</v>
      </c>
    </row>
    <row r="240" spans="2:12" ht="13.8" x14ac:dyDescent="0.25">
      <c r="B240" s="87" t="s">
        <v>346</v>
      </c>
      <c r="C240" s="86" t="s">
        <v>152</v>
      </c>
      <c r="D240" s="85" t="s">
        <v>152</v>
      </c>
      <c r="E240" s="86" t="s">
        <v>152</v>
      </c>
      <c r="F240" s="85" t="s">
        <v>152</v>
      </c>
      <c r="G240" s="86" t="s">
        <v>152</v>
      </c>
      <c r="H240" s="85" t="s">
        <v>152</v>
      </c>
      <c r="I240" s="86" t="s">
        <v>152</v>
      </c>
      <c r="J240" s="85" t="s">
        <v>152</v>
      </c>
      <c r="K240" s="86" t="s">
        <v>152</v>
      </c>
      <c r="L240" s="85" t="s">
        <v>152</v>
      </c>
    </row>
    <row r="241" spans="2:12" ht="13.8" x14ac:dyDescent="0.25">
      <c r="B241" s="87" t="s">
        <v>352</v>
      </c>
      <c r="C241" s="86">
        <v>5311000</v>
      </c>
      <c r="D241" s="85">
        <v>5292000</v>
      </c>
      <c r="E241" s="86">
        <v>5073000</v>
      </c>
      <c r="F241" s="85">
        <v>599000</v>
      </c>
      <c r="G241" s="86">
        <v>776000</v>
      </c>
      <c r="H241" s="85">
        <v>994000</v>
      </c>
      <c r="I241" s="86">
        <v>12427000</v>
      </c>
      <c r="J241" s="85">
        <v>9818000</v>
      </c>
      <c r="K241" s="86">
        <v>1818000</v>
      </c>
      <c r="L241" s="85">
        <v>3309000</v>
      </c>
    </row>
    <row r="242" spans="2:12" ht="13.8" x14ac:dyDescent="0.25">
      <c r="B242" s="87" t="s">
        <v>353</v>
      </c>
      <c r="C242" s="86" t="s">
        <v>152</v>
      </c>
      <c r="D242" s="85" t="s">
        <v>152</v>
      </c>
      <c r="E242" s="86" t="s">
        <v>152</v>
      </c>
      <c r="F242" s="85" t="s">
        <v>152</v>
      </c>
      <c r="G242" s="86" t="s">
        <v>152</v>
      </c>
      <c r="H242" s="85" t="s">
        <v>152</v>
      </c>
      <c r="I242" s="86" t="s">
        <v>152</v>
      </c>
      <c r="J242" s="85" t="s">
        <v>152</v>
      </c>
      <c r="K242" s="86" t="s">
        <v>152</v>
      </c>
      <c r="L242" s="85" t="s">
        <v>152</v>
      </c>
    </row>
    <row r="243" spans="2:12" ht="13.8" x14ac:dyDescent="0.25">
      <c r="B243" s="87" t="s">
        <v>342</v>
      </c>
      <c r="C243" s="86" t="s">
        <v>152</v>
      </c>
      <c r="D243" s="85" t="s">
        <v>152</v>
      </c>
      <c r="E243" s="86" t="s">
        <v>152</v>
      </c>
      <c r="F243" s="85" t="s">
        <v>152</v>
      </c>
      <c r="G243" s="86" t="s">
        <v>152</v>
      </c>
      <c r="H243" s="85" t="s">
        <v>152</v>
      </c>
      <c r="I243" s="86" t="s">
        <v>152</v>
      </c>
      <c r="J243" s="85" t="s">
        <v>152</v>
      </c>
      <c r="K243" s="86" t="s">
        <v>152</v>
      </c>
      <c r="L243" s="85" t="s">
        <v>152</v>
      </c>
    </row>
    <row r="244" spans="2:12" ht="13.8" x14ac:dyDescent="0.25">
      <c r="B244" s="87" t="s">
        <v>354</v>
      </c>
      <c r="C244" s="86">
        <v>11186000</v>
      </c>
      <c r="D244" s="85">
        <v>-24503000</v>
      </c>
      <c r="E244" s="86">
        <v>5808000</v>
      </c>
      <c r="F244" s="85">
        <v>3609000</v>
      </c>
      <c r="G244" s="86">
        <v>-17647000</v>
      </c>
      <c r="H244" s="85">
        <v>3447000</v>
      </c>
      <c r="I244" s="86">
        <v>7864000</v>
      </c>
      <c r="J244" s="85">
        <v>9720000</v>
      </c>
      <c r="K244" s="86">
        <v>-6757000</v>
      </c>
      <c r="L244" s="85">
        <v>-864000</v>
      </c>
    </row>
    <row r="245" spans="2:12" ht="13.8" x14ac:dyDescent="0.25">
      <c r="B245" s="87"/>
      <c r="C245" s="86"/>
      <c r="D245" s="85"/>
      <c r="E245" s="86"/>
      <c r="F245" s="85"/>
      <c r="G245" s="86"/>
      <c r="H245" s="85"/>
      <c r="I245" s="86"/>
      <c r="J245" s="85"/>
      <c r="K245" s="86"/>
      <c r="L245" s="85"/>
    </row>
    <row r="246" spans="2:12" ht="13.8" x14ac:dyDescent="0.25">
      <c r="B246" s="93" t="s">
        <v>355</v>
      </c>
      <c r="C246" s="92">
        <v>-27017000</v>
      </c>
      <c r="D246" s="91">
        <v>-34826000</v>
      </c>
      <c r="E246" s="92">
        <v>-29400000</v>
      </c>
      <c r="F246" s="91">
        <v>-20765000</v>
      </c>
      <c r="G246" s="92">
        <v>-3576000</v>
      </c>
      <c r="H246" s="91">
        <v>-7115000</v>
      </c>
      <c r="I246" s="92">
        <v>-4380000</v>
      </c>
      <c r="J246" s="91">
        <v>1629000</v>
      </c>
      <c r="K246" s="92">
        <v>7303000</v>
      </c>
      <c r="L246" s="91">
        <v>12784000</v>
      </c>
    </row>
    <row r="247" spans="2:12" ht="13.8" x14ac:dyDescent="0.25">
      <c r="B247" s="87" t="s">
        <v>356</v>
      </c>
      <c r="C247" s="86">
        <v>3358000</v>
      </c>
      <c r="D247" s="85">
        <v>26474000</v>
      </c>
      <c r="E247" s="86">
        <v>4196000</v>
      </c>
      <c r="F247" s="85">
        <v>9151000</v>
      </c>
      <c r="G247" s="86">
        <v>6583000</v>
      </c>
      <c r="H247" s="85">
        <v>10713000</v>
      </c>
      <c r="I247" s="86">
        <v>7206000</v>
      </c>
      <c r="J247" s="85">
        <v>11986000</v>
      </c>
      <c r="K247" s="86">
        <v>14769000</v>
      </c>
      <c r="L247" s="85">
        <v>13579000</v>
      </c>
    </row>
    <row r="248" spans="2:12" ht="13.8" x14ac:dyDescent="0.25">
      <c r="B248" s="87" t="s">
        <v>357</v>
      </c>
      <c r="C248" s="86">
        <v>0</v>
      </c>
      <c r="D248" s="85">
        <v>0</v>
      </c>
      <c r="E248" s="86">
        <v>40000</v>
      </c>
      <c r="F248" s="85">
        <v>9151000</v>
      </c>
      <c r="G248" s="86">
        <v>0</v>
      </c>
      <c r="H248" s="85">
        <v>10713000</v>
      </c>
      <c r="I248" s="86" t="s">
        <v>152</v>
      </c>
      <c r="J248" s="85" t="s">
        <v>152</v>
      </c>
      <c r="K248" s="86" t="s">
        <v>152</v>
      </c>
      <c r="L248" s="85">
        <v>13579000</v>
      </c>
    </row>
    <row r="249" spans="2:12" ht="13.8" x14ac:dyDescent="0.25">
      <c r="B249" s="87" t="s">
        <v>358</v>
      </c>
      <c r="C249" s="86">
        <v>0</v>
      </c>
      <c r="D249" s="85">
        <v>0</v>
      </c>
      <c r="E249" s="86">
        <v>0</v>
      </c>
      <c r="F249" s="85">
        <v>0</v>
      </c>
      <c r="G249" s="86">
        <v>0</v>
      </c>
      <c r="H249" s="85">
        <v>0</v>
      </c>
      <c r="I249" s="86" t="s">
        <v>152</v>
      </c>
      <c r="J249" s="85" t="s">
        <v>152</v>
      </c>
      <c r="K249" s="86" t="s">
        <v>152</v>
      </c>
      <c r="L249" s="85">
        <v>0</v>
      </c>
    </row>
    <row r="250" spans="2:12" ht="13.8" x14ac:dyDescent="0.25">
      <c r="B250" s="87" t="s">
        <v>359</v>
      </c>
      <c r="C250" s="86">
        <v>0</v>
      </c>
      <c r="D250" s="85">
        <v>0</v>
      </c>
      <c r="E250" s="86">
        <v>0</v>
      </c>
      <c r="F250" s="85">
        <v>0</v>
      </c>
      <c r="G250" s="86">
        <v>0</v>
      </c>
      <c r="H250" s="85">
        <v>0</v>
      </c>
      <c r="I250" s="86" t="s">
        <v>152</v>
      </c>
      <c r="J250" s="85" t="s">
        <v>152</v>
      </c>
      <c r="K250" s="86" t="s">
        <v>152</v>
      </c>
      <c r="L250" s="85">
        <v>0</v>
      </c>
    </row>
    <row r="251" spans="2:12" ht="13.8" x14ac:dyDescent="0.25">
      <c r="B251" s="87" t="s">
        <v>360</v>
      </c>
      <c r="C251" s="86">
        <v>3358000</v>
      </c>
      <c r="D251" s="85">
        <v>26474000</v>
      </c>
      <c r="E251" s="86">
        <v>4156000</v>
      </c>
      <c r="F251" s="85">
        <v>0</v>
      </c>
      <c r="G251" s="86">
        <v>6583000</v>
      </c>
      <c r="H251" s="85">
        <v>0</v>
      </c>
      <c r="I251" s="86" t="s">
        <v>152</v>
      </c>
      <c r="J251" s="85" t="s">
        <v>152</v>
      </c>
      <c r="K251" s="86" t="s">
        <v>152</v>
      </c>
      <c r="L251" s="85" t="s">
        <v>152</v>
      </c>
    </row>
    <row r="252" spans="2:12" ht="25.2" customHeight="1" x14ac:dyDescent="0.25">
      <c r="B252" s="87" t="s">
        <v>361</v>
      </c>
      <c r="C252" s="86">
        <v>0</v>
      </c>
      <c r="D252" s="85">
        <v>0</v>
      </c>
      <c r="E252" s="86">
        <v>0</v>
      </c>
      <c r="F252" s="85">
        <v>0</v>
      </c>
      <c r="G252" s="86">
        <v>0</v>
      </c>
      <c r="H252" s="85">
        <v>0</v>
      </c>
      <c r="I252" s="86" t="s">
        <v>152</v>
      </c>
      <c r="J252" s="85" t="s">
        <v>152</v>
      </c>
      <c r="K252" s="86" t="s">
        <v>152</v>
      </c>
      <c r="L252" s="85" t="s">
        <v>152</v>
      </c>
    </row>
    <row r="253" spans="2:12" ht="13.8" x14ac:dyDescent="0.25">
      <c r="B253" s="87" t="s">
        <v>362</v>
      </c>
      <c r="C253" s="86">
        <v>30375000</v>
      </c>
      <c r="D253" s="85">
        <v>61300000</v>
      </c>
      <c r="E253" s="86">
        <v>33596000</v>
      </c>
      <c r="F253" s="85">
        <v>29916000</v>
      </c>
      <c r="G253" s="86">
        <v>10159000</v>
      </c>
      <c r="H253" s="85">
        <v>17828000</v>
      </c>
      <c r="I253" s="86">
        <v>11586000</v>
      </c>
      <c r="J253" s="85">
        <v>10357000</v>
      </c>
      <c r="K253" s="86">
        <v>7466000</v>
      </c>
      <c r="L253" s="85">
        <v>795000</v>
      </c>
    </row>
    <row r="254" spans="2:12" ht="13.8" x14ac:dyDescent="0.25">
      <c r="B254" s="87" t="s">
        <v>363</v>
      </c>
      <c r="C254" s="86">
        <v>10837000</v>
      </c>
      <c r="D254" s="85" t="s">
        <v>152</v>
      </c>
      <c r="E254" s="86">
        <v>11708000</v>
      </c>
      <c r="F254" s="85">
        <v>18570000</v>
      </c>
      <c r="G254" s="86">
        <v>10159000</v>
      </c>
      <c r="H254" s="85">
        <v>7447000</v>
      </c>
      <c r="I254" s="86">
        <v>11586000</v>
      </c>
      <c r="J254" s="85">
        <v>10357000</v>
      </c>
      <c r="K254" s="86">
        <v>7466000</v>
      </c>
      <c r="L254" s="85">
        <v>795000</v>
      </c>
    </row>
    <row r="255" spans="2:12" ht="13.8" x14ac:dyDescent="0.25">
      <c r="B255" s="87" t="s">
        <v>364</v>
      </c>
      <c r="C255" s="86">
        <v>0</v>
      </c>
      <c r="D255" s="85" t="s">
        <v>152</v>
      </c>
      <c r="E255" s="86">
        <v>0</v>
      </c>
      <c r="F255" s="85">
        <v>0</v>
      </c>
      <c r="G255" s="86">
        <v>0</v>
      </c>
      <c r="H255" s="85">
        <v>0</v>
      </c>
      <c r="I255" s="86">
        <v>0</v>
      </c>
      <c r="J255" s="85">
        <v>0</v>
      </c>
      <c r="K255" s="86">
        <v>0</v>
      </c>
      <c r="L255" s="85">
        <v>0</v>
      </c>
    </row>
    <row r="256" spans="2:12" ht="13.8" x14ac:dyDescent="0.25">
      <c r="B256" s="87" t="s">
        <v>365</v>
      </c>
      <c r="C256" s="86">
        <v>0</v>
      </c>
      <c r="D256" s="85" t="s">
        <v>152</v>
      </c>
      <c r="E256" s="86">
        <v>0</v>
      </c>
      <c r="F256" s="85">
        <v>0</v>
      </c>
      <c r="G256" s="86">
        <v>0</v>
      </c>
      <c r="H256" s="85">
        <v>0</v>
      </c>
      <c r="I256" s="86">
        <v>0</v>
      </c>
      <c r="J256" s="85">
        <v>0</v>
      </c>
      <c r="K256" s="86">
        <v>0</v>
      </c>
      <c r="L256" s="85">
        <v>0</v>
      </c>
    </row>
    <row r="257" spans="2:12" ht="13.8" x14ac:dyDescent="0.25">
      <c r="B257" s="87" t="s">
        <v>366</v>
      </c>
      <c r="C257" s="86">
        <v>19538000</v>
      </c>
      <c r="D257" s="85" t="s">
        <v>152</v>
      </c>
      <c r="E257" s="86">
        <v>21888000</v>
      </c>
      <c r="F257" s="85">
        <v>11346000</v>
      </c>
      <c r="G257" s="86">
        <v>0</v>
      </c>
      <c r="H257" s="85">
        <v>10381000</v>
      </c>
      <c r="I257" s="86" t="s">
        <v>152</v>
      </c>
      <c r="J257" s="85" t="s">
        <v>152</v>
      </c>
      <c r="K257" s="86" t="s">
        <v>152</v>
      </c>
      <c r="L257" s="85" t="s">
        <v>152</v>
      </c>
    </row>
    <row r="258" spans="2:12" ht="13.8" x14ac:dyDescent="0.25">
      <c r="B258" s="87" t="s">
        <v>367</v>
      </c>
      <c r="C258" s="86">
        <v>0</v>
      </c>
      <c r="D258" s="85" t="s">
        <v>152</v>
      </c>
      <c r="E258" s="86">
        <v>0</v>
      </c>
      <c r="F258" s="85">
        <v>0</v>
      </c>
      <c r="G258" s="86">
        <v>0</v>
      </c>
      <c r="H258" s="85">
        <v>0</v>
      </c>
      <c r="I258" s="86" t="s">
        <v>152</v>
      </c>
      <c r="J258" s="85" t="s">
        <v>152</v>
      </c>
      <c r="K258" s="86" t="s">
        <v>152</v>
      </c>
      <c r="L258" s="85" t="s">
        <v>152</v>
      </c>
    </row>
    <row r="259" spans="2:12" ht="13.8" x14ac:dyDescent="0.25">
      <c r="B259" s="87"/>
      <c r="C259" s="86"/>
      <c r="D259" s="85"/>
      <c r="E259" s="86"/>
      <c r="F259" s="85"/>
      <c r="G259" s="86"/>
      <c r="H259" s="85"/>
      <c r="I259" s="86"/>
      <c r="J259" s="85"/>
      <c r="K259" s="86"/>
      <c r="L259" s="85"/>
    </row>
    <row r="260" spans="2:12" ht="13.8" x14ac:dyDescent="0.25">
      <c r="B260" s="93" t="s">
        <v>368</v>
      </c>
      <c r="C260" s="92">
        <v>-7215000</v>
      </c>
      <c r="D260" s="91">
        <v>-220000</v>
      </c>
      <c r="E260" s="92">
        <v>0</v>
      </c>
      <c r="F260" s="91">
        <v>-6400000</v>
      </c>
      <c r="G260" s="92">
        <v>-15000</v>
      </c>
      <c r="H260" s="91">
        <v>0</v>
      </c>
      <c r="I260" s="92">
        <v>0</v>
      </c>
      <c r="J260" s="91">
        <v>765000</v>
      </c>
      <c r="K260" s="92">
        <v>8490000</v>
      </c>
      <c r="L260" s="91">
        <v>-1559000</v>
      </c>
    </row>
    <row r="261" spans="2:12" ht="13.8" x14ac:dyDescent="0.25">
      <c r="B261" s="87" t="s">
        <v>369</v>
      </c>
      <c r="C261" s="86">
        <v>0</v>
      </c>
      <c r="D261" s="85">
        <v>0</v>
      </c>
      <c r="E261" s="86">
        <v>0</v>
      </c>
      <c r="F261" s="85">
        <v>0</v>
      </c>
      <c r="G261" s="86">
        <v>0</v>
      </c>
      <c r="H261" s="85">
        <v>0</v>
      </c>
      <c r="I261" s="86">
        <v>0</v>
      </c>
      <c r="J261" s="85">
        <v>765000</v>
      </c>
      <c r="K261" s="86">
        <v>8490000</v>
      </c>
      <c r="L261" s="85">
        <v>2762000</v>
      </c>
    </row>
    <row r="262" spans="2:12" ht="13.8" x14ac:dyDescent="0.25">
      <c r="B262" s="87" t="s">
        <v>370</v>
      </c>
      <c r="C262" s="86">
        <v>0</v>
      </c>
      <c r="D262" s="85">
        <v>0</v>
      </c>
      <c r="E262" s="86">
        <v>0</v>
      </c>
      <c r="F262" s="85">
        <v>0</v>
      </c>
      <c r="G262" s="86">
        <v>0</v>
      </c>
      <c r="H262" s="85">
        <v>0</v>
      </c>
      <c r="I262" s="86">
        <v>0</v>
      </c>
      <c r="J262" s="85" t="s">
        <v>152</v>
      </c>
      <c r="K262" s="86">
        <v>7375000</v>
      </c>
      <c r="L262" s="85">
        <v>246000</v>
      </c>
    </row>
    <row r="263" spans="2:12" ht="13.8" x14ac:dyDescent="0.25">
      <c r="B263" s="87" t="s">
        <v>371</v>
      </c>
      <c r="C263" s="86">
        <v>7215000</v>
      </c>
      <c r="D263" s="85">
        <v>220000</v>
      </c>
      <c r="E263" s="86">
        <v>0</v>
      </c>
      <c r="F263" s="85">
        <v>6400000</v>
      </c>
      <c r="G263" s="86">
        <v>15000</v>
      </c>
      <c r="H263" s="85">
        <v>0</v>
      </c>
      <c r="I263" s="86">
        <v>0</v>
      </c>
      <c r="J263" s="85">
        <v>0</v>
      </c>
      <c r="K263" s="86">
        <v>0</v>
      </c>
      <c r="L263" s="85">
        <v>4321000</v>
      </c>
    </row>
    <row r="264" spans="2:12" ht="13.8" x14ac:dyDescent="0.25">
      <c r="B264" s="87" t="s">
        <v>372</v>
      </c>
      <c r="C264" s="86" t="s">
        <v>152</v>
      </c>
      <c r="D264" s="85" t="s">
        <v>152</v>
      </c>
      <c r="E264" s="86">
        <v>0</v>
      </c>
      <c r="F264" s="85">
        <v>0</v>
      </c>
      <c r="G264" s="86">
        <v>15000</v>
      </c>
      <c r="H264" s="85">
        <v>0</v>
      </c>
      <c r="I264" s="86">
        <v>0</v>
      </c>
      <c r="J264" s="85">
        <v>0</v>
      </c>
      <c r="K264" s="86">
        <v>0</v>
      </c>
      <c r="L264" s="85">
        <v>0</v>
      </c>
    </row>
    <row r="265" spans="2:12" ht="13.8" x14ac:dyDescent="0.25">
      <c r="B265" s="87" t="s">
        <v>373</v>
      </c>
      <c r="C265" s="86" t="s">
        <v>152</v>
      </c>
      <c r="D265" s="85" t="s">
        <v>152</v>
      </c>
      <c r="E265" s="86">
        <v>0</v>
      </c>
      <c r="F265" s="85">
        <v>6400000</v>
      </c>
      <c r="G265" s="86">
        <v>0</v>
      </c>
      <c r="H265" s="85">
        <v>0</v>
      </c>
      <c r="I265" s="86">
        <v>0</v>
      </c>
      <c r="J265" s="85">
        <v>0</v>
      </c>
      <c r="K265" s="86">
        <v>0</v>
      </c>
      <c r="L265" s="85">
        <v>4321000</v>
      </c>
    </row>
    <row r="266" spans="2:12" ht="13.8" x14ac:dyDescent="0.25">
      <c r="B266" s="87"/>
      <c r="C266" s="86"/>
      <c r="D266" s="85"/>
      <c r="E266" s="86"/>
      <c r="F266" s="85"/>
      <c r="G266" s="86"/>
      <c r="H266" s="85"/>
      <c r="I266" s="86"/>
      <c r="J266" s="85"/>
      <c r="K266" s="86"/>
      <c r="L266" s="85"/>
    </row>
    <row r="267" spans="2:12" ht="13.8" x14ac:dyDescent="0.25">
      <c r="B267" s="90" t="s">
        <v>374</v>
      </c>
      <c r="C267" s="89">
        <v>44283000</v>
      </c>
      <c r="D267" s="88">
        <v>-51700000</v>
      </c>
      <c r="E267" s="89">
        <v>153217000</v>
      </c>
      <c r="F267" s="88">
        <v>102394000</v>
      </c>
      <c r="G267" s="89">
        <v>138997000</v>
      </c>
      <c r="H267" s="88">
        <v>224938000</v>
      </c>
      <c r="I267" s="89">
        <v>267801000</v>
      </c>
      <c r="J267" s="88">
        <v>164783000</v>
      </c>
      <c r="K267" s="89">
        <v>156128000</v>
      </c>
      <c r="L267" s="88">
        <v>144249000</v>
      </c>
    </row>
    <row r="268" spans="2:12" ht="13.8" x14ac:dyDescent="0.25">
      <c r="B268" s="87" t="s">
        <v>375</v>
      </c>
      <c r="C268" s="86">
        <v>11483000</v>
      </c>
      <c r="D268" s="85">
        <v>-17630000</v>
      </c>
      <c r="E268" s="86">
        <v>29006000</v>
      </c>
      <c r="F268" s="85">
        <v>19081000</v>
      </c>
      <c r="G268" s="86">
        <v>25984000</v>
      </c>
      <c r="H268" s="85">
        <v>33872000</v>
      </c>
      <c r="I268" s="86">
        <v>65692000</v>
      </c>
      <c r="J268" s="85">
        <v>57607000</v>
      </c>
      <c r="K268" s="86">
        <v>50658000</v>
      </c>
      <c r="L268" s="85">
        <v>37372000</v>
      </c>
    </row>
    <row r="269" spans="2:12" ht="13.8" x14ac:dyDescent="0.25">
      <c r="B269" s="87" t="s">
        <v>376</v>
      </c>
      <c r="C269" s="86">
        <v>5304000</v>
      </c>
      <c r="D269" s="85">
        <v>34000</v>
      </c>
      <c r="E269" s="86">
        <v>28949000</v>
      </c>
      <c r="F269" s="85">
        <v>17839000</v>
      </c>
      <c r="G269" s="86">
        <v>27071000</v>
      </c>
      <c r="H269" s="85">
        <v>32720000</v>
      </c>
      <c r="I269" s="86">
        <v>66729000</v>
      </c>
      <c r="J269" s="85">
        <v>58068000</v>
      </c>
      <c r="K269" s="86">
        <v>49737000</v>
      </c>
      <c r="L269" s="85">
        <v>37725000</v>
      </c>
    </row>
    <row r="270" spans="2:12" ht="13.8" x14ac:dyDescent="0.25">
      <c r="B270" s="87" t="s">
        <v>377</v>
      </c>
      <c r="C270" s="86">
        <v>0</v>
      </c>
      <c r="D270" s="85">
        <v>-1354000</v>
      </c>
      <c r="E270" s="86">
        <v>2591000</v>
      </c>
      <c r="F270" s="85">
        <v>0</v>
      </c>
      <c r="G270" s="86">
        <v>0</v>
      </c>
      <c r="H270" s="85">
        <v>0</v>
      </c>
      <c r="I270" s="86" t="s">
        <v>152</v>
      </c>
      <c r="J270" s="85" t="s">
        <v>152</v>
      </c>
      <c r="K270" s="86" t="s">
        <v>152</v>
      </c>
      <c r="L270" s="85" t="s">
        <v>152</v>
      </c>
    </row>
    <row r="271" spans="2:12" ht="13.8" x14ac:dyDescent="0.25">
      <c r="B271" s="87" t="s">
        <v>378</v>
      </c>
      <c r="C271" s="86">
        <v>6179000</v>
      </c>
      <c r="D271" s="85">
        <v>-16310000</v>
      </c>
      <c r="E271" s="86">
        <v>-2534000</v>
      </c>
      <c r="F271" s="85">
        <v>1242000</v>
      </c>
      <c r="G271" s="86">
        <v>-1087000</v>
      </c>
      <c r="H271" s="85">
        <v>1152000</v>
      </c>
      <c r="I271" s="86">
        <v>-1037000</v>
      </c>
      <c r="J271" s="85">
        <v>-461000</v>
      </c>
      <c r="K271" s="86">
        <v>921000</v>
      </c>
      <c r="L271" s="85">
        <v>-353000</v>
      </c>
    </row>
    <row r="272" spans="2:12" ht="13.8" x14ac:dyDescent="0.25">
      <c r="B272" s="87" t="s">
        <v>379</v>
      </c>
      <c r="C272" s="86">
        <v>6179000</v>
      </c>
      <c r="D272" s="85">
        <v>-16310000</v>
      </c>
      <c r="E272" s="86">
        <v>-2534000</v>
      </c>
      <c r="F272" s="85">
        <v>1242000</v>
      </c>
      <c r="G272" s="86">
        <v>-1273000</v>
      </c>
      <c r="H272" s="85">
        <v>-165000</v>
      </c>
      <c r="I272" s="86" t="s">
        <v>152</v>
      </c>
      <c r="J272" s="85" t="s">
        <v>152</v>
      </c>
      <c r="K272" s="86" t="s">
        <v>152</v>
      </c>
      <c r="L272" s="85" t="s">
        <v>152</v>
      </c>
    </row>
    <row r="273" spans="2:12" ht="13.8" x14ac:dyDescent="0.25">
      <c r="B273" s="87" t="s">
        <v>380</v>
      </c>
      <c r="C273" s="86">
        <v>0</v>
      </c>
      <c r="D273" s="85">
        <v>0</v>
      </c>
      <c r="E273" s="86">
        <v>0</v>
      </c>
      <c r="F273" s="85">
        <v>0</v>
      </c>
      <c r="G273" s="86">
        <v>186000</v>
      </c>
      <c r="H273" s="85">
        <v>1317000</v>
      </c>
      <c r="I273" s="86">
        <v>-1037000</v>
      </c>
      <c r="J273" s="85">
        <v>-461000</v>
      </c>
      <c r="K273" s="86">
        <v>921000</v>
      </c>
      <c r="L273" s="85">
        <v>-353000</v>
      </c>
    </row>
    <row r="274" spans="2:12" ht="13.8" x14ac:dyDescent="0.25">
      <c r="B274" s="87" t="s">
        <v>381</v>
      </c>
      <c r="C274" s="86">
        <v>0</v>
      </c>
      <c r="D274" s="85">
        <v>0</v>
      </c>
      <c r="E274" s="86">
        <v>0</v>
      </c>
      <c r="F274" s="85">
        <v>0</v>
      </c>
      <c r="G274" s="86">
        <v>0</v>
      </c>
      <c r="H274" s="85">
        <v>0</v>
      </c>
      <c r="I274" s="86" t="s">
        <v>152</v>
      </c>
      <c r="J274" s="85" t="s">
        <v>152</v>
      </c>
      <c r="K274" s="86" t="s">
        <v>152</v>
      </c>
      <c r="L274" s="85" t="s">
        <v>152</v>
      </c>
    </row>
    <row r="275" spans="2:12" ht="13.8" x14ac:dyDescent="0.25">
      <c r="B275" s="84"/>
      <c r="C275" s="84"/>
      <c r="D275" s="83"/>
      <c r="E275" s="84"/>
      <c r="F275" s="83"/>
      <c r="G275" s="84"/>
      <c r="H275" s="83"/>
      <c r="I275" s="84"/>
      <c r="J275" s="83"/>
      <c r="K275" s="84"/>
      <c r="L275" s="83"/>
    </row>
    <row r="276" spans="2:12" ht="17.399999999999999" thickBot="1" x14ac:dyDescent="0.35">
      <c r="B276" s="5" t="s">
        <v>87</v>
      </c>
      <c r="C276" s="17">
        <v>32800000</v>
      </c>
      <c r="D276" s="17">
        <v>-34070000</v>
      </c>
      <c r="E276" s="17">
        <v>124211000</v>
      </c>
      <c r="F276" s="17">
        <v>83313000</v>
      </c>
      <c r="G276" s="17">
        <v>113013000</v>
      </c>
      <c r="H276" s="17">
        <v>191066000</v>
      </c>
      <c r="I276" s="17">
        <v>202109000</v>
      </c>
      <c r="J276" s="17">
        <v>107176000</v>
      </c>
      <c r="K276" s="17">
        <v>105470000</v>
      </c>
      <c r="L276" s="17">
        <v>106877000</v>
      </c>
    </row>
    <row r="277" spans="2:12" ht="13.8" thickTop="1" x14ac:dyDescent="0.25"/>
    <row r="282" spans="2:12" ht="25.2" customHeight="1" x14ac:dyDescent="0.25"/>
  </sheetData>
  <mergeCells count="11">
    <mergeCell ref="B188:C189"/>
    <mergeCell ref="L188:L189"/>
    <mergeCell ref="D188:E189"/>
    <mergeCell ref="F188:G189"/>
    <mergeCell ref="H188:I189"/>
    <mergeCell ref="J188:K189"/>
    <mergeCell ref="D4:E5"/>
    <mergeCell ref="F4:G5"/>
    <mergeCell ref="H4:I5"/>
    <mergeCell ref="K4:L5"/>
    <mergeCell ref="B4:C5"/>
  </mergeCells>
  <conditionalFormatting sqref="C185:L18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5EDF-CAD6-4EE5-BA70-7317807BD6D8}">
  <sheetPr>
    <tabColor rgb="FFD9C1B7"/>
  </sheetPr>
  <dimension ref="A2:L47"/>
  <sheetViews>
    <sheetView topLeftCell="A13" zoomScale="55" zoomScaleNormal="55" workbookViewId="0">
      <selection activeCell="O30" sqref="N30:O30"/>
    </sheetView>
  </sheetViews>
  <sheetFormatPr defaultRowHeight="13.2" x14ac:dyDescent="0.25"/>
  <cols>
    <col min="1" max="1" width="2.6640625" style="6" customWidth="1"/>
    <col min="2" max="2" width="55.33203125" style="7" bestFit="1" customWidth="1"/>
    <col min="3" max="4" width="22.21875" style="7" customWidth="1"/>
    <col min="5" max="12" width="22.21875" style="8" customWidth="1"/>
    <col min="13" max="16384" width="8.88671875" style="8"/>
  </cols>
  <sheetData>
    <row r="2" spans="1:12" ht="15.6" x14ac:dyDescent="0.3">
      <c r="B2" s="58" t="s">
        <v>390</v>
      </c>
      <c r="C2" s="58"/>
    </row>
    <row r="3" spans="1:12" ht="15.6" x14ac:dyDescent="0.3">
      <c r="B3" s="58"/>
      <c r="C3" s="58"/>
    </row>
    <row r="4" spans="1:12" ht="18" customHeight="1" x14ac:dyDescent="0.25">
      <c r="B4" s="127" t="s">
        <v>69</v>
      </c>
      <c r="C4" s="128"/>
      <c r="K4" s="135" t="s">
        <v>70</v>
      </c>
      <c r="L4" s="135"/>
    </row>
    <row r="5" spans="1:12" ht="13.8" customHeight="1" thickBot="1" x14ac:dyDescent="0.3">
      <c r="B5" s="129"/>
      <c r="C5" s="129"/>
      <c r="E5" s="77"/>
      <c r="F5" s="77"/>
      <c r="G5" s="77"/>
      <c r="H5" s="77"/>
      <c r="I5" s="77"/>
      <c r="J5" s="77"/>
      <c r="K5" s="136"/>
      <c r="L5" s="136"/>
    </row>
    <row r="6" spans="1:12" ht="18.75" customHeight="1" thickTop="1" x14ac:dyDescent="0.3">
      <c r="B6" s="16"/>
      <c r="C6" s="13"/>
      <c r="D6" s="13"/>
    </row>
    <row r="7" spans="1:12" ht="15.6" x14ac:dyDescent="0.3">
      <c r="B7" s="1" t="s">
        <v>16</v>
      </c>
      <c r="C7" s="2" t="s">
        <v>19</v>
      </c>
      <c r="D7" s="2" t="s">
        <v>20</v>
      </c>
      <c r="E7" s="2" t="s">
        <v>299</v>
      </c>
      <c r="F7" s="2" t="s">
        <v>300</v>
      </c>
      <c r="G7" s="2" t="s">
        <v>301</v>
      </c>
      <c r="H7" s="2" t="s">
        <v>302</v>
      </c>
      <c r="I7" s="2" t="s">
        <v>303</v>
      </c>
      <c r="J7" s="2" t="s">
        <v>304</v>
      </c>
      <c r="K7" s="2" t="s">
        <v>305</v>
      </c>
      <c r="L7" s="2" t="s">
        <v>306</v>
      </c>
    </row>
    <row r="8" spans="1:12" s="20" customFormat="1" ht="16.05" customHeight="1" x14ac:dyDescent="0.25">
      <c r="A8" s="18"/>
      <c r="B8" s="59" t="s">
        <v>71</v>
      </c>
      <c r="C8" s="60">
        <f>'Bilancio Civilistico'!C12</f>
        <v>38325000</v>
      </c>
      <c r="D8" s="60">
        <f>'Bilancio Civilistico'!D12</f>
        <v>42025000</v>
      </c>
      <c r="E8" s="60">
        <f>'Bilancio Civilistico'!E12</f>
        <v>35723000</v>
      </c>
      <c r="F8" s="60">
        <f>'Bilancio Civilistico'!F12</f>
        <v>35067000</v>
      </c>
      <c r="G8" s="60">
        <f>'Bilancio Civilistico'!G12</f>
        <v>34378000</v>
      </c>
      <c r="H8" s="60">
        <f>'Bilancio Civilistico'!H12</f>
        <v>25618000</v>
      </c>
      <c r="I8" s="60">
        <f>'Bilancio Civilistico'!I12</f>
        <v>19957000</v>
      </c>
      <c r="J8" s="60">
        <f>'Bilancio Civilistico'!J12</f>
        <v>17361000</v>
      </c>
      <c r="K8" s="60">
        <f>'Bilancio Civilistico'!K12</f>
        <v>14455000</v>
      </c>
      <c r="L8" s="61">
        <f>'Bilancio Civilistico'!L12</f>
        <v>12103000</v>
      </c>
    </row>
    <row r="9" spans="1:12" s="20" customFormat="1" ht="16.05" customHeight="1" x14ac:dyDescent="0.25">
      <c r="A9" s="18"/>
      <c r="B9" s="59" t="s">
        <v>72</v>
      </c>
      <c r="C9" s="60">
        <f>'Bilancio Civilistico'!C23</f>
        <v>202447000</v>
      </c>
      <c r="D9" s="60">
        <f>'Bilancio Civilistico'!D23</f>
        <v>200759000</v>
      </c>
      <c r="E9" s="60">
        <f>'Bilancio Civilistico'!E23</f>
        <v>226298000</v>
      </c>
      <c r="F9" s="60">
        <f>'Bilancio Civilistico'!F23</f>
        <v>111866000</v>
      </c>
      <c r="G9" s="60">
        <f>'Bilancio Civilistico'!G23</f>
        <v>100532000</v>
      </c>
      <c r="H9" s="60">
        <f>'Bilancio Civilistico'!H23</f>
        <v>72329000</v>
      </c>
      <c r="I9" s="60">
        <f>'Bilancio Civilistico'!I23</f>
        <v>65894000</v>
      </c>
      <c r="J9" s="60">
        <f>'Bilancio Civilistico'!J23</f>
        <v>58604000</v>
      </c>
      <c r="K9" s="60">
        <f>'Bilancio Civilistico'!K23</f>
        <v>46662000</v>
      </c>
      <c r="L9" s="61">
        <f>'Bilancio Civilistico'!L23</f>
        <v>38275000</v>
      </c>
    </row>
    <row r="10" spans="1:12" s="20" customFormat="1" ht="16.05" customHeight="1" x14ac:dyDescent="0.25">
      <c r="A10" s="18"/>
      <c r="B10" s="59" t="s">
        <v>73</v>
      </c>
      <c r="C10" s="60">
        <f>'Bilancio Civilistico'!C32+'Bilancio Civilistico'!C86</f>
        <v>172357000</v>
      </c>
      <c r="D10" s="60">
        <f>'Bilancio Civilistico'!D32</f>
        <v>169675000</v>
      </c>
      <c r="E10" s="60">
        <f>'Bilancio Civilistico'!E32</f>
        <v>194408000</v>
      </c>
      <c r="F10" s="60">
        <f>'Bilancio Civilistico'!F32</f>
        <v>198540000</v>
      </c>
      <c r="G10" s="60">
        <f>'Bilancio Civilistico'!G32</f>
        <v>205297000</v>
      </c>
      <c r="H10" s="60">
        <f>'Bilancio Civilistico'!H32</f>
        <v>207949000</v>
      </c>
      <c r="I10" s="60">
        <f>'Bilancio Civilistico'!I32</f>
        <v>184693000</v>
      </c>
      <c r="J10" s="60">
        <f>'Bilancio Civilistico'!J32</f>
        <v>180120000</v>
      </c>
      <c r="K10" s="60">
        <f>'Bilancio Civilistico'!K32</f>
        <v>170044000</v>
      </c>
      <c r="L10" s="61">
        <f>'Bilancio Civilistico'!L32</f>
        <v>154433000</v>
      </c>
    </row>
    <row r="11" spans="1:12" s="20" customFormat="1" ht="16.05" customHeight="1" x14ac:dyDescent="0.25">
      <c r="A11" s="18"/>
      <c r="B11" s="62" t="s">
        <v>74</v>
      </c>
      <c r="C11" s="63">
        <f>C8+C9+C10</f>
        <v>413129000</v>
      </c>
      <c r="D11" s="63">
        <f t="shared" ref="D11:L11" si="0">D8+D9+D10</f>
        <v>412459000</v>
      </c>
      <c r="E11" s="63">
        <f t="shared" si="0"/>
        <v>456429000</v>
      </c>
      <c r="F11" s="63">
        <f t="shared" si="0"/>
        <v>345473000</v>
      </c>
      <c r="G11" s="63">
        <f t="shared" si="0"/>
        <v>340207000</v>
      </c>
      <c r="H11" s="63">
        <f t="shared" si="0"/>
        <v>305896000</v>
      </c>
      <c r="I11" s="63">
        <f t="shared" si="0"/>
        <v>270544000</v>
      </c>
      <c r="J11" s="63">
        <f t="shared" si="0"/>
        <v>256085000</v>
      </c>
      <c r="K11" s="63">
        <f t="shared" si="0"/>
        <v>231161000</v>
      </c>
      <c r="L11" s="50">
        <f t="shared" si="0"/>
        <v>204811000</v>
      </c>
    </row>
    <row r="12" spans="1:12" s="20" customFormat="1" ht="16.05" customHeight="1" x14ac:dyDescent="0.25">
      <c r="A12" s="18"/>
      <c r="B12" s="59" t="s">
        <v>75</v>
      </c>
      <c r="C12" s="60">
        <f xml:space="preserve"> 'Bilancio Civilistico'!C59</f>
        <v>80515000</v>
      </c>
      <c r="D12" s="60">
        <f xml:space="preserve"> 'Bilancio Civilistico'!D59</f>
        <v>91350000</v>
      </c>
      <c r="E12" s="60">
        <f xml:space="preserve"> 'Bilancio Civilistico'!E59</f>
        <v>120451000</v>
      </c>
      <c r="F12" s="60">
        <f xml:space="preserve"> 'Bilancio Civilistico'!F59</f>
        <v>132704000</v>
      </c>
      <c r="G12" s="60">
        <f xml:space="preserve"> 'Bilancio Civilistico'!G59</f>
        <v>97028000</v>
      </c>
      <c r="H12" s="60">
        <f xml:space="preserve"> 'Bilancio Civilistico'!H59</f>
        <v>97520000</v>
      </c>
      <c r="I12" s="60">
        <f xml:space="preserve"> 'Bilancio Civilistico'!I59</f>
        <v>95404000</v>
      </c>
      <c r="J12" s="60">
        <f xml:space="preserve"> 'Bilancio Civilistico'!J59</f>
        <v>96588000</v>
      </c>
      <c r="K12" s="60">
        <f xml:space="preserve"> 'Bilancio Civilistico'!K59</f>
        <v>101704000</v>
      </c>
      <c r="L12" s="61">
        <f xml:space="preserve"> 'Bilancio Civilistico'!L59</f>
        <v>90199000</v>
      </c>
    </row>
    <row r="13" spans="1:12" s="20" customFormat="1" ht="16.05" customHeight="1" x14ac:dyDescent="0.25">
      <c r="A13" s="18"/>
      <c r="B13" s="59" t="s">
        <v>76</v>
      </c>
      <c r="C13" s="60">
        <f>'Bilancio Civilistico'!C88+'Bilancio Civilistico'!C105+'Bilancio Civilistico'!C84</f>
        <v>299658000</v>
      </c>
      <c r="D13" s="60">
        <f>'Bilancio Civilistico'!D67+'Bilancio Civilistico'!D88+'Bilancio Civilistico'!D105</f>
        <v>365997000</v>
      </c>
      <c r="E13" s="60">
        <f>'Bilancio Civilistico'!E67+'Bilancio Civilistico'!E88+'Bilancio Civilistico'!E105</f>
        <v>337654000</v>
      </c>
      <c r="F13" s="60">
        <f>'Bilancio Civilistico'!F67+'Bilancio Civilistico'!F88+'Bilancio Civilistico'!F105</f>
        <v>255681000</v>
      </c>
      <c r="G13" s="60">
        <f>'Bilancio Civilistico'!G67+'Bilancio Civilistico'!G88+'Bilancio Civilistico'!G105</f>
        <v>249124000</v>
      </c>
      <c r="H13" s="60">
        <f>'Bilancio Civilistico'!H67+'Bilancio Civilistico'!H88+'Bilancio Civilistico'!H105</f>
        <v>287672000</v>
      </c>
      <c r="I13" s="60">
        <f>'Bilancio Civilistico'!I67+'Bilancio Civilistico'!I88+'Bilancio Civilistico'!I105</f>
        <v>224004000</v>
      </c>
      <c r="J13" s="60">
        <f>'Bilancio Civilistico'!J67+'Bilancio Civilistico'!J88+'Bilancio Civilistico'!J105</f>
        <v>178309000</v>
      </c>
      <c r="K13" s="60">
        <f>'Bilancio Civilistico'!K67+'Bilancio Civilistico'!K88+'Bilancio Civilistico'!K105</f>
        <v>172458000</v>
      </c>
      <c r="L13" s="61">
        <f>'Bilancio Civilistico'!L67+'Bilancio Civilistico'!L88+'Bilancio Civilistico'!L105</f>
        <v>141893000</v>
      </c>
    </row>
    <row r="14" spans="1:12" s="20" customFormat="1" ht="16.05" customHeight="1" x14ac:dyDescent="0.25">
      <c r="A14" s="18"/>
      <c r="B14" s="59" t="s">
        <v>77</v>
      </c>
      <c r="C14" s="60">
        <f>'Bilancio Civilistico'!C100</f>
        <v>356105000</v>
      </c>
      <c r="D14" s="60">
        <f>'Bilancio Civilistico'!D100</f>
        <v>212453000</v>
      </c>
      <c r="E14" s="60">
        <f>'Bilancio Civilistico'!E100</f>
        <v>120088000</v>
      </c>
      <c r="F14" s="60">
        <f>'Bilancio Civilistico'!F100</f>
        <v>95919000</v>
      </c>
      <c r="G14" s="60">
        <f>'Bilancio Civilistico'!G100</f>
        <v>127413000</v>
      </c>
      <c r="H14" s="60">
        <f>'Bilancio Civilistico'!H100</f>
        <v>59478000</v>
      </c>
      <c r="I14" s="60">
        <f>'Bilancio Civilistico'!I100</f>
        <v>61532000</v>
      </c>
      <c r="J14" s="60">
        <f>'Bilancio Civilistico'!J100</f>
        <v>8115000</v>
      </c>
      <c r="K14" s="60">
        <f>'Bilancio Civilistico'!K100</f>
        <v>3848000</v>
      </c>
      <c r="L14" s="61">
        <f>'Bilancio Civilistico'!L100</f>
        <v>4957000</v>
      </c>
    </row>
    <row r="15" spans="1:12" s="20" customFormat="1" ht="16.05" customHeight="1" x14ac:dyDescent="0.25">
      <c r="A15" s="18"/>
      <c r="B15" s="62" t="s">
        <v>78</v>
      </c>
      <c r="C15" s="63">
        <f>C12+C13+C14</f>
        <v>736278000</v>
      </c>
      <c r="D15" s="63">
        <f t="shared" ref="D15:L15" si="1">D12+D13+D14</f>
        <v>669800000</v>
      </c>
      <c r="E15" s="63">
        <f t="shared" si="1"/>
        <v>578193000</v>
      </c>
      <c r="F15" s="63">
        <f t="shared" si="1"/>
        <v>484304000</v>
      </c>
      <c r="G15" s="63">
        <f t="shared" si="1"/>
        <v>473565000</v>
      </c>
      <c r="H15" s="63">
        <f t="shared" si="1"/>
        <v>444670000</v>
      </c>
      <c r="I15" s="63">
        <f t="shared" si="1"/>
        <v>380940000</v>
      </c>
      <c r="J15" s="63">
        <f t="shared" si="1"/>
        <v>283012000</v>
      </c>
      <c r="K15" s="63">
        <f t="shared" si="1"/>
        <v>278010000</v>
      </c>
      <c r="L15" s="50">
        <f t="shared" si="1"/>
        <v>237049000</v>
      </c>
    </row>
    <row r="16" spans="1:12" ht="21.6" customHeight="1" thickBot="1" x14ac:dyDescent="0.35">
      <c r="B16" s="3" t="s">
        <v>88</v>
      </c>
      <c r="C16" s="17">
        <f>C11+C15</f>
        <v>1149407000</v>
      </c>
      <c r="D16" s="17">
        <f t="shared" ref="D16:L16" si="2">D11+D15</f>
        <v>1082259000</v>
      </c>
      <c r="E16" s="17">
        <f t="shared" si="2"/>
        <v>1034622000</v>
      </c>
      <c r="F16" s="17">
        <f t="shared" si="2"/>
        <v>829777000</v>
      </c>
      <c r="G16" s="17">
        <f t="shared" si="2"/>
        <v>813772000</v>
      </c>
      <c r="H16" s="17">
        <f t="shared" si="2"/>
        <v>750566000</v>
      </c>
      <c r="I16" s="17">
        <f t="shared" si="2"/>
        <v>651484000</v>
      </c>
      <c r="J16" s="17">
        <f t="shared" si="2"/>
        <v>539097000</v>
      </c>
      <c r="K16" s="17">
        <f t="shared" si="2"/>
        <v>509171000</v>
      </c>
      <c r="L16" s="17">
        <f t="shared" si="2"/>
        <v>441860000</v>
      </c>
    </row>
    <row r="17" spans="1:12" ht="17.399999999999999" thickTop="1" x14ac:dyDescent="0.3">
      <c r="B17" s="12"/>
      <c r="C17" s="13"/>
      <c r="D17" s="13"/>
    </row>
    <row r="18" spans="1:12" ht="16.8" x14ac:dyDescent="0.3">
      <c r="B18" s="14"/>
      <c r="C18" s="15"/>
      <c r="D18" s="15"/>
    </row>
    <row r="19" spans="1:12" ht="15.6" x14ac:dyDescent="0.3">
      <c r="B19" s="4" t="s">
        <v>35</v>
      </c>
      <c r="C19" s="2" t="s">
        <v>19</v>
      </c>
      <c r="D19" s="2" t="s">
        <v>20</v>
      </c>
      <c r="E19" s="2" t="s">
        <v>299</v>
      </c>
      <c r="F19" s="2" t="s">
        <v>300</v>
      </c>
      <c r="G19" s="2" t="s">
        <v>301</v>
      </c>
      <c r="H19" s="2" t="s">
        <v>302</v>
      </c>
      <c r="I19" s="2" t="s">
        <v>303</v>
      </c>
      <c r="J19" s="2" t="s">
        <v>304</v>
      </c>
      <c r="K19" s="2" t="s">
        <v>305</v>
      </c>
      <c r="L19" s="2" t="s">
        <v>306</v>
      </c>
    </row>
    <row r="20" spans="1:12" s="20" customFormat="1" ht="16.05" customHeight="1" x14ac:dyDescent="0.25">
      <c r="A20" s="18"/>
      <c r="B20" s="64" t="s">
        <v>36</v>
      </c>
      <c r="C20" s="65">
        <f>'Bilancio Civilistico'!C113</f>
        <v>16879000</v>
      </c>
      <c r="D20" s="65">
        <f>'Bilancio Civilistico'!D113</f>
        <v>16879000</v>
      </c>
      <c r="E20" s="65">
        <f>'Bilancio Civilistico'!E113</f>
        <v>16879000</v>
      </c>
      <c r="F20" s="65">
        <f>'Bilancio Civilistico'!F113</f>
        <v>16879000</v>
      </c>
      <c r="G20" s="65">
        <f>'Bilancio Civilistico'!G113</f>
        <v>16879000</v>
      </c>
      <c r="H20" s="65">
        <f>'Bilancio Civilistico'!H113</f>
        <v>16879000</v>
      </c>
      <c r="I20" s="65">
        <f>'Bilancio Civilistico'!I113</f>
        <v>16879000</v>
      </c>
      <c r="J20" s="65">
        <f>'Bilancio Civilistico'!J113</f>
        <v>16841000</v>
      </c>
      <c r="K20" s="65">
        <f>'Bilancio Civilistico'!K113</f>
        <v>16841000</v>
      </c>
      <c r="L20" s="66">
        <f>'Bilancio Civilistico'!L113</f>
        <v>16841000</v>
      </c>
    </row>
    <row r="21" spans="1:12" s="20" customFormat="1" ht="16.05" customHeight="1" x14ac:dyDescent="0.25">
      <c r="A21" s="18"/>
      <c r="B21" s="64" t="s">
        <v>1</v>
      </c>
      <c r="C21" s="78">
        <f>SUM('Bilancio Civilistico'!C118:C121,'Bilancio Civilistico'!C123,'Bilancio Civilistico'!C125,'Bilancio Civilistico'!C126,'Bilancio Civilistico'!C130)</f>
        <v>616143000</v>
      </c>
      <c r="D21" s="78">
        <f>SUM('Bilancio Civilistico'!D118:D121,'Bilancio Civilistico'!D123,'Bilancio Civilistico'!D125,'Bilancio Civilistico'!D126,'Bilancio Civilistico'!D130)</f>
        <v>673921000</v>
      </c>
      <c r="E21" s="78">
        <f>SUM('Bilancio Civilistico'!E118:E121,'Bilancio Civilistico'!E123,'Bilancio Civilistico'!E125,'Bilancio Civilistico'!E126,'Bilancio Civilistico'!E130)</f>
        <v>545594000</v>
      </c>
      <c r="F21" s="78">
        <f>SUM('Bilancio Civilistico'!F118:F121,'Bilancio Civilistico'!F123,'Bilancio Civilistico'!F125,'Bilancio Civilistico'!F126,'Bilancio Civilistico'!F130)</f>
        <v>521136000</v>
      </c>
      <c r="G21" s="78">
        <f>SUM('Bilancio Civilistico'!G118:G121,'Bilancio Civilistico'!G123,'Bilancio Civilistico'!G125,'Bilancio Civilistico'!G126,'Bilancio Civilistico'!G130)</f>
        <v>480914000</v>
      </c>
      <c r="H21" s="78">
        <f>SUM('Bilancio Civilistico'!H118:H121,'Bilancio Civilistico'!H123,'Bilancio Civilistico'!H125,'Bilancio Civilistico'!H126,'Bilancio Civilistico'!H130)</f>
        <v>355217000</v>
      </c>
      <c r="I21" s="78">
        <f>SUM('Bilancio Civilistico'!I118:I121,'Bilancio Civilistico'!I123,'Bilancio Civilistico'!I125,'Bilancio Civilistico'!I126,'Bilancio Civilistico'!I130)</f>
        <v>232878000</v>
      </c>
      <c r="J21" s="78">
        <f>SUM('Bilancio Civilistico'!J118:J121,'Bilancio Civilistico'!J123,'Bilancio Civilistico'!J125,'Bilancio Civilistico'!J126,'Bilancio Civilistico'!J130)</f>
        <v>186904000</v>
      </c>
      <c r="K21" s="78">
        <f>SUM('Bilancio Civilistico'!K118:K121,'Bilancio Civilistico'!K123,'Bilancio Civilistico'!K125,'Bilancio Civilistico'!K126,'Bilancio Civilistico'!K130)</f>
        <v>167133000</v>
      </c>
      <c r="L21" s="79">
        <f>SUM('Bilancio Civilistico'!L118:L121,'Bilancio Civilistico'!L123,'Bilancio Civilistico'!L125,'Bilancio Civilistico'!L126,'Bilancio Civilistico'!L130)</f>
        <v>112785000</v>
      </c>
    </row>
    <row r="22" spans="1:12" s="20" customFormat="1" ht="16.05" customHeight="1" x14ac:dyDescent="0.25">
      <c r="A22" s="18"/>
      <c r="B22" s="64" t="s">
        <v>37</v>
      </c>
      <c r="C22" s="65">
        <f>'Bilancio Civilistico'!C127</f>
        <v>32800000</v>
      </c>
      <c r="D22" s="65">
        <f>'Bilancio Civilistico'!D127</f>
        <v>-34070000</v>
      </c>
      <c r="E22" s="65">
        <f>'Bilancio Civilistico'!E127</f>
        <v>124211000</v>
      </c>
      <c r="F22" s="65">
        <f>'Bilancio Civilistico'!F127</f>
        <v>83313000</v>
      </c>
      <c r="G22" s="65">
        <f>'Bilancio Civilistico'!G127</f>
        <v>113013000</v>
      </c>
      <c r="H22" s="65">
        <f>'Bilancio Civilistico'!H127</f>
        <v>191066000</v>
      </c>
      <c r="I22" s="65">
        <f>'Bilancio Civilistico'!I127</f>
        <v>202109000</v>
      </c>
      <c r="J22" s="65">
        <f>'Bilancio Civilistico'!J127</f>
        <v>107176000</v>
      </c>
      <c r="K22" s="65">
        <f>'Bilancio Civilistico'!K127</f>
        <v>105470000</v>
      </c>
      <c r="L22" s="66">
        <f>'Bilancio Civilistico'!L127</f>
        <v>106877000</v>
      </c>
    </row>
    <row r="23" spans="1:12" s="20" customFormat="1" ht="16.05" customHeight="1" x14ac:dyDescent="0.25">
      <c r="A23" s="18"/>
      <c r="B23" s="62" t="s">
        <v>38</v>
      </c>
      <c r="C23" s="63">
        <f>C20+C21+C22</f>
        <v>665822000</v>
      </c>
      <c r="D23" s="63">
        <f t="shared" ref="D23:L23" si="3">D20+D21+D22</f>
        <v>656730000</v>
      </c>
      <c r="E23" s="63">
        <f t="shared" si="3"/>
        <v>686684000</v>
      </c>
      <c r="F23" s="63">
        <f t="shared" si="3"/>
        <v>621328000</v>
      </c>
      <c r="G23" s="63">
        <f t="shared" si="3"/>
        <v>610806000</v>
      </c>
      <c r="H23" s="63">
        <f t="shared" si="3"/>
        <v>563162000</v>
      </c>
      <c r="I23" s="63">
        <f t="shared" si="3"/>
        <v>451866000</v>
      </c>
      <c r="J23" s="63">
        <f t="shared" si="3"/>
        <v>310921000</v>
      </c>
      <c r="K23" s="63">
        <f t="shared" si="3"/>
        <v>289444000</v>
      </c>
      <c r="L23" s="50">
        <f t="shared" si="3"/>
        <v>236503000</v>
      </c>
    </row>
    <row r="24" spans="1:12" s="20" customFormat="1" ht="16.05" customHeight="1" x14ac:dyDescent="0.25">
      <c r="A24" s="18"/>
      <c r="B24" s="64" t="s">
        <v>6</v>
      </c>
      <c r="C24" s="65">
        <f>'Bilancio Civilistico'!C178+'Bilancio Civilistico'!C144+'Bilancio Civilistico'!C137</f>
        <v>205520000</v>
      </c>
      <c r="D24" s="65">
        <f>'Bilancio Civilistico'!D178+'Bilancio Civilistico'!D180+'Bilancio Civilistico'!D144+'Bilancio Civilistico'!D137</f>
        <v>251688000</v>
      </c>
      <c r="E24" s="65">
        <f>'Bilancio Civilistico'!E178+'Bilancio Civilistico'!E180+'Bilancio Civilistico'!E144+'Bilancio Civilistico'!E137</f>
        <v>124557000</v>
      </c>
      <c r="F24" s="65">
        <f>'Bilancio Civilistico'!F178+'Bilancio Civilistico'!F180+'Bilancio Civilistico'!F144+'Bilancio Civilistico'!F137</f>
        <v>29289000</v>
      </c>
      <c r="G24" s="65">
        <f>'Bilancio Civilistico'!G178+'Bilancio Civilistico'!G180+'Bilancio Civilistico'!G144+'Bilancio Civilistico'!G137</f>
        <v>39322000</v>
      </c>
      <c r="H24" s="65">
        <f>'Bilancio Civilistico'!H178+'Bilancio Civilistico'!H180+'Bilancio Civilistico'!H144+'Bilancio Civilistico'!H137</f>
        <v>44029000</v>
      </c>
      <c r="I24" s="65">
        <f>'Bilancio Civilistico'!I178+'Bilancio Civilistico'!I180+'Bilancio Civilistico'!I144+'Bilancio Civilistico'!I137</f>
        <v>27871000</v>
      </c>
      <c r="J24" s="65">
        <f>'Bilancio Civilistico'!J178+'Bilancio Civilistico'!J180+'Bilancio Civilistico'!J144+'Bilancio Civilistico'!J137</f>
        <v>24633000</v>
      </c>
      <c r="K24" s="65">
        <f>'Bilancio Civilistico'!K178+'Bilancio Civilistico'!K180+'Bilancio Civilistico'!K144+'Bilancio Civilistico'!K137</f>
        <v>26060000</v>
      </c>
      <c r="L24" s="66">
        <f>'Bilancio Civilistico'!L178+'Bilancio Civilistico'!L180+'Bilancio Civilistico'!L144+'Bilancio Civilistico'!L137</f>
        <v>29568000</v>
      </c>
    </row>
    <row r="25" spans="1:12" s="20" customFormat="1" ht="16.05" customHeight="1" x14ac:dyDescent="0.25">
      <c r="A25" s="18"/>
      <c r="B25" s="64" t="s">
        <v>4</v>
      </c>
      <c r="C25" s="65">
        <f>'Bilancio Civilistico'!C177+'Bilancio Civilistico'!C180</f>
        <v>278065000</v>
      </c>
      <c r="D25" s="65">
        <f>'Bilancio Civilistico'!D177</f>
        <v>173841000</v>
      </c>
      <c r="E25" s="65">
        <f>'Bilancio Civilistico'!E177</f>
        <v>223381000</v>
      </c>
      <c r="F25" s="65">
        <f>'Bilancio Civilistico'!F177</f>
        <v>179160000</v>
      </c>
      <c r="G25" s="65">
        <f>'Bilancio Civilistico'!G177</f>
        <v>163644000</v>
      </c>
      <c r="H25" s="65">
        <f>'Bilancio Civilistico'!H177</f>
        <v>143375000</v>
      </c>
      <c r="I25" s="65">
        <f>'Bilancio Civilistico'!I177</f>
        <v>171747000</v>
      </c>
      <c r="J25" s="65">
        <f>'Bilancio Civilistico'!J177</f>
        <v>203543000</v>
      </c>
      <c r="K25" s="65">
        <f>'Bilancio Civilistico'!K177</f>
        <v>193667000</v>
      </c>
      <c r="L25" s="66">
        <f>'Bilancio Civilistico'!L177</f>
        <v>175789000</v>
      </c>
    </row>
    <row r="26" spans="1:12" s="20" customFormat="1" ht="16.05" customHeight="1" x14ac:dyDescent="0.25">
      <c r="A26" s="18"/>
      <c r="B26" s="62" t="s">
        <v>79</v>
      </c>
      <c r="C26" s="63">
        <f>C24+C25</f>
        <v>483585000</v>
      </c>
      <c r="D26" s="63">
        <f t="shared" ref="D26:L26" si="4">D24+D25</f>
        <v>425529000</v>
      </c>
      <c r="E26" s="63">
        <f t="shared" si="4"/>
        <v>347938000</v>
      </c>
      <c r="F26" s="63">
        <f t="shared" si="4"/>
        <v>208449000</v>
      </c>
      <c r="G26" s="63">
        <f t="shared" si="4"/>
        <v>202966000</v>
      </c>
      <c r="H26" s="63">
        <f t="shared" si="4"/>
        <v>187404000</v>
      </c>
      <c r="I26" s="63">
        <f t="shared" si="4"/>
        <v>199618000</v>
      </c>
      <c r="J26" s="63">
        <f t="shared" si="4"/>
        <v>228176000</v>
      </c>
      <c r="K26" s="63">
        <f t="shared" si="4"/>
        <v>219727000</v>
      </c>
      <c r="L26" s="50">
        <f t="shared" si="4"/>
        <v>205357000</v>
      </c>
    </row>
    <row r="27" spans="1:12" ht="26.4" customHeight="1" thickBot="1" x14ac:dyDescent="0.35">
      <c r="B27" s="5" t="s">
        <v>89</v>
      </c>
      <c r="C27" s="17">
        <f>C23+C26</f>
        <v>1149407000</v>
      </c>
      <c r="D27" s="17">
        <f t="shared" ref="D27:L27" si="5">D23+D26</f>
        <v>1082259000</v>
      </c>
      <c r="E27" s="17">
        <f t="shared" si="5"/>
        <v>1034622000</v>
      </c>
      <c r="F27" s="17">
        <f t="shared" si="5"/>
        <v>829777000</v>
      </c>
      <c r="G27" s="17">
        <f t="shared" si="5"/>
        <v>813772000</v>
      </c>
      <c r="H27" s="17">
        <f t="shared" si="5"/>
        <v>750566000</v>
      </c>
      <c r="I27" s="17">
        <f t="shared" si="5"/>
        <v>651484000</v>
      </c>
      <c r="J27" s="17">
        <f t="shared" si="5"/>
        <v>539097000</v>
      </c>
      <c r="K27" s="17">
        <f t="shared" si="5"/>
        <v>509171000</v>
      </c>
      <c r="L27" s="17">
        <f t="shared" si="5"/>
        <v>441860000</v>
      </c>
    </row>
    <row r="28" spans="1:12" ht="13.8" thickTop="1" x14ac:dyDescent="0.25">
      <c r="E28" s="7"/>
      <c r="F28" s="7"/>
      <c r="G28" s="7"/>
      <c r="H28" s="7"/>
      <c r="I28" s="7"/>
      <c r="J28" s="7"/>
      <c r="K28" s="7"/>
      <c r="L28" s="7"/>
    </row>
    <row r="29" spans="1:12" ht="16.8" x14ac:dyDescent="0.3">
      <c r="B29" s="10" t="s">
        <v>54</v>
      </c>
      <c r="C29" s="11">
        <f>SUM(C16-C27)</f>
        <v>0</v>
      </c>
      <c r="D29" s="11">
        <f t="shared" ref="D29:L29" si="6">SUM(D16-D27)</f>
        <v>0</v>
      </c>
      <c r="E29" s="11">
        <f t="shared" si="6"/>
        <v>0</v>
      </c>
      <c r="F29" s="11">
        <f t="shared" si="6"/>
        <v>0</v>
      </c>
      <c r="G29" s="11">
        <f t="shared" si="6"/>
        <v>0</v>
      </c>
      <c r="H29" s="11">
        <f t="shared" si="6"/>
        <v>0</v>
      </c>
      <c r="I29" s="11">
        <f t="shared" si="6"/>
        <v>0</v>
      </c>
      <c r="J29" s="11">
        <f t="shared" si="6"/>
        <v>0</v>
      </c>
      <c r="K29" s="11">
        <f t="shared" si="6"/>
        <v>0</v>
      </c>
      <c r="L29" s="11">
        <f t="shared" si="6"/>
        <v>0</v>
      </c>
    </row>
    <row r="32" spans="1:12" ht="13.2" customHeight="1" x14ac:dyDescent="0.25">
      <c r="B32" s="127"/>
      <c r="C32" s="128"/>
      <c r="D32" s="127"/>
      <c r="E32" s="128"/>
      <c r="F32" s="127"/>
      <c r="G32" s="128"/>
      <c r="H32" s="127"/>
      <c r="I32" s="128"/>
      <c r="J32" s="53"/>
      <c r="K32" s="135" t="s">
        <v>0</v>
      </c>
      <c r="L32" s="135"/>
    </row>
    <row r="33" spans="1:12" ht="13.8" customHeight="1" thickBot="1" x14ac:dyDescent="0.3">
      <c r="B33" s="129"/>
      <c r="C33" s="129"/>
      <c r="D33" s="129"/>
      <c r="E33" s="129"/>
      <c r="F33" s="129"/>
      <c r="G33" s="129"/>
      <c r="H33" s="129"/>
      <c r="I33" s="129"/>
      <c r="J33" s="57"/>
      <c r="K33" s="136"/>
      <c r="L33" s="136"/>
    </row>
    <row r="34" spans="1:12" ht="13.8" thickTop="1" x14ac:dyDescent="0.25"/>
    <row r="35" spans="1:12" ht="15.6" x14ac:dyDescent="0.3">
      <c r="B35" s="1" t="s">
        <v>55</v>
      </c>
      <c r="C35" s="2" t="s">
        <v>19</v>
      </c>
      <c r="D35" s="2" t="s">
        <v>20</v>
      </c>
      <c r="E35" s="2" t="s">
        <v>299</v>
      </c>
      <c r="F35" s="2" t="s">
        <v>300</v>
      </c>
      <c r="G35" s="2" t="s">
        <v>301</v>
      </c>
      <c r="H35" s="2" t="s">
        <v>302</v>
      </c>
      <c r="I35" s="2" t="s">
        <v>303</v>
      </c>
      <c r="J35" s="2" t="s">
        <v>304</v>
      </c>
      <c r="K35" s="2" t="s">
        <v>305</v>
      </c>
      <c r="L35" s="2" t="s">
        <v>306</v>
      </c>
    </row>
    <row r="36" spans="1:12" s="20" customFormat="1" ht="16.05" customHeight="1" x14ac:dyDescent="0.25">
      <c r="A36" s="18"/>
      <c r="B36" s="80" t="s">
        <v>80</v>
      </c>
      <c r="C36" s="60">
        <f>'Bilancio Civilistico'!C193+'Bilancio Civilistico'!C196+'Bilancio Civilistico'!C198</f>
        <v>557890000</v>
      </c>
      <c r="D36" s="60">
        <f>'Bilancio Civilistico'!D193+'Bilancio Civilistico'!D196+'Bilancio Civilistico'!D198</f>
        <v>556673000</v>
      </c>
      <c r="E36" s="60">
        <f>'Bilancio Civilistico'!E193+'Bilancio Civilistico'!E196+'Bilancio Civilistico'!E198</f>
        <v>857211000</v>
      </c>
      <c r="F36" s="60">
        <f>'Bilancio Civilistico'!F193+'Bilancio Civilistico'!F196+'Bilancio Civilistico'!F198</f>
        <v>770513000</v>
      </c>
      <c r="G36" s="60">
        <f>'Bilancio Civilistico'!G193+'Bilancio Civilistico'!G196+'Bilancio Civilistico'!G198</f>
        <v>766570000</v>
      </c>
      <c r="H36" s="60">
        <f>'Bilancio Civilistico'!H193+'Bilancio Civilistico'!H196+'Bilancio Civilistico'!H198</f>
        <v>839298000</v>
      </c>
      <c r="I36" s="60">
        <f>'Bilancio Civilistico'!I193+'Bilancio Civilistico'!I196+'Bilancio Civilistico'!I198</f>
        <v>831170000</v>
      </c>
      <c r="J36" s="60">
        <f>'Bilancio Civilistico'!J193+'Bilancio Civilistico'!J196+'Bilancio Civilistico'!J198</f>
        <v>763027000</v>
      </c>
      <c r="K36" s="60">
        <f>'Bilancio Civilistico'!K193+'Bilancio Civilistico'!K196+'Bilancio Civilistico'!K198</f>
        <v>729788000</v>
      </c>
      <c r="L36" s="61">
        <f>'Bilancio Civilistico'!L193+'Bilancio Civilistico'!L196+'Bilancio Civilistico'!L198</f>
        <v>626888000</v>
      </c>
    </row>
    <row r="37" spans="1:12" s="20" customFormat="1" ht="16.05" customHeight="1" x14ac:dyDescent="0.25">
      <c r="A37" s="18"/>
      <c r="B37" s="80" t="s">
        <v>81</v>
      </c>
      <c r="C37" s="60">
        <f>-('Bilancio Civilistico'!C202+'Bilancio Civilistico'!C218+'Bilancio Civilistico'!C203+'Bilancio Civilistico'!C221+'Bilancio Civilistico'!C204)</f>
        <v>-386305000</v>
      </c>
      <c r="D37" s="60">
        <f>-('Bilancio Civilistico'!D202+'Bilancio Civilistico'!D218+'Bilancio Civilistico'!D203+'Bilancio Civilistico'!D221+'Bilancio Civilistico'!D204)</f>
        <v>-490688000</v>
      </c>
      <c r="E37" s="60">
        <f>-('Bilancio Civilistico'!E202+'Bilancio Civilistico'!E218+'Bilancio Civilistico'!E203+'Bilancio Civilistico'!E221+'Bilancio Civilistico'!E204)</f>
        <v>-595598000</v>
      </c>
      <c r="F37" s="60">
        <f>-('Bilancio Civilistico'!F202+'Bilancio Civilistico'!F218+'Bilancio Civilistico'!F203+'Bilancio Civilistico'!F221+'Bilancio Civilistico'!F204)</f>
        <v>-589098000</v>
      </c>
      <c r="G37" s="60">
        <f>-('Bilancio Civilistico'!G202+'Bilancio Civilistico'!G218+'Bilancio Civilistico'!G203+'Bilancio Civilistico'!G221+'Bilancio Civilistico'!G204)</f>
        <v>-549040000</v>
      </c>
      <c r="H37" s="60">
        <f>-('Bilancio Civilistico'!H202+'Bilancio Civilistico'!H218+'Bilancio Civilistico'!H203+'Bilancio Civilistico'!H221+'Bilancio Civilistico'!H204)</f>
        <v>-536998000</v>
      </c>
      <c r="I37" s="60">
        <f>-('Bilancio Civilistico'!I202+'Bilancio Civilistico'!I218+'Bilancio Civilistico'!I203+'Bilancio Civilistico'!I221+'Bilancio Civilistico'!I204)</f>
        <v>-535104000</v>
      </c>
      <c r="J37" s="60">
        <f>-('Bilancio Civilistico'!J202+'Bilancio Civilistico'!J218+'Bilancio Civilistico'!J203+'Bilancio Civilistico'!J221+'Bilancio Civilistico'!J204)</f>
        <v>-530837000</v>
      </c>
      <c r="K37" s="60">
        <f>-('Bilancio Civilistico'!K202+'Bilancio Civilistico'!K218+'Bilancio Civilistico'!K203+'Bilancio Civilistico'!K221+'Bilancio Civilistico'!K204)</f>
        <v>-517305000</v>
      </c>
      <c r="L37" s="61">
        <f>-('Bilancio Civilistico'!L202+'Bilancio Civilistico'!L218+'Bilancio Civilistico'!L203+'Bilancio Civilistico'!L221+'Bilancio Civilistico'!L204)</f>
        <v>-469077000</v>
      </c>
    </row>
    <row r="38" spans="1:12" s="20" customFormat="1" ht="16.05" customHeight="1" x14ac:dyDescent="0.25">
      <c r="A38" s="18"/>
      <c r="B38" s="62" t="s">
        <v>82</v>
      </c>
      <c r="C38" s="63">
        <f>C36+C37</f>
        <v>171585000</v>
      </c>
      <c r="D38" s="63">
        <f t="shared" ref="D38:L38" si="7">D36+D37</f>
        <v>65985000</v>
      </c>
      <c r="E38" s="63">
        <f t="shared" si="7"/>
        <v>261613000</v>
      </c>
      <c r="F38" s="63">
        <f t="shared" si="7"/>
        <v>181415000</v>
      </c>
      <c r="G38" s="63">
        <f t="shared" si="7"/>
        <v>217530000</v>
      </c>
      <c r="H38" s="63">
        <f t="shared" si="7"/>
        <v>302300000</v>
      </c>
      <c r="I38" s="63">
        <f t="shared" si="7"/>
        <v>296066000</v>
      </c>
      <c r="J38" s="63">
        <f t="shared" si="7"/>
        <v>232190000</v>
      </c>
      <c r="K38" s="63">
        <f t="shared" si="7"/>
        <v>212483000</v>
      </c>
      <c r="L38" s="50">
        <f t="shared" si="7"/>
        <v>157811000</v>
      </c>
    </row>
    <row r="39" spans="1:12" s="20" customFormat="1" ht="16.05" customHeight="1" x14ac:dyDescent="0.25">
      <c r="A39" s="18"/>
      <c r="B39" s="21" t="s">
        <v>83</v>
      </c>
      <c r="C39" s="19">
        <f>-'Bilancio Civilistico'!C205</f>
        <v>-70173000</v>
      </c>
      <c r="D39" s="19">
        <f>-'Bilancio Civilistico'!D205</f>
        <v>-58910000</v>
      </c>
      <c r="E39" s="19">
        <f>-'Bilancio Civilistico'!E205</f>
        <v>-72412000</v>
      </c>
      <c r="F39" s="19">
        <f>-'Bilancio Civilistico'!F205</f>
        <v>-67585000</v>
      </c>
      <c r="G39" s="19">
        <f>-'Bilancio Civilistico'!G205</f>
        <v>-63541000</v>
      </c>
      <c r="H39" s="19">
        <f>-'Bilancio Civilistico'!H205</f>
        <v>-63246000</v>
      </c>
      <c r="I39" s="19">
        <f>-'Bilancio Civilistico'!I205</f>
        <v>-62258000</v>
      </c>
      <c r="J39" s="19">
        <f>-'Bilancio Civilistico'!J205</f>
        <v>-59604000</v>
      </c>
      <c r="K39" s="19">
        <f>-'Bilancio Civilistico'!K205</f>
        <v>-59041000</v>
      </c>
      <c r="L39" s="19">
        <f>-'Bilancio Civilistico'!L205</f>
        <v>-53926000</v>
      </c>
    </row>
    <row r="40" spans="1:12" s="20" customFormat="1" ht="16.05" customHeight="1" x14ac:dyDescent="0.25">
      <c r="A40" s="18"/>
      <c r="B40" s="37" t="s">
        <v>84</v>
      </c>
      <c r="C40" s="38">
        <f>SUM(C38:C39)</f>
        <v>101412000</v>
      </c>
      <c r="D40" s="38">
        <f t="shared" ref="D40:L40" si="8">SUM(D38:D39)</f>
        <v>7075000</v>
      </c>
      <c r="E40" s="38">
        <f t="shared" si="8"/>
        <v>189201000</v>
      </c>
      <c r="F40" s="38">
        <f t="shared" si="8"/>
        <v>113830000</v>
      </c>
      <c r="G40" s="38">
        <f t="shared" si="8"/>
        <v>153989000</v>
      </c>
      <c r="H40" s="38">
        <f t="shared" si="8"/>
        <v>239054000</v>
      </c>
      <c r="I40" s="38">
        <f t="shared" si="8"/>
        <v>233808000</v>
      </c>
      <c r="J40" s="38">
        <f t="shared" si="8"/>
        <v>172586000</v>
      </c>
      <c r="K40" s="38">
        <f t="shared" si="8"/>
        <v>153442000</v>
      </c>
      <c r="L40" s="38">
        <f t="shared" si="8"/>
        <v>103885000</v>
      </c>
    </row>
    <row r="41" spans="1:12" s="20" customFormat="1" ht="16.05" customHeight="1" x14ac:dyDescent="0.25">
      <c r="A41" s="18"/>
      <c r="B41" s="35" t="s">
        <v>2</v>
      </c>
      <c r="C41" s="36">
        <f>-'Bilancio Civilistico'!C212-'Bilancio Civilistico'!C219-'Bilancio Civilistico'!C220</f>
        <v>-40871000</v>
      </c>
      <c r="D41" s="36">
        <f>-'Bilancio Civilistico'!D212-'Bilancio Civilistico'!D219-'Bilancio Civilistico'!D220</f>
        <v>-45982000</v>
      </c>
      <c r="E41" s="36">
        <f>-'Bilancio Civilistico'!E212-'Bilancio Civilistico'!E219-'Bilancio Civilistico'!E220</f>
        <v>-41080000</v>
      </c>
      <c r="F41" s="36">
        <f>-'Bilancio Civilistico'!F212-'Bilancio Civilistico'!F219-'Bilancio Civilistico'!F220</f>
        <v>-20115000</v>
      </c>
      <c r="G41" s="36">
        <f>-'Bilancio Civilistico'!G212-'Bilancio Civilistico'!G219-'Bilancio Civilistico'!G220</f>
        <v>-16570000</v>
      </c>
      <c r="H41" s="36">
        <f>-'Bilancio Civilistico'!H212-'Bilancio Civilistico'!H219-'Bilancio Civilistico'!H220</f>
        <v>-15455000</v>
      </c>
      <c r="I41" s="36">
        <f>-'Bilancio Civilistico'!I212-'Bilancio Civilistico'!I219-'Bilancio Civilistico'!I220</f>
        <v>-16340000</v>
      </c>
      <c r="J41" s="36">
        <f>-'Bilancio Civilistico'!J212-'Bilancio Civilistico'!J219-'Bilancio Civilistico'!J220</f>
        <v>-17767000</v>
      </c>
      <c r="K41" s="36">
        <f>-'Bilancio Civilistico'!K212-'Bilancio Civilistico'!K219-'Bilancio Civilistico'!K220</f>
        <v>-12569000</v>
      </c>
      <c r="L41" s="36">
        <f>-'Bilancio Civilistico'!L212-'Bilancio Civilistico'!L219-'Bilancio Civilistico'!L220</f>
        <v>-9860000</v>
      </c>
    </row>
    <row r="42" spans="1:12" s="20" customFormat="1" ht="16.05" customHeight="1" x14ac:dyDescent="0.25">
      <c r="A42" s="18"/>
      <c r="B42" s="37" t="s">
        <v>85</v>
      </c>
      <c r="C42" s="38">
        <f>SUM(C40:C41)</f>
        <v>60541000</v>
      </c>
      <c r="D42" s="38">
        <f t="shared" ref="D42:L42" si="9">SUM(D40:D41)</f>
        <v>-38907000</v>
      </c>
      <c r="E42" s="38">
        <f t="shared" si="9"/>
        <v>148121000</v>
      </c>
      <c r="F42" s="38">
        <f t="shared" si="9"/>
        <v>93715000</v>
      </c>
      <c r="G42" s="38">
        <f t="shared" si="9"/>
        <v>137419000</v>
      </c>
      <c r="H42" s="38">
        <f t="shared" si="9"/>
        <v>223599000</v>
      </c>
      <c r="I42" s="38">
        <f t="shared" si="9"/>
        <v>217468000</v>
      </c>
      <c r="J42" s="38">
        <f t="shared" si="9"/>
        <v>154819000</v>
      </c>
      <c r="K42" s="38">
        <f t="shared" si="9"/>
        <v>140873000</v>
      </c>
      <c r="L42" s="38">
        <f t="shared" si="9"/>
        <v>94025000</v>
      </c>
    </row>
    <row r="43" spans="1:12" s="20" customFormat="1" ht="16.05" customHeight="1" x14ac:dyDescent="0.25">
      <c r="A43" s="18"/>
      <c r="B43" s="35" t="s">
        <v>5</v>
      </c>
      <c r="C43" s="36">
        <f>'Bilancio Civilistico'!C226+'Bilancio Civilistico'!C246+'Bilancio Civilistico'!C260</f>
        <v>-16258000</v>
      </c>
      <c r="D43" s="36">
        <f>'Bilancio Civilistico'!D226+'Bilancio Civilistico'!D246+'Bilancio Civilistico'!D260</f>
        <v>-12793000</v>
      </c>
      <c r="E43" s="36">
        <f>'Bilancio Civilistico'!E226+'Bilancio Civilistico'!E246+'Bilancio Civilistico'!E260</f>
        <v>5096000</v>
      </c>
      <c r="F43" s="36">
        <f>'Bilancio Civilistico'!F226+'Bilancio Civilistico'!F246+'Bilancio Civilistico'!F260</f>
        <v>8679000</v>
      </c>
      <c r="G43" s="36">
        <f>'Bilancio Civilistico'!G226+'Bilancio Civilistico'!G246+'Bilancio Civilistico'!G260</f>
        <v>1578000</v>
      </c>
      <c r="H43" s="36">
        <f>'Bilancio Civilistico'!H226+'Bilancio Civilistico'!H246+'Bilancio Civilistico'!H260</f>
        <v>1339000</v>
      </c>
      <c r="I43" s="36">
        <f>'Bilancio Civilistico'!I226+'Bilancio Civilistico'!I246+'Bilancio Civilistico'!I260</f>
        <v>50333000</v>
      </c>
      <c r="J43" s="36">
        <f>'Bilancio Civilistico'!J226+'Bilancio Civilistico'!J246+'Bilancio Civilistico'!J260</f>
        <v>9964000</v>
      </c>
      <c r="K43" s="36">
        <f>'Bilancio Civilistico'!K226+'Bilancio Civilistico'!K246+'Bilancio Civilistico'!K260</f>
        <v>15255000</v>
      </c>
      <c r="L43" s="36">
        <f>'Bilancio Civilistico'!L226+'Bilancio Civilistico'!L246+'Bilancio Civilistico'!L260</f>
        <v>50224000</v>
      </c>
    </row>
    <row r="44" spans="1:12" s="20" customFormat="1" ht="16.05" customHeight="1" x14ac:dyDescent="0.25">
      <c r="A44" s="18"/>
      <c r="B44" s="37" t="s">
        <v>65</v>
      </c>
      <c r="C44" s="38">
        <f>SUM(C42:C43)</f>
        <v>44283000</v>
      </c>
      <c r="D44" s="38">
        <f t="shared" ref="D44:L44" si="10">SUM(D42:D43)</f>
        <v>-51700000</v>
      </c>
      <c r="E44" s="38">
        <f t="shared" si="10"/>
        <v>153217000</v>
      </c>
      <c r="F44" s="38">
        <f t="shared" si="10"/>
        <v>102394000</v>
      </c>
      <c r="G44" s="38">
        <f t="shared" si="10"/>
        <v>138997000</v>
      </c>
      <c r="H44" s="38">
        <f t="shared" si="10"/>
        <v>224938000</v>
      </c>
      <c r="I44" s="38">
        <f t="shared" si="10"/>
        <v>267801000</v>
      </c>
      <c r="J44" s="38">
        <f t="shared" si="10"/>
        <v>164783000</v>
      </c>
      <c r="K44" s="38">
        <f t="shared" si="10"/>
        <v>156128000</v>
      </c>
      <c r="L44" s="38">
        <f t="shared" si="10"/>
        <v>144249000</v>
      </c>
    </row>
    <row r="45" spans="1:12" s="20" customFormat="1" ht="16.05" customHeight="1" x14ac:dyDescent="0.25">
      <c r="A45" s="18"/>
      <c r="B45" s="21" t="s">
        <v>86</v>
      </c>
      <c r="C45" s="19">
        <f>-'Bilancio Civilistico'!C268</f>
        <v>-11483000</v>
      </c>
      <c r="D45" s="19">
        <f>-'Bilancio Civilistico'!D268</f>
        <v>17630000</v>
      </c>
      <c r="E45" s="19">
        <f>-'Bilancio Civilistico'!E268</f>
        <v>-29006000</v>
      </c>
      <c r="F45" s="19">
        <f>-'Bilancio Civilistico'!F268</f>
        <v>-19081000</v>
      </c>
      <c r="G45" s="19">
        <f>-'Bilancio Civilistico'!G268</f>
        <v>-25984000</v>
      </c>
      <c r="H45" s="19">
        <f>-'Bilancio Civilistico'!H268</f>
        <v>-33872000</v>
      </c>
      <c r="I45" s="19">
        <f>-'Bilancio Civilistico'!I268</f>
        <v>-65692000</v>
      </c>
      <c r="J45" s="19">
        <f>-'Bilancio Civilistico'!J268</f>
        <v>-57607000</v>
      </c>
      <c r="K45" s="19">
        <f>-'Bilancio Civilistico'!K268</f>
        <v>-50658000</v>
      </c>
      <c r="L45" s="19">
        <f>-'Bilancio Civilistico'!L268</f>
        <v>-37372000</v>
      </c>
    </row>
    <row r="46" spans="1:12" ht="25.2" customHeight="1" thickBot="1" x14ac:dyDescent="0.35">
      <c r="B46" s="5" t="s">
        <v>87</v>
      </c>
      <c r="C46" s="17">
        <f t="shared" ref="C46:L46" si="11">SUM(C44:C45)</f>
        <v>32800000</v>
      </c>
      <c r="D46" s="17">
        <f t="shared" si="11"/>
        <v>-34070000</v>
      </c>
      <c r="E46" s="17">
        <f t="shared" si="11"/>
        <v>124211000</v>
      </c>
      <c r="F46" s="17">
        <f t="shared" si="11"/>
        <v>83313000</v>
      </c>
      <c r="G46" s="17">
        <f t="shared" si="11"/>
        <v>113013000</v>
      </c>
      <c r="H46" s="17">
        <f t="shared" si="11"/>
        <v>191066000</v>
      </c>
      <c r="I46" s="17">
        <f t="shared" si="11"/>
        <v>202109000</v>
      </c>
      <c r="J46" s="17">
        <f t="shared" si="11"/>
        <v>107176000</v>
      </c>
      <c r="K46" s="17">
        <f t="shared" si="11"/>
        <v>105470000</v>
      </c>
      <c r="L46" s="17">
        <f t="shared" si="11"/>
        <v>106877000</v>
      </c>
    </row>
    <row r="47" spans="1:12" ht="13.8" thickTop="1" x14ac:dyDescent="0.25"/>
  </sheetData>
  <mergeCells count="7">
    <mergeCell ref="K32:L33"/>
    <mergeCell ref="B4:C5"/>
    <mergeCell ref="B32:C33"/>
    <mergeCell ref="K4:L5"/>
    <mergeCell ref="D32:E33"/>
    <mergeCell ref="F32:G33"/>
    <mergeCell ref="H32:I33"/>
  </mergeCells>
  <conditionalFormatting sqref="C29:L2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EE3DE"/>
    <outlinePr summaryBelow="0" summaryRight="0"/>
  </sheetPr>
  <dimension ref="B1:M55"/>
  <sheetViews>
    <sheetView tabSelected="1" topLeftCell="A40" zoomScale="55" zoomScaleNormal="55" zoomScaleSheetLayoutView="40" zoomScalePageLayoutView="55" workbookViewId="0">
      <selection activeCell="J82" sqref="J82"/>
    </sheetView>
  </sheetViews>
  <sheetFormatPr defaultColWidth="12.5546875" defaultRowHeight="15.75" customHeight="1" x14ac:dyDescent="0.25"/>
  <cols>
    <col min="1" max="1" width="2.44140625" style="22" customWidth="1"/>
    <col min="2" max="2" width="44.33203125" style="22" bestFit="1" customWidth="1"/>
    <col min="3" max="3" width="22.21875" style="23" customWidth="1"/>
    <col min="4" max="4" width="22.21875" style="24" customWidth="1"/>
    <col min="5" max="5" width="22.21875" style="22" customWidth="1"/>
    <col min="6" max="6" width="22.21875" style="25" customWidth="1"/>
    <col min="7" max="8" width="22.21875" style="22" customWidth="1"/>
    <col min="9" max="9" width="22.21875" style="26" customWidth="1"/>
    <col min="10" max="13" width="22.21875" style="22" customWidth="1"/>
    <col min="14" max="14" width="2.44140625" style="22" customWidth="1"/>
    <col min="15" max="16384" width="12.5546875" style="22"/>
  </cols>
  <sheetData>
    <row r="1" spans="2:12" ht="15.75" customHeight="1" x14ac:dyDescent="0.25">
      <c r="B1" s="127" t="s">
        <v>90</v>
      </c>
      <c r="C1" s="127"/>
      <c r="D1" s="133"/>
    </row>
    <row r="2" spans="2:12" ht="15.75" customHeight="1" thickBot="1" x14ac:dyDescent="0.3">
      <c r="B2" s="132"/>
      <c r="C2" s="132"/>
      <c r="D2" s="133"/>
    </row>
    <row r="3" spans="2:12" ht="15.75" customHeight="1" thickTop="1" x14ac:dyDescent="0.3">
      <c r="B3" s="16"/>
      <c r="C3" s="13"/>
      <c r="D3" s="15"/>
    </row>
    <row r="4" spans="2:12" ht="15.75" customHeight="1" x14ac:dyDescent="0.3">
      <c r="B4" s="140" t="s">
        <v>391</v>
      </c>
      <c r="C4" s="140"/>
      <c r="D4" s="140"/>
      <c r="E4" s="140"/>
      <c r="F4" s="140"/>
    </row>
    <row r="5" spans="2:12" ht="22.2" customHeight="1" x14ac:dyDescent="0.25">
      <c r="D5" s="22"/>
      <c r="E5" s="25"/>
      <c r="F5" s="22"/>
      <c r="H5" s="26"/>
      <c r="I5" s="22"/>
    </row>
    <row r="6" spans="2:12" ht="18" customHeight="1" x14ac:dyDescent="0.3">
      <c r="B6" s="47" t="s">
        <v>123</v>
      </c>
      <c r="C6" s="48">
        <v>2021</v>
      </c>
      <c r="D6" s="48">
        <v>2020</v>
      </c>
      <c r="E6" s="48">
        <v>2019</v>
      </c>
      <c r="F6" s="48">
        <v>2018</v>
      </c>
      <c r="G6" s="48">
        <v>2017</v>
      </c>
      <c r="H6" s="48">
        <v>2016</v>
      </c>
      <c r="I6" s="48">
        <v>2015</v>
      </c>
      <c r="J6" s="48">
        <v>2014</v>
      </c>
      <c r="K6" s="48">
        <v>2013</v>
      </c>
      <c r="L6" s="48">
        <v>2012</v>
      </c>
    </row>
    <row r="7" spans="2:12" ht="18" customHeight="1" x14ac:dyDescent="0.25">
      <c r="B7" s="70" t="s">
        <v>109</v>
      </c>
      <c r="C7" s="46">
        <f>'Bilancio Civilistico'!C276</f>
        <v>32800000</v>
      </c>
      <c r="D7" s="46">
        <f>'Bilancio Civilistico'!D276</f>
        <v>-34070000</v>
      </c>
      <c r="E7" s="46">
        <f>'Bilancio Civilistico'!E276</f>
        <v>124211000</v>
      </c>
      <c r="F7" s="46">
        <f>'Bilancio Civilistico'!F276</f>
        <v>83313000</v>
      </c>
      <c r="G7" s="46">
        <f>'Bilancio Civilistico'!G276</f>
        <v>113013000</v>
      </c>
      <c r="H7" s="46">
        <f>'Bilancio Civilistico'!H276</f>
        <v>191066000</v>
      </c>
      <c r="I7" s="46">
        <f>'Bilancio Civilistico'!I276</f>
        <v>202109000</v>
      </c>
      <c r="J7" s="46">
        <f>'Bilancio Civilistico'!J276</f>
        <v>107176000</v>
      </c>
      <c r="K7" s="46">
        <f>'Bilancio Civilistico'!K276</f>
        <v>105470000</v>
      </c>
      <c r="L7" s="46">
        <f>'Bilancio Civilistico'!L276</f>
        <v>106877000</v>
      </c>
    </row>
    <row r="8" spans="2:12" ht="18" customHeight="1" x14ac:dyDescent="0.25">
      <c r="B8" s="21" t="s">
        <v>108</v>
      </c>
      <c r="C8" s="39">
        <f>'Bilancio Civilistico'!C112</f>
        <v>665822000</v>
      </c>
      <c r="D8" s="39">
        <f>'Bilancio Civilistico'!D112</f>
        <v>656730000</v>
      </c>
      <c r="E8" s="39">
        <f>'Bilancio Civilistico'!E112</f>
        <v>686684000</v>
      </c>
      <c r="F8" s="39">
        <f>'Bilancio Civilistico'!F112</f>
        <v>621328000</v>
      </c>
      <c r="G8" s="39">
        <f>'Bilancio Civilistico'!G112</f>
        <v>610806000</v>
      </c>
      <c r="H8" s="39">
        <f>'Bilancio Civilistico'!H112</f>
        <v>563162000</v>
      </c>
      <c r="I8" s="39">
        <f>'Bilancio Civilistico'!I112</f>
        <v>451866000</v>
      </c>
      <c r="J8" s="39">
        <f>'Bilancio Civilistico'!J112</f>
        <v>310921000</v>
      </c>
      <c r="K8" s="39">
        <f>'Bilancio Civilistico'!K112</f>
        <v>289444000</v>
      </c>
      <c r="L8" s="39">
        <f>'Bilancio Civilistico'!L112</f>
        <v>236503000</v>
      </c>
    </row>
    <row r="9" spans="2:12" ht="18" customHeight="1" x14ac:dyDescent="0.25">
      <c r="B9" s="54" t="s">
        <v>107</v>
      </c>
      <c r="C9" s="39">
        <f>'Bilancio Civilistico'!C112+'Bilancio Civilistico'!C147+'Bilancio Civilistico'!C148+'Bilancio Civilistico'!C153+'Bilancio Civilistico'!C154+'Bilancio Civilistico'!C155+'Bilancio Civilistico'!C156+'Bilancio Civilistico'!C151+'Bilancio Civilistico'!C152</f>
        <v>901830000</v>
      </c>
      <c r="D9" s="39">
        <f>'Bilancio Civilistico'!D112+'Bilancio Civilistico'!D147+'Bilancio Civilistico'!D148+'Bilancio Civilistico'!D153+'Bilancio Civilistico'!D154+'Bilancio Civilistico'!D155+'Bilancio Civilistico'!D156+'Bilancio Civilistico'!D151+'Bilancio Civilistico'!D152</f>
        <v>887018000</v>
      </c>
      <c r="E9" s="39">
        <f>'Bilancio Civilistico'!E112+'Bilancio Civilistico'!E147+'Bilancio Civilistico'!E148+'Bilancio Civilistico'!E153+'Bilancio Civilistico'!E154+'Bilancio Civilistico'!E155+'Bilancio Civilistico'!E156+'Bilancio Civilistico'!E151+'Bilancio Civilistico'!E152</f>
        <v>800320000</v>
      </c>
      <c r="F9" s="39">
        <f>'Bilancio Civilistico'!F112+'Bilancio Civilistico'!F147+'Bilancio Civilistico'!F148+'Bilancio Civilistico'!F153+'Bilancio Civilistico'!F154+'Bilancio Civilistico'!F155+'Bilancio Civilistico'!F156+'Bilancio Civilistico'!F151+'Bilancio Civilistico'!F152</f>
        <v>621589000</v>
      </c>
      <c r="G9" s="39">
        <f>'Bilancio Civilistico'!G112+'Bilancio Civilistico'!G147+'Bilancio Civilistico'!G148+'Bilancio Civilistico'!G153+'Bilancio Civilistico'!G154+'Bilancio Civilistico'!G155+'Bilancio Civilistico'!G156+'Bilancio Civilistico'!G151+'Bilancio Civilistico'!G152</f>
        <v>612060000</v>
      </c>
      <c r="H9" s="39">
        <f>'Bilancio Civilistico'!H112+'Bilancio Civilistico'!H147+'Bilancio Civilistico'!H148+'Bilancio Civilistico'!H153+'Bilancio Civilistico'!H154+'Bilancio Civilistico'!H155+'Bilancio Civilistico'!H156+'Bilancio Civilistico'!H151+'Bilancio Civilistico'!H152</f>
        <v>564329000</v>
      </c>
      <c r="I9" s="39">
        <f>'Bilancio Civilistico'!I112+'Bilancio Civilistico'!I147+'Bilancio Civilistico'!I148+'Bilancio Civilistico'!I153+'Bilancio Civilistico'!I154+'Bilancio Civilistico'!I155+'Bilancio Civilistico'!I156+'Bilancio Civilistico'!I151+'Bilancio Civilistico'!I152</f>
        <v>460531000</v>
      </c>
      <c r="J9" s="39">
        <f>'Bilancio Civilistico'!J112+'Bilancio Civilistico'!J147+'Bilancio Civilistico'!J148+'Bilancio Civilistico'!J153+'Bilancio Civilistico'!J154+'Bilancio Civilistico'!J155+'Bilancio Civilistico'!J156+'Bilancio Civilistico'!J151+'Bilancio Civilistico'!J152</f>
        <v>341103000</v>
      </c>
      <c r="K9" s="39">
        <f>'Bilancio Civilistico'!K112+'Bilancio Civilistico'!K147+'Bilancio Civilistico'!K148+'Bilancio Civilistico'!K153+'Bilancio Civilistico'!K154+'Bilancio Civilistico'!K155+'Bilancio Civilistico'!K156+'Bilancio Civilistico'!K151+'Bilancio Civilistico'!K152</f>
        <v>318825000</v>
      </c>
      <c r="L9" s="39">
        <f>'Bilancio Civilistico'!L112+'Bilancio Civilistico'!L147+'Bilancio Civilistico'!L148+'Bilancio Civilistico'!L153+'Bilancio Civilistico'!L154+'Bilancio Civilistico'!L155+'Bilancio Civilistico'!L156+'Bilancio Civilistico'!L151+'Bilancio Civilistico'!L152</f>
        <v>270672000</v>
      </c>
    </row>
    <row r="10" spans="2:12" ht="18" customHeight="1" x14ac:dyDescent="0.25">
      <c r="B10" s="21" t="s">
        <v>110</v>
      </c>
      <c r="C10" s="39">
        <f>'Bilancio Civilistico'!C223</f>
        <v>60541000</v>
      </c>
      <c r="D10" s="39">
        <f>'Bilancio Civilistico'!D223</f>
        <v>-38907000</v>
      </c>
      <c r="E10" s="39">
        <f>'Bilancio Civilistico'!E223</f>
        <v>148121000</v>
      </c>
      <c r="F10" s="39">
        <f>'Bilancio Civilistico'!F223</f>
        <v>93715000</v>
      </c>
      <c r="G10" s="39">
        <f>'Bilancio Civilistico'!G223</f>
        <v>137419000</v>
      </c>
      <c r="H10" s="39">
        <f>'Bilancio Civilistico'!H223</f>
        <v>223599000</v>
      </c>
      <c r="I10" s="39">
        <f>'Bilancio Civilistico'!I223</f>
        <v>217468000</v>
      </c>
      <c r="J10" s="39">
        <f>'Bilancio Civilistico'!J223</f>
        <v>154819000</v>
      </c>
      <c r="K10" s="39">
        <f>'Bilancio Civilistico'!K223</f>
        <v>140873000</v>
      </c>
      <c r="L10" s="39">
        <f>'Bilancio Civilistico'!L223</f>
        <v>94025000</v>
      </c>
    </row>
    <row r="11" spans="2:12" ht="18" customHeight="1" x14ac:dyDescent="0.25">
      <c r="B11" s="54" t="s">
        <v>141</v>
      </c>
      <c r="C11" s="39">
        <f>'Bilancio Civilistico'!C193+'Bilancio Civilistico'!C198</f>
        <v>579712000</v>
      </c>
      <c r="D11" s="39">
        <f>'Bilancio Civilistico'!D193+'Bilancio Civilistico'!D198</f>
        <v>570165000</v>
      </c>
      <c r="E11" s="39">
        <f>'Bilancio Civilistico'!E193+'Bilancio Civilistico'!E198</f>
        <v>851215000</v>
      </c>
      <c r="F11" s="39">
        <f>'Bilancio Civilistico'!F193+'Bilancio Civilistico'!F198</f>
        <v>752486000</v>
      </c>
      <c r="G11" s="39">
        <f>'Bilancio Civilistico'!G193+'Bilancio Civilistico'!G198</f>
        <v>774287000</v>
      </c>
      <c r="H11" s="39">
        <f>'Bilancio Civilistico'!H193+'Bilancio Civilistico'!H198</f>
        <v>832959000</v>
      </c>
      <c r="I11" s="39">
        <f>'Bilancio Civilistico'!I193+'Bilancio Civilistico'!I198</f>
        <v>834009000</v>
      </c>
      <c r="J11" s="39">
        <f>'Bilancio Civilistico'!J193+'Bilancio Civilistico'!J198</f>
        <v>760727000</v>
      </c>
      <c r="K11" s="39">
        <f>'Bilancio Civilistico'!K193+'Bilancio Civilistico'!K198</f>
        <v>726303000</v>
      </c>
      <c r="L11" s="39">
        <f>'Bilancio Civilistico'!L193+'Bilancio Civilistico'!L198</f>
        <v>620528000</v>
      </c>
    </row>
    <row r="12" spans="2:12" ht="18" customHeight="1" x14ac:dyDescent="0.25">
      <c r="B12" s="21" t="s">
        <v>111</v>
      </c>
      <c r="C12" s="39">
        <f>'Bilancio Civilistico'!C241</f>
        <v>5311000</v>
      </c>
      <c r="D12" s="39">
        <f>'Bilancio Civilistico'!D241</f>
        <v>5292000</v>
      </c>
      <c r="E12" s="39">
        <f>'Bilancio Civilistico'!E241</f>
        <v>5073000</v>
      </c>
      <c r="F12" s="39">
        <f>'Bilancio Civilistico'!F241</f>
        <v>599000</v>
      </c>
      <c r="G12" s="39">
        <f>'Bilancio Civilistico'!G241</f>
        <v>776000</v>
      </c>
      <c r="H12" s="39">
        <f>'Bilancio Civilistico'!H241</f>
        <v>994000</v>
      </c>
      <c r="I12" s="39">
        <f>'Bilancio Civilistico'!I241</f>
        <v>12427000</v>
      </c>
      <c r="J12" s="39">
        <f>'Bilancio Civilistico'!J241</f>
        <v>9818000</v>
      </c>
      <c r="K12" s="39">
        <f>'Bilancio Civilistico'!K241</f>
        <v>1818000</v>
      </c>
      <c r="L12" s="39">
        <f>'Bilancio Civilistico'!L241</f>
        <v>3309000</v>
      </c>
    </row>
    <row r="13" spans="2:12" ht="18" customHeight="1" x14ac:dyDescent="0.25">
      <c r="B13" s="21" t="s">
        <v>112</v>
      </c>
      <c r="C13" s="39">
        <f>'Bilancio Civilistico'!C146</f>
        <v>423314000</v>
      </c>
      <c r="D13" s="39">
        <f>'Bilancio Civilistico'!D146</f>
        <v>373661000</v>
      </c>
      <c r="E13" s="39">
        <f>'Bilancio Civilistico'!E146</f>
        <v>319868000</v>
      </c>
      <c r="F13" s="39">
        <f>'Bilancio Civilistico'!F146</f>
        <v>180415000</v>
      </c>
      <c r="G13" s="39">
        <f>'Bilancio Civilistico'!G146</f>
        <v>164669000</v>
      </c>
      <c r="H13" s="39">
        <f>'Bilancio Civilistico'!H146</f>
        <v>144109000</v>
      </c>
      <c r="I13" s="39">
        <f>'Bilancio Civilistico'!I146</f>
        <v>172781000</v>
      </c>
      <c r="J13" s="39">
        <f>'Bilancio Civilistico'!J146</f>
        <v>204639000</v>
      </c>
      <c r="K13" s="39">
        <f>'Bilancio Civilistico'!K146</f>
        <v>195942000</v>
      </c>
      <c r="L13" s="39">
        <f>'Bilancio Civilistico'!L146</f>
        <v>182774000</v>
      </c>
    </row>
    <row r="14" spans="2:12" ht="18" customHeight="1" x14ac:dyDescent="0.25">
      <c r="B14" s="21" t="s">
        <v>131</v>
      </c>
      <c r="C14" s="39">
        <f>'Bilancio Civilistico'!C267</f>
        <v>44283000</v>
      </c>
      <c r="D14" s="39">
        <f>'Bilancio Civilistico'!D267</f>
        <v>-51700000</v>
      </c>
      <c r="E14" s="39">
        <f>'Bilancio Civilistico'!E267</f>
        <v>153217000</v>
      </c>
      <c r="F14" s="39">
        <f>'Bilancio Civilistico'!F267</f>
        <v>102394000</v>
      </c>
      <c r="G14" s="39">
        <f>'Bilancio Civilistico'!G267</f>
        <v>138997000</v>
      </c>
      <c r="H14" s="39">
        <f>'Bilancio Civilistico'!H267</f>
        <v>224938000</v>
      </c>
      <c r="I14" s="39">
        <f>'Bilancio Civilistico'!I267</f>
        <v>267801000</v>
      </c>
      <c r="J14" s="39">
        <f>'Bilancio Civilistico'!J267</f>
        <v>164783000</v>
      </c>
      <c r="K14" s="39">
        <f>'Bilancio Civilistico'!K267</f>
        <v>156128000</v>
      </c>
      <c r="L14" s="39">
        <f>'Bilancio Civilistico'!L267</f>
        <v>144249000</v>
      </c>
    </row>
    <row r="15" spans="2:12" ht="18" customHeight="1" x14ac:dyDescent="0.25">
      <c r="B15" s="21" t="s">
        <v>116</v>
      </c>
      <c r="C15" s="39">
        <f>'Bilancio Civilistico'!C58+'Bilancio Civilistico'!C105</f>
        <v>761540000</v>
      </c>
      <c r="D15" s="39">
        <f>'Bilancio Civilistico'!D58+'Bilancio Civilistico'!D105</f>
        <v>669800000</v>
      </c>
      <c r="E15" s="39">
        <f>'Bilancio Civilistico'!E58+'Bilancio Civilistico'!E105</f>
        <v>578193000</v>
      </c>
      <c r="F15" s="39">
        <f>'Bilancio Civilistico'!F58+'Bilancio Civilistico'!F105</f>
        <v>484304000</v>
      </c>
      <c r="G15" s="39">
        <f>'Bilancio Civilistico'!G58+'Bilancio Civilistico'!G105</f>
        <v>473565000</v>
      </c>
      <c r="H15" s="39">
        <f>'Bilancio Civilistico'!H58+'Bilancio Civilistico'!H105</f>
        <v>444670000</v>
      </c>
      <c r="I15" s="39">
        <f>'Bilancio Civilistico'!I58+'Bilancio Civilistico'!I105</f>
        <v>380940000</v>
      </c>
      <c r="J15" s="39">
        <f>'Bilancio Civilistico'!J58+'Bilancio Civilistico'!J105</f>
        <v>283012000</v>
      </c>
      <c r="K15" s="39">
        <f>'Bilancio Civilistico'!K58+'Bilancio Civilistico'!K105</f>
        <v>278010000</v>
      </c>
      <c r="L15" s="39">
        <f>'Bilancio Civilistico'!L58+'Bilancio Civilistico'!L105</f>
        <v>237049000</v>
      </c>
    </row>
    <row r="16" spans="2:12" ht="18" customHeight="1" x14ac:dyDescent="0.25">
      <c r="B16" s="21" t="s">
        <v>117</v>
      </c>
      <c r="C16" s="39">
        <f>'Bilancio Civilistico'!C177</f>
        <v>274480000</v>
      </c>
      <c r="D16" s="39">
        <f>'Bilancio Civilistico'!D177</f>
        <v>173841000</v>
      </c>
      <c r="E16" s="39">
        <f>'Bilancio Civilistico'!E177</f>
        <v>223381000</v>
      </c>
      <c r="F16" s="39">
        <f>'Bilancio Civilistico'!F177</f>
        <v>179160000</v>
      </c>
      <c r="G16" s="39">
        <f>'Bilancio Civilistico'!G177</f>
        <v>163644000</v>
      </c>
      <c r="H16" s="39">
        <f>'Bilancio Civilistico'!H177</f>
        <v>143375000</v>
      </c>
      <c r="I16" s="39">
        <f>'Bilancio Civilistico'!I177</f>
        <v>171747000</v>
      </c>
      <c r="J16" s="39">
        <f>'Bilancio Civilistico'!J177</f>
        <v>203543000</v>
      </c>
      <c r="K16" s="39">
        <f>'Bilancio Civilistico'!K177</f>
        <v>193667000</v>
      </c>
      <c r="L16" s="39">
        <f>'Bilancio Civilistico'!L177</f>
        <v>175789000</v>
      </c>
    </row>
    <row r="17" spans="2:13" ht="18" customHeight="1" x14ac:dyDescent="0.25">
      <c r="B17" s="21" t="s">
        <v>120</v>
      </c>
      <c r="C17" s="39">
        <f>'Bilancio Civilistico'!C11</f>
        <v>387867000</v>
      </c>
      <c r="D17" s="39">
        <f>'Bilancio Civilistico'!D11</f>
        <v>412459000</v>
      </c>
      <c r="E17" s="39">
        <f>'Bilancio Civilistico'!E11</f>
        <v>456429000</v>
      </c>
      <c r="F17" s="39">
        <f>'Bilancio Civilistico'!F11</f>
        <v>345473000</v>
      </c>
      <c r="G17" s="39">
        <f>'Bilancio Civilistico'!G11</f>
        <v>340207000</v>
      </c>
      <c r="H17" s="39">
        <f>'Bilancio Civilistico'!H11</f>
        <v>305896000</v>
      </c>
      <c r="I17" s="39">
        <f>'Bilancio Civilistico'!I11</f>
        <v>270544000</v>
      </c>
      <c r="J17" s="39">
        <f>'Bilancio Civilistico'!J11</f>
        <v>256085000</v>
      </c>
      <c r="K17" s="39">
        <f>'Bilancio Civilistico'!K11</f>
        <v>231161000</v>
      </c>
      <c r="L17" s="39">
        <f>'Bilancio Civilistico'!L11</f>
        <v>204811000</v>
      </c>
    </row>
    <row r="18" spans="2:13" ht="18" customHeight="1" x14ac:dyDescent="0.25">
      <c r="B18" s="21" t="s">
        <v>121</v>
      </c>
      <c r="C18" s="39">
        <f>'Bilancio Civilistico'!C112</f>
        <v>665822000</v>
      </c>
      <c r="D18" s="39">
        <f>'Bilancio Civilistico'!D112</f>
        <v>656730000</v>
      </c>
      <c r="E18" s="39">
        <f>'Bilancio Civilistico'!E112</f>
        <v>686684000</v>
      </c>
      <c r="F18" s="39">
        <f>'Bilancio Civilistico'!F112</f>
        <v>621328000</v>
      </c>
      <c r="G18" s="39">
        <f>'Bilancio Civilistico'!G112</f>
        <v>610806000</v>
      </c>
      <c r="H18" s="39">
        <f>'Bilancio Civilistico'!H112</f>
        <v>563162000</v>
      </c>
      <c r="I18" s="39">
        <f>'Bilancio Civilistico'!I112</f>
        <v>451866000</v>
      </c>
      <c r="J18" s="39">
        <f>'Bilancio Civilistico'!J112</f>
        <v>310921000</v>
      </c>
      <c r="K18" s="39">
        <f>'Bilancio Civilistico'!K112</f>
        <v>289444000</v>
      </c>
      <c r="L18" s="39">
        <f>'Bilancio Civilistico'!L112</f>
        <v>236503000</v>
      </c>
    </row>
    <row r="19" spans="2:13" ht="18" customHeight="1" x14ac:dyDescent="0.25">
      <c r="B19" s="21" t="s">
        <v>122</v>
      </c>
      <c r="C19" s="39">
        <f>'Bilancio Civilistico'!C178</f>
        <v>148834000</v>
      </c>
      <c r="D19" s="39">
        <f>'Bilancio Civilistico'!D178</f>
        <v>199820000</v>
      </c>
      <c r="E19" s="39">
        <f>'Bilancio Civilistico'!E178</f>
        <v>96487000</v>
      </c>
      <c r="F19" s="39">
        <f>'Bilancio Civilistico'!F178</f>
        <v>1255000</v>
      </c>
      <c r="G19" s="39">
        <f>'Bilancio Civilistico'!G178</f>
        <v>1025000</v>
      </c>
      <c r="H19" s="39">
        <f>'Bilancio Civilistico'!H178</f>
        <v>734000</v>
      </c>
      <c r="I19" s="39">
        <f>'Bilancio Civilistico'!I178</f>
        <v>1034000</v>
      </c>
      <c r="J19" s="39">
        <f>'Bilancio Civilistico'!J178</f>
        <v>1096000</v>
      </c>
      <c r="K19" s="39">
        <f>'Bilancio Civilistico'!K178</f>
        <v>2275000</v>
      </c>
      <c r="L19" s="39">
        <f>'Bilancio Civilistico'!L178</f>
        <v>6985000</v>
      </c>
    </row>
    <row r="20" spans="2:13" ht="18" customHeight="1" x14ac:dyDescent="0.25">
      <c r="B20" s="21" t="s">
        <v>124</v>
      </c>
      <c r="C20" s="39">
        <f>'Bilancio Civilistico'!C159+'Bilancio Civilistico'!C160</f>
        <v>156101000</v>
      </c>
      <c r="D20" s="39">
        <f>'Bilancio Civilistico'!D159+'Bilancio Civilistico'!D160</f>
        <v>105806000</v>
      </c>
      <c r="E20" s="39">
        <f>'Bilancio Civilistico'!E159+'Bilancio Civilistico'!E160</f>
        <v>156435000</v>
      </c>
      <c r="F20" s="39">
        <f>'Bilancio Civilistico'!F159+'Bilancio Civilistico'!F160</f>
        <v>156354000</v>
      </c>
      <c r="G20" s="39">
        <f>'Bilancio Civilistico'!G159+'Bilancio Civilistico'!G160</f>
        <v>144968000</v>
      </c>
      <c r="H20" s="39">
        <f>'Bilancio Civilistico'!H159+'Bilancio Civilistico'!H160</f>
        <v>119887000</v>
      </c>
      <c r="I20" s="39">
        <f>'Bilancio Civilistico'!I159+'Bilancio Civilistico'!I160</f>
        <v>128750000</v>
      </c>
      <c r="J20" s="39">
        <f>'Bilancio Civilistico'!J159+'Bilancio Civilistico'!J160</f>
        <v>123923000</v>
      </c>
      <c r="K20" s="39">
        <f>'Bilancio Civilistico'!K159+'Bilancio Civilistico'!K160</f>
        <v>132480000</v>
      </c>
      <c r="L20" s="39">
        <f>'Bilancio Civilistico'!L159+'Bilancio Civilistico'!L160</f>
        <v>100618000</v>
      </c>
    </row>
    <row r="21" spans="2:13" ht="18" customHeight="1" x14ac:dyDescent="0.25">
      <c r="B21" s="21" t="s">
        <v>127</v>
      </c>
      <c r="C21" s="39">
        <f>'Bilancio Civilistico'!C202</f>
        <v>163192000</v>
      </c>
      <c r="D21" s="39">
        <f>'Bilancio Civilistico'!D202</f>
        <v>139412000</v>
      </c>
      <c r="E21" s="39">
        <f>'Bilancio Civilistico'!E202</f>
        <v>232698000</v>
      </c>
      <c r="F21" s="39">
        <f>'Bilancio Civilistico'!F202</f>
        <v>235335000</v>
      </c>
      <c r="G21" s="39">
        <f>'Bilancio Civilistico'!G202</f>
        <v>217921000</v>
      </c>
      <c r="H21" s="39">
        <f>'Bilancio Civilistico'!H202</f>
        <v>217575000</v>
      </c>
      <c r="I21" s="39">
        <f>'Bilancio Civilistico'!I202</f>
        <v>231147000</v>
      </c>
      <c r="J21" s="39">
        <f>'Bilancio Civilistico'!J202</f>
        <v>219078000</v>
      </c>
      <c r="K21" s="39">
        <f>'Bilancio Civilistico'!K202</f>
        <v>226822000</v>
      </c>
      <c r="L21" s="39">
        <f>'Bilancio Civilistico'!L202</f>
        <v>195571000</v>
      </c>
    </row>
    <row r="22" spans="2:13" ht="18" customHeight="1" x14ac:dyDescent="0.25">
      <c r="B22" s="21" t="s">
        <v>125</v>
      </c>
      <c r="C22" s="39">
        <f>'Bilancio Civilistico'!C68+'Bilancio Civilistico'!C69</f>
        <v>45720000</v>
      </c>
      <c r="D22" s="39">
        <f>'Bilancio Civilistico'!D68+'Bilancio Civilistico'!D69</f>
        <v>41642000</v>
      </c>
      <c r="E22" s="39">
        <f>'Bilancio Civilistico'!E68+'Bilancio Civilistico'!E69</f>
        <v>46281000</v>
      </c>
      <c r="F22" s="39">
        <f>'Bilancio Civilistico'!F68+'Bilancio Civilistico'!F69</f>
        <v>33150000</v>
      </c>
      <c r="G22" s="39">
        <f>'Bilancio Civilistico'!G68+'Bilancio Civilistico'!G69</f>
        <v>36798000</v>
      </c>
      <c r="H22" s="39">
        <f>'Bilancio Civilistico'!H68+'Bilancio Civilistico'!H69</f>
        <v>50109000</v>
      </c>
      <c r="I22" s="39">
        <f>'Bilancio Civilistico'!I68+'Bilancio Civilistico'!I69</f>
        <v>49681000</v>
      </c>
      <c r="J22" s="39">
        <f>'Bilancio Civilistico'!J68+'Bilancio Civilistico'!J69</f>
        <v>40994000</v>
      </c>
      <c r="K22" s="39">
        <f>'Bilancio Civilistico'!K68+'Bilancio Civilistico'!K69</f>
        <v>29577000</v>
      </c>
      <c r="L22" s="39">
        <f>'Bilancio Civilistico'!L68+'Bilancio Civilistico'!L69</f>
        <v>22979000</v>
      </c>
    </row>
    <row r="23" spans="2:13" ht="18" customHeight="1" x14ac:dyDescent="0.25">
      <c r="B23" s="21" t="s">
        <v>129</v>
      </c>
      <c r="C23" s="39">
        <f>'Bilancio Civilistico'!C59</f>
        <v>80515000</v>
      </c>
      <c r="D23" s="39">
        <f>'Bilancio Civilistico'!D59</f>
        <v>91350000</v>
      </c>
      <c r="E23" s="39">
        <f>'Bilancio Civilistico'!E59</f>
        <v>120451000</v>
      </c>
      <c r="F23" s="39">
        <f>'Bilancio Civilistico'!F59</f>
        <v>132704000</v>
      </c>
      <c r="G23" s="39">
        <f>'Bilancio Civilistico'!G59</f>
        <v>97028000</v>
      </c>
      <c r="H23" s="39">
        <f>'Bilancio Civilistico'!H59</f>
        <v>97520000</v>
      </c>
      <c r="I23" s="39">
        <f>'Bilancio Civilistico'!I59</f>
        <v>95404000</v>
      </c>
      <c r="J23" s="39">
        <f>'Bilancio Civilistico'!J59</f>
        <v>96588000</v>
      </c>
      <c r="K23" s="39">
        <f>'Bilancio Civilistico'!K59</f>
        <v>101704000</v>
      </c>
      <c r="L23" s="39">
        <f>'Bilancio Civilistico'!L59</f>
        <v>90199000</v>
      </c>
    </row>
    <row r="24" spans="2:13" ht="18" customHeight="1" x14ac:dyDescent="0.25">
      <c r="B24" s="21" t="s">
        <v>130</v>
      </c>
      <c r="C24" s="39">
        <f>-'Bilancio Civilistico'!C218</f>
        <v>13057000</v>
      </c>
      <c r="D24" s="39">
        <f>-'Bilancio Civilistico'!D218</f>
        <v>-19407000</v>
      </c>
      <c r="E24" s="39">
        <f>-'Bilancio Civilistico'!E218</f>
        <v>-4764000</v>
      </c>
      <c r="F24" s="39">
        <f>-'Bilancio Civilistico'!F218</f>
        <v>6387000</v>
      </c>
      <c r="G24" s="39">
        <f>-'Bilancio Civilistico'!G218</f>
        <v>7225000</v>
      </c>
      <c r="H24" s="39">
        <f>-'Bilancio Civilistico'!H218</f>
        <v>-4223000</v>
      </c>
      <c r="I24" s="39">
        <f>-'Bilancio Civilistico'!I218</f>
        <v>1655000</v>
      </c>
      <c r="J24" s="39">
        <f>-'Bilancio Civilistico'!J218</f>
        <v>-7416000</v>
      </c>
      <c r="K24" s="39">
        <f>-'Bilancio Civilistico'!K218</f>
        <v>8019000</v>
      </c>
      <c r="L24" s="39">
        <f>-'Bilancio Civilistico'!L218</f>
        <v>0</v>
      </c>
    </row>
    <row r="25" spans="2:13" ht="18" customHeight="1" x14ac:dyDescent="0.25">
      <c r="B25" s="45" t="s">
        <v>136</v>
      </c>
      <c r="C25" s="39">
        <f>'Bilancio Civilistico'!C153+'Bilancio Civilistico'!C154+'Bilancio Civilistico'!C155+'Bilancio Civilistico'!C156-'Bilancio Civilistico'!C100</f>
        <v>-120097000</v>
      </c>
      <c r="D25" s="39">
        <f>'Bilancio Civilistico'!D153+'Bilancio Civilistico'!D154+'Bilancio Civilistico'!D155+'Bilancio Civilistico'!D156-'Bilancio Civilistico'!D100</f>
        <v>17835000</v>
      </c>
      <c r="E25" s="39">
        <f>'Bilancio Civilistico'!E153+'Bilancio Civilistico'!E154+'Bilancio Civilistico'!E155+'Bilancio Civilistico'!E156-'Bilancio Civilistico'!E100</f>
        <v>-6452000</v>
      </c>
      <c r="F25" s="39">
        <f>'Bilancio Civilistico'!F153+'Bilancio Civilistico'!F154+'Bilancio Civilistico'!F155+'Bilancio Civilistico'!F156-'Bilancio Civilistico'!F100</f>
        <v>-95658000</v>
      </c>
      <c r="G25" s="39">
        <f>'Bilancio Civilistico'!G153+'Bilancio Civilistico'!G154+'Bilancio Civilistico'!G155+'Bilancio Civilistico'!G156-'Bilancio Civilistico'!G100</f>
        <v>-126159000</v>
      </c>
      <c r="H25" s="39">
        <f>'Bilancio Civilistico'!H153+'Bilancio Civilistico'!H154+'Bilancio Civilistico'!H155+'Bilancio Civilistico'!H156-'Bilancio Civilistico'!H100</f>
        <v>-58311000</v>
      </c>
      <c r="I25" s="39">
        <f>'Bilancio Civilistico'!I153+'Bilancio Civilistico'!I154+'Bilancio Civilistico'!I155+'Bilancio Civilistico'!I156-'Bilancio Civilistico'!I100</f>
        <v>-52867000</v>
      </c>
      <c r="J25" s="39">
        <f>'Bilancio Civilistico'!J153+'Bilancio Civilistico'!J154+'Bilancio Civilistico'!J155+'Bilancio Civilistico'!J156-'Bilancio Civilistico'!J100</f>
        <v>22067000</v>
      </c>
      <c r="K25" s="39">
        <f>'Bilancio Civilistico'!K153+'Bilancio Civilistico'!K154+'Bilancio Civilistico'!K155+'Bilancio Civilistico'!K156-'Bilancio Civilistico'!K100</f>
        <v>25533000</v>
      </c>
      <c r="L25" s="39">
        <f>'Bilancio Civilistico'!L153+'Bilancio Civilistico'!L154+'Bilancio Civilistico'!L155+'Bilancio Civilistico'!L156-'Bilancio Civilistico'!L100</f>
        <v>29212000</v>
      </c>
    </row>
    <row r="26" spans="2:13" ht="18" customHeight="1" x14ac:dyDescent="0.25">
      <c r="B26" s="45" t="s">
        <v>84</v>
      </c>
      <c r="C26" s="39">
        <f>'Bilancio Civilistico'!C192-'Bilancio Civilistico'!C201+'Bilancio Civilistico'!C212+'Bilancio Civilistico'!C219+'Bilancio Civilistico'!C220</f>
        <v>101412000</v>
      </c>
      <c r="D26" s="39">
        <f>'Bilancio Civilistico'!D192-'Bilancio Civilistico'!D201+'Bilancio Civilistico'!D212+'Bilancio Civilistico'!D219+'Bilancio Civilistico'!D220</f>
        <v>7075000</v>
      </c>
      <c r="E26" s="39">
        <f>'Bilancio Civilistico'!E192-'Bilancio Civilistico'!E201+'Bilancio Civilistico'!E212+'Bilancio Civilistico'!E219+'Bilancio Civilistico'!E220</f>
        <v>189201000</v>
      </c>
      <c r="F26" s="39">
        <f>'Bilancio Civilistico'!F192-'Bilancio Civilistico'!F201+'Bilancio Civilistico'!F212+'Bilancio Civilistico'!F219+'Bilancio Civilistico'!F220</f>
        <v>113830000</v>
      </c>
      <c r="G26" s="39">
        <f>'Bilancio Civilistico'!G192-'Bilancio Civilistico'!G201+'Bilancio Civilistico'!G212+'Bilancio Civilistico'!G219+'Bilancio Civilistico'!G220</f>
        <v>153989000</v>
      </c>
      <c r="H26" s="39">
        <f>'Bilancio Civilistico'!H192-'Bilancio Civilistico'!H201+'Bilancio Civilistico'!H212+'Bilancio Civilistico'!H219+'Bilancio Civilistico'!H220</f>
        <v>239054000</v>
      </c>
      <c r="I26" s="39">
        <f>'Bilancio Civilistico'!I192-'Bilancio Civilistico'!I201+'Bilancio Civilistico'!I212+'Bilancio Civilistico'!I219+'Bilancio Civilistico'!I220</f>
        <v>233808000</v>
      </c>
      <c r="J26" s="39">
        <f>'Bilancio Civilistico'!J192-'Bilancio Civilistico'!J201+'Bilancio Civilistico'!J212+'Bilancio Civilistico'!J219+'Bilancio Civilistico'!J220</f>
        <v>172586000</v>
      </c>
      <c r="K26" s="39">
        <f>'Bilancio Civilistico'!K192-'Bilancio Civilistico'!K201+'Bilancio Civilistico'!K212+'Bilancio Civilistico'!K219+'Bilancio Civilistico'!K220</f>
        <v>153442000</v>
      </c>
      <c r="L26" s="39">
        <f>'Bilancio Civilistico'!L192-'Bilancio Civilistico'!L201+'Bilancio Civilistico'!L212+'Bilancio Civilistico'!L219+'Bilancio Civilistico'!L220</f>
        <v>103885000</v>
      </c>
    </row>
    <row r="27" spans="2:13" ht="18" customHeight="1" x14ac:dyDescent="0.25">
      <c r="B27" s="49" t="s">
        <v>137</v>
      </c>
      <c r="C27" s="39">
        <f>'Bilancio Civilistico'!C67+'Bilancio Civilistico'!C88</f>
        <v>321334000</v>
      </c>
      <c r="D27" s="39">
        <f>'Bilancio Civilistico'!D67+'Bilancio Civilistico'!D88</f>
        <v>362357000</v>
      </c>
      <c r="E27" s="39">
        <f>'Bilancio Civilistico'!E67+'Bilancio Civilistico'!E88</f>
        <v>334474000</v>
      </c>
      <c r="F27" s="39">
        <f>'Bilancio Civilistico'!F67+'Bilancio Civilistico'!F88</f>
        <v>253181000</v>
      </c>
      <c r="G27" s="39">
        <f>'Bilancio Civilistico'!G67+'Bilancio Civilistico'!G88</f>
        <v>246044000</v>
      </c>
      <c r="H27" s="39">
        <f>'Bilancio Civilistico'!H67+'Bilancio Civilistico'!H88</f>
        <v>284324000</v>
      </c>
      <c r="I27" s="39">
        <f>'Bilancio Civilistico'!I67+'Bilancio Civilistico'!I88</f>
        <v>220790000</v>
      </c>
      <c r="J27" s="39">
        <f>'Bilancio Civilistico'!J67+'Bilancio Civilistico'!J88</f>
        <v>175461000</v>
      </c>
      <c r="K27" s="39">
        <f>'Bilancio Civilistico'!K67+'Bilancio Civilistico'!K88</f>
        <v>171095000</v>
      </c>
      <c r="L27" s="39">
        <f>'Bilancio Civilistico'!L67+'Bilancio Civilistico'!L88</f>
        <v>140560000</v>
      </c>
    </row>
    <row r="28" spans="2:13" ht="18" customHeight="1" x14ac:dyDescent="0.25">
      <c r="B28" s="49" t="s">
        <v>138</v>
      </c>
      <c r="C28" s="39">
        <f>'Bilancio Civilistico'!C100</f>
        <v>356105000</v>
      </c>
      <c r="D28" s="39">
        <f>'Bilancio Civilistico'!D100</f>
        <v>212453000</v>
      </c>
      <c r="E28" s="39">
        <f>'Bilancio Civilistico'!E100</f>
        <v>120088000</v>
      </c>
      <c r="F28" s="39">
        <f>'Bilancio Civilistico'!F100</f>
        <v>95919000</v>
      </c>
      <c r="G28" s="39">
        <f>'Bilancio Civilistico'!G100</f>
        <v>127413000</v>
      </c>
      <c r="H28" s="39">
        <f>'Bilancio Civilistico'!H100</f>
        <v>59478000</v>
      </c>
      <c r="I28" s="39">
        <f>'Bilancio Civilistico'!I100</f>
        <v>61532000</v>
      </c>
      <c r="J28" s="39">
        <f>'Bilancio Civilistico'!J100</f>
        <v>8115000</v>
      </c>
      <c r="K28" s="39">
        <f>'Bilancio Civilistico'!K100</f>
        <v>3848000</v>
      </c>
      <c r="L28" s="39">
        <f>'Bilancio Civilistico'!L100</f>
        <v>4957000</v>
      </c>
    </row>
    <row r="29" spans="2:13" ht="18" customHeight="1" x14ac:dyDescent="0.25">
      <c r="B29" s="109" t="s">
        <v>388</v>
      </c>
      <c r="C29" s="39">
        <f>Riclassificazione!C40-'Bilancio Civilistico'!C213-'Bilancio Civilistico'!C214</f>
        <v>61206000</v>
      </c>
      <c r="D29" s="39">
        <f>Riclassificazione!D40-'Bilancio Civilistico'!D213-'Bilancio Civilistico'!D214</f>
        <v>-37062000</v>
      </c>
      <c r="E29" s="39">
        <f>Riclassificazione!E40-'Bilancio Civilistico'!E213-'Bilancio Civilistico'!E214</f>
        <v>148714000</v>
      </c>
      <c r="F29" s="39">
        <f>Riclassificazione!F40-'Bilancio Civilistico'!F213-'Bilancio Civilistico'!F214</f>
        <v>93715000</v>
      </c>
      <c r="G29" s="39">
        <f>Riclassificazione!G40-'Bilancio Civilistico'!G213-'Bilancio Civilistico'!G214</f>
        <v>137845000</v>
      </c>
      <c r="H29" s="39">
        <f>Riclassificazione!H40-'Bilancio Civilistico'!H213-'Bilancio Civilistico'!H214</f>
        <v>223627000</v>
      </c>
      <c r="I29" s="39">
        <f>Riclassificazione!I40-'Bilancio Civilistico'!I213-'Bilancio Civilistico'!I214</f>
        <v>218668000</v>
      </c>
      <c r="J29" s="39">
        <f>Riclassificazione!J40-'Bilancio Civilistico'!J213-'Bilancio Civilistico'!J214</f>
        <v>159533000</v>
      </c>
      <c r="K29" s="39">
        <f>Riclassificazione!K40-'Bilancio Civilistico'!K213-'Bilancio Civilistico'!K214</f>
        <v>143464000</v>
      </c>
      <c r="L29" s="39">
        <f>Riclassificazione!L40-'Bilancio Civilistico'!L213-'Bilancio Civilistico'!L214</f>
        <v>96005000</v>
      </c>
    </row>
    <row r="30" spans="2:13" ht="31.8" customHeight="1" x14ac:dyDescent="0.25">
      <c r="B30" s="27"/>
      <c r="C30" s="28"/>
      <c r="D30" s="22"/>
      <c r="E30" s="25"/>
      <c r="F30" s="22"/>
      <c r="H30" s="26"/>
      <c r="I30" s="22"/>
    </row>
    <row r="31" spans="2:13" ht="18.600000000000001" customHeight="1" x14ac:dyDescent="0.25">
      <c r="B31" s="147" t="s">
        <v>91</v>
      </c>
      <c r="C31" s="148"/>
      <c r="D31" s="48">
        <v>2021</v>
      </c>
      <c r="E31" s="48">
        <v>2020</v>
      </c>
      <c r="F31" s="48">
        <v>2019</v>
      </c>
      <c r="G31" s="48">
        <v>2018</v>
      </c>
      <c r="H31" s="48">
        <v>2017</v>
      </c>
      <c r="I31" s="48">
        <v>2016</v>
      </c>
      <c r="J31" s="48">
        <v>2015</v>
      </c>
      <c r="K31" s="48">
        <v>2014</v>
      </c>
      <c r="L31" s="48">
        <v>2013</v>
      </c>
      <c r="M31" s="48">
        <v>2012</v>
      </c>
    </row>
    <row r="32" spans="2:13" ht="18" customHeight="1" x14ac:dyDescent="0.25">
      <c r="B32" s="111" t="s">
        <v>9</v>
      </c>
      <c r="C32" s="112" t="s">
        <v>92</v>
      </c>
      <c r="D32" s="113">
        <f t="shared" ref="D32:M32" si="0">C7/C8</f>
        <v>4.9262415480413685E-2</v>
      </c>
      <c r="E32" s="113">
        <f t="shared" si="0"/>
        <v>-5.1878245245382426E-2</v>
      </c>
      <c r="F32" s="113">
        <f t="shared" si="0"/>
        <v>0.18088523979006355</v>
      </c>
      <c r="G32" s="113">
        <f t="shared" si="0"/>
        <v>0.1340885973270157</v>
      </c>
      <c r="H32" s="113">
        <f t="shared" si="0"/>
        <v>0.18502274044459288</v>
      </c>
      <c r="I32" s="113">
        <f t="shared" si="0"/>
        <v>0.33927360155692321</v>
      </c>
      <c r="J32" s="113">
        <f t="shared" si="0"/>
        <v>0.44727640495191051</v>
      </c>
      <c r="K32" s="113">
        <f t="shared" si="0"/>
        <v>0.34470492504526873</v>
      </c>
      <c r="L32" s="113">
        <f t="shared" si="0"/>
        <v>0.36438827545224639</v>
      </c>
      <c r="M32" s="113">
        <f t="shared" si="0"/>
        <v>0.45190547265785214</v>
      </c>
    </row>
    <row r="33" spans="2:13" ht="15.75" customHeight="1" x14ac:dyDescent="0.3">
      <c r="B33" s="141" t="s">
        <v>96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3"/>
    </row>
    <row r="34" spans="2:13" ht="18" customHeight="1" x14ac:dyDescent="0.25">
      <c r="B34" s="114" t="s">
        <v>10</v>
      </c>
      <c r="C34" s="115" t="s">
        <v>93</v>
      </c>
      <c r="D34" s="116">
        <f t="shared" ref="D34:M34" si="1">C10/C9</f>
        <v>6.7131277513500329E-2</v>
      </c>
      <c r="E34" s="116">
        <f t="shared" si="1"/>
        <v>-4.3862695007316647E-2</v>
      </c>
      <c r="F34" s="116">
        <f t="shared" si="1"/>
        <v>0.18507721911235506</v>
      </c>
      <c r="G34" s="116">
        <f t="shared" si="1"/>
        <v>0.15076682502425237</v>
      </c>
      <c r="H34" s="116">
        <f t="shared" si="1"/>
        <v>0.2245188380224161</v>
      </c>
      <c r="I34" s="116">
        <f t="shared" si="1"/>
        <v>0.3962209987436407</v>
      </c>
      <c r="J34" s="116">
        <f t="shared" si="1"/>
        <v>0.47221142550664341</v>
      </c>
      <c r="K34" s="116">
        <f t="shared" si="1"/>
        <v>0.45387756777278415</v>
      </c>
      <c r="L34" s="116">
        <f t="shared" si="1"/>
        <v>0.44185054496981102</v>
      </c>
      <c r="M34" s="116">
        <f t="shared" si="1"/>
        <v>0.34737616007566352</v>
      </c>
    </row>
    <row r="35" spans="2:13" ht="18" customHeight="1" x14ac:dyDescent="0.25">
      <c r="B35" s="111" t="s">
        <v>12</v>
      </c>
      <c r="C35" s="112" t="s">
        <v>94</v>
      </c>
      <c r="D35" s="113">
        <f t="shared" ref="D35:M35" si="2">C10/C11</f>
        <v>0.10443289081474939</v>
      </c>
      <c r="E35" s="113">
        <f t="shared" si="2"/>
        <v>-6.8238141590592202E-2</v>
      </c>
      <c r="F35" s="113">
        <f t="shared" si="2"/>
        <v>0.17401126624883256</v>
      </c>
      <c r="G35" s="113">
        <f t="shared" si="2"/>
        <v>0.12454052301305274</v>
      </c>
      <c r="H35" s="113">
        <f t="shared" si="2"/>
        <v>0.17747811857876988</v>
      </c>
      <c r="I35" s="113">
        <f t="shared" si="2"/>
        <v>0.26843938297083048</v>
      </c>
      <c r="J35" s="113">
        <f t="shared" si="2"/>
        <v>0.26075018375101466</v>
      </c>
      <c r="K35" s="113">
        <f t="shared" si="2"/>
        <v>0.20351453280874743</v>
      </c>
      <c r="L35" s="113">
        <f t="shared" si="2"/>
        <v>0.1939589950750582</v>
      </c>
      <c r="M35" s="113">
        <f t="shared" si="2"/>
        <v>0.15152418585462701</v>
      </c>
    </row>
    <row r="36" spans="2:13" ht="18" customHeight="1" x14ac:dyDescent="0.25">
      <c r="B36" s="29" t="s">
        <v>13</v>
      </c>
      <c r="C36" s="34" t="s">
        <v>95</v>
      </c>
      <c r="D36" s="51">
        <f t="shared" ref="D36:M36" si="3">C11/C9</f>
        <v>0.64281738243349629</v>
      </c>
      <c r="E36" s="51">
        <f t="shared" si="3"/>
        <v>0.64278853416728865</v>
      </c>
      <c r="F36" s="51">
        <f t="shared" si="3"/>
        <v>1.06359331267493</v>
      </c>
      <c r="G36" s="51">
        <f t="shared" si="3"/>
        <v>1.2105844858901944</v>
      </c>
      <c r="H36" s="51">
        <f t="shared" si="3"/>
        <v>1.2650508120118942</v>
      </c>
      <c r="I36" s="51">
        <f t="shared" si="3"/>
        <v>1.4760166498620486</v>
      </c>
      <c r="J36" s="51">
        <f t="shared" si="3"/>
        <v>1.8109725512506216</v>
      </c>
      <c r="K36" s="51">
        <f t="shared" si="3"/>
        <v>2.230197330425121</v>
      </c>
      <c r="L36" s="51">
        <f t="shared" si="3"/>
        <v>2.2780616325570455</v>
      </c>
      <c r="M36" s="51">
        <f t="shared" si="3"/>
        <v>2.2925459596855235</v>
      </c>
    </row>
    <row r="37" spans="2:13" ht="18" customHeight="1" x14ac:dyDescent="0.25">
      <c r="B37" s="29" t="s">
        <v>386</v>
      </c>
      <c r="C37" s="34" t="s">
        <v>128</v>
      </c>
      <c r="D37" s="55">
        <f t="shared" ref="D37:M37" si="4">C20/C21*365</f>
        <v>349.14006201284377</v>
      </c>
      <c r="E37" s="55">
        <f t="shared" si="4"/>
        <v>277.01481938427105</v>
      </c>
      <c r="F37" s="55">
        <f t="shared" si="4"/>
        <v>245.37716267436764</v>
      </c>
      <c r="G37" s="55">
        <f t="shared" si="4"/>
        <v>242.5020077761489</v>
      </c>
      <c r="H37" s="55">
        <f t="shared" si="4"/>
        <v>242.80964202623886</v>
      </c>
      <c r="I37" s="55">
        <f t="shared" si="4"/>
        <v>201.12032632425598</v>
      </c>
      <c r="J37" s="55">
        <f t="shared" si="4"/>
        <v>203.3067701505968</v>
      </c>
      <c r="K37" s="55">
        <f t="shared" si="4"/>
        <v>206.46479792585288</v>
      </c>
      <c r="L37" s="55">
        <f t="shared" si="4"/>
        <v>213.18566982038777</v>
      </c>
      <c r="M37" s="55">
        <f t="shared" si="4"/>
        <v>187.78637937117466</v>
      </c>
    </row>
    <row r="38" spans="2:13" ht="18" customHeight="1" x14ac:dyDescent="0.25">
      <c r="B38" s="29" t="s">
        <v>387</v>
      </c>
      <c r="C38" s="34" t="s">
        <v>126</v>
      </c>
      <c r="D38" s="55">
        <f t="shared" ref="D38:M38" si="5">C22/C11*365</f>
        <v>28.786362883638773</v>
      </c>
      <c r="E38" s="55">
        <f t="shared" si="5"/>
        <v>26.657774503871689</v>
      </c>
      <c r="F38" s="55">
        <f t="shared" si="5"/>
        <v>19.845238864446703</v>
      </c>
      <c r="G38" s="55">
        <f t="shared" si="5"/>
        <v>16.079701150586189</v>
      </c>
      <c r="H38" s="55">
        <f t="shared" si="5"/>
        <v>17.346629867219779</v>
      </c>
      <c r="I38" s="55">
        <f t="shared" si="5"/>
        <v>21.957605356326063</v>
      </c>
      <c r="J38" s="55">
        <f t="shared" si="5"/>
        <v>21.742649060142035</v>
      </c>
      <c r="K38" s="55">
        <f t="shared" si="5"/>
        <v>19.669092854598301</v>
      </c>
      <c r="L38" s="55">
        <f t="shared" si="5"/>
        <v>14.863775862140182</v>
      </c>
      <c r="M38" s="55">
        <f t="shared" si="5"/>
        <v>13.516448895134467</v>
      </c>
    </row>
    <row r="39" spans="2:13" ht="18" customHeight="1" x14ac:dyDescent="0.25">
      <c r="B39" s="29" t="s">
        <v>99</v>
      </c>
      <c r="C39" s="34" t="s">
        <v>140</v>
      </c>
      <c r="D39" s="55">
        <f t="shared" ref="D39:M39" si="6">C23/(C21-C24)*365</f>
        <v>195.74366403570122</v>
      </c>
      <c r="E39" s="55">
        <f t="shared" si="6"/>
        <v>209.94182056303086</v>
      </c>
      <c r="F39" s="55">
        <f t="shared" si="6"/>
        <v>185.14379142768104</v>
      </c>
      <c r="G39" s="55">
        <f t="shared" si="6"/>
        <v>211.56314971085138</v>
      </c>
      <c r="H39" s="55">
        <f t="shared" si="6"/>
        <v>168.08681702547747</v>
      </c>
      <c r="I39" s="55">
        <f t="shared" si="6"/>
        <v>160.48296197440914</v>
      </c>
      <c r="J39" s="55">
        <f t="shared" si="6"/>
        <v>151.73714116396215</v>
      </c>
      <c r="K39" s="55">
        <f t="shared" si="6"/>
        <v>155.6536596995947</v>
      </c>
      <c r="L39" s="55">
        <f t="shared" si="6"/>
        <v>169.65928255097049</v>
      </c>
      <c r="M39" s="55">
        <f t="shared" si="6"/>
        <v>168.34108840267729</v>
      </c>
    </row>
    <row r="40" spans="2:13" ht="18" customHeight="1" x14ac:dyDescent="0.3">
      <c r="B40" s="144" t="s">
        <v>97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</row>
    <row r="41" spans="2:13" ht="18" customHeight="1" x14ac:dyDescent="0.25">
      <c r="B41" s="71" t="s">
        <v>11</v>
      </c>
      <c r="C41" s="72" t="s">
        <v>113</v>
      </c>
      <c r="D41" s="117">
        <f t="shared" ref="D41:M41" si="7">C12/C13</f>
        <v>1.2546242269331985E-2</v>
      </c>
      <c r="E41" s="117">
        <f t="shared" si="7"/>
        <v>1.4162569815956174E-2</v>
      </c>
      <c r="F41" s="117">
        <f t="shared" si="7"/>
        <v>1.5859667112683981E-2</v>
      </c>
      <c r="G41" s="117">
        <f t="shared" si="7"/>
        <v>3.3201230496355625E-3</v>
      </c>
      <c r="H41" s="117">
        <f t="shared" si="7"/>
        <v>4.7124838312007722E-3</v>
      </c>
      <c r="I41" s="117">
        <f t="shared" si="7"/>
        <v>6.8975567105454896E-3</v>
      </c>
      <c r="J41" s="117">
        <f t="shared" si="7"/>
        <v>7.1923417505397005E-2</v>
      </c>
      <c r="K41" s="117">
        <f t="shared" si="7"/>
        <v>4.7977169552235889E-2</v>
      </c>
      <c r="L41" s="117">
        <f t="shared" si="7"/>
        <v>9.2782558103928717E-3</v>
      </c>
      <c r="M41" s="117">
        <f t="shared" si="7"/>
        <v>1.8104325560528302E-2</v>
      </c>
    </row>
    <row r="42" spans="2:13" ht="18" customHeight="1" x14ac:dyDescent="0.25">
      <c r="B42" s="29" t="s">
        <v>14</v>
      </c>
      <c r="C42" s="34" t="s">
        <v>114</v>
      </c>
      <c r="D42" s="51">
        <f t="shared" ref="D42:M42" si="8">C13/C8</f>
        <v>0.63577652886206826</v>
      </c>
      <c r="E42" s="51">
        <f t="shared" si="8"/>
        <v>0.56897202807851022</v>
      </c>
      <c r="F42" s="51">
        <f t="shared" si="8"/>
        <v>0.46581542601837234</v>
      </c>
      <c r="G42" s="51">
        <f t="shared" si="8"/>
        <v>0.29036998171658124</v>
      </c>
      <c r="H42" s="51">
        <f t="shared" si="8"/>
        <v>0.26959296405077882</v>
      </c>
      <c r="I42" s="51">
        <f t="shared" si="8"/>
        <v>0.25589262059584988</v>
      </c>
      <c r="J42" s="51">
        <f t="shared" si="8"/>
        <v>0.38237220768989039</v>
      </c>
      <c r="K42" s="51">
        <f t="shared" si="8"/>
        <v>0.65817040341437216</v>
      </c>
      <c r="L42" s="51">
        <f t="shared" si="8"/>
        <v>0.67695996462182673</v>
      </c>
      <c r="M42" s="51">
        <f t="shared" si="8"/>
        <v>0.77281894944250173</v>
      </c>
    </row>
    <row r="43" spans="2:13" ht="18" customHeight="1" x14ac:dyDescent="0.3">
      <c r="B43" s="137" t="s">
        <v>98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9"/>
    </row>
    <row r="44" spans="2:13" ht="18" customHeight="1" x14ac:dyDescent="0.25">
      <c r="B44" s="71" t="s">
        <v>15</v>
      </c>
      <c r="C44" s="73" t="s">
        <v>115</v>
      </c>
      <c r="D44" s="74">
        <f t="shared" ref="D44:M44" si="9">C7/C14</f>
        <v>0.74069055845358267</v>
      </c>
      <c r="E44" s="74">
        <f t="shared" si="9"/>
        <v>0.65899419729206965</v>
      </c>
      <c r="F44" s="74">
        <f t="shared" si="9"/>
        <v>0.8106868036836643</v>
      </c>
      <c r="G44" s="74">
        <f t="shared" si="9"/>
        <v>0.81365119049944334</v>
      </c>
      <c r="H44" s="74">
        <f t="shared" si="9"/>
        <v>0.81306071354057996</v>
      </c>
      <c r="I44" s="74">
        <f t="shared" si="9"/>
        <v>0.84941628359814703</v>
      </c>
      <c r="J44" s="74">
        <f t="shared" si="9"/>
        <v>0.75469845146209313</v>
      </c>
      <c r="K44" s="74">
        <f t="shared" si="9"/>
        <v>0.65040689876989743</v>
      </c>
      <c r="L44" s="74">
        <f t="shared" si="9"/>
        <v>0.67553545808567328</v>
      </c>
      <c r="M44" s="74">
        <f t="shared" si="9"/>
        <v>0.74092021435157263</v>
      </c>
    </row>
    <row r="45" spans="2:13" ht="26.4" customHeight="1" x14ac:dyDescent="0.3">
      <c r="C45" s="30"/>
      <c r="D45" s="110"/>
      <c r="E45" s="110"/>
      <c r="F45" s="110"/>
      <c r="G45" s="110"/>
      <c r="H45" s="110"/>
      <c r="I45" s="110"/>
      <c r="J45" s="110"/>
      <c r="K45" s="110"/>
      <c r="L45" s="110"/>
      <c r="M45" s="110"/>
    </row>
    <row r="46" spans="2:13" ht="18.600000000000001" customHeight="1" x14ac:dyDescent="0.25">
      <c r="B46" s="147" t="s">
        <v>133</v>
      </c>
      <c r="C46" s="149"/>
      <c r="D46" s="48">
        <v>2021</v>
      </c>
      <c r="E46" s="48">
        <v>2020</v>
      </c>
      <c r="F46" s="48">
        <v>2019</v>
      </c>
      <c r="G46" s="48">
        <v>2018</v>
      </c>
      <c r="H46" s="48">
        <v>2017</v>
      </c>
      <c r="I46" s="48">
        <v>2016</v>
      </c>
      <c r="J46" s="48">
        <v>2015</v>
      </c>
      <c r="K46" s="48">
        <v>2014</v>
      </c>
      <c r="L46" s="48">
        <v>2013</v>
      </c>
      <c r="M46" s="48">
        <v>2012</v>
      </c>
    </row>
    <row r="47" spans="2:13" ht="15.6" customHeight="1" x14ac:dyDescent="0.25">
      <c r="B47" s="43" t="s">
        <v>134</v>
      </c>
      <c r="C47" s="44" t="s">
        <v>135</v>
      </c>
      <c r="D47" s="56">
        <f t="shared" ref="D47:M47" si="10">C25/C26</f>
        <v>-1.1842484124166766</v>
      </c>
      <c r="E47" s="56">
        <f t="shared" si="10"/>
        <v>2.5208480565371025</v>
      </c>
      <c r="F47" s="56">
        <f t="shared" si="10"/>
        <v>-3.410129967600594E-2</v>
      </c>
      <c r="G47" s="56">
        <f t="shared" si="10"/>
        <v>-0.84035842923658088</v>
      </c>
      <c r="H47" s="56">
        <f t="shared" si="10"/>
        <v>-0.81927280520037149</v>
      </c>
      <c r="I47" s="56">
        <f t="shared" si="10"/>
        <v>-0.24392396696980598</v>
      </c>
      <c r="J47" s="56">
        <f t="shared" si="10"/>
        <v>-0.22611287894340656</v>
      </c>
      <c r="K47" s="56">
        <f t="shared" si="10"/>
        <v>0.12786089254053051</v>
      </c>
      <c r="L47" s="56">
        <f t="shared" si="10"/>
        <v>0.16640163710066344</v>
      </c>
      <c r="M47" s="56">
        <f t="shared" si="10"/>
        <v>0.28119555277470282</v>
      </c>
    </row>
    <row r="48" spans="2:13" ht="15.75" customHeight="1" x14ac:dyDescent="0.3">
      <c r="B48" s="137" t="s">
        <v>3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9"/>
    </row>
    <row r="49" spans="2:13" ht="15.75" customHeight="1" x14ac:dyDescent="0.25">
      <c r="B49" s="29" t="s">
        <v>100</v>
      </c>
      <c r="C49" s="34" t="s">
        <v>139</v>
      </c>
      <c r="D49" s="51">
        <f t="shared" ref="D49:M49" si="11">(C27+C28)/C16</f>
        <v>2.4680814631302828</v>
      </c>
      <c r="E49" s="51">
        <f t="shared" si="11"/>
        <v>3.3065272289045735</v>
      </c>
      <c r="F49" s="51">
        <f t="shared" si="11"/>
        <v>2.0349179205035344</v>
      </c>
      <c r="G49" s="51">
        <f t="shared" si="11"/>
        <v>1.9485376200044653</v>
      </c>
      <c r="H49" s="51">
        <f t="shared" si="11"/>
        <v>2.2821307227884922</v>
      </c>
      <c r="I49" s="51">
        <f t="shared" si="11"/>
        <v>2.3979215344376636</v>
      </c>
      <c r="J49" s="51">
        <f t="shared" si="11"/>
        <v>1.6438249285285915</v>
      </c>
      <c r="K49" s="51">
        <f t="shared" si="11"/>
        <v>0.90190279203902857</v>
      </c>
      <c r="L49" s="51">
        <f t="shared" si="11"/>
        <v>0.9033185829284287</v>
      </c>
      <c r="M49" s="51">
        <f t="shared" si="11"/>
        <v>0.82779354794668614</v>
      </c>
    </row>
    <row r="50" spans="2:13" ht="15.75" customHeight="1" x14ac:dyDescent="0.25">
      <c r="B50" s="29" t="s">
        <v>101</v>
      </c>
      <c r="C50" s="34" t="s">
        <v>106</v>
      </c>
      <c r="D50" s="51">
        <f>C15/C16</f>
        <v>2.7744826581171669</v>
      </c>
      <c r="E50" s="51">
        <f>D15/D16</f>
        <v>3.8529460829148476</v>
      </c>
      <c r="F50" s="51">
        <f t="shared" ref="F50:M50" si="12">E15/E16</f>
        <v>2.5883714371410282</v>
      </c>
      <c r="G50" s="51">
        <f t="shared" si="12"/>
        <v>2.7031926769368164</v>
      </c>
      <c r="H50" s="51">
        <f t="shared" si="12"/>
        <v>2.8938732859133243</v>
      </c>
      <c r="I50" s="51">
        <f t="shared" si="12"/>
        <v>3.1014472537053184</v>
      </c>
      <c r="J50" s="51">
        <f t="shared" si="12"/>
        <v>2.2180300092578036</v>
      </c>
      <c r="K50" s="51">
        <f t="shared" si="12"/>
        <v>1.390428558093376</v>
      </c>
      <c r="L50" s="51">
        <f t="shared" si="12"/>
        <v>1.4355052745175998</v>
      </c>
      <c r="M50" s="51">
        <f t="shared" si="12"/>
        <v>1.3484859689741679</v>
      </c>
    </row>
    <row r="51" spans="2:13" ht="15.75" customHeight="1" x14ac:dyDescent="0.25">
      <c r="B51" s="29" t="s">
        <v>102</v>
      </c>
      <c r="C51" s="34" t="s">
        <v>105</v>
      </c>
      <c r="D51" s="52">
        <f>C15-C16</f>
        <v>487060000</v>
      </c>
      <c r="E51" s="52">
        <f>D15-D16</f>
        <v>495959000</v>
      </c>
      <c r="F51" s="52">
        <f t="shared" ref="F51:M51" si="13">E15-E16</f>
        <v>354812000</v>
      </c>
      <c r="G51" s="52">
        <f t="shared" si="13"/>
        <v>305144000</v>
      </c>
      <c r="H51" s="52">
        <f t="shared" si="13"/>
        <v>309921000</v>
      </c>
      <c r="I51" s="52">
        <f t="shared" si="13"/>
        <v>301295000</v>
      </c>
      <c r="J51" s="52">
        <f t="shared" si="13"/>
        <v>209193000</v>
      </c>
      <c r="K51" s="52">
        <f t="shared" si="13"/>
        <v>79469000</v>
      </c>
      <c r="L51" s="52">
        <f t="shared" si="13"/>
        <v>84343000</v>
      </c>
      <c r="M51" s="52">
        <f t="shared" si="13"/>
        <v>61260000</v>
      </c>
    </row>
    <row r="52" spans="2:13" ht="15.75" customHeight="1" x14ac:dyDescent="0.3">
      <c r="B52" s="137" t="s">
        <v>132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9"/>
    </row>
    <row r="53" spans="2:13" ht="15.75" customHeight="1" x14ac:dyDescent="0.25">
      <c r="B53" s="29" t="s">
        <v>103</v>
      </c>
      <c r="C53" s="34" t="s">
        <v>118</v>
      </c>
      <c r="D53" s="52">
        <f>C18-C17</f>
        <v>277955000</v>
      </c>
      <c r="E53" s="52">
        <f>D18-D17</f>
        <v>244271000</v>
      </c>
      <c r="F53" s="52">
        <f t="shared" ref="F53:M53" si="14">E18-E17</f>
        <v>230255000</v>
      </c>
      <c r="G53" s="52">
        <f t="shared" si="14"/>
        <v>275855000</v>
      </c>
      <c r="H53" s="52">
        <f t="shared" si="14"/>
        <v>270599000</v>
      </c>
      <c r="I53" s="52">
        <f t="shared" si="14"/>
        <v>257266000</v>
      </c>
      <c r="J53" s="52">
        <f t="shared" si="14"/>
        <v>181322000</v>
      </c>
      <c r="K53" s="52">
        <f t="shared" si="14"/>
        <v>54836000</v>
      </c>
      <c r="L53" s="52">
        <f t="shared" si="14"/>
        <v>58283000</v>
      </c>
      <c r="M53" s="52">
        <f t="shared" si="14"/>
        <v>31692000</v>
      </c>
    </row>
    <row r="54" spans="2:13" ht="15.75" customHeight="1" x14ac:dyDescent="0.25">
      <c r="B54" s="29" t="s">
        <v>104</v>
      </c>
      <c r="C54" s="34" t="s">
        <v>119</v>
      </c>
      <c r="D54" s="52">
        <f>C18+C19-C17</f>
        <v>426789000</v>
      </c>
      <c r="E54" s="52">
        <f>D18+D19-D17</f>
        <v>444091000</v>
      </c>
      <c r="F54" s="52">
        <f t="shared" ref="F54:M54" si="15">E18+E19-E17</f>
        <v>326742000</v>
      </c>
      <c r="G54" s="52">
        <f t="shared" si="15"/>
        <v>277110000</v>
      </c>
      <c r="H54" s="52">
        <f t="shared" si="15"/>
        <v>271624000</v>
      </c>
      <c r="I54" s="52">
        <f t="shared" si="15"/>
        <v>258000000</v>
      </c>
      <c r="J54" s="52">
        <f t="shared" si="15"/>
        <v>182356000</v>
      </c>
      <c r="K54" s="52">
        <f t="shared" si="15"/>
        <v>55932000</v>
      </c>
      <c r="L54" s="52">
        <f t="shared" si="15"/>
        <v>60558000</v>
      </c>
      <c r="M54" s="52">
        <f t="shared" si="15"/>
        <v>38677000</v>
      </c>
    </row>
    <row r="55" spans="2:13" ht="15.75" customHeight="1" x14ac:dyDescent="0.25">
      <c r="B55" s="31"/>
      <c r="C55" s="32"/>
      <c r="D55" s="33"/>
    </row>
  </sheetData>
  <mergeCells count="10">
    <mergeCell ref="B48:M48"/>
    <mergeCell ref="B52:M52"/>
    <mergeCell ref="B1:C2"/>
    <mergeCell ref="D1:D2"/>
    <mergeCell ref="B4:F4"/>
    <mergeCell ref="B33:M33"/>
    <mergeCell ref="B40:M40"/>
    <mergeCell ref="B43:M43"/>
    <mergeCell ref="B31:C31"/>
    <mergeCell ref="B46:C46"/>
  </mergeCells>
  <phoneticPr fontId="23" type="noConversion"/>
  <pageMargins left="0" right="0" top="0" bottom="0" header="0" footer="0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Bilancio IFRS</vt:lpstr>
      <vt:lpstr>Bilancio Civilistico</vt:lpstr>
      <vt:lpstr>Riclassificazione</vt:lpstr>
      <vt:lpstr>Indici</vt:lpstr>
      <vt:lpstr>Indici!Area_stampa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emanuele respino</dc:creator>
  <cp:keywords/>
  <dc:description/>
  <cp:lastModifiedBy>emanuele respino</cp:lastModifiedBy>
  <cp:revision/>
  <cp:lastPrinted>2022-09-06T13:19:39Z</cp:lastPrinted>
  <dcterms:created xsi:type="dcterms:W3CDTF">2022-06-25T16:25:55Z</dcterms:created>
  <dcterms:modified xsi:type="dcterms:W3CDTF">2022-09-06T13:20:15Z</dcterms:modified>
  <cp:category/>
  <cp:contentStatus/>
</cp:coreProperties>
</file>