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autoCompressPictures="0"/>
  <mc:AlternateContent xmlns:mc="http://schemas.openxmlformats.org/markup-compatibility/2006">
    <mc:Choice Requires="x15">
      <x15ac:absPath xmlns:x15ac="http://schemas.microsoft.com/office/spreadsheetml/2010/11/ac" url="E:\REVA-MBA-BUSINESS-ANALYTICS\TRIMESTER2_Module07_SupplyChain_Analytics _PrahladKarnam\"/>
    </mc:Choice>
  </mc:AlternateContent>
  <bookViews>
    <workbookView xWindow="0" yWindow="45" windowWidth="15960" windowHeight="18075"/>
  </bookViews>
  <sheets>
    <sheet name="CASE STUDIES-PART1" sheetId="2" r:id="rId1"/>
    <sheet name="CASE STUDIES-PART2" sheetId="7" r:id="rId2"/>
    <sheet name="CASE STUDIES-PART3" sheetId="8" r:id="rId3"/>
    <sheet name="CASE STUDIES-PART4" sheetId="10" r:id="rId4"/>
    <sheet name="CASE STUDIES-PART5" sheetId="12" r:id="rId5"/>
    <sheet name="CASE STUDIES-PART6" sheetId="13" r:id="rId6"/>
    <sheet name="CASE STUDIES-PART7" sheetId="14" r:id="rId7"/>
    <sheet name="FINAL SUMMARY SHEET" sheetId="15" r:id="rId8"/>
    <sheet name="Instructions" sheetId="1" r:id="rId9"/>
  </sheets>
  <calcPr calcId="152511" calcMode="manual" iterateCount="1" calcCompleted="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2" i="14" l="1"/>
  <c r="O22" i="14"/>
  <c r="N22" i="14"/>
  <c r="P20" i="14"/>
  <c r="P18" i="14"/>
  <c r="P16" i="14"/>
  <c r="O20" i="14"/>
  <c r="O18" i="14"/>
  <c r="O16" i="14"/>
  <c r="N20" i="14"/>
  <c r="N18" i="14"/>
  <c r="N16" i="14"/>
  <c r="N22" i="13"/>
  <c r="P22" i="13"/>
  <c r="O22" i="13"/>
  <c r="P20" i="13"/>
  <c r="P18" i="13"/>
  <c r="P16" i="13"/>
  <c r="O20" i="13"/>
  <c r="O18" i="13"/>
  <c r="O16" i="13"/>
  <c r="N20" i="13"/>
  <c r="N18" i="13"/>
  <c r="N16" i="13"/>
  <c r="N20" i="12"/>
  <c r="N18" i="12"/>
  <c r="N16" i="12"/>
  <c r="P22" i="12"/>
  <c r="P20" i="12"/>
  <c r="P18" i="12"/>
  <c r="P16" i="12"/>
  <c r="O22" i="12"/>
  <c r="N22" i="12"/>
  <c r="O20" i="12"/>
  <c r="O18" i="12"/>
  <c r="O16" i="12"/>
  <c r="Q22" i="10"/>
  <c r="P22" i="10"/>
  <c r="O22" i="10"/>
  <c r="Q22" i="8"/>
  <c r="P22" i="8"/>
  <c r="O22" i="8"/>
  <c r="Q22" i="7"/>
  <c r="P22" i="7"/>
  <c r="O22" i="7"/>
  <c r="Q22" i="2"/>
  <c r="P22" i="2"/>
  <c r="O22" i="2"/>
  <c r="Q20" i="10"/>
  <c r="Q18" i="10"/>
  <c r="Q16" i="10"/>
  <c r="P20" i="10"/>
  <c r="P18" i="10"/>
  <c r="P16" i="10"/>
  <c r="Q20" i="8"/>
  <c r="Q18" i="8"/>
  <c r="Q16" i="8"/>
  <c r="P20" i="8"/>
  <c r="P18" i="8"/>
  <c r="P16" i="8"/>
  <c r="V48" i="7"/>
  <c r="V37" i="7"/>
  <c r="T48" i="7"/>
  <c r="T40" i="7"/>
  <c r="T37" i="7"/>
  <c r="R48" i="7"/>
  <c r="R40" i="7"/>
  <c r="R37" i="7"/>
  <c r="P48" i="7"/>
  <c r="P43" i="7"/>
  <c r="P40" i="7"/>
  <c r="P37" i="7"/>
  <c r="M48" i="7"/>
  <c r="M43" i="7"/>
  <c r="M40" i="7"/>
  <c r="M37" i="7"/>
  <c r="Q20" i="7"/>
  <c r="Q18" i="7"/>
  <c r="Q16" i="7"/>
  <c r="P20" i="7"/>
  <c r="P18" i="7"/>
  <c r="P16" i="7"/>
  <c r="O20" i="7"/>
  <c r="O18" i="7"/>
  <c r="O16" i="7"/>
  <c r="O20" i="2"/>
  <c r="O18" i="2"/>
  <c r="O16" i="2"/>
  <c r="Q20" i="2"/>
  <c r="Q18" i="2"/>
  <c r="Q16" i="2"/>
  <c r="P20" i="2"/>
  <c r="P18" i="2"/>
  <c r="P16" i="2"/>
  <c r="K18" i="2"/>
  <c r="K20" i="2"/>
  <c r="K16" i="2"/>
  <c r="C22" i="14"/>
  <c r="C21" i="14"/>
  <c r="C20" i="14"/>
  <c r="C19" i="14"/>
  <c r="C18" i="14"/>
  <c r="C17" i="14"/>
  <c r="C16" i="14"/>
  <c r="C15" i="14"/>
  <c r="C14" i="14"/>
  <c r="C22" i="13"/>
  <c r="C21" i="13"/>
  <c r="C20" i="13"/>
  <c r="C19" i="13"/>
  <c r="C18" i="13"/>
  <c r="C17" i="13"/>
  <c r="C16" i="13"/>
  <c r="C15" i="13"/>
  <c r="C14" i="13"/>
  <c r="C22" i="12"/>
  <c r="C21" i="12"/>
  <c r="C20" i="12"/>
  <c r="C19" i="12"/>
  <c r="C18" i="12"/>
  <c r="C17" i="12"/>
  <c r="C16" i="12"/>
  <c r="C15" i="12"/>
  <c r="C14" i="12"/>
  <c r="C22" i="10"/>
  <c r="C21" i="10"/>
  <c r="C20" i="10"/>
  <c r="C19" i="10"/>
  <c r="C18" i="10"/>
  <c r="C17" i="10"/>
  <c r="C16" i="10"/>
  <c r="C15" i="10"/>
  <c r="C14" i="10"/>
  <c r="C22" i="8"/>
  <c r="C21" i="8"/>
  <c r="C20" i="8"/>
  <c r="C19" i="8"/>
  <c r="C18" i="8"/>
  <c r="C17" i="8"/>
  <c r="C16" i="8"/>
  <c r="C15" i="8"/>
  <c r="C14" i="8"/>
  <c r="C22" i="7"/>
  <c r="C21" i="7"/>
  <c r="C20" i="7"/>
  <c r="C19" i="7"/>
  <c r="C18" i="7"/>
  <c r="C17" i="7"/>
  <c r="C16" i="7"/>
  <c r="C15" i="7"/>
  <c r="C14" i="7"/>
  <c r="C22" i="2"/>
  <c r="C21" i="2"/>
  <c r="C20" i="2"/>
  <c r="C19" i="2"/>
  <c r="C18" i="2"/>
  <c r="C17" i="2"/>
  <c r="C16" i="2"/>
  <c r="C15" i="2"/>
  <c r="C14" i="2"/>
  <c r="R37" i="14"/>
  <c r="R40" i="14"/>
  <c r="R48" i="14"/>
  <c r="P37" i="14"/>
  <c r="P40" i="14"/>
  <c r="M37" i="14"/>
  <c r="M40" i="14"/>
  <c r="M43" i="14"/>
  <c r="P48" i="14"/>
  <c r="K36" i="14"/>
  <c r="J36" i="14"/>
  <c r="I36" i="14"/>
  <c r="H36" i="14"/>
  <c r="G36" i="14"/>
  <c r="E36" i="14"/>
  <c r="D36" i="14"/>
  <c r="C36" i="14"/>
  <c r="B36" i="14"/>
  <c r="K16" i="14"/>
  <c r="L16" i="14"/>
  <c r="M16" i="14"/>
  <c r="K18" i="14"/>
  <c r="L18" i="14"/>
  <c r="M18" i="14"/>
  <c r="K20" i="14"/>
  <c r="L20" i="14"/>
  <c r="M20" i="14"/>
  <c r="B2" i="14"/>
  <c r="B3" i="14"/>
  <c r="B4" i="14"/>
  <c r="B5" i="14"/>
  <c r="B6" i="14"/>
  <c r="B7" i="14"/>
  <c r="B8" i="14"/>
  <c r="B9" i="14"/>
  <c r="B10" i="14"/>
  <c r="B11" i="14"/>
  <c r="B12" i="14"/>
  <c r="K16" i="13"/>
  <c r="L16" i="13"/>
  <c r="M16" i="13"/>
  <c r="K18" i="13"/>
  <c r="L18" i="13"/>
  <c r="M18" i="13"/>
  <c r="K20" i="13"/>
  <c r="L20" i="13"/>
  <c r="M20" i="13"/>
  <c r="J36" i="13"/>
  <c r="I36" i="13"/>
  <c r="H36" i="13"/>
  <c r="G36" i="13"/>
  <c r="E36" i="13"/>
  <c r="D36" i="13"/>
  <c r="C36" i="13"/>
  <c r="B36" i="13"/>
  <c r="B2" i="13"/>
  <c r="B3" i="13"/>
  <c r="B4" i="13"/>
  <c r="B5" i="13"/>
  <c r="B6" i="13"/>
  <c r="B7" i="13"/>
  <c r="B8" i="13"/>
  <c r="B9" i="13"/>
  <c r="B10" i="13"/>
  <c r="B11" i="13"/>
  <c r="B12" i="13"/>
  <c r="K16" i="12"/>
  <c r="L16" i="12"/>
  <c r="M16" i="12"/>
  <c r="K18" i="12"/>
  <c r="L18" i="12"/>
  <c r="M18" i="12"/>
  <c r="K20" i="12"/>
  <c r="L20" i="12"/>
  <c r="M20" i="12"/>
  <c r="J36" i="12"/>
  <c r="I36" i="12"/>
  <c r="H36" i="12"/>
  <c r="G36" i="12"/>
  <c r="E36" i="12"/>
  <c r="D36" i="12"/>
  <c r="C36" i="12"/>
  <c r="B36" i="12"/>
  <c r="B2" i="12"/>
  <c r="B3" i="12"/>
  <c r="B4" i="12"/>
  <c r="B5" i="12"/>
  <c r="B6" i="12"/>
  <c r="B7" i="12"/>
  <c r="B8" i="12"/>
  <c r="B9" i="12"/>
  <c r="B10" i="12"/>
  <c r="B11" i="12"/>
  <c r="B12" i="12"/>
  <c r="M37" i="10"/>
  <c r="M40" i="10"/>
  <c r="M43" i="10"/>
  <c r="M45" i="10"/>
  <c r="M46" i="10"/>
  <c r="M48" i="10"/>
  <c r="O37" i="10"/>
  <c r="O40" i="10"/>
  <c r="O43" i="10"/>
  <c r="O48" i="10"/>
  <c r="V37" i="8"/>
  <c r="V43" i="8"/>
  <c r="V48" i="8"/>
  <c r="Q43" i="10"/>
  <c r="Q37" i="10"/>
  <c r="K20" i="10"/>
  <c r="L20" i="10"/>
  <c r="O20" i="10"/>
  <c r="K18" i="10"/>
  <c r="L18" i="10"/>
  <c r="M18" i="10"/>
  <c r="O18" i="10"/>
  <c r="K16" i="10"/>
  <c r="L16" i="10"/>
  <c r="M16" i="10"/>
  <c r="N16" i="10"/>
  <c r="O16" i="10"/>
  <c r="Q48" i="10"/>
  <c r="J36" i="10"/>
  <c r="I36" i="10"/>
  <c r="H36" i="10"/>
  <c r="G36" i="10"/>
  <c r="E36" i="10"/>
  <c r="D36" i="10"/>
  <c r="C36" i="10"/>
  <c r="B36" i="10"/>
  <c r="B2" i="10"/>
  <c r="B3" i="10"/>
  <c r="B4" i="10"/>
  <c r="B5" i="10"/>
  <c r="B6" i="10"/>
  <c r="B7" i="10"/>
  <c r="B8" i="10"/>
  <c r="B9" i="10"/>
  <c r="B10" i="10"/>
  <c r="B11" i="10"/>
  <c r="B12" i="10"/>
  <c r="K20" i="8"/>
  <c r="L20" i="8"/>
  <c r="O20" i="8"/>
  <c r="K18" i="8"/>
  <c r="L18" i="8"/>
  <c r="M18" i="8"/>
  <c r="O18" i="8"/>
  <c r="K16" i="8"/>
  <c r="L16" i="8"/>
  <c r="M16" i="8"/>
  <c r="N16" i="8"/>
  <c r="O16" i="8"/>
  <c r="T37" i="8"/>
  <c r="T40" i="8"/>
  <c r="T43" i="8"/>
  <c r="T48" i="8"/>
  <c r="R37" i="8"/>
  <c r="R40" i="8"/>
  <c r="R43" i="8"/>
  <c r="R48" i="8"/>
  <c r="M37" i="8"/>
  <c r="M40" i="8"/>
  <c r="M43" i="8"/>
  <c r="M46" i="8"/>
  <c r="M48" i="8"/>
  <c r="P37" i="8"/>
  <c r="P40" i="8"/>
  <c r="P43" i="8"/>
  <c r="P46" i="8"/>
  <c r="P48" i="8"/>
  <c r="K36" i="8"/>
  <c r="J36" i="8"/>
  <c r="I36" i="8"/>
  <c r="H36" i="8"/>
  <c r="G36" i="8"/>
  <c r="E36" i="8"/>
  <c r="D36" i="8"/>
  <c r="C36" i="8"/>
  <c r="B36" i="8"/>
  <c r="B2" i="8"/>
  <c r="B3" i="8"/>
  <c r="B4" i="8"/>
  <c r="B5" i="8"/>
  <c r="B6" i="8"/>
  <c r="B7" i="8"/>
  <c r="B8" i="8"/>
  <c r="B9" i="8"/>
  <c r="B10" i="8"/>
  <c r="B11" i="8"/>
  <c r="B12" i="8"/>
  <c r="K36" i="7"/>
  <c r="J36" i="7"/>
  <c r="I36" i="7"/>
  <c r="H36" i="7"/>
  <c r="G36" i="7"/>
  <c r="E36" i="7"/>
  <c r="D36" i="7"/>
  <c r="C36" i="7"/>
  <c r="B36" i="7"/>
  <c r="K16" i="7"/>
  <c r="L16" i="7"/>
  <c r="M16" i="7"/>
  <c r="N16" i="7"/>
  <c r="K18" i="7"/>
  <c r="L18" i="7"/>
  <c r="M18" i="7"/>
  <c r="K20" i="7"/>
  <c r="L20" i="7"/>
  <c r="B2" i="7"/>
  <c r="B3" i="7"/>
  <c r="B4" i="7"/>
  <c r="B5" i="7"/>
  <c r="B6" i="7"/>
  <c r="B7" i="7"/>
  <c r="B8" i="7"/>
  <c r="B9" i="7"/>
  <c r="B10" i="7"/>
  <c r="B11" i="7"/>
  <c r="B12" i="7"/>
  <c r="L16" i="2"/>
  <c r="M16" i="2"/>
  <c r="N16" i="2"/>
  <c r="L18" i="2"/>
  <c r="M18" i="2"/>
  <c r="L20" i="2"/>
  <c r="K36" i="2"/>
  <c r="J36" i="2"/>
  <c r="I36" i="2"/>
  <c r="H36" i="2"/>
  <c r="G36" i="2"/>
  <c r="E36" i="2"/>
  <c r="D36" i="2"/>
  <c r="C36" i="2"/>
  <c r="B36" i="2"/>
  <c r="B10" i="2"/>
  <c r="B9" i="2"/>
  <c r="B8" i="2"/>
  <c r="B7" i="2"/>
  <c r="B6" i="2"/>
  <c r="B5" i="2"/>
  <c r="B4" i="2"/>
  <c r="B3" i="2"/>
  <c r="B2" i="2"/>
  <c r="B11" i="2"/>
  <c r="B12" i="2"/>
</calcChain>
</file>

<file path=xl/sharedStrings.xml><?xml version="1.0" encoding="utf-8"?>
<sst xmlns="http://schemas.openxmlformats.org/spreadsheetml/2006/main" count="687" uniqueCount="97">
  <si>
    <t>Objective</t>
  </si>
  <si>
    <t>&lt;&lt;&lt;--- Total Distance x Demand</t>
  </si>
  <si>
    <t>&lt;&lt;&lt;-- Average Demand Weighted Distance</t>
  </si>
  <si>
    <t>Set of Cities</t>
  </si>
  <si>
    <t>Demand-j</t>
  </si>
  <si>
    <t>Logistics cost (per unit)</t>
  </si>
  <si>
    <t>Supplying to</t>
  </si>
  <si>
    <t>Chicago</t>
  </si>
  <si>
    <t>Logistics Cost within City</t>
  </si>
  <si>
    <t>Warehouse</t>
  </si>
  <si>
    <t>City1</t>
  </si>
  <si>
    <t>City2</t>
  </si>
  <si>
    <t>City3</t>
  </si>
  <si>
    <t>City4</t>
  </si>
  <si>
    <t>Atlanta</t>
  </si>
  <si>
    <t>Within City distance (miles)</t>
  </si>
  <si>
    <t>St. Louis</t>
  </si>
  <si>
    <t>Detroit</t>
  </si>
  <si>
    <t>Cincinnati</t>
  </si>
  <si>
    <t>Logistics Cost</t>
  </si>
  <si>
    <t>New York</t>
  </si>
  <si>
    <t>Boston</t>
  </si>
  <si>
    <t>Pittsburgh</t>
  </si>
  <si>
    <t xml:space="preserve">Charlotte </t>
  </si>
  <si>
    <t>Charlotte</t>
  </si>
  <si>
    <t>&lt;&lt;&lt;--- Constraint on number of facilities allowed</t>
  </si>
  <si>
    <t>Y- i,j</t>
  </si>
  <si>
    <t>Map sourc:  batchgeo.com</t>
  </si>
  <si>
    <t>Must Be Supplied</t>
  </si>
  <si>
    <t>Distance Matrix</t>
  </si>
  <si>
    <t>CASE STUDIES-PART2:Use round trip to reduce transport cost</t>
  </si>
  <si>
    <t>WH Cost</t>
  </si>
  <si>
    <t>Total</t>
  </si>
  <si>
    <t>Transportation  Cost</t>
  </si>
  <si>
    <t xml:space="preserve">WH cost </t>
  </si>
  <si>
    <t>Total Allowed=3</t>
  </si>
  <si>
    <t>Total Facilites=9</t>
  </si>
  <si>
    <t xml:space="preserve"> ROUTE1 FROM CHICAGO</t>
  </si>
  <si>
    <t>ROUTE2 FROM CHICAGO</t>
  </si>
  <si>
    <t xml:space="preserve"> ROUTE1 FROM NEW YORK</t>
  </si>
  <si>
    <t xml:space="preserve"> ROUTE2 FROM NEW YORK</t>
  </si>
  <si>
    <t>ROUTE FROM CHARLOTTE</t>
  </si>
  <si>
    <t xml:space="preserve">Transportation  Cost </t>
  </si>
  <si>
    <t>Chicago to St. Louis</t>
  </si>
  <si>
    <t>St. Louis to Cincinnati</t>
  </si>
  <si>
    <t>Cincinnati to Detroit</t>
  </si>
  <si>
    <t>Detroit to Chicago(empty truck)</t>
  </si>
  <si>
    <t>Total cost</t>
  </si>
  <si>
    <t>Chicago to Detroit</t>
  </si>
  <si>
    <t>Detroit to Cincinnati</t>
  </si>
  <si>
    <t>Cincinnati to St. Louis</t>
  </si>
  <si>
    <t>New York to Pittsburgh</t>
  </si>
  <si>
    <t>Pittsburgh to Boston</t>
  </si>
  <si>
    <t xml:space="preserve">Boston to New York(empty truck) </t>
  </si>
  <si>
    <t>New York to Boston</t>
  </si>
  <si>
    <t xml:space="preserve"> Boston to Pittsburgh</t>
  </si>
  <si>
    <t xml:space="preserve">Pittsburgh to New York(empty truck) </t>
  </si>
  <si>
    <t>Charlotte to Atlanta</t>
  </si>
  <si>
    <t xml:space="preserve"> Atlanta to Charlotte (empty truck) </t>
  </si>
  <si>
    <t xml:space="preserve">St. Louis to Chicago(empty truck) </t>
  </si>
  <si>
    <t>no charges</t>
  </si>
  <si>
    <t>CASE STUDIES-PART3:Reverse - $10 / mile</t>
  </si>
  <si>
    <t>Detroit to Chicago(empty truck-$10 / mile)</t>
  </si>
  <si>
    <t xml:space="preserve">St. Louis to Chicago(empty truck-$10 / mile) </t>
  </si>
  <si>
    <t xml:space="preserve">Boston to New York(empty truck-$10 / mile) </t>
  </si>
  <si>
    <t xml:space="preserve">Pittsburgh to New York(empty truck-$10 / mile) </t>
  </si>
  <si>
    <t xml:space="preserve"> Atlanta to Charlotte (empty truck-$10 / mile) </t>
  </si>
  <si>
    <t>CASE STUDIES-PART4:1MN capacity Truck constraint+ADDING INTRA CITY TRANSPORT COST as well</t>
  </si>
  <si>
    <t xml:space="preserve">Detroit to Chicago(empty truck-$10 / mile) </t>
  </si>
  <si>
    <t>Detroit to Cincinnati +Cincinnati  to Cincinnati (intra city cost)</t>
  </si>
  <si>
    <t>Cincinnati to St. Louis +St. Louis  to St. Louis (intra city cost)</t>
  </si>
  <si>
    <t>Chicago to Chicago(intra city cost)+Chicago to Detroit+Detroit to Detroit(intra city cost)</t>
  </si>
  <si>
    <t>New York to New York(intra city cost)+New York to Boston+Boston to Boston(intra city cost)</t>
  </si>
  <si>
    <t xml:space="preserve"> Boston to Pittsburgh+Pittsburgh to Pittsburgh(intra city cost)</t>
  </si>
  <si>
    <t>Charlotte to Charlotte(intra city cost)+Charlotte to Atlanta+Atlanta to Atlanta(intra city cost)</t>
  </si>
  <si>
    <t>CASE STUDIES-PART5:New WH at St. Louis, Cincinnati and Pittsburgh as WH Cost is lowest at these places i.e. 0.05.</t>
  </si>
  <si>
    <t>CASE STUDIES-PART1-BASELINE:Replenishment from warehouse to each city separately.</t>
  </si>
  <si>
    <t xml:space="preserve">Cincinnati </t>
  </si>
  <si>
    <t xml:space="preserve">Pittsburgh </t>
  </si>
  <si>
    <t>CASE STUDIES-PART6:New WH at St. Louis, Cincinnati and Pittsburgh as WH Cost is lowest at these places i.e. 0.05.Small trucks within city - $0.0005/mile. Each city at 50 miles only</t>
  </si>
  <si>
    <t xml:space="preserve"> ROUTE1 FROM St. Louis</t>
  </si>
  <si>
    <t>Chicago to Chicago(intra city cost)+Chicago  to Detroit</t>
  </si>
  <si>
    <t xml:space="preserve"> St. Louis to  St. Louis(intra city cost)+St. Louis to Chicago </t>
  </si>
  <si>
    <t>Detroit  to Detroit (intra city cost)+Detroit to Cincinnati</t>
  </si>
  <si>
    <t>Cincinnati   to Cincinnati  (intra city cost)+Cincinnati to Charlotte</t>
  </si>
  <si>
    <t xml:space="preserve"> ROUTE2 FROM Pittsburgh</t>
  </si>
  <si>
    <t>Charlotte  to Charlotte (intra city cost)+Charlotte to Atlanta+Atlanta  to Atlanta (intra city cost)</t>
  </si>
  <si>
    <t>Boston  to Boston(intra city cost)+Boston to New York+New York  to New York(intra city cost)</t>
  </si>
  <si>
    <t>Pittsburgh  to Pittsburgh(intra city cost)+Pittsburgh to Boston</t>
  </si>
  <si>
    <t>CASE STUDIES-PART7:New WH at St. Louis, Cincinnati and Pittsburgh as WH Cost is lowest at these places i.e. 0.05.Small trucks within city - $0.0005/mile. Each city at 50 miles only.Trains between cities at $0.00001/mile ≥1MN skus.Logistics cost (per unit) is 0.02 between cities at  &lt;1MN skus.</t>
  </si>
  <si>
    <t xml:space="preserve">we can see that our Logistic cost from warehouse1 is around 9.7 million,warehouse2 is 6.7 million and warehouse3 is 2.9 millions.however,we need to know that here we are not experimented with round robin trips and transport happenning from warehouse to each city seperately.also empty trucks transportation is not taken into account. </t>
  </si>
  <si>
    <t>we can see that our Logistic cost from warehouse1 is around 23 million if our round trip is from chicago to st louis and then to cincinatti and to detroit.However,Logistic cost from warehouse1 come down drastically by 8 millions to around 15 millions if our round trip starts from chicago-detroit-cincinaati-st louis.round robin trip for warehouse2 is not that good and infact root from newyork to boston to pittsburg is around 7 millions compared to other alternative route which costs around 13.98 millions.wheres round trip for third warehouse starting from charloote costs around 2.8 millions.</t>
  </si>
  <si>
    <t>we can see that our optimal Logistic cost from warehouse1 is around 15 millions if our round trip starts from chicago-detroit-cincinaati-st louis adding a minimal charges of 2970 dollars for empty truck scenario.round trip for root from newyork to boston to pittsburg is around 7 millions adding a minimal charges of 3710 dollars for empty truck scenario.wheres round trip for third warehouse starting from charloote costs around 2.8 millions adding a minimal charges of 2450 dollars for empty truck scenario.</t>
  </si>
  <si>
    <t xml:space="preserve">using round trip will not be optimal as we have 1MN Capacity truck constraint.also we added intra city transport cost as well.we can see that our Logistic cost from warehouse1 is around 9.83 million,warehouse2 is 6.82 million and warehouse3 is 2.97 millions.also empty trucks transportation is also taken into account. </t>
  </si>
  <si>
    <t>we can see that our Logistic cost from warehouse1 is around 23.77 million,warehouse2 is 11.86 million and warehouse3 is 63.60 millions.This is not optimal condition inspite of 3 new warehouse cost being lowest at 0.05.</t>
  </si>
  <si>
    <t>we can see that our Logistic cost from warehouse1 is around 23.68 million,warehouse2 is 11.81 million and warehouse3 is 63.39 millions.This is not optimal condition inspite of 3 new warehouse cost being lowest at 0.05.also using a condition that small trucks will be used for intra city transport at 0.0005/mile is not helpful either.</t>
  </si>
  <si>
    <t>we can see that our Logistic cost from warehouse1 i.e. from st louis to chicago to detroit to cincinatti to charlotte to atlanta is costing us just 2.98 million only.similarly Logistic cost from warehouse2  i.e. from pittsburg to boston to new york is costing us only 3.06 millions.As per the new alternative option we are using trains between cities at 0.00001/mile at &gt;=1 million skus.for logistic les than 1 million skus we need to use trucks at 0.02 for inter city transport.here we have also accounted for intra city cost and used small trucks within city at 0.005/mile.and we find this as the most optimal condition to be recommened for probable Logistic design for transportation between warehouses having limitations of keeping  maximum 3 warehouses at any 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</si>
</sst>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quot; &quot;* #,##0&quot; &quot;;&quot; &quot;* \(#,##0\);&quot; &quot;* &quot;-&quot;??&quot; &quot;"/>
    <numFmt numFmtId="165" formatCode="[$$-409]\ 0.00"/>
    <numFmt numFmtId="166" formatCode="[$$-409]\ #,##0.00"/>
    <numFmt numFmtId="167" formatCode="[$₹-4009]\ #,##0.00"/>
    <numFmt numFmtId="168" formatCode="[$$-409]#,##0.00"/>
  </numFmts>
  <fonts count="8" x14ac:knownFonts="1">
    <font>
      <sz val="10"/>
      <color indexed="8"/>
      <name val="Arial"/>
    </font>
    <font>
      <b/>
      <sz val="10"/>
      <color indexed="8"/>
      <name val="Arial"/>
      <family val="2"/>
    </font>
    <font>
      <b/>
      <i/>
      <sz val="10"/>
      <color indexed="8"/>
      <name val="Arial"/>
      <family val="2"/>
    </font>
    <font>
      <sz val="10"/>
      <color indexed="8"/>
      <name val="Arial"/>
      <family val="2"/>
    </font>
    <font>
      <sz val="11"/>
      <color rgb="FFFF0000"/>
      <name val="Arial"/>
      <family val="2"/>
    </font>
    <font>
      <sz val="9"/>
      <color indexed="8"/>
      <name val="Arial"/>
      <family val="2"/>
    </font>
    <font>
      <sz val="18"/>
      <color rgb="FFFF0000"/>
      <name val="Arial"/>
      <family val="2"/>
    </font>
    <font>
      <sz val="10"/>
      <color rgb="FFFF0000"/>
      <name val="Arial"/>
      <family val="2"/>
    </font>
  </fonts>
  <fills count="14">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rgb="FF92D050"/>
        <bgColor indexed="64"/>
      </patternFill>
    </fill>
    <fill>
      <patternFill patternType="solid">
        <fgColor theme="0"/>
        <bgColor indexed="64"/>
      </patternFill>
    </fill>
    <fill>
      <patternFill patternType="solid">
        <fgColor theme="7" tint="0.59999389629810485"/>
        <bgColor indexed="64"/>
      </patternFill>
    </fill>
    <fill>
      <patternFill patternType="solid">
        <fgColor rgb="FF00B050"/>
        <bgColor indexed="64"/>
      </patternFill>
    </fill>
    <fill>
      <patternFill patternType="solid">
        <fgColor rgb="FFFFC000"/>
        <bgColor indexed="64"/>
      </patternFill>
    </fill>
    <fill>
      <patternFill patternType="solid">
        <fgColor theme="4"/>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3399"/>
        <bgColor indexed="64"/>
      </patternFill>
    </fill>
  </fills>
  <borders count="69">
    <border>
      <left/>
      <right/>
      <top/>
      <bottom/>
      <diagonal/>
    </border>
    <border>
      <left style="thin">
        <color indexed="9"/>
      </left>
      <right style="medium">
        <color indexed="8"/>
      </right>
      <top style="thin">
        <color indexed="9"/>
      </top>
      <bottom style="thin">
        <color indexed="9"/>
      </bottom>
      <diagonal/>
    </border>
    <border>
      <left style="medium">
        <color indexed="8"/>
      </left>
      <right style="medium">
        <color indexed="8"/>
      </right>
      <top style="medium">
        <color indexed="8"/>
      </top>
      <bottom style="medium">
        <color indexed="8"/>
      </bottom>
      <diagonal/>
    </border>
    <border>
      <left style="medium">
        <color indexed="8"/>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medium">
        <color indexed="8"/>
      </left>
      <right style="medium">
        <color indexed="8"/>
      </right>
      <top style="medium">
        <color indexed="8"/>
      </top>
      <bottom style="thin">
        <color indexed="9"/>
      </bottom>
      <diagonal/>
    </border>
    <border>
      <left style="medium">
        <color indexed="8"/>
      </left>
      <right style="medium">
        <color indexed="8"/>
      </right>
      <top style="thin">
        <color indexed="9"/>
      </top>
      <bottom style="thin">
        <color indexed="9"/>
      </bottom>
      <diagonal/>
    </border>
    <border>
      <left style="medium">
        <color indexed="8"/>
      </left>
      <right style="medium">
        <color indexed="8"/>
      </right>
      <top style="thin">
        <color indexed="9"/>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thin">
        <color indexed="9"/>
      </left>
      <right style="thin">
        <color indexed="9"/>
      </right>
      <top style="thin">
        <color indexed="9"/>
      </top>
      <bottom style="medium">
        <color indexed="8"/>
      </bottom>
      <diagonal/>
    </border>
    <border>
      <left style="medium">
        <color indexed="8"/>
      </left>
      <right style="medium">
        <color indexed="8"/>
      </right>
      <top/>
      <bottom/>
      <diagonal/>
    </border>
    <border>
      <left style="thin">
        <color indexed="9"/>
      </left>
      <right style="medium">
        <color indexed="8"/>
      </right>
      <top style="medium">
        <color indexed="8"/>
      </top>
      <bottom style="thin">
        <color indexed="9"/>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style="thin">
        <color indexed="9"/>
      </right>
      <top style="thin">
        <color indexed="9"/>
      </top>
      <bottom style="medium">
        <color indexed="8"/>
      </bottom>
      <diagonal/>
    </border>
    <border>
      <left style="thin">
        <color indexed="9"/>
      </left>
      <right style="medium">
        <color indexed="8"/>
      </right>
      <top style="thin">
        <color indexed="9"/>
      </top>
      <bottom style="medium">
        <color indexed="8"/>
      </bottom>
      <diagonal/>
    </border>
    <border>
      <left style="thin">
        <color indexed="9"/>
      </left>
      <right style="thin">
        <color indexed="9"/>
      </right>
      <top/>
      <bottom style="medium">
        <color indexed="8"/>
      </bottom>
      <diagonal/>
    </border>
    <border>
      <left/>
      <right style="thin">
        <color indexed="9"/>
      </right>
      <top style="thin">
        <color indexed="9"/>
      </top>
      <bottom style="thin">
        <color indexed="9"/>
      </bottom>
      <diagonal/>
    </border>
    <border>
      <left style="medium">
        <color indexed="8"/>
      </left>
      <right style="thin">
        <color indexed="9"/>
      </right>
      <top/>
      <bottom style="medium">
        <color indexed="8"/>
      </bottom>
      <diagonal/>
    </border>
    <border>
      <left style="thin">
        <color indexed="9"/>
      </left>
      <right style="medium">
        <color indexed="8"/>
      </right>
      <top/>
      <bottom style="medium">
        <color indexed="8"/>
      </bottom>
      <diagonal/>
    </border>
    <border>
      <left style="thin">
        <color indexed="9"/>
      </left>
      <right style="medium">
        <color indexed="8"/>
      </right>
      <top style="thin">
        <color indexed="9"/>
      </top>
      <bottom/>
      <diagonal/>
    </border>
    <border>
      <left style="medium">
        <color indexed="8"/>
      </left>
      <right style="thin">
        <color indexed="9"/>
      </right>
      <top style="thin">
        <color indexed="9"/>
      </top>
      <bottom/>
      <diagonal/>
    </border>
    <border>
      <left style="thin">
        <color indexed="9"/>
      </left>
      <right style="thin">
        <color indexed="9"/>
      </right>
      <top style="thin">
        <color indexed="9"/>
      </top>
      <bottom/>
      <diagonal/>
    </border>
    <border>
      <left style="thin">
        <color indexed="9"/>
      </left>
      <right style="thin">
        <color indexed="9"/>
      </right>
      <top/>
      <bottom style="thin">
        <color indexed="9"/>
      </bottom>
      <diagonal/>
    </border>
    <border>
      <left style="thin">
        <color indexed="64"/>
      </left>
      <right style="thin">
        <color indexed="64"/>
      </right>
      <top style="thin">
        <color indexed="64"/>
      </top>
      <bottom style="thin">
        <color indexed="64"/>
      </bottom>
      <diagonal/>
    </border>
    <border>
      <left style="thin">
        <color indexed="9"/>
      </left>
      <right/>
      <top style="thin">
        <color indexed="9"/>
      </top>
      <bottom/>
      <diagonal/>
    </border>
    <border>
      <left/>
      <right style="thin">
        <color indexed="9"/>
      </right>
      <top style="thin">
        <color indexed="9"/>
      </top>
      <bottom/>
      <diagonal/>
    </border>
    <border>
      <left style="medium">
        <color indexed="8"/>
      </left>
      <right style="medium">
        <color indexed="8"/>
      </right>
      <top/>
      <bottom style="thin">
        <color indexed="9"/>
      </bottom>
      <diagonal/>
    </border>
    <border>
      <left style="medium">
        <color indexed="8"/>
      </left>
      <right style="thin">
        <color indexed="9"/>
      </right>
      <top/>
      <bottom style="thin">
        <color indexed="9"/>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style="thin">
        <color indexed="9"/>
      </right>
      <top/>
      <bottom style="thin">
        <color indexed="9"/>
      </bottom>
      <diagonal/>
    </border>
    <border>
      <left/>
      <right/>
      <top style="thin">
        <color indexed="9"/>
      </top>
      <bottom/>
      <diagonal/>
    </border>
    <border>
      <left/>
      <right/>
      <top/>
      <bottom style="thin">
        <color indexed="9"/>
      </bottom>
      <diagonal/>
    </border>
    <border>
      <left style="thin">
        <color indexed="9"/>
      </left>
      <right style="medium">
        <color indexed="8"/>
      </right>
      <top/>
      <bottom style="thin">
        <color indexed="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9"/>
      </right>
      <top style="thin">
        <color indexed="64"/>
      </top>
      <bottom/>
      <diagonal/>
    </border>
    <border>
      <left style="thin">
        <color indexed="9"/>
      </left>
      <right/>
      <top style="thin">
        <color indexed="64"/>
      </top>
      <bottom/>
      <diagonal/>
    </border>
    <border>
      <left style="medium">
        <color indexed="8"/>
      </left>
      <right/>
      <top style="thin">
        <color indexed="9"/>
      </top>
      <bottom style="thin">
        <color indexed="9"/>
      </bottom>
      <diagonal/>
    </border>
    <border>
      <left style="medium">
        <color indexed="8"/>
      </left>
      <right/>
      <top/>
      <bottom style="thin">
        <color indexed="9"/>
      </bottom>
      <diagonal/>
    </border>
    <border>
      <left style="thin">
        <color indexed="9"/>
      </left>
      <right style="thin">
        <color indexed="9"/>
      </right>
      <top/>
      <bottom/>
      <diagonal/>
    </border>
    <border>
      <left/>
      <right/>
      <top/>
      <bottom style="thin">
        <color indexed="64"/>
      </bottom>
      <diagonal/>
    </border>
    <border>
      <left style="medium">
        <color indexed="8"/>
      </left>
      <right/>
      <top style="thin">
        <color indexed="9"/>
      </top>
      <bottom style="medium">
        <color indexed="8"/>
      </bottom>
      <diagonal/>
    </border>
    <border>
      <left style="thin">
        <color indexed="64"/>
      </left>
      <right/>
      <top/>
      <bottom/>
      <diagonal/>
    </border>
    <border>
      <left style="thin">
        <color indexed="64"/>
      </left>
      <right/>
      <top/>
      <bottom style="thin">
        <color indexed="9"/>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style="thin">
        <color indexed="64"/>
      </bottom>
      <diagonal/>
    </border>
    <border>
      <left style="thin">
        <color indexed="9"/>
      </left>
      <right style="thin">
        <color indexed="9"/>
      </right>
      <top/>
      <bottom style="thin">
        <color indexed="64"/>
      </bottom>
      <diagonal/>
    </border>
    <border>
      <left style="medium">
        <color indexed="8"/>
      </left>
      <right/>
      <top style="thin">
        <color indexed="64"/>
      </top>
      <bottom/>
      <diagonal/>
    </border>
    <border>
      <left style="medium">
        <color indexed="8"/>
      </left>
      <right/>
      <top/>
      <bottom style="thin">
        <color indexed="64"/>
      </bottom>
      <diagonal/>
    </border>
    <border>
      <left style="medium">
        <color indexed="8"/>
      </left>
      <right/>
      <top style="thin">
        <color indexed="64"/>
      </top>
      <bottom style="thin">
        <color indexed="64"/>
      </bottom>
      <diagonal/>
    </border>
  </borders>
  <cellStyleXfs count="1">
    <xf numFmtId="0" fontId="0" fillId="0" borderId="0" applyNumberFormat="0" applyFill="0" applyBorder="0" applyProtection="0"/>
  </cellStyleXfs>
  <cellXfs count="253">
    <xf numFmtId="0" fontId="0" fillId="0" borderId="0" xfId="0" applyFont="1" applyAlignment="1"/>
    <xf numFmtId="0" fontId="0" fillId="0" borderId="0" xfId="0" applyNumberFormat="1" applyFont="1" applyAlignment="1"/>
    <xf numFmtId="0" fontId="0" fillId="0" borderId="1" xfId="0" applyFont="1" applyBorder="1" applyAlignment="1"/>
    <xf numFmtId="49" fontId="0" fillId="2" borderId="2" xfId="0" applyNumberFormat="1" applyFont="1" applyFill="1" applyBorder="1" applyAlignment="1"/>
    <xf numFmtId="0" fontId="0" fillId="0" borderId="3" xfId="0" applyFont="1" applyBorder="1" applyAlignment="1"/>
    <xf numFmtId="0" fontId="0" fillId="0" borderId="4" xfId="0" applyFont="1" applyBorder="1" applyAlignment="1">
      <alignment horizontal="center"/>
    </xf>
    <xf numFmtId="164" fontId="0" fillId="0" borderId="5" xfId="0" applyNumberFormat="1" applyFont="1" applyBorder="1" applyAlignment="1"/>
    <xf numFmtId="164" fontId="0" fillId="0" borderId="6" xfId="0" applyNumberFormat="1" applyFont="1" applyBorder="1" applyAlignment="1"/>
    <xf numFmtId="164" fontId="0" fillId="0" borderId="7" xfId="0" applyNumberFormat="1" applyFont="1" applyBorder="1" applyAlignment="1"/>
    <xf numFmtId="164" fontId="1" fillId="2" borderId="8" xfId="0" applyNumberFormat="1" applyFont="1" applyFill="1" applyBorder="1" applyAlignment="1"/>
    <xf numFmtId="49" fontId="0" fillId="0" borderId="3" xfId="0" applyNumberFormat="1" applyFont="1" applyBorder="1" applyAlignment="1"/>
    <xf numFmtId="49" fontId="0" fillId="0" borderId="5" xfId="0" applyNumberFormat="1" applyFont="1" applyBorder="1" applyAlignment="1"/>
    <xf numFmtId="49" fontId="0" fillId="0" borderId="6" xfId="0" applyNumberFormat="1" applyFont="1" applyBorder="1" applyAlignment="1"/>
    <xf numFmtId="0" fontId="0" fillId="0" borderId="1" xfId="0" applyNumberFormat="1" applyFont="1" applyBorder="1" applyAlignment="1">
      <alignment horizontal="center"/>
    </xf>
    <xf numFmtId="0" fontId="0" fillId="0" borderId="1" xfId="0" applyFont="1" applyBorder="1" applyAlignment="1">
      <alignment horizontal="center"/>
    </xf>
    <xf numFmtId="167" fontId="0" fillId="0" borderId="4" xfId="0" applyNumberFormat="1" applyFont="1" applyBorder="1" applyAlignment="1"/>
    <xf numFmtId="49" fontId="0" fillId="0" borderId="7" xfId="0" applyNumberFormat="1" applyFont="1" applyBorder="1" applyAlignment="1"/>
    <xf numFmtId="0" fontId="0" fillId="0" borderId="12" xfId="0" applyFont="1" applyBorder="1" applyAlignment="1"/>
    <xf numFmtId="1" fontId="0" fillId="3" borderId="13" xfId="0" applyNumberFormat="1" applyFont="1" applyFill="1" applyBorder="1" applyAlignment="1"/>
    <xf numFmtId="1" fontId="0" fillId="3" borderId="14" xfId="0" applyNumberFormat="1" applyFont="1" applyFill="1" applyBorder="1" applyAlignment="1"/>
    <xf numFmtId="1" fontId="0" fillId="3" borderId="15" xfId="0" applyNumberFormat="1" applyFont="1" applyFill="1" applyBorder="1" applyAlignment="1">
      <alignment horizontal="center"/>
    </xf>
    <xf numFmtId="1" fontId="0" fillId="3" borderId="16" xfId="0" applyNumberFormat="1" applyFont="1" applyFill="1" applyBorder="1" applyAlignment="1"/>
    <xf numFmtId="1" fontId="0" fillId="3" borderId="17" xfId="0" applyNumberFormat="1" applyFont="1" applyFill="1" applyBorder="1" applyAlignment="1"/>
    <xf numFmtId="1" fontId="0" fillId="3" borderId="18" xfId="0" applyNumberFormat="1" applyFont="1" applyFill="1" applyBorder="1" applyAlignment="1">
      <alignment horizontal="center"/>
    </xf>
    <xf numFmtId="1" fontId="0" fillId="3" borderId="19" xfId="0" applyNumberFormat="1" applyFont="1" applyFill="1" applyBorder="1" applyAlignment="1"/>
    <xf numFmtId="1" fontId="0" fillId="3" borderId="20" xfId="0" applyNumberFormat="1" applyFont="1" applyFill="1" applyBorder="1" applyAlignment="1"/>
    <xf numFmtId="1" fontId="0" fillId="3" borderId="21" xfId="0" applyNumberFormat="1" applyFont="1" applyFill="1" applyBorder="1" applyAlignment="1">
      <alignment horizontal="center"/>
    </xf>
    <xf numFmtId="164" fontId="0" fillId="0" borderId="3" xfId="0" applyNumberFormat="1" applyFont="1" applyBorder="1" applyAlignment="1"/>
    <xf numFmtId="0" fontId="0" fillId="0" borderId="4" xfId="0" applyNumberFormat="1" applyFont="1" applyBorder="1" applyAlignment="1"/>
    <xf numFmtId="164" fontId="0" fillId="0" borderId="22" xfId="0" applyNumberFormat="1" applyFont="1" applyBorder="1" applyAlignment="1"/>
    <xf numFmtId="0" fontId="0" fillId="0" borderId="10" xfId="0" applyNumberFormat="1" applyFont="1" applyBorder="1" applyAlignment="1"/>
    <xf numFmtId="0" fontId="0" fillId="0" borderId="23" xfId="0" applyNumberFormat="1" applyFont="1" applyBorder="1" applyAlignment="1">
      <alignment horizontal="center"/>
    </xf>
    <xf numFmtId="0" fontId="0" fillId="0" borderId="4" xfId="0" applyFont="1" applyBorder="1" applyAlignment="1"/>
    <xf numFmtId="0" fontId="0" fillId="0" borderId="4" xfId="0" applyFont="1" applyBorder="1" applyAlignment="1"/>
    <xf numFmtId="0" fontId="0" fillId="0" borderId="4" xfId="0" applyFont="1" applyBorder="1" applyAlignment="1"/>
    <xf numFmtId="0" fontId="0" fillId="6" borderId="4" xfId="0" applyFont="1" applyFill="1" applyBorder="1" applyAlignment="1"/>
    <xf numFmtId="0" fontId="0" fillId="6" borderId="0" xfId="0" applyNumberFormat="1" applyFont="1" applyFill="1" applyAlignment="1"/>
    <xf numFmtId="0" fontId="0" fillId="6" borderId="0" xfId="0" applyFont="1" applyFill="1" applyAlignment="1"/>
    <xf numFmtId="49" fontId="0" fillId="6" borderId="6" xfId="0" applyNumberFormat="1" applyFont="1" applyFill="1" applyBorder="1" applyAlignment="1"/>
    <xf numFmtId="0" fontId="0" fillId="6" borderId="1" xfId="0" applyFont="1" applyFill="1" applyBorder="1" applyAlignment="1">
      <alignment horizontal="center"/>
    </xf>
    <xf numFmtId="0" fontId="0" fillId="6" borderId="3" xfId="0" applyFont="1" applyFill="1" applyBorder="1" applyAlignment="1"/>
    <xf numFmtId="167" fontId="0" fillId="6" borderId="4" xfId="0" applyNumberFormat="1" applyFont="1" applyFill="1" applyBorder="1" applyAlignment="1"/>
    <xf numFmtId="0" fontId="0" fillId="0" borderId="25" xfId="0" applyFont="1" applyBorder="1" applyAlignment="1"/>
    <xf numFmtId="49" fontId="0" fillId="4" borderId="8" xfId="0" applyNumberFormat="1" applyFont="1" applyFill="1" applyBorder="1" applyAlignment="1"/>
    <xf numFmtId="164" fontId="0" fillId="4" borderId="13" xfId="0" applyNumberFormat="1" applyFont="1" applyFill="1" applyBorder="1" applyAlignment="1"/>
    <xf numFmtId="164" fontId="0" fillId="4" borderId="14" xfId="0" applyNumberFormat="1" applyFont="1" applyFill="1" applyBorder="1" applyAlignment="1"/>
    <xf numFmtId="164" fontId="0" fillId="4" borderId="15" xfId="0" applyNumberFormat="1" applyFont="1" applyFill="1" applyBorder="1" applyAlignment="1">
      <alignment horizontal="center"/>
    </xf>
    <xf numFmtId="49" fontId="2" fillId="0" borderId="9" xfId="0" applyNumberFormat="1" applyFont="1" applyBorder="1" applyAlignment="1"/>
    <xf numFmtId="49" fontId="0" fillId="0" borderId="26" xfId="0" applyNumberFormat="1" applyFont="1" applyBorder="1" applyAlignment="1"/>
    <xf numFmtId="49" fontId="0" fillId="0" borderId="24" xfId="0" applyNumberFormat="1" applyFont="1" applyBorder="1" applyAlignment="1"/>
    <xf numFmtId="49" fontId="0" fillId="0" borderId="27" xfId="0" applyNumberFormat="1" applyFont="1" applyBorder="1" applyAlignment="1">
      <alignment horizontal="center"/>
    </xf>
    <xf numFmtId="0" fontId="0" fillId="0" borderId="17" xfId="0" applyFont="1" applyBorder="1" applyAlignment="1"/>
    <xf numFmtId="167" fontId="0" fillId="0" borderId="17" xfId="0" applyNumberFormat="1" applyFont="1" applyBorder="1" applyAlignment="1"/>
    <xf numFmtId="0" fontId="0" fillId="0" borderId="17" xfId="0" applyFont="1" applyBorder="1" applyAlignment="1">
      <alignment horizontal="center"/>
    </xf>
    <xf numFmtId="0" fontId="0" fillId="0" borderId="28" xfId="0" applyFont="1" applyBorder="1" applyAlignment="1"/>
    <xf numFmtId="49" fontId="0" fillId="0" borderId="29" xfId="0" applyNumberFormat="1" applyFont="1" applyBorder="1" applyAlignment="1"/>
    <xf numFmtId="0" fontId="0" fillId="0" borderId="30" xfId="0" applyFont="1" applyBorder="1" applyAlignment="1"/>
    <xf numFmtId="167" fontId="0" fillId="0" borderId="30" xfId="0" applyNumberFormat="1" applyFont="1" applyBorder="1" applyAlignment="1"/>
    <xf numFmtId="0" fontId="0" fillId="0" borderId="17" xfId="0" applyNumberFormat="1" applyFont="1" applyBorder="1" applyAlignment="1"/>
    <xf numFmtId="0" fontId="0" fillId="0" borderId="31" xfId="0" applyFont="1" applyBorder="1" applyAlignment="1"/>
    <xf numFmtId="49" fontId="0" fillId="0" borderId="31" xfId="0" applyNumberFormat="1" applyFont="1" applyBorder="1" applyAlignment="1"/>
    <xf numFmtId="164" fontId="0" fillId="0" borderId="17" xfId="0" applyNumberFormat="1" applyFont="1" applyBorder="1" applyAlignment="1"/>
    <xf numFmtId="0" fontId="0" fillId="0" borderId="33" xfId="0" applyFont="1" applyBorder="1" applyAlignment="1"/>
    <xf numFmtId="1" fontId="1" fillId="2" borderId="11" xfId="0" applyNumberFormat="1" applyFont="1" applyFill="1" applyBorder="1" applyAlignment="1"/>
    <xf numFmtId="0" fontId="0" fillId="0" borderId="30" xfId="0" applyFont="1" applyBorder="1" applyAlignment="1">
      <alignment horizontal="center"/>
    </xf>
    <xf numFmtId="49" fontId="3" fillId="6" borderId="35" xfId="0" applyNumberFormat="1" applyFont="1" applyFill="1" applyBorder="1" applyAlignment="1"/>
    <xf numFmtId="0" fontId="0" fillId="6" borderId="31" xfId="0" applyFont="1" applyFill="1" applyBorder="1" applyAlignment="1"/>
    <xf numFmtId="49" fontId="0" fillId="6" borderId="31" xfId="0" applyNumberFormat="1" applyFont="1" applyFill="1" applyBorder="1" applyAlignment="1">
      <alignment horizontal="center"/>
    </xf>
    <xf numFmtId="0" fontId="0" fillId="6" borderId="24" xfId="0" applyFont="1" applyFill="1" applyBorder="1" applyAlignment="1"/>
    <xf numFmtId="49" fontId="1" fillId="6" borderId="31" xfId="0" applyNumberFormat="1" applyFont="1" applyFill="1" applyBorder="1" applyAlignment="1"/>
    <xf numFmtId="0" fontId="0" fillId="6" borderId="17" xfId="0" applyNumberFormat="1" applyFont="1" applyFill="1" applyBorder="1" applyAlignment="1"/>
    <xf numFmtId="0" fontId="0" fillId="6" borderId="17" xfId="0" applyFont="1" applyFill="1" applyBorder="1" applyAlignment="1"/>
    <xf numFmtId="0" fontId="0" fillId="0" borderId="32" xfId="0" applyFont="1" applyBorder="1" applyAlignment="1"/>
    <xf numFmtId="0" fontId="0" fillId="0" borderId="32" xfId="0" applyFont="1" applyBorder="1" applyAlignment="1">
      <alignment horizontal="center"/>
    </xf>
    <xf numFmtId="0" fontId="0" fillId="0" borderId="32" xfId="0" applyNumberFormat="1" applyFont="1" applyBorder="1" applyAlignment="1"/>
    <xf numFmtId="49" fontId="0" fillId="5" borderId="6" xfId="0" applyNumberFormat="1" applyFont="1" applyFill="1" applyBorder="1" applyAlignment="1"/>
    <xf numFmtId="49" fontId="0" fillId="7" borderId="6" xfId="0" applyNumberFormat="1" applyFont="1" applyFill="1" applyBorder="1" applyAlignment="1"/>
    <xf numFmtId="49" fontId="0" fillId="7" borderId="3" xfId="0" applyNumberFormat="1" applyFont="1" applyFill="1" applyBorder="1" applyAlignment="1"/>
    <xf numFmtId="49" fontId="0" fillId="7" borderId="4" xfId="0" applyNumberFormat="1" applyFont="1" applyFill="1" applyBorder="1" applyAlignment="1"/>
    <xf numFmtId="165" fontId="0" fillId="7" borderId="4" xfId="0" applyNumberFormat="1" applyFont="1" applyFill="1" applyBorder="1" applyAlignment="1"/>
    <xf numFmtId="166" fontId="0" fillId="7" borderId="4" xfId="0" applyNumberFormat="1" applyFont="1" applyFill="1" applyBorder="1" applyAlignment="1"/>
    <xf numFmtId="0" fontId="0" fillId="7" borderId="4" xfId="0" applyFont="1" applyFill="1" applyBorder="1" applyAlignment="1"/>
    <xf numFmtId="167" fontId="0" fillId="7" borderId="4" xfId="0" applyNumberFormat="1" applyFont="1" applyFill="1" applyBorder="1" applyAlignment="1"/>
    <xf numFmtId="165" fontId="0" fillId="7" borderId="3" xfId="0" applyNumberFormat="1" applyFont="1" applyFill="1" applyBorder="1" applyAlignment="1"/>
    <xf numFmtId="49" fontId="0" fillId="5" borderId="5" xfId="0" applyNumberFormat="1" applyFont="1" applyFill="1" applyBorder="1" applyAlignment="1"/>
    <xf numFmtId="0" fontId="0" fillId="5" borderId="6" xfId="0" applyFont="1" applyFill="1" applyBorder="1" applyAlignment="1"/>
    <xf numFmtId="0" fontId="0" fillId="0" borderId="32" xfId="0" applyFont="1" applyBorder="1" applyAlignment="1"/>
    <xf numFmtId="0" fontId="0" fillId="0" borderId="36" xfId="0" applyNumberFormat="1" applyFont="1" applyBorder="1" applyAlignment="1"/>
    <xf numFmtId="164" fontId="0" fillId="0" borderId="31" xfId="0" applyNumberFormat="1" applyFont="1" applyBorder="1" applyAlignment="1"/>
    <xf numFmtId="164" fontId="0" fillId="0" borderId="43" xfId="0" applyNumberFormat="1" applyFont="1" applyBorder="1" applyAlignment="1">
      <alignment horizontal="center"/>
    </xf>
    <xf numFmtId="49" fontId="0" fillId="0" borderId="35" xfId="0" applyNumberFormat="1" applyFont="1" applyBorder="1" applyAlignment="1"/>
    <xf numFmtId="0" fontId="0" fillId="10" borderId="48" xfId="0" applyNumberFormat="1" applyFont="1" applyFill="1" applyBorder="1" applyAlignment="1">
      <alignment horizontal="center"/>
    </xf>
    <xf numFmtId="0" fontId="0" fillId="10" borderId="40" xfId="0" applyNumberFormat="1" applyFont="1" applyFill="1" applyBorder="1" applyAlignment="1">
      <alignment horizontal="center"/>
    </xf>
    <xf numFmtId="0" fontId="0" fillId="10" borderId="25" xfId="0" applyNumberFormat="1" applyFont="1" applyFill="1" applyBorder="1" applyAlignment="1">
      <alignment horizontal="center"/>
    </xf>
    <xf numFmtId="49" fontId="2" fillId="10" borderId="32" xfId="0" applyNumberFormat="1" applyFont="1" applyFill="1" applyBorder="1" applyAlignment="1"/>
    <xf numFmtId="0" fontId="3" fillId="0" borderId="32" xfId="0" applyFont="1" applyBorder="1" applyAlignment="1"/>
    <xf numFmtId="0" fontId="3" fillId="6" borderId="1" xfId="0" applyFont="1" applyFill="1" applyBorder="1" applyAlignment="1">
      <alignment horizontal="center"/>
    </xf>
    <xf numFmtId="168" fontId="0" fillId="7" borderId="4" xfId="0" applyNumberFormat="1" applyFont="1" applyFill="1" applyBorder="1" applyAlignment="1"/>
    <xf numFmtId="49" fontId="3" fillId="0" borderId="32" xfId="0" applyNumberFormat="1" applyFont="1" applyBorder="1" applyAlignment="1"/>
    <xf numFmtId="0" fontId="0" fillId="0" borderId="32" xfId="0" applyFont="1" applyBorder="1" applyAlignment="1">
      <alignment horizontal="center"/>
    </xf>
    <xf numFmtId="0" fontId="0" fillId="0" borderId="30" xfId="0" applyFont="1" applyBorder="1" applyAlignment="1">
      <alignment horizontal="center"/>
    </xf>
    <xf numFmtId="0" fontId="0" fillId="0" borderId="53" xfId="0" applyFont="1" applyBorder="1" applyAlignment="1"/>
    <xf numFmtId="168" fontId="0" fillId="7" borderId="3" xfId="0" applyNumberFormat="1" applyFont="1" applyFill="1" applyBorder="1" applyAlignment="1"/>
    <xf numFmtId="49" fontId="2" fillId="10" borderId="47" xfId="0" applyNumberFormat="1" applyFont="1" applyFill="1" applyBorder="1" applyAlignment="1">
      <alignment horizontal="center"/>
    </xf>
    <xf numFmtId="164" fontId="0" fillId="6" borderId="52" xfId="0" applyNumberFormat="1" applyFont="1" applyFill="1" applyBorder="1" applyAlignment="1"/>
    <xf numFmtId="164" fontId="0" fillId="0" borderId="51" xfId="0" applyNumberFormat="1" applyFont="1" applyBorder="1" applyAlignment="1"/>
    <xf numFmtId="164" fontId="0" fillId="6" borderId="51" xfId="0" applyNumberFormat="1" applyFont="1" applyFill="1" applyBorder="1" applyAlignment="1"/>
    <xf numFmtId="164" fontId="0" fillId="0" borderId="55" xfId="0" applyNumberFormat="1" applyFont="1" applyBorder="1" applyAlignment="1"/>
    <xf numFmtId="49" fontId="3" fillId="0" borderId="13" xfId="0" applyNumberFormat="1" applyFont="1" applyBorder="1" applyAlignment="1"/>
    <xf numFmtId="49" fontId="0" fillId="0" borderId="38" xfId="0" applyNumberFormat="1" applyFont="1" applyBorder="1" applyAlignment="1"/>
    <xf numFmtId="167" fontId="1" fillId="11" borderId="30" xfId="0" applyNumberFormat="1" applyFont="1" applyFill="1" applyBorder="1" applyAlignment="1">
      <alignment horizontal="center"/>
    </xf>
    <xf numFmtId="167" fontId="1" fillId="11" borderId="31" xfId="0" applyNumberFormat="1" applyFont="1" applyFill="1" applyBorder="1" applyAlignment="1">
      <alignment horizontal="center"/>
    </xf>
    <xf numFmtId="168" fontId="1" fillId="11" borderId="30" xfId="0" applyNumberFormat="1" applyFont="1" applyFill="1" applyBorder="1" applyAlignment="1">
      <alignment horizontal="center"/>
    </xf>
    <xf numFmtId="168" fontId="1" fillId="11" borderId="31" xfId="0" applyNumberFormat="1" applyFont="1" applyFill="1" applyBorder="1" applyAlignment="1">
      <alignment horizontal="center"/>
    </xf>
    <xf numFmtId="49" fontId="3" fillId="7" borderId="49" xfId="0" applyNumberFormat="1" applyFont="1" applyFill="1" applyBorder="1" applyAlignment="1">
      <alignment horizontal="center" wrapText="1"/>
    </xf>
    <xf numFmtId="49" fontId="3" fillId="7" borderId="40" xfId="0" applyNumberFormat="1" applyFont="1" applyFill="1" applyBorder="1" applyAlignment="1">
      <alignment horizontal="center" wrapText="1"/>
    </xf>
    <xf numFmtId="49" fontId="3" fillId="7" borderId="50" xfId="0" applyNumberFormat="1" applyFont="1" applyFill="1" applyBorder="1" applyAlignment="1">
      <alignment horizontal="center" wrapText="1"/>
    </xf>
    <xf numFmtId="49" fontId="3" fillId="7" borderId="39" xfId="0" applyNumberFormat="1" applyFont="1" applyFill="1" applyBorder="1" applyAlignment="1">
      <alignment horizontal="center" wrapText="1"/>
    </xf>
    <xf numFmtId="49" fontId="3" fillId="7" borderId="49" xfId="0" applyNumberFormat="1" applyFont="1" applyFill="1" applyBorder="1" applyAlignment="1">
      <alignment horizontal="center"/>
    </xf>
    <xf numFmtId="49" fontId="3" fillId="7" borderId="40" xfId="0" applyNumberFormat="1" applyFont="1" applyFill="1" applyBorder="1" applyAlignment="1">
      <alignment horizontal="center"/>
    </xf>
    <xf numFmtId="49" fontId="2" fillId="8" borderId="44" xfId="0" applyNumberFormat="1" applyFont="1" applyFill="1" applyBorder="1" applyAlignment="1">
      <alignment horizontal="center"/>
    </xf>
    <xf numFmtId="49" fontId="2" fillId="8" borderId="45" xfId="0" applyNumberFormat="1" applyFont="1" applyFill="1" applyBorder="1" applyAlignment="1">
      <alignment horizontal="center"/>
    </xf>
    <xf numFmtId="49" fontId="0" fillId="9" borderId="48" xfId="0" applyNumberFormat="1" applyFont="1" applyFill="1" applyBorder="1" applyAlignment="1">
      <alignment horizontal="center"/>
    </xf>
    <xf numFmtId="49" fontId="0" fillId="9" borderId="32" xfId="0" applyNumberFormat="1" applyFont="1" applyFill="1" applyBorder="1" applyAlignment="1">
      <alignment horizontal="center"/>
    </xf>
    <xf numFmtId="0" fontId="1" fillId="11" borderId="30" xfId="0" applyFont="1" applyFill="1" applyBorder="1" applyAlignment="1">
      <alignment horizontal="center"/>
    </xf>
    <xf numFmtId="0" fontId="1" fillId="11" borderId="31" xfId="0" applyFont="1" applyFill="1" applyBorder="1" applyAlignment="1">
      <alignment horizontal="center"/>
    </xf>
    <xf numFmtId="0" fontId="0" fillId="0" borderId="32" xfId="0" applyFont="1" applyBorder="1" applyAlignment="1">
      <alignment horizontal="center"/>
    </xf>
    <xf numFmtId="0" fontId="0" fillId="0" borderId="46" xfId="0" applyFont="1" applyBorder="1" applyAlignment="1">
      <alignment horizontal="center"/>
    </xf>
    <xf numFmtId="0" fontId="0" fillId="0" borderId="17" xfId="0" applyFont="1" applyBorder="1" applyAlignment="1">
      <alignment horizontal="center"/>
    </xf>
    <xf numFmtId="0" fontId="0" fillId="0" borderId="42" xfId="0" applyFont="1" applyBorder="1" applyAlignment="1">
      <alignment horizontal="center"/>
    </xf>
    <xf numFmtId="0" fontId="0" fillId="0" borderId="33" xfId="0" applyFont="1" applyBorder="1" applyAlignment="1">
      <alignment horizontal="center"/>
    </xf>
    <xf numFmtId="0" fontId="0" fillId="0" borderId="41" xfId="0" applyFont="1" applyBorder="1" applyAlignment="1">
      <alignment horizontal="center"/>
    </xf>
    <xf numFmtId="0" fontId="0" fillId="0" borderId="34" xfId="0" applyFont="1" applyBorder="1" applyAlignment="1">
      <alignment horizontal="center"/>
    </xf>
    <xf numFmtId="0" fontId="0" fillId="0" borderId="39" xfId="0" applyFont="1" applyBorder="1" applyAlignment="1">
      <alignment horizontal="center"/>
    </xf>
    <xf numFmtId="0" fontId="0" fillId="0" borderId="40" xfId="0" applyFont="1" applyBorder="1" applyAlignment="1">
      <alignment horizontal="center"/>
    </xf>
    <xf numFmtId="49" fontId="1" fillId="0" borderId="32" xfId="0" applyNumberFormat="1" applyFont="1" applyBorder="1" applyAlignment="1">
      <alignment horizontal="center"/>
    </xf>
    <xf numFmtId="0" fontId="0" fillId="0" borderId="32" xfId="0" applyFont="1" applyBorder="1" applyAlignment="1"/>
    <xf numFmtId="0" fontId="4" fillId="5" borderId="17" xfId="0" applyFont="1" applyFill="1" applyBorder="1" applyAlignment="1">
      <alignment horizontal="left" vertical="center" wrapText="1"/>
    </xf>
    <xf numFmtId="0" fontId="4" fillId="5" borderId="41" xfId="0" applyFont="1" applyFill="1" applyBorder="1" applyAlignment="1">
      <alignment horizontal="left" vertical="center" wrapText="1"/>
    </xf>
    <xf numFmtId="0" fontId="4" fillId="5" borderId="34"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4" fillId="5" borderId="42" xfId="0" applyFont="1" applyFill="1" applyBorder="1" applyAlignment="1">
      <alignment horizontal="left" vertical="center" wrapText="1"/>
    </xf>
    <xf numFmtId="0" fontId="4" fillId="5" borderId="40" xfId="0" applyFont="1" applyFill="1" applyBorder="1" applyAlignment="1">
      <alignment horizontal="left" vertical="center" wrapText="1"/>
    </xf>
    <xf numFmtId="49" fontId="0" fillId="8" borderId="32" xfId="0" applyNumberFormat="1" applyFont="1" applyFill="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49" fontId="3" fillId="7" borderId="6" xfId="0" applyNumberFormat="1" applyFont="1" applyFill="1" applyBorder="1" applyAlignment="1"/>
    <xf numFmtId="0" fontId="4" fillId="5" borderId="56" xfId="0" applyFont="1" applyFill="1" applyBorder="1" applyAlignment="1">
      <alignment horizontal="left" vertical="center" wrapText="1"/>
    </xf>
    <xf numFmtId="0" fontId="4" fillId="5" borderId="57" xfId="0" applyFont="1" applyFill="1" applyBorder="1" applyAlignment="1">
      <alignment horizontal="left" vertical="center" wrapText="1"/>
    </xf>
    <xf numFmtId="49" fontId="3" fillId="9" borderId="47" xfId="0" applyNumberFormat="1" applyFont="1" applyFill="1" applyBorder="1" applyAlignment="1">
      <alignment horizontal="center"/>
    </xf>
    <xf numFmtId="49" fontId="0" fillId="9" borderId="47" xfId="0" applyNumberFormat="1" applyFont="1" applyFill="1" applyBorder="1" applyAlignment="1">
      <alignment horizontal="center"/>
    </xf>
    <xf numFmtId="49" fontId="1" fillId="0" borderId="48" xfId="0" applyNumberFormat="1" applyFont="1" applyBorder="1" applyAlignment="1">
      <alignment horizontal="center"/>
    </xf>
    <xf numFmtId="0" fontId="0" fillId="0" borderId="42" xfId="0" applyFont="1" applyBorder="1" applyAlignment="1"/>
    <xf numFmtId="0" fontId="3" fillId="0" borderId="17" xfId="0" applyFont="1" applyBorder="1" applyAlignment="1">
      <alignment horizontal="center" wrapText="1"/>
    </xf>
    <xf numFmtId="49" fontId="0" fillId="0" borderId="32" xfId="0" applyNumberFormat="1" applyFont="1" applyBorder="1" applyAlignment="1">
      <alignment horizontal="center"/>
    </xf>
    <xf numFmtId="49" fontId="0" fillId="0" borderId="32" xfId="0" applyNumberFormat="1" applyFont="1" applyBorder="1" applyAlignment="1"/>
    <xf numFmtId="1" fontId="0" fillId="3" borderId="32" xfId="0" applyNumberFormat="1" applyFont="1" applyFill="1" applyBorder="1" applyAlignment="1">
      <alignment horizontal="center"/>
    </xf>
    <xf numFmtId="164" fontId="0" fillId="4" borderId="32" xfId="0" applyNumberFormat="1" applyFont="1" applyFill="1" applyBorder="1" applyAlignment="1">
      <alignment horizontal="center"/>
    </xf>
    <xf numFmtId="49" fontId="3" fillId="7" borderId="3" xfId="0" applyNumberFormat="1" applyFont="1" applyFill="1" applyBorder="1" applyAlignment="1"/>
    <xf numFmtId="49" fontId="3" fillId="7" borderId="4" xfId="0" applyNumberFormat="1" applyFont="1" applyFill="1" applyBorder="1" applyAlignment="1"/>
    <xf numFmtId="0" fontId="0" fillId="0" borderId="44" xfId="0" applyFont="1" applyBorder="1" applyAlignment="1">
      <alignment horizontal="center"/>
    </xf>
    <xf numFmtId="0" fontId="0" fillId="0" borderId="62" xfId="0" applyFont="1" applyBorder="1" applyAlignment="1">
      <alignment horizontal="center"/>
    </xf>
    <xf numFmtId="0" fontId="0" fillId="0" borderId="45" xfId="0" applyFont="1" applyBorder="1" applyAlignment="1">
      <alignment horizontal="center"/>
    </xf>
    <xf numFmtId="0" fontId="3" fillId="5" borderId="32" xfId="0" applyFont="1" applyFill="1" applyBorder="1" applyAlignment="1">
      <alignment horizontal="center"/>
    </xf>
    <xf numFmtId="0" fontId="0" fillId="5" borderId="32" xfId="0" applyFont="1" applyFill="1" applyBorder="1" applyAlignment="1">
      <alignment horizontal="center"/>
    </xf>
    <xf numFmtId="43" fontId="0" fillId="5" borderId="32" xfId="0" applyNumberFormat="1" applyFont="1" applyFill="1" applyBorder="1" applyAlignment="1">
      <alignment horizontal="center"/>
    </xf>
    <xf numFmtId="167" fontId="3" fillId="5" borderId="32" xfId="0" applyNumberFormat="1" applyFont="1" applyFill="1" applyBorder="1" applyAlignment="1">
      <alignment horizontal="center"/>
    </xf>
    <xf numFmtId="167" fontId="0" fillId="5" borderId="32" xfId="0" applyNumberFormat="1" applyFont="1" applyFill="1" applyBorder="1" applyAlignment="1">
      <alignment horizontal="center"/>
    </xf>
    <xf numFmtId="167" fontId="3" fillId="5" borderId="44" xfId="0" applyNumberFormat="1" applyFont="1" applyFill="1" applyBorder="1" applyAlignment="1">
      <alignment horizontal="center" wrapText="1"/>
    </xf>
    <xf numFmtId="0" fontId="0" fillId="5" borderId="44" xfId="0" applyFont="1" applyFill="1" applyBorder="1" applyAlignment="1">
      <alignment horizontal="center"/>
    </xf>
    <xf numFmtId="0" fontId="3" fillId="5" borderId="44" xfId="0" applyFont="1" applyFill="1" applyBorder="1" applyAlignment="1">
      <alignment horizontal="center" wrapText="1"/>
    </xf>
    <xf numFmtId="0" fontId="3" fillId="5" borderId="32" xfId="0" applyFont="1" applyFill="1" applyBorder="1" applyAlignment="1">
      <alignment horizontal="center" wrapText="1"/>
    </xf>
    <xf numFmtId="167" fontId="3" fillId="5" borderId="62" xfId="0" applyNumberFormat="1" applyFont="1" applyFill="1" applyBorder="1" applyAlignment="1">
      <alignment horizontal="center" wrapText="1"/>
    </xf>
    <xf numFmtId="0" fontId="0" fillId="5" borderId="62" xfId="0" applyFont="1" applyFill="1" applyBorder="1" applyAlignment="1">
      <alignment horizontal="center"/>
    </xf>
    <xf numFmtId="0" fontId="0" fillId="5" borderId="62" xfId="0" applyFont="1" applyFill="1" applyBorder="1" applyAlignment="1">
      <alignment horizontal="center" wrapText="1"/>
    </xf>
    <xf numFmtId="0" fontId="0" fillId="5" borderId="32" xfId="0" applyFont="1" applyFill="1" applyBorder="1" applyAlignment="1">
      <alignment horizontal="center" wrapText="1"/>
    </xf>
    <xf numFmtId="2" fontId="3" fillId="5" borderId="32" xfId="0" applyNumberFormat="1" applyFont="1" applyFill="1" applyBorder="1" applyAlignment="1">
      <alignment horizontal="center"/>
    </xf>
    <xf numFmtId="2" fontId="0" fillId="5" borderId="32" xfId="0" applyNumberFormat="1" applyFont="1" applyFill="1" applyBorder="1" applyAlignment="1">
      <alignment horizontal="center"/>
    </xf>
    <xf numFmtId="167" fontId="3" fillId="5" borderId="45" xfId="0" applyNumberFormat="1" applyFont="1" applyFill="1" applyBorder="1" applyAlignment="1">
      <alignment horizontal="center" wrapText="1"/>
    </xf>
    <xf numFmtId="0" fontId="0" fillId="5" borderId="45" xfId="0" applyFont="1" applyFill="1" applyBorder="1" applyAlignment="1">
      <alignment horizontal="center"/>
    </xf>
    <xf numFmtId="0" fontId="0" fillId="5" borderId="45" xfId="0" applyFont="1" applyFill="1" applyBorder="1" applyAlignment="1">
      <alignment horizontal="center" wrapText="1"/>
    </xf>
    <xf numFmtId="0" fontId="5" fillId="12" borderId="32" xfId="0" applyFont="1" applyFill="1" applyBorder="1" applyAlignment="1">
      <alignment horizontal="center" wrapText="1"/>
    </xf>
    <xf numFmtId="0" fontId="0" fillId="12" borderId="32" xfId="0" applyFont="1" applyFill="1" applyBorder="1" applyAlignment="1">
      <alignment horizontal="center" wrapText="1"/>
    </xf>
    <xf numFmtId="167" fontId="3" fillId="12" borderId="32" xfId="0" applyNumberFormat="1" applyFont="1" applyFill="1" applyBorder="1" applyAlignment="1">
      <alignment horizontal="center" wrapText="1"/>
    </xf>
    <xf numFmtId="0" fontId="3" fillId="12" borderId="32" xfId="0" applyFont="1" applyFill="1" applyBorder="1" applyAlignment="1">
      <alignment horizontal="center" wrapText="1"/>
    </xf>
    <xf numFmtId="167" fontId="0" fillId="12" borderId="32" xfId="0" applyNumberFormat="1" applyFont="1" applyFill="1" applyBorder="1" applyAlignment="1">
      <alignment horizontal="center" wrapText="1"/>
    </xf>
    <xf numFmtId="0" fontId="3" fillId="13" borderId="32" xfId="0" applyFont="1" applyFill="1" applyBorder="1" applyAlignment="1">
      <alignment horizontal="center" wrapText="1"/>
    </xf>
    <xf numFmtId="0" fontId="0" fillId="13" borderId="32" xfId="0" applyFont="1" applyFill="1" applyBorder="1" applyAlignment="1">
      <alignment horizontal="center" wrapText="1"/>
    </xf>
    <xf numFmtId="43" fontId="3" fillId="13" borderId="32" xfId="0" applyNumberFormat="1" applyFont="1" applyFill="1" applyBorder="1" applyAlignment="1">
      <alignment horizontal="center"/>
    </xf>
    <xf numFmtId="43" fontId="0" fillId="13" borderId="32" xfId="0" applyNumberFormat="1" applyFont="1" applyFill="1" applyBorder="1" applyAlignment="1">
      <alignment horizontal="center" wrapText="1"/>
    </xf>
    <xf numFmtId="0" fontId="0" fillId="13" borderId="32" xfId="0" applyFont="1" applyFill="1" applyBorder="1" applyAlignment="1">
      <alignment horizontal="center"/>
    </xf>
    <xf numFmtId="0" fontId="0" fillId="5" borderId="32" xfId="0" applyFont="1" applyFill="1" applyBorder="1" applyAlignment="1">
      <alignment horizontal="center"/>
    </xf>
    <xf numFmtId="0" fontId="3" fillId="5" borderId="48" xfId="0" applyFont="1" applyFill="1" applyBorder="1" applyAlignment="1">
      <alignment horizontal="center" wrapText="1"/>
    </xf>
    <xf numFmtId="0" fontId="3" fillId="5" borderId="63" xfId="0" applyFont="1" applyFill="1" applyBorder="1" applyAlignment="1">
      <alignment horizontal="center" wrapText="1"/>
    </xf>
    <xf numFmtId="0" fontId="3" fillId="5" borderId="61" xfId="0" applyFont="1" applyFill="1" applyBorder="1" applyAlignment="1">
      <alignment horizontal="center" wrapText="1"/>
    </xf>
    <xf numFmtId="0" fontId="3" fillId="5" borderId="58" xfId="0" applyFont="1" applyFill="1" applyBorder="1" applyAlignment="1">
      <alignment horizontal="center" wrapText="1"/>
    </xf>
    <xf numFmtId="0" fontId="3" fillId="5" borderId="60" xfId="0" applyFont="1" applyFill="1" applyBorder="1" applyAlignment="1">
      <alignment horizontal="center" wrapText="1"/>
    </xf>
    <xf numFmtId="43" fontId="0" fillId="5" borderId="32" xfId="0" applyNumberFormat="1" applyFont="1" applyFill="1" applyBorder="1" applyAlignment="1"/>
    <xf numFmtId="43" fontId="0" fillId="5" borderId="44" xfId="0" applyNumberFormat="1" applyFont="1" applyFill="1" applyBorder="1" applyAlignment="1">
      <alignment horizontal="center"/>
    </xf>
    <xf numFmtId="43" fontId="0" fillId="5" borderId="45" xfId="0" applyNumberFormat="1" applyFont="1" applyFill="1" applyBorder="1" applyAlignment="1">
      <alignment horizontal="center"/>
    </xf>
    <xf numFmtId="0" fontId="0" fillId="0" borderId="41" xfId="0" applyFont="1" applyBorder="1" applyAlignment="1"/>
    <xf numFmtId="49" fontId="1" fillId="0" borderId="47" xfId="0" applyNumberFormat="1" applyFont="1" applyBorder="1" applyAlignment="1">
      <alignment horizontal="center"/>
    </xf>
    <xf numFmtId="49" fontId="1" fillId="0" borderId="64" xfId="0" applyNumberFormat="1" applyFont="1" applyBorder="1" applyAlignment="1">
      <alignment horizontal="center"/>
    </xf>
    <xf numFmtId="167" fontId="1" fillId="11" borderId="65" xfId="0" applyNumberFormat="1" applyFont="1" applyFill="1" applyBorder="1" applyAlignment="1">
      <alignment horizontal="center"/>
    </xf>
    <xf numFmtId="168" fontId="1" fillId="11" borderId="65" xfId="0" applyNumberFormat="1" applyFont="1" applyFill="1" applyBorder="1" applyAlignment="1">
      <alignment horizontal="center"/>
    </xf>
    <xf numFmtId="0" fontId="1" fillId="11" borderId="65" xfId="0" applyFont="1" applyFill="1" applyBorder="1" applyAlignment="1">
      <alignment horizontal="center"/>
    </xf>
    <xf numFmtId="0" fontId="5" fillId="12" borderId="44" xfId="0" applyFont="1" applyFill="1" applyBorder="1" applyAlignment="1">
      <alignment horizontal="center" wrapText="1"/>
    </xf>
    <xf numFmtId="0" fontId="5" fillId="12" borderId="45" xfId="0" applyFont="1" applyFill="1" applyBorder="1" applyAlignment="1">
      <alignment horizontal="center" wrapText="1"/>
    </xf>
    <xf numFmtId="0" fontId="5" fillId="12" borderId="63" xfId="0" applyFont="1" applyFill="1" applyBorder="1" applyAlignment="1">
      <alignment horizontal="center" wrapText="1"/>
    </xf>
    <xf numFmtId="0" fontId="5" fillId="12" borderId="61" xfId="0" applyFont="1" applyFill="1" applyBorder="1" applyAlignment="1">
      <alignment horizontal="center" wrapText="1"/>
    </xf>
    <xf numFmtId="0" fontId="5" fillId="12" borderId="58" xfId="0" applyFont="1" applyFill="1" applyBorder="1" applyAlignment="1">
      <alignment horizontal="center" wrapText="1"/>
    </xf>
    <xf numFmtId="0" fontId="5" fillId="12" borderId="60" xfId="0" applyFont="1" applyFill="1" applyBorder="1" applyAlignment="1">
      <alignment horizontal="center" wrapText="1"/>
    </xf>
    <xf numFmtId="49" fontId="0" fillId="8" borderId="44" xfId="0" applyNumberFormat="1" applyFont="1" applyFill="1" applyBorder="1" applyAlignment="1">
      <alignment horizontal="center"/>
    </xf>
    <xf numFmtId="49" fontId="0" fillId="8" borderId="45" xfId="0" applyNumberFormat="1" applyFont="1" applyFill="1" applyBorder="1" applyAlignment="1">
      <alignment horizontal="center"/>
    </xf>
    <xf numFmtId="0" fontId="3" fillId="12" borderId="44" xfId="0" applyFont="1" applyFill="1" applyBorder="1" applyAlignment="1">
      <alignment horizontal="center" wrapText="1"/>
    </xf>
    <xf numFmtId="0" fontId="3" fillId="12" borderId="45" xfId="0" applyFont="1" applyFill="1" applyBorder="1" applyAlignment="1">
      <alignment horizontal="center" wrapText="1"/>
    </xf>
    <xf numFmtId="43" fontId="0" fillId="5" borderId="62" xfId="0" applyNumberFormat="1" applyFont="1" applyFill="1" applyBorder="1" applyAlignment="1">
      <alignment horizontal="center"/>
    </xf>
    <xf numFmtId="0" fontId="3" fillId="5" borderId="46" xfId="0" applyFont="1" applyFill="1" applyBorder="1" applyAlignment="1">
      <alignment horizontal="center" wrapText="1"/>
    </xf>
    <xf numFmtId="0" fontId="3" fillId="5" borderId="17" xfId="0" applyFont="1" applyFill="1" applyBorder="1" applyAlignment="1">
      <alignment horizontal="center" wrapText="1"/>
    </xf>
    <xf numFmtId="0" fontId="3" fillId="5" borderId="59" xfId="0" applyFont="1" applyFill="1" applyBorder="1" applyAlignment="1">
      <alignment horizontal="center" wrapText="1"/>
    </xf>
    <xf numFmtId="0" fontId="3" fillId="5" borderId="54" xfId="0" applyFont="1" applyFill="1" applyBorder="1" applyAlignment="1">
      <alignment horizontal="center" wrapText="1"/>
    </xf>
    <xf numFmtId="0" fontId="3" fillId="5" borderId="66" xfId="0" applyFont="1" applyFill="1" applyBorder="1" applyAlignment="1">
      <alignment horizontal="center" wrapText="1"/>
    </xf>
    <xf numFmtId="0" fontId="3" fillId="5" borderId="16" xfId="0" applyFont="1" applyFill="1" applyBorder="1" applyAlignment="1">
      <alignment horizontal="center" wrapText="1"/>
    </xf>
    <xf numFmtId="0" fontId="3" fillId="5" borderId="67" xfId="0" applyFont="1" applyFill="1" applyBorder="1" applyAlignment="1">
      <alignment horizontal="center" wrapText="1"/>
    </xf>
    <xf numFmtId="2" fontId="3" fillId="5" borderId="44" xfId="0" applyNumberFormat="1" applyFont="1" applyFill="1" applyBorder="1" applyAlignment="1">
      <alignment horizontal="center"/>
    </xf>
    <xf numFmtId="2" fontId="3" fillId="5" borderId="45" xfId="0" applyNumberFormat="1" applyFont="1" applyFill="1" applyBorder="1" applyAlignment="1">
      <alignment horizontal="center"/>
    </xf>
    <xf numFmtId="0" fontId="3" fillId="5" borderId="62" xfId="0" applyFont="1" applyFill="1" applyBorder="1" applyAlignment="1">
      <alignment horizontal="center" wrapText="1"/>
    </xf>
    <xf numFmtId="0" fontId="3" fillId="5" borderId="45" xfId="0" applyFont="1" applyFill="1" applyBorder="1" applyAlignment="1">
      <alignment horizontal="center" wrapText="1"/>
    </xf>
    <xf numFmtId="43" fontId="3" fillId="13" borderId="44" xfId="0" applyNumberFormat="1" applyFont="1" applyFill="1" applyBorder="1" applyAlignment="1">
      <alignment horizontal="center"/>
    </xf>
    <xf numFmtId="43" fontId="3" fillId="13" borderId="45" xfId="0" applyNumberFormat="1" applyFont="1" applyFill="1" applyBorder="1" applyAlignment="1">
      <alignment horizontal="center"/>
    </xf>
    <xf numFmtId="0" fontId="3" fillId="5" borderId="68" xfId="0" applyFont="1" applyFill="1" applyBorder="1" applyAlignment="1">
      <alignment horizontal="center" wrapText="1"/>
    </xf>
    <xf numFmtId="43" fontId="0" fillId="13" borderId="44" xfId="0" applyNumberFormat="1" applyFont="1" applyFill="1" applyBorder="1" applyAlignment="1">
      <alignment horizontal="center" wrapText="1"/>
    </xf>
    <xf numFmtId="43" fontId="0" fillId="13" borderId="45" xfId="0" applyNumberFormat="1" applyFont="1" applyFill="1" applyBorder="1" applyAlignment="1">
      <alignment horizontal="center" wrapText="1"/>
    </xf>
    <xf numFmtId="0" fontId="3" fillId="13" borderId="44" xfId="0" applyFont="1" applyFill="1" applyBorder="1" applyAlignment="1">
      <alignment horizontal="center" wrapText="1"/>
    </xf>
    <xf numFmtId="0" fontId="3" fillId="13" borderId="45" xfId="0" applyFont="1" applyFill="1" applyBorder="1" applyAlignment="1">
      <alignment horizontal="center" wrapText="1"/>
    </xf>
    <xf numFmtId="0" fontId="0" fillId="13" borderId="45" xfId="0" applyFont="1" applyFill="1" applyBorder="1" applyAlignment="1">
      <alignment horizontal="center" wrapText="1"/>
    </xf>
    <xf numFmtId="0" fontId="3" fillId="13" borderId="47" xfId="0" applyFont="1" applyFill="1" applyBorder="1" applyAlignment="1">
      <alignment horizontal="center" wrapText="1"/>
    </xf>
    <xf numFmtId="0" fontId="3" fillId="13" borderId="48" xfId="0" applyFont="1" applyFill="1" applyBorder="1" applyAlignment="1">
      <alignment horizontal="center" wrapText="1"/>
    </xf>
    <xf numFmtId="49" fontId="3" fillId="5" borderId="5" xfId="0" applyNumberFormat="1" applyFont="1" applyFill="1" applyBorder="1" applyAlignment="1"/>
    <xf numFmtId="49" fontId="3" fillId="5" borderId="6" xfId="0" applyNumberFormat="1" applyFont="1" applyFill="1" applyBorder="1" applyAlignment="1"/>
    <xf numFmtId="0" fontId="0" fillId="0" borderId="37" xfId="0" applyFont="1" applyBorder="1" applyAlignment="1"/>
    <xf numFmtId="0" fontId="3" fillId="5" borderId="56" xfId="0" applyFont="1" applyFill="1" applyBorder="1" applyAlignment="1">
      <alignment horizontal="center" wrapText="1"/>
    </xf>
    <xf numFmtId="0" fontId="3" fillId="13" borderId="63" xfId="0" applyFont="1" applyFill="1" applyBorder="1" applyAlignment="1">
      <alignment horizontal="center" wrapText="1"/>
    </xf>
    <xf numFmtId="0" fontId="3" fillId="13" borderId="46" xfId="0" applyFont="1" applyFill="1" applyBorder="1" applyAlignment="1">
      <alignment horizontal="center" wrapText="1"/>
    </xf>
    <xf numFmtId="0" fontId="3" fillId="13" borderId="61" xfId="0" applyFont="1" applyFill="1" applyBorder="1" applyAlignment="1">
      <alignment horizontal="center" wrapText="1"/>
    </xf>
    <xf numFmtId="0" fontId="3" fillId="13" borderId="58" xfId="0" applyFont="1" applyFill="1" applyBorder="1" applyAlignment="1">
      <alignment horizontal="center" wrapText="1"/>
    </xf>
    <xf numFmtId="0" fontId="3" fillId="13" borderId="54" xfId="0" applyFont="1" applyFill="1" applyBorder="1" applyAlignment="1">
      <alignment horizontal="center" wrapText="1"/>
    </xf>
    <xf numFmtId="0" fontId="3" fillId="13" borderId="60" xfId="0" applyFont="1" applyFill="1" applyBorder="1" applyAlignment="1">
      <alignment horizontal="center" wrapText="1"/>
    </xf>
    <xf numFmtId="167" fontId="3" fillId="5" borderId="32" xfId="0" applyNumberFormat="1" applyFont="1" applyFill="1" applyBorder="1" applyAlignment="1">
      <alignment horizontal="center" wrapText="1"/>
    </xf>
    <xf numFmtId="167" fontId="0" fillId="5" borderId="32" xfId="0" applyNumberFormat="1" applyFont="1" applyFill="1" applyBorder="1" applyAlignment="1">
      <alignment horizontal="center" wrapText="1"/>
    </xf>
    <xf numFmtId="43" fontId="3" fillId="5" borderId="32" xfId="0" applyNumberFormat="1" applyFont="1" applyFill="1" applyBorder="1" applyAlignment="1">
      <alignment horizontal="center"/>
    </xf>
    <xf numFmtId="0" fontId="6" fillId="0" borderId="17" xfId="0" applyFont="1" applyBorder="1" applyAlignment="1">
      <alignment horizontal="center" wrapText="1"/>
    </xf>
    <xf numFmtId="0" fontId="7" fillId="0" borderId="0" xfId="0" applyFont="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0000"/>
      <rgbColor rgb="FFCCFFCC"/>
      <rgbColor rgb="FFFFFF00"/>
      <rgbColor rgb="FFC0C0C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2</xdr:row>
      <xdr:rowOff>114300</xdr:rowOff>
    </xdr:from>
    <xdr:to>
      <xdr:col>17</xdr:col>
      <xdr:colOff>570136</xdr:colOff>
      <xdr:row>13</xdr:row>
      <xdr:rowOff>152173</xdr:rowOff>
    </xdr:to>
    <xdr:pic>
      <xdr:nvPicPr>
        <xdr:cNvPr id="2" name="Picture 1"/>
        <xdr:cNvPicPr>
          <a:picLocks noChangeAspect="1"/>
        </xdr:cNvPicPr>
      </xdr:nvPicPr>
      <xdr:blipFill>
        <a:blip xmlns:r="http://schemas.openxmlformats.org/officeDocument/2006/relationships" r:embed="rId1"/>
        <a:stretch>
          <a:fillRect/>
        </a:stretch>
      </xdr:blipFill>
      <xdr:spPr>
        <a:xfrm>
          <a:off x="19050" y="438150"/>
          <a:ext cx="10914286" cy="1819048"/>
        </a:xfrm>
        <a:prstGeom prst="rect">
          <a:avLst/>
        </a:prstGeom>
      </xdr:spPr>
    </xdr:pic>
    <xdr:clientData/>
  </xdr:twoCellAnchor>
  <xdr:twoCellAnchor editAs="oneCell">
    <xdr:from>
      <xdr:col>0</xdr:col>
      <xdr:colOff>19050</xdr:colOff>
      <xdr:row>22</xdr:row>
      <xdr:rowOff>152400</xdr:rowOff>
    </xdr:from>
    <xdr:to>
      <xdr:col>20</xdr:col>
      <xdr:colOff>455621</xdr:colOff>
      <xdr:row>36</xdr:row>
      <xdr:rowOff>28307</xdr:rowOff>
    </xdr:to>
    <xdr:pic>
      <xdr:nvPicPr>
        <xdr:cNvPr id="6" name="Picture 5"/>
        <xdr:cNvPicPr>
          <a:picLocks noChangeAspect="1"/>
        </xdr:cNvPicPr>
      </xdr:nvPicPr>
      <xdr:blipFill>
        <a:blip xmlns:r="http://schemas.openxmlformats.org/officeDocument/2006/relationships" r:embed="rId2"/>
        <a:stretch>
          <a:fillRect/>
        </a:stretch>
      </xdr:blipFill>
      <xdr:spPr>
        <a:xfrm>
          <a:off x="19050" y="3714750"/>
          <a:ext cx="12628571" cy="2142857"/>
        </a:xfrm>
        <a:prstGeom prst="rect">
          <a:avLst/>
        </a:prstGeom>
      </xdr:spPr>
    </xdr:pic>
    <xdr:clientData/>
  </xdr:twoCellAnchor>
  <xdr:twoCellAnchor editAs="oneCell">
    <xdr:from>
      <xdr:col>0</xdr:col>
      <xdr:colOff>57150</xdr:colOff>
      <xdr:row>60</xdr:row>
      <xdr:rowOff>152400</xdr:rowOff>
    </xdr:from>
    <xdr:to>
      <xdr:col>19</xdr:col>
      <xdr:colOff>531893</xdr:colOff>
      <xdr:row>74</xdr:row>
      <xdr:rowOff>66417</xdr:rowOff>
    </xdr:to>
    <xdr:pic>
      <xdr:nvPicPr>
        <xdr:cNvPr id="7" name="Picture 6"/>
        <xdr:cNvPicPr>
          <a:picLocks noChangeAspect="1"/>
        </xdr:cNvPicPr>
      </xdr:nvPicPr>
      <xdr:blipFill>
        <a:blip xmlns:r="http://schemas.openxmlformats.org/officeDocument/2006/relationships" r:embed="rId3"/>
        <a:stretch>
          <a:fillRect/>
        </a:stretch>
      </xdr:blipFill>
      <xdr:spPr>
        <a:xfrm>
          <a:off x="57150" y="10420350"/>
          <a:ext cx="12057143" cy="2066667"/>
        </a:xfrm>
        <a:prstGeom prst="rect">
          <a:avLst/>
        </a:prstGeom>
      </xdr:spPr>
    </xdr:pic>
    <xdr:clientData/>
  </xdr:twoCellAnchor>
  <xdr:twoCellAnchor editAs="oneCell">
    <xdr:from>
      <xdr:col>0</xdr:col>
      <xdr:colOff>38100</xdr:colOff>
      <xdr:row>99</xdr:row>
      <xdr:rowOff>142875</xdr:rowOff>
    </xdr:from>
    <xdr:to>
      <xdr:col>20</xdr:col>
      <xdr:colOff>465147</xdr:colOff>
      <xdr:row>111</xdr:row>
      <xdr:rowOff>75965</xdr:rowOff>
    </xdr:to>
    <xdr:pic>
      <xdr:nvPicPr>
        <xdr:cNvPr id="8" name="Picture 7"/>
        <xdr:cNvPicPr>
          <a:picLocks noChangeAspect="1"/>
        </xdr:cNvPicPr>
      </xdr:nvPicPr>
      <xdr:blipFill>
        <a:blip xmlns:r="http://schemas.openxmlformats.org/officeDocument/2006/relationships" r:embed="rId4"/>
        <a:stretch>
          <a:fillRect/>
        </a:stretch>
      </xdr:blipFill>
      <xdr:spPr>
        <a:xfrm>
          <a:off x="38100" y="16973550"/>
          <a:ext cx="12619047" cy="1876190"/>
        </a:xfrm>
        <a:prstGeom prst="rect">
          <a:avLst/>
        </a:prstGeom>
      </xdr:spPr>
    </xdr:pic>
    <xdr:clientData/>
  </xdr:twoCellAnchor>
  <xdr:twoCellAnchor editAs="oneCell">
    <xdr:from>
      <xdr:col>0</xdr:col>
      <xdr:colOff>9525</xdr:colOff>
      <xdr:row>119</xdr:row>
      <xdr:rowOff>123825</xdr:rowOff>
    </xdr:from>
    <xdr:to>
      <xdr:col>17</xdr:col>
      <xdr:colOff>312992</xdr:colOff>
      <xdr:row>130</xdr:row>
      <xdr:rowOff>47412</xdr:rowOff>
    </xdr:to>
    <xdr:pic>
      <xdr:nvPicPr>
        <xdr:cNvPr id="9" name="Picture 8"/>
        <xdr:cNvPicPr>
          <a:picLocks noChangeAspect="1"/>
        </xdr:cNvPicPr>
      </xdr:nvPicPr>
      <xdr:blipFill>
        <a:blip xmlns:r="http://schemas.openxmlformats.org/officeDocument/2006/relationships" r:embed="rId5"/>
        <a:stretch>
          <a:fillRect/>
        </a:stretch>
      </xdr:blipFill>
      <xdr:spPr>
        <a:xfrm>
          <a:off x="9525" y="20364450"/>
          <a:ext cx="10666667" cy="1704762"/>
        </a:xfrm>
        <a:prstGeom prst="rect">
          <a:avLst/>
        </a:prstGeom>
      </xdr:spPr>
    </xdr:pic>
    <xdr:clientData/>
  </xdr:twoCellAnchor>
  <xdr:twoCellAnchor editAs="oneCell">
    <xdr:from>
      <xdr:col>0</xdr:col>
      <xdr:colOff>76200</xdr:colOff>
      <xdr:row>140</xdr:row>
      <xdr:rowOff>95250</xdr:rowOff>
    </xdr:from>
    <xdr:to>
      <xdr:col>18</xdr:col>
      <xdr:colOff>512924</xdr:colOff>
      <xdr:row>152</xdr:row>
      <xdr:rowOff>9293</xdr:rowOff>
    </xdr:to>
    <xdr:pic>
      <xdr:nvPicPr>
        <xdr:cNvPr id="10" name="Picture 9"/>
        <xdr:cNvPicPr>
          <a:picLocks noChangeAspect="1"/>
        </xdr:cNvPicPr>
      </xdr:nvPicPr>
      <xdr:blipFill>
        <a:blip xmlns:r="http://schemas.openxmlformats.org/officeDocument/2006/relationships" r:embed="rId6"/>
        <a:stretch>
          <a:fillRect/>
        </a:stretch>
      </xdr:blipFill>
      <xdr:spPr>
        <a:xfrm>
          <a:off x="76200" y="23260050"/>
          <a:ext cx="11409524" cy="1857143"/>
        </a:xfrm>
        <a:prstGeom prst="rect">
          <a:avLst/>
        </a:prstGeom>
      </xdr:spPr>
    </xdr:pic>
    <xdr:clientData/>
  </xdr:twoCellAnchor>
  <xdr:twoCellAnchor editAs="oneCell">
    <xdr:from>
      <xdr:col>0</xdr:col>
      <xdr:colOff>66675</xdr:colOff>
      <xdr:row>161</xdr:row>
      <xdr:rowOff>123825</xdr:rowOff>
    </xdr:from>
    <xdr:to>
      <xdr:col>19</xdr:col>
      <xdr:colOff>236656</xdr:colOff>
      <xdr:row>173</xdr:row>
      <xdr:rowOff>28344</xdr:rowOff>
    </xdr:to>
    <xdr:pic>
      <xdr:nvPicPr>
        <xdr:cNvPr id="11" name="Picture 10"/>
        <xdr:cNvPicPr>
          <a:picLocks noChangeAspect="1"/>
        </xdr:cNvPicPr>
      </xdr:nvPicPr>
      <xdr:blipFill>
        <a:blip xmlns:r="http://schemas.openxmlformats.org/officeDocument/2006/relationships" r:embed="rId7"/>
        <a:stretch>
          <a:fillRect/>
        </a:stretch>
      </xdr:blipFill>
      <xdr:spPr>
        <a:xfrm>
          <a:off x="66675" y="26517600"/>
          <a:ext cx="11752381" cy="1847619"/>
        </a:xfrm>
        <a:prstGeom prst="rect">
          <a:avLst/>
        </a:prstGeom>
      </xdr:spPr>
    </xdr:pic>
    <xdr:clientData/>
  </xdr:twoCellAnchor>
  <xdr:twoCellAnchor editAs="oneCell">
    <xdr:from>
      <xdr:col>0</xdr:col>
      <xdr:colOff>0</xdr:colOff>
      <xdr:row>37</xdr:row>
      <xdr:rowOff>0</xdr:rowOff>
    </xdr:from>
    <xdr:to>
      <xdr:col>20</xdr:col>
      <xdr:colOff>436571</xdr:colOff>
      <xdr:row>52</xdr:row>
      <xdr:rowOff>104458</xdr:rowOff>
    </xdr:to>
    <xdr:pic>
      <xdr:nvPicPr>
        <xdr:cNvPr id="15" name="Picture 14"/>
        <xdr:cNvPicPr>
          <a:picLocks noChangeAspect="1"/>
        </xdr:cNvPicPr>
      </xdr:nvPicPr>
      <xdr:blipFill>
        <a:blip xmlns:r="http://schemas.openxmlformats.org/officeDocument/2006/relationships" r:embed="rId8"/>
        <a:stretch>
          <a:fillRect/>
        </a:stretch>
      </xdr:blipFill>
      <xdr:spPr>
        <a:xfrm>
          <a:off x="0" y="5991225"/>
          <a:ext cx="12628571" cy="2533333"/>
        </a:xfrm>
        <a:prstGeom prst="rect">
          <a:avLst/>
        </a:prstGeom>
      </xdr:spPr>
    </xdr:pic>
    <xdr:clientData/>
  </xdr:twoCellAnchor>
  <xdr:twoCellAnchor editAs="oneCell">
    <xdr:from>
      <xdr:col>0</xdr:col>
      <xdr:colOff>0</xdr:colOff>
      <xdr:row>74</xdr:row>
      <xdr:rowOff>76200</xdr:rowOff>
    </xdr:from>
    <xdr:to>
      <xdr:col>20</xdr:col>
      <xdr:colOff>227047</xdr:colOff>
      <xdr:row>90</xdr:row>
      <xdr:rowOff>56829</xdr:rowOff>
    </xdr:to>
    <xdr:pic>
      <xdr:nvPicPr>
        <xdr:cNvPr id="16" name="Picture 15"/>
        <xdr:cNvPicPr>
          <a:picLocks noChangeAspect="1"/>
        </xdr:cNvPicPr>
      </xdr:nvPicPr>
      <xdr:blipFill>
        <a:blip xmlns:r="http://schemas.openxmlformats.org/officeDocument/2006/relationships" r:embed="rId9"/>
        <a:stretch>
          <a:fillRect/>
        </a:stretch>
      </xdr:blipFill>
      <xdr:spPr>
        <a:xfrm>
          <a:off x="0" y="12496800"/>
          <a:ext cx="12419047" cy="2571429"/>
        </a:xfrm>
        <a:prstGeom prst="rect">
          <a:avLst/>
        </a:prstGeom>
      </xdr:spPr>
    </xdr:pic>
    <xdr:clientData/>
  </xdr:twoCellAnchor>
  <xdr:twoCellAnchor editAs="oneCell">
    <xdr:from>
      <xdr:col>0</xdr:col>
      <xdr:colOff>0</xdr:colOff>
      <xdr:row>174</xdr:row>
      <xdr:rowOff>0</xdr:rowOff>
    </xdr:from>
    <xdr:to>
      <xdr:col>15</xdr:col>
      <xdr:colOff>484571</xdr:colOff>
      <xdr:row>187</xdr:row>
      <xdr:rowOff>47356</xdr:rowOff>
    </xdr:to>
    <xdr:pic>
      <xdr:nvPicPr>
        <xdr:cNvPr id="17" name="Picture 16"/>
        <xdr:cNvPicPr>
          <a:picLocks noChangeAspect="1"/>
        </xdr:cNvPicPr>
      </xdr:nvPicPr>
      <xdr:blipFill>
        <a:blip xmlns:r="http://schemas.openxmlformats.org/officeDocument/2006/relationships" r:embed="rId10"/>
        <a:stretch>
          <a:fillRect/>
        </a:stretch>
      </xdr:blipFill>
      <xdr:spPr>
        <a:xfrm>
          <a:off x="0" y="28498800"/>
          <a:ext cx="9628571" cy="21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753297</xdr:colOff>
      <xdr:row>1</xdr:row>
      <xdr:rowOff>149987</xdr:rowOff>
    </xdr:from>
    <xdr:to>
      <xdr:col>8</xdr:col>
      <xdr:colOff>642148</xdr:colOff>
      <xdr:row>21</xdr:row>
      <xdr:rowOff>20193</xdr:rowOff>
    </xdr:to>
    <xdr:sp macro="" textlink="">
      <xdr:nvSpPr>
        <xdr:cNvPr id="2" name="Shape 2">
          <a:extLst>
            <a:ext uri="{FF2B5EF4-FFF2-40B4-BE49-F238E27FC236}">
              <a16:creationId xmlns="" xmlns:a16="http://schemas.microsoft.com/office/drawing/2014/main" id="{00000000-0008-0000-0000-000002000000}"/>
            </a:ext>
          </a:extLst>
        </xdr:cNvPr>
        <xdr:cNvSpPr txBox="1"/>
      </xdr:nvSpPr>
      <xdr:spPr>
        <a:xfrm>
          <a:off x="753297" y="315087"/>
          <a:ext cx="5984852" cy="3172207"/>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spAutoFit/>
        </a:bodyPr>
        <a:lstStyle/>
        <a:p>
          <a:pPr marL="147052" marR="0" indent="-147052" algn="l" defTabSz="914400" latinLnBrk="0">
            <a:lnSpc>
              <a:spcPct val="100000"/>
            </a:lnSpc>
            <a:spcBef>
              <a:spcPts val="0"/>
            </a:spcBef>
            <a:spcAft>
              <a:spcPts val="0"/>
            </a:spcAft>
            <a:buClrTx/>
            <a:buSzPct val="100000"/>
            <a:buFontTx/>
            <a:buAutoNum type="arabicPeriod"/>
            <a:tabLst/>
            <a:defRPr sz="2800" b="0" i="0" u="none" strike="noStrike" cap="none" spc="0" baseline="0">
              <a:solidFill>
                <a:srgbClr val="000000"/>
              </a:solidFill>
              <a:uFillTx/>
              <a:latin typeface="Calibri"/>
              <a:ea typeface="Calibri"/>
              <a:cs typeface="Calibri"/>
              <a:sym typeface="Calibri"/>
            </a:defRPr>
          </a:pPr>
          <a:r>
            <a:rPr sz="2800" b="0" i="0" u="none" strike="noStrike" cap="none" spc="0" baseline="0">
              <a:solidFill>
                <a:srgbClr val="000000"/>
              </a:solidFill>
              <a:uFillTx/>
              <a:latin typeface="Calibri"/>
              <a:ea typeface="Calibri"/>
              <a:cs typeface="Calibri"/>
              <a:sym typeface="Calibri"/>
            </a:rPr>
            <a:t>Objective</a:t>
          </a:r>
        </a:p>
        <a:p>
          <a:pPr marL="147052" marR="0" indent="-147052" algn="l" defTabSz="914400" latinLnBrk="0">
            <a:lnSpc>
              <a:spcPct val="100000"/>
            </a:lnSpc>
            <a:spcBef>
              <a:spcPts val="0"/>
            </a:spcBef>
            <a:spcAft>
              <a:spcPts val="0"/>
            </a:spcAft>
            <a:buClrTx/>
            <a:buSzPct val="100000"/>
            <a:buFontTx/>
            <a:buAutoNum type="arabicPeriod"/>
            <a:tabLst/>
            <a:defRPr sz="2800" b="0" i="0" u="none" strike="noStrike" cap="none" spc="0" baseline="0">
              <a:solidFill>
                <a:srgbClr val="000000"/>
              </a:solidFill>
              <a:uFillTx/>
              <a:latin typeface="Calibri"/>
              <a:ea typeface="Calibri"/>
              <a:cs typeface="Calibri"/>
              <a:sym typeface="Calibri"/>
            </a:defRPr>
          </a:pPr>
          <a:r>
            <a:rPr sz="2800" b="0" i="0" u="none" strike="noStrike" cap="none" spc="0" baseline="0">
              <a:solidFill>
                <a:srgbClr val="000000"/>
              </a:solidFill>
              <a:uFillTx/>
              <a:latin typeface="Calibri"/>
              <a:ea typeface="Calibri"/>
              <a:cs typeface="Calibri"/>
              <a:sym typeface="Calibri"/>
            </a:rPr>
            <a:t>Constraints</a:t>
          </a:r>
        </a:p>
        <a:p>
          <a:pPr marL="147052" marR="0" indent="-147052" algn="l" defTabSz="914400" latinLnBrk="0">
            <a:lnSpc>
              <a:spcPct val="100000"/>
            </a:lnSpc>
            <a:spcBef>
              <a:spcPts val="0"/>
            </a:spcBef>
            <a:spcAft>
              <a:spcPts val="0"/>
            </a:spcAft>
            <a:buClrTx/>
            <a:buSzPct val="100000"/>
            <a:buFontTx/>
            <a:buAutoNum type="arabicPeriod"/>
            <a:tabLst/>
            <a:defRPr sz="2800" b="0" i="0" u="none" strike="noStrike" cap="none" spc="0" baseline="0">
              <a:solidFill>
                <a:srgbClr val="000000"/>
              </a:solidFill>
              <a:uFillTx/>
              <a:latin typeface="Calibri"/>
              <a:ea typeface="Calibri"/>
              <a:cs typeface="Calibri"/>
              <a:sym typeface="Calibri"/>
            </a:defRPr>
          </a:pPr>
          <a:r>
            <a:rPr sz="2800" b="0" i="0" u="none" strike="noStrike" cap="none" spc="0" baseline="0">
              <a:solidFill>
                <a:srgbClr val="000000"/>
              </a:solidFill>
              <a:uFillTx/>
              <a:latin typeface="Calibri"/>
              <a:ea typeface="Calibri"/>
              <a:cs typeface="Calibri"/>
              <a:sym typeface="Calibri"/>
            </a:rPr>
            <a:t>Baseline Network Design</a:t>
          </a:r>
        </a:p>
        <a:p>
          <a:pPr marL="147052" marR="0" indent="-147052" algn="l" defTabSz="914400" latinLnBrk="0">
            <a:lnSpc>
              <a:spcPct val="100000"/>
            </a:lnSpc>
            <a:spcBef>
              <a:spcPts val="0"/>
            </a:spcBef>
            <a:spcAft>
              <a:spcPts val="0"/>
            </a:spcAft>
            <a:buClrTx/>
            <a:buSzPct val="100000"/>
            <a:buFontTx/>
            <a:buAutoNum type="arabicPeriod"/>
            <a:tabLst/>
            <a:defRPr sz="2800" b="0" i="0" u="none" strike="noStrike" cap="none" spc="0" baseline="0">
              <a:solidFill>
                <a:srgbClr val="000000"/>
              </a:solidFill>
              <a:uFillTx/>
              <a:latin typeface="Calibri"/>
              <a:ea typeface="Calibri"/>
              <a:cs typeface="Calibri"/>
              <a:sym typeface="Calibri"/>
            </a:defRPr>
          </a:pPr>
          <a:r>
            <a:rPr sz="2800" b="0" i="0" u="none" strike="noStrike" cap="none" spc="0" baseline="0">
              <a:solidFill>
                <a:srgbClr val="000000"/>
              </a:solidFill>
              <a:uFillTx/>
              <a:latin typeface="Calibri"/>
              <a:ea typeface="Calibri"/>
              <a:cs typeface="Calibri"/>
              <a:sym typeface="Calibri"/>
            </a:rPr>
            <a:t>Multiple Stop Network Design</a:t>
          </a:r>
        </a:p>
        <a:p>
          <a:pPr marL="147052" marR="0" indent="-147052" algn="l" defTabSz="914400" latinLnBrk="0">
            <a:lnSpc>
              <a:spcPct val="100000"/>
            </a:lnSpc>
            <a:spcBef>
              <a:spcPts val="0"/>
            </a:spcBef>
            <a:spcAft>
              <a:spcPts val="0"/>
            </a:spcAft>
            <a:buClrTx/>
            <a:buSzPct val="100000"/>
            <a:buFontTx/>
            <a:buAutoNum type="arabicPeriod"/>
            <a:tabLst/>
            <a:defRPr sz="2800" b="0" i="0" u="none" strike="noStrike" cap="none" spc="0" baseline="0">
              <a:solidFill>
                <a:srgbClr val="000000"/>
              </a:solidFill>
              <a:uFillTx/>
              <a:latin typeface="Calibri"/>
              <a:ea typeface="Calibri"/>
              <a:cs typeface="Calibri"/>
              <a:sym typeface="Calibri"/>
            </a:defRPr>
          </a:pPr>
          <a:r>
            <a:rPr sz="2800" b="0" i="0" u="none" strike="noStrike" cap="none" spc="0" baseline="0">
              <a:solidFill>
                <a:srgbClr val="000000"/>
              </a:solidFill>
              <a:uFillTx/>
              <a:latin typeface="Calibri"/>
              <a:ea typeface="Calibri"/>
              <a:cs typeface="Calibri"/>
              <a:sym typeface="Calibri"/>
            </a:rPr>
            <a:t>Transport Constraints - One Truck, Two Trucks </a:t>
          </a:r>
        </a:p>
      </xdr:txBody>
    </xdr:sp>
    <xdr:clientData/>
  </xdr:twoCellAnchor>
  <xdr:twoCellAnchor>
    <xdr:from>
      <xdr:col>9</xdr:col>
      <xdr:colOff>354003</xdr:colOff>
      <xdr:row>0</xdr:row>
      <xdr:rowOff>14785</xdr:rowOff>
    </xdr:from>
    <xdr:to>
      <xdr:col>16</xdr:col>
      <xdr:colOff>499435</xdr:colOff>
      <xdr:row>23</xdr:row>
      <xdr:rowOff>155575</xdr:rowOff>
    </xdr:to>
    <xdr:pic>
      <xdr:nvPicPr>
        <xdr:cNvPr id="3" name="Picture 1" descr="Picture 1">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7212003" y="14785"/>
          <a:ext cx="5479433" cy="3938090"/>
        </a:xfrm>
        <a:prstGeom prst="rect">
          <a:avLst/>
        </a:prstGeom>
        <a:ln w="12700" cap="flat">
          <a:noFill/>
          <a:miter lim="400000"/>
        </a:ln>
        <a:effectLst/>
      </xdr:spPr>
    </xdr:pic>
    <xdr:clientData/>
  </xdr:twoCellAnchor>
  <xdr:twoCellAnchor editAs="oneCell">
    <xdr:from>
      <xdr:col>9</xdr:col>
      <xdr:colOff>257175</xdr:colOff>
      <xdr:row>0</xdr:row>
      <xdr:rowOff>19049</xdr:rowOff>
    </xdr:from>
    <xdr:to>
      <xdr:col>16</xdr:col>
      <xdr:colOff>661085</xdr:colOff>
      <xdr:row>24</xdr:row>
      <xdr:rowOff>28574</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257925" y="19049"/>
          <a:ext cx="5071160" cy="3895725"/>
        </a:xfrm>
        <a:prstGeom prst="rect">
          <a:avLst/>
        </a:prstGeom>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47"/>
  <sheetViews>
    <sheetView showGridLines="0" tabSelected="1" topLeftCell="A13" zoomScaleNormal="100" workbookViewId="0">
      <selection activeCell="P45" sqref="P45"/>
    </sheetView>
  </sheetViews>
  <sheetFormatPr defaultColWidth="8.85546875" defaultRowHeight="13.5" customHeight="1" x14ac:dyDescent="0.2"/>
  <cols>
    <col min="1" max="2" width="15.28515625" style="1" customWidth="1"/>
    <col min="3" max="3" width="15.5703125" style="1" customWidth="1"/>
    <col min="4" max="4" width="8.85546875" style="1" customWidth="1"/>
    <col min="5" max="5" width="9.85546875" style="1" customWidth="1"/>
    <col min="6" max="6" width="24.85546875" style="1" customWidth="1"/>
    <col min="7" max="7" width="9.85546875" style="1" customWidth="1"/>
    <col min="8" max="8" width="20.140625" style="1" customWidth="1"/>
    <col min="9" max="10" width="8.85546875" style="1" customWidth="1"/>
    <col min="11" max="11" width="13.28515625" style="1" customWidth="1"/>
    <col min="12" max="12" width="15.140625" style="1" customWidth="1"/>
    <col min="13" max="13" width="15.28515625" style="1" customWidth="1"/>
    <col min="14" max="14" width="12.5703125" style="1" customWidth="1"/>
    <col min="15" max="15" width="16.42578125" style="1" customWidth="1"/>
    <col min="16" max="16" width="27.85546875" style="1" customWidth="1"/>
    <col min="17" max="17" width="20.5703125" style="1" customWidth="1"/>
    <col min="18" max="18" width="19.42578125" style="1" customWidth="1"/>
    <col min="19" max="257" width="8.85546875" style="1" customWidth="1"/>
  </cols>
  <sheetData>
    <row r="1" spans="1:257" ht="13.5" hidden="1" customHeight="1" x14ac:dyDescent="0.2">
      <c r="A1" s="2"/>
      <c r="B1" s="3" t="s">
        <v>0</v>
      </c>
      <c r="C1" s="4"/>
      <c r="D1" s="32"/>
      <c r="E1" s="32"/>
      <c r="F1" s="33"/>
      <c r="G1" s="32"/>
      <c r="H1" s="32"/>
      <c r="I1" s="32"/>
      <c r="J1" s="32"/>
      <c r="K1" s="5"/>
      <c r="L1" s="32"/>
      <c r="M1" s="32"/>
      <c r="N1" s="32"/>
      <c r="O1" s="32"/>
      <c r="P1" s="32"/>
      <c r="Q1" s="32"/>
      <c r="R1" s="32"/>
      <c r="S1" s="32"/>
      <c r="T1" s="32"/>
      <c r="U1" s="32"/>
      <c r="V1" s="32"/>
    </row>
    <row r="2" spans="1:257" ht="12.75" hidden="1" customHeight="1" x14ac:dyDescent="0.2">
      <c r="A2" s="2"/>
      <c r="B2" s="6">
        <f>B14*(SUMPRODUCT(B27:B35,B39:B47))</f>
        <v>852390000</v>
      </c>
      <c r="C2" s="4"/>
      <c r="D2" s="32"/>
      <c r="E2" s="32"/>
      <c r="F2" s="33"/>
      <c r="G2" s="32"/>
      <c r="H2" s="32"/>
      <c r="I2" s="32"/>
      <c r="J2" s="32"/>
      <c r="K2" s="5"/>
      <c r="L2" s="32"/>
      <c r="M2" s="32"/>
      <c r="N2" s="32"/>
      <c r="O2" s="32"/>
      <c r="P2" s="32"/>
      <c r="Q2" s="32"/>
      <c r="R2" s="32"/>
      <c r="S2" s="32"/>
      <c r="T2" s="32"/>
      <c r="U2" s="32"/>
      <c r="V2" s="32"/>
    </row>
    <row r="3" spans="1:257" ht="12.75" hidden="1" customHeight="1" x14ac:dyDescent="0.2">
      <c r="A3" s="2"/>
      <c r="B3" s="7">
        <f>B15*(SUMPRODUCT(C27:C35,C39:C47))</f>
        <v>0</v>
      </c>
      <c r="C3" s="4"/>
      <c r="D3" s="32"/>
      <c r="E3" s="32"/>
      <c r="F3" s="33"/>
      <c r="G3" s="32"/>
      <c r="H3" s="32"/>
      <c r="I3" s="32"/>
      <c r="J3" s="32"/>
      <c r="K3" s="5"/>
      <c r="L3" s="32"/>
      <c r="M3" s="32"/>
      <c r="N3" s="32"/>
      <c r="O3" s="32"/>
      <c r="P3" s="32"/>
      <c r="Q3" s="32"/>
      <c r="R3" s="32"/>
      <c r="S3" s="32"/>
      <c r="T3" s="32"/>
      <c r="U3" s="32"/>
      <c r="V3" s="32"/>
    </row>
    <row r="4" spans="1:257" ht="12.75" hidden="1" customHeight="1" x14ac:dyDescent="0.2">
      <c r="A4" s="2"/>
      <c r="B4" s="7">
        <f>B16*(SUMPRODUCT(D27:D35,D39:D47))</f>
        <v>0</v>
      </c>
      <c r="C4" s="4"/>
      <c r="D4" s="32"/>
      <c r="E4" s="32"/>
      <c r="F4" s="33"/>
      <c r="G4" s="32"/>
      <c r="H4" s="32"/>
      <c r="I4" s="32"/>
      <c r="J4" s="32"/>
      <c r="K4" s="5"/>
      <c r="L4" s="32"/>
      <c r="M4" s="32"/>
      <c r="N4" s="32"/>
      <c r="O4" s="32"/>
      <c r="P4" s="32"/>
      <c r="Q4" s="32"/>
      <c r="R4" s="32"/>
      <c r="S4" s="32"/>
      <c r="T4" s="32"/>
      <c r="U4" s="32"/>
      <c r="V4" s="32"/>
    </row>
    <row r="5" spans="1:257" ht="12.75" hidden="1" customHeight="1" x14ac:dyDescent="0.2">
      <c r="A5" s="2"/>
      <c r="B5" s="7">
        <f>B17*(SUMPRODUCT(E27:E35,E39:E47))</f>
        <v>0</v>
      </c>
      <c r="C5" s="4"/>
      <c r="D5" s="32"/>
      <c r="E5" s="32"/>
      <c r="F5" s="33"/>
      <c r="G5" s="32"/>
      <c r="H5" s="32"/>
      <c r="I5" s="32"/>
      <c r="J5" s="32"/>
      <c r="K5" s="5"/>
      <c r="L5" s="32"/>
      <c r="M5" s="32"/>
      <c r="N5" s="32"/>
      <c r="O5" s="32"/>
      <c r="P5" s="32"/>
      <c r="Q5" s="32"/>
      <c r="R5" s="32"/>
      <c r="S5" s="32"/>
      <c r="T5" s="32"/>
      <c r="U5" s="32"/>
      <c r="V5" s="32"/>
    </row>
    <row r="6" spans="1:257" ht="12.75" hidden="1" customHeight="1" x14ac:dyDescent="0.2">
      <c r="A6" s="2"/>
      <c r="B6" s="7">
        <f>B18*(SUMPRODUCT(G27:G35,F39:F47))</f>
        <v>0</v>
      </c>
      <c r="C6" s="4"/>
      <c r="D6" s="32"/>
      <c r="E6" s="32"/>
      <c r="F6" s="33"/>
      <c r="G6" s="32"/>
      <c r="H6" s="32"/>
      <c r="I6" s="32"/>
      <c r="J6" s="32"/>
      <c r="K6" s="5"/>
      <c r="L6" s="32"/>
      <c r="M6" s="32"/>
      <c r="N6" s="32"/>
      <c r="O6" s="32"/>
      <c r="P6" s="32"/>
      <c r="Q6" s="32"/>
      <c r="R6" s="32"/>
      <c r="S6" s="32"/>
      <c r="T6" s="32"/>
      <c r="U6" s="32"/>
      <c r="V6" s="32"/>
    </row>
    <row r="7" spans="1:257" ht="12.75" hidden="1" customHeight="1" x14ac:dyDescent="0.2">
      <c r="A7" s="2"/>
      <c r="B7" s="7">
        <f>B19*(SUMPRODUCT(H27:H35,G39:G47))</f>
        <v>0</v>
      </c>
      <c r="C7" s="4"/>
      <c r="D7" s="32"/>
      <c r="E7" s="32"/>
      <c r="F7" s="33"/>
      <c r="G7" s="32"/>
      <c r="H7" s="32"/>
      <c r="I7" s="32"/>
      <c r="J7" s="32"/>
      <c r="K7" s="5"/>
      <c r="L7" s="32"/>
      <c r="M7" s="32"/>
      <c r="N7" s="32"/>
      <c r="O7" s="32"/>
      <c r="P7" s="32"/>
      <c r="Q7" s="32"/>
      <c r="R7" s="32"/>
      <c r="S7" s="32"/>
      <c r="T7" s="32"/>
      <c r="U7" s="32"/>
      <c r="V7" s="32"/>
    </row>
    <row r="8" spans="1:257" ht="12.75" hidden="1" customHeight="1" x14ac:dyDescent="0.2">
      <c r="A8" s="2"/>
      <c r="B8" s="7">
        <f>B20*(SUMPRODUCT(I27:I35,H39:H47))</f>
        <v>0</v>
      </c>
      <c r="C8" s="4"/>
      <c r="D8" s="32"/>
      <c r="E8" s="32"/>
      <c r="F8" s="33"/>
      <c r="G8" s="32"/>
      <c r="H8" s="32"/>
      <c r="I8" s="32"/>
      <c r="J8" s="32"/>
      <c r="K8" s="5"/>
      <c r="L8" s="32"/>
      <c r="M8" s="32"/>
      <c r="N8" s="32"/>
      <c r="O8" s="32"/>
      <c r="P8" s="32"/>
      <c r="Q8" s="32"/>
      <c r="R8" s="32"/>
      <c r="S8" s="32"/>
      <c r="T8" s="32"/>
      <c r="U8" s="32"/>
      <c r="V8" s="32"/>
    </row>
    <row r="9" spans="1:257" ht="12.75" hidden="1" customHeight="1" x14ac:dyDescent="0.2">
      <c r="A9" s="2"/>
      <c r="B9" s="7">
        <f>B21*(SUMPRODUCT(J27:J35,I39:I47))</f>
        <v>0</v>
      </c>
      <c r="C9" s="4"/>
      <c r="D9" s="32"/>
      <c r="E9" s="32"/>
      <c r="F9" s="33"/>
      <c r="G9" s="32"/>
      <c r="H9" s="32"/>
      <c r="I9" s="32"/>
      <c r="J9" s="32"/>
      <c r="K9" s="5"/>
      <c r="L9" s="32"/>
      <c r="M9" s="32"/>
      <c r="N9" s="32"/>
      <c r="O9" s="32"/>
      <c r="P9" s="32"/>
      <c r="Q9" s="32"/>
      <c r="R9" s="32"/>
      <c r="S9" s="32"/>
      <c r="T9" s="32"/>
      <c r="U9" s="32"/>
      <c r="V9" s="32"/>
    </row>
    <row r="10" spans="1:257" ht="13.5" hidden="1" customHeight="1" x14ac:dyDescent="0.2">
      <c r="A10" s="2"/>
      <c r="B10" s="8">
        <f>B22*(SUMPRODUCT(K27:K35,J39:J47))</f>
        <v>0</v>
      </c>
      <c r="C10" s="4"/>
      <c r="D10" s="32"/>
      <c r="E10" s="32"/>
      <c r="F10" s="33"/>
      <c r="G10" s="32"/>
      <c r="H10" s="32"/>
      <c r="I10" s="32"/>
      <c r="J10" s="32"/>
      <c r="K10" s="5"/>
      <c r="L10" s="32"/>
      <c r="M10" s="32"/>
      <c r="N10" s="32"/>
      <c r="O10" s="32"/>
      <c r="P10" s="32"/>
      <c r="Q10" s="32"/>
      <c r="R10" s="32"/>
      <c r="S10" s="32"/>
      <c r="T10" s="32"/>
      <c r="U10" s="32"/>
      <c r="V10" s="32"/>
    </row>
    <row r="11" spans="1:257" ht="12.75" hidden="1" customHeight="1" x14ac:dyDescent="0.2">
      <c r="A11" s="2"/>
      <c r="B11" s="9">
        <f>SUM(B2:B10)</f>
        <v>852390000</v>
      </c>
      <c r="C11" s="10" t="s">
        <v>1</v>
      </c>
      <c r="D11" s="32"/>
      <c r="E11" s="32"/>
      <c r="F11" s="33"/>
      <c r="G11" s="32"/>
      <c r="H11" s="32"/>
      <c r="I11" s="32"/>
      <c r="J11" s="32"/>
      <c r="K11" s="5"/>
      <c r="L11" s="32"/>
      <c r="M11" s="32"/>
      <c r="N11" s="32"/>
      <c r="O11" s="32"/>
      <c r="P11" s="32"/>
      <c r="Q11" s="32"/>
      <c r="R11" s="32"/>
      <c r="S11" s="32"/>
      <c r="T11" s="32"/>
      <c r="U11" s="32"/>
      <c r="V11" s="32"/>
    </row>
    <row r="12" spans="1:257" s="51" customFormat="1" ht="13.5" hidden="1" customHeight="1" x14ac:dyDescent="0.2">
      <c r="A12" s="54"/>
      <c r="B12" s="63">
        <f>B11/SUM(B14:B22)</f>
        <v>56.393648693350976</v>
      </c>
      <c r="C12" s="55" t="s">
        <v>2</v>
      </c>
      <c r="D12" s="56"/>
      <c r="E12" s="56"/>
      <c r="F12" s="56"/>
      <c r="G12" s="56"/>
      <c r="H12" s="56"/>
      <c r="I12" s="56"/>
      <c r="J12" s="56"/>
      <c r="K12" s="64"/>
      <c r="L12" s="56"/>
      <c r="M12" s="56"/>
      <c r="N12" s="56"/>
      <c r="O12" s="56"/>
      <c r="P12" s="56"/>
      <c r="Q12" s="56"/>
      <c r="R12" s="56"/>
      <c r="S12" s="56"/>
      <c r="T12" s="56"/>
      <c r="U12" s="56"/>
      <c r="V12" s="56"/>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c r="CK12" s="58"/>
      <c r="CL12" s="58"/>
      <c r="CM12" s="58"/>
      <c r="CN12" s="58"/>
      <c r="CO12" s="58"/>
      <c r="CP12" s="58"/>
      <c r="CQ12" s="58"/>
      <c r="CR12" s="58"/>
      <c r="CS12" s="58"/>
      <c r="CT12" s="58"/>
      <c r="CU12" s="58"/>
      <c r="CV12" s="58"/>
      <c r="CW12" s="58"/>
      <c r="CX12" s="58"/>
      <c r="CY12" s="58"/>
      <c r="CZ12" s="58"/>
      <c r="DA12" s="58"/>
      <c r="DB12" s="58"/>
      <c r="DC12" s="58"/>
      <c r="DD12" s="58"/>
      <c r="DE12" s="58"/>
      <c r="DF12" s="58"/>
      <c r="DG12" s="58"/>
      <c r="DH12" s="58"/>
      <c r="DI12" s="58"/>
      <c r="DJ12" s="58"/>
      <c r="DK12" s="58"/>
      <c r="DL12" s="58"/>
      <c r="DM12" s="58"/>
      <c r="DN12" s="58"/>
      <c r="DO12" s="58"/>
      <c r="DP12" s="58"/>
      <c r="DQ12" s="58"/>
      <c r="DR12" s="58"/>
      <c r="DS12" s="58"/>
      <c r="DT12" s="58"/>
      <c r="DU12" s="58"/>
      <c r="DV12" s="58"/>
      <c r="DW12" s="58"/>
      <c r="DX12" s="58"/>
      <c r="DY12" s="58"/>
      <c r="DZ12" s="58"/>
      <c r="EA12" s="58"/>
      <c r="EB12" s="58"/>
      <c r="EC12" s="58"/>
      <c r="ED12" s="58"/>
      <c r="EE12" s="58"/>
      <c r="EF12" s="58"/>
      <c r="EG12" s="58"/>
      <c r="EH12" s="58"/>
      <c r="EI12" s="58"/>
      <c r="EJ12" s="58"/>
      <c r="EK12" s="58"/>
      <c r="EL12" s="58"/>
      <c r="EM12" s="58"/>
      <c r="EN12" s="58"/>
      <c r="EO12" s="58"/>
      <c r="EP12" s="58"/>
      <c r="EQ12" s="58"/>
      <c r="ER12" s="58"/>
      <c r="ES12" s="58"/>
      <c r="ET12" s="58"/>
      <c r="EU12" s="58"/>
      <c r="EV12" s="58"/>
      <c r="EW12" s="58"/>
      <c r="EX12" s="58"/>
      <c r="EY12" s="58"/>
      <c r="EZ12" s="58"/>
      <c r="FA12" s="58"/>
      <c r="FB12" s="58"/>
      <c r="FC12" s="58"/>
      <c r="FD12" s="58"/>
      <c r="FE12" s="58"/>
      <c r="FF12" s="58"/>
      <c r="FG12" s="58"/>
      <c r="FH12" s="58"/>
      <c r="FI12" s="58"/>
      <c r="FJ12" s="58"/>
      <c r="FK12" s="58"/>
      <c r="FL12" s="58"/>
      <c r="FM12" s="58"/>
      <c r="FN12" s="58"/>
      <c r="FO12" s="58"/>
      <c r="FP12" s="58"/>
      <c r="FQ12" s="58"/>
      <c r="FR12" s="58"/>
      <c r="FS12" s="58"/>
      <c r="FT12" s="58"/>
      <c r="FU12" s="58"/>
      <c r="FV12" s="58"/>
      <c r="FW12" s="58"/>
      <c r="FX12" s="58"/>
      <c r="FY12" s="58"/>
      <c r="FZ12" s="58"/>
      <c r="GA12" s="58"/>
      <c r="GB12" s="58"/>
      <c r="GC12" s="58"/>
      <c r="GD12" s="58"/>
      <c r="GE12" s="58"/>
      <c r="GF12" s="58"/>
      <c r="GG12" s="58"/>
      <c r="GH12" s="58"/>
      <c r="GI12" s="58"/>
      <c r="GJ12" s="58"/>
      <c r="GK12" s="58"/>
      <c r="GL12" s="58"/>
      <c r="GM12" s="58"/>
      <c r="GN12" s="58"/>
      <c r="GO12" s="58"/>
      <c r="GP12" s="58"/>
      <c r="GQ12" s="58"/>
      <c r="GR12" s="58"/>
      <c r="GS12" s="58"/>
      <c r="GT12" s="58"/>
      <c r="GU12" s="58"/>
      <c r="GV12" s="58"/>
      <c r="GW12" s="58"/>
      <c r="GX12" s="58"/>
      <c r="GY12" s="58"/>
      <c r="GZ12" s="58"/>
      <c r="HA12" s="58"/>
      <c r="HB12" s="58"/>
      <c r="HC12" s="58"/>
      <c r="HD12" s="58"/>
      <c r="HE12" s="58"/>
      <c r="HF12" s="58"/>
      <c r="HG12" s="58"/>
      <c r="HH12" s="58"/>
      <c r="HI12" s="58"/>
      <c r="HJ12" s="58"/>
      <c r="HK12" s="58"/>
      <c r="HL12" s="58"/>
      <c r="HM12" s="58"/>
      <c r="HN12" s="58"/>
      <c r="HO12" s="58"/>
      <c r="HP12" s="58"/>
      <c r="HQ12" s="58"/>
      <c r="HR12" s="58"/>
      <c r="HS12" s="58"/>
      <c r="HT12" s="58"/>
      <c r="HU12" s="58"/>
      <c r="HV12" s="58"/>
      <c r="HW12" s="58"/>
      <c r="HX12" s="58"/>
      <c r="HY12" s="58"/>
      <c r="HZ12" s="58"/>
      <c r="IA12" s="58"/>
      <c r="IB12" s="58"/>
      <c r="IC12" s="58"/>
      <c r="ID12" s="58"/>
      <c r="IE12" s="58"/>
      <c r="IF12" s="58"/>
      <c r="IG12" s="58"/>
      <c r="IH12" s="58"/>
      <c r="II12" s="58"/>
      <c r="IJ12" s="58"/>
      <c r="IK12" s="58"/>
      <c r="IL12" s="58"/>
      <c r="IM12" s="58"/>
      <c r="IN12" s="58"/>
      <c r="IO12" s="58"/>
      <c r="IP12" s="58"/>
      <c r="IQ12" s="58"/>
      <c r="IR12" s="58"/>
      <c r="IS12" s="58"/>
      <c r="IT12" s="58"/>
      <c r="IU12" s="58"/>
      <c r="IV12" s="58"/>
      <c r="IW12" s="58"/>
    </row>
    <row r="13" spans="1:257" s="72" customFormat="1" ht="37.5" customHeight="1" x14ac:dyDescent="0.2">
      <c r="A13" s="94" t="s">
        <v>3</v>
      </c>
      <c r="B13" s="103" t="s">
        <v>4</v>
      </c>
      <c r="C13" s="95" t="s">
        <v>31</v>
      </c>
      <c r="D13" s="126"/>
      <c r="E13" s="122" t="s">
        <v>5</v>
      </c>
      <c r="F13" s="123"/>
      <c r="G13" s="91">
        <v>0.02</v>
      </c>
      <c r="H13" s="127"/>
      <c r="I13" s="73"/>
      <c r="K13" s="135" t="s">
        <v>6</v>
      </c>
      <c r="L13" s="136"/>
      <c r="M13" s="136"/>
      <c r="N13" s="136"/>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row>
    <row r="14" spans="1:257" s="71" customFormat="1" ht="12.75" customHeight="1" thickBot="1" x14ac:dyDescent="0.25">
      <c r="A14" s="65" t="s">
        <v>7</v>
      </c>
      <c r="B14" s="104">
        <v>2870000</v>
      </c>
      <c r="C14" s="34">
        <f ca="1">B14/10</f>
        <v>0.1</v>
      </c>
      <c r="D14" s="126"/>
      <c r="E14" s="122" t="s">
        <v>8</v>
      </c>
      <c r="F14" s="123"/>
      <c r="G14" s="92">
        <v>1E-3</v>
      </c>
      <c r="H14" s="128"/>
      <c r="I14" s="67" t="s">
        <v>9</v>
      </c>
      <c r="J14" s="68"/>
      <c r="K14" s="69" t="s">
        <v>10</v>
      </c>
      <c r="L14" s="69" t="s">
        <v>11</v>
      </c>
      <c r="M14" s="69" t="s">
        <v>12</v>
      </c>
      <c r="N14" s="69" t="s">
        <v>13</v>
      </c>
      <c r="O14" s="114" t="s">
        <v>33</v>
      </c>
      <c r="P14" s="116" t="s">
        <v>34</v>
      </c>
      <c r="Q14" s="118" t="s">
        <v>19</v>
      </c>
      <c r="R14" s="66"/>
      <c r="S14" s="66"/>
      <c r="T14" s="66"/>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0"/>
      <c r="DD14" s="70"/>
      <c r="DE14" s="70"/>
      <c r="DF14" s="70"/>
      <c r="DG14" s="70"/>
      <c r="DH14" s="70"/>
      <c r="DI14" s="70"/>
      <c r="DJ14" s="70"/>
      <c r="DK14" s="70"/>
      <c r="DL14" s="70"/>
      <c r="DM14" s="70"/>
      <c r="DN14" s="70"/>
      <c r="DO14" s="70"/>
      <c r="DP14" s="70"/>
      <c r="DQ14" s="70"/>
      <c r="DR14" s="70"/>
      <c r="DS14" s="70"/>
      <c r="DT14" s="70"/>
      <c r="DU14" s="70"/>
      <c r="DV14" s="70"/>
      <c r="DW14" s="70"/>
      <c r="DX14" s="70"/>
      <c r="DY14" s="70"/>
      <c r="DZ14" s="70"/>
      <c r="EA14" s="70"/>
      <c r="EB14" s="70"/>
      <c r="EC14" s="70"/>
      <c r="ED14" s="70"/>
      <c r="EE14" s="70"/>
      <c r="EF14" s="70"/>
      <c r="EG14" s="70"/>
      <c r="EH14" s="70"/>
      <c r="EI14" s="70"/>
      <c r="EJ14" s="70"/>
      <c r="EK14" s="70"/>
      <c r="EL14" s="70"/>
      <c r="EM14" s="70"/>
      <c r="EN14" s="70"/>
      <c r="EO14" s="70"/>
      <c r="EP14" s="70"/>
      <c r="EQ14" s="70"/>
      <c r="ER14" s="70"/>
      <c r="ES14" s="70"/>
      <c r="ET14" s="70"/>
      <c r="EU14" s="70"/>
      <c r="EV14" s="70"/>
      <c r="EW14" s="70"/>
      <c r="EX14" s="70"/>
      <c r="EY14" s="70"/>
      <c r="EZ14" s="70"/>
      <c r="FA14" s="70"/>
      <c r="FB14" s="70"/>
      <c r="FC14" s="70"/>
      <c r="FD14" s="70"/>
      <c r="FE14" s="70"/>
      <c r="FF14" s="70"/>
      <c r="FG14" s="70"/>
      <c r="FH14" s="70"/>
      <c r="FI14" s="70"/>
      <c r="FJ14" s="70"/>
      <c r="FK14" s="70"/>
      <c r="FL14" s="70"/>
      <c r="FM14" s="70"/>
      <c r="FN14" s="70"/>
      <c r="FO14" s="70"/>
      <c r="FP14" s="70"/>
      <c r="FQ14" s="70"/>
      <c r="FR14" s="70"/>
      <c r="FS14" s="70"/>
      <c r="FT14" s="70"/>
      <c r="FU14" s="70"/>
      <c r="FV14" s="70"/>
      <c r="FW14" s="70"/>
      <c r="FX14" s="70"/>
      <c r="FY14" s="70"/>
      <c r="FZ14" s="70"/>
      <c r="GA14" s="70"/>
      <c r="GB14" s="70"/>
      <c r="GC14" s="70"/>
      <c r="GD14" s="70"/>
      <c r="GE14" s="70"/>
      <c r="GF14" s="70"/>
      <c r="GG14" s="70"/>
      <c r="GH14" s="70"/>
      <c r="GI14" s="70"/>
      <c r="GJ14" s="70"/>
      <c r="GK14" s="70"/>
      <c r="GL14" s="70"/>
      <c r="GM14" s="70"/>
      <c r="GN14" s="70"/>
      <c r="GO14" s="70"/>
      <c r="GP14" s="70"/>
      <c r="GQ14" s="70"/>
      <c r="GR14" s="70"/>
      <c r="GS14" s="70"/>
      <c r="GT14" s="70"/>
      <c r="GU14" s="70"/>
      <c r="GV14" s="70"/>
      <c r="GW14" s="70"/>
      <c r="GX14" s="70"/>
      <c r="GY14" s="70"/>
      <c r="GZ14" s="70"/>
      <c r="HA14" s="70"/>
      <c r="HB14" s="70"/>
      <c r="HC14" s="70"/>
      <c r="HD14" s="70"/>
      <c r="HE14" s="70"/>
      <c r="HF14" s="70"/>
      <c r="HG14" s="70"/>
      <c r="HH14" s="70"/>
      <c r="HI14" s="70"/>
      <c r="HJ14" s="70"/>
      <c r="HK14" s="70"/>
      <c r="HL14" s="70"/>
      <c r="HM14" s="70"/>
      <c r="HN14" s="70"/>
      <c r="HO14" s="70"/>
      <c r="HP14" s="70"/>
      <c r="HQ14" s="70"/>
      <c r="HR14" s="70"/>
      <c r="HS14" s="70"/>
      <c r="HT14" s="70"/>
      <c r="HU14" s="70"/>
      <c r="HV14" s="70"/>
      <c r="HW14" s="70"/>
      <c r="HX14" s="70"/>
      <c r="HY14" s="70"/>
      <c r="HZ14" s="70"/>
      <c r="IA14" s="70"/>
      <c r="IB14" s="70"/>
      <c r="IC14" s="70"/>
      <c r="ID14" s="70"/>
      <c r="IE14" s="70"/>
      <c r="IF14" s="70"/>
      <c r="IG14" s="70"/>
      <c r="IH14" s="70"/>
      <c r="II14" s="70"/>
      <c r="IJ14" s="70"/>
      <c r="IK14" s="70"/>
      <c r="IL14" s="70"/>
      <c r="IM14" s="70"/>
      <c r="IN14" s="70"/>
      <c r="IO14" s="70"/>
      <c r="IP14" s="70"/>
      <c r="IQ14" s="70"/>
      <c r="IR14" s="70"/>
      <c r="IS14" s="70"/>
      <c r="IT14" s="70"/>
      <c r="IU14" s="70"/>
    </row>
    <row r="15" spans="1:257" ht="12.75" customHeight="1" x14ac:dyDescent="0.2">
      <c r="A15" s="12" t="s">
        <v>14</v>
      </c>
      <c r="B15" s="105">
        <v>572000</v>
      </c>
      <c r="C15" s="34">
        <f t="shared" ref="C15:C22" ca="1" si="0">B15/10</f>
        <v>7.4999999999999997E-2</v>
      </c>
      <c r="D15" s="126"/>
      <c r="E15" s="122" t="s">
        <v>15</v>
      </c>
      <c r="F15" s="123"/>
      <c r="G15" s="93">
        <v>50</v>
      </c>
      <c r="H15" s="129"/>
      <c r="I15" s="13">
        <v>1</v>
      </c>
      <c r="J15" s="84" t="s">
        <v>7</v>
      </c>
      <c r="K15" s="76" t="s">
        <v>7</v>
      </c>
      <c r="L15" s="76" t="s">
        <v>16</v>
      </c>
      <c r="M15" s="76" t="s">
        <v>17</v>
      </c>
      <c r="N15" s="76" t="s">
        <v>18</v>
      </c>
      <c r="O15" s="115"/>
      <c r="P15" s="117"/>
      <c r="Q15" s="119"/>
      <c r="R15" s="32"/>
      <c r="S15" s="32"/>
      <c r="T15" s="32"/>
      <c r="IV15"/>
      <c r="IW15"/>
    </row>
    <row r="16" spans="1:257" s="37" customFormat="1" ht="12.75" customHeight="1" x14ac:dyDescent="0.2">
      <c r="A16" s="38" t="s">
        <v>20</v>
      </c>
      <c r="B16" s="106">
        <v>8450000</v>
      </c>
      <c r="C16" s="34">
        <f t="shared" ca="1" si="0"/>
        <v>0.15</v>
      </c>
      <c r="D16" s="126"/>
      <c r="E16" s="137" t="s">
        <v>76</v>
      </c>
      <c r="F16" s="137"/>
      <c r="G16" s="138"/>
      <c r="H16" s="139"/>
      <c r="I16" s="96"/>
      <c r="J16" s="85"/>
      <c r="K16" s="102">
        <f ca="1">(G14*B14)*G15</f>
        <v>143500</v>
      </c>
      <c r="L16" s="79">
        <f>(B17*E39)*G13</f>
        <v>2079000</v>
      </c>
      <c r="M16" s="79">
        <f>B18*F39*G13</f>
        <v>5099660</v>
      </c>
      <c r="N16" s="79">
        <f>B19*G39*G13</f>
        <v>1971360</v>
      </c>
      <c r="O16" s="79">
        <f ca="1">SUM(K16:N16)</f>
        <v>9293520</v>
      </c>
      <c r="P16" s="80">
        <f ca="1">(B14+B17+B18+B19)*C14</f>
        <v>445400</v>
      </c>
      <c r="Q16" s="97">
        <f ca="1">SUM(O16+P16)</f>
        <v>9738920</v>
      </c>
      <c r="R16" s="35"/>
      <c r="S16" s="35"/>
      <c r="T16" s="35"/>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s="36"/>
      <c r="EP16" s="36"/>
      <c r="EQ16" s="36"/>
      <c r="ER16" s="36"/>
      <c r="ES16" s="36"/>
      <c r="ET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c r="FU16" s="36"/>
      <c r="FV16" s="36"/>
      <c r="FW16" s="36"/>
      <c r="FX16" s="36"/>
      <c r="FY16" s="36"/>
      <c r="FZ16" s="36"/>
      <c r="GA16" s="36"/>
      <c r="GB16" s="36"/>
      <c r="GC16" s="36"/>
      <c r="GD16" s="36"/>
      <c r="GE16" s="36"/>
      <c r="GF16" s="36"/>
      <c r="GG16" s="36"/>
      <c r="GH16" s="36"/>
      <c r="GI16" s="36"/>
      <c r="GJ16" s="36"/>
      <c r="GK16" s="36"/>
      <c r="GL16" s="36"/>
      <c r="GM16" s="36"/>
      <c r="GN16" s="36"/>
      <c r="GO16" s="36"/>
      <c r="GP16" s="36"/>
      <c r="GQ16" s="36"/>
      <c r="GR16" s="36"/>
      <c r="GS16" s="36"/>
      <c r="GT16" s="36"/>
      <c r="GU16" s="36"/>
      <c r="GV16" s="36"/>
      <c r="GW16" s="36"/>
      <c r="GX16" s="36"/>
      <c r="GY16" s="36"/>
      <c r="GZ16" s="36"/>
      <c r="HA16" s="36"/>
      <c r="HB16" s="36"/>
      <c r="HC16" s="36"/>
      <c r="HD16" s="36"/>
      <c r="HE16" s="36"/>
      <c r="HF16" s="36"/>
      <c r="HG16" s="36"/>
      <c r="HH16" s="36"/>
      <c r="HI16" s="36"/>
      <c r="HJ16" s="36"/>
      <c r="HK16" s="36"/>
      <c r="HL16" s="36"/>
      <c r="HM16" s="36"/>
      <c r="HN16" s="36"/>
      <c r="HO16" s="36"/>
      <c r="HP16" s="36"/>
      <c r="HQ16" s="36"/>
      <c r="HR16" s="36"/>
      <c r="HS16" s="36"/>
      <c r="HT16" s="36"/>
      <c r="HU16" s="36"/>
      <c r="HV16" s="36"/>
      <c r="HW16" s="36"/>
      <c r="HX16" s="36"/>
      <c r="HY16" s="36"/>
      <c r="HZ16" s="36"/>
      <c r="IA16" s="36"/>
      <c r="IB16" s="36"/>
      <c r="IC16" s="36"/>
      <c r="ID16" s="36"/>
      <c r="IE16" s="36"/>
      <c r="IF16" s="36"/>
      <c r="IG16" s="36"/>
      <c r="IH16" s="36"/>
      <c r="II16" s="36"/>
      <c r="IJ16" s="36"/>
      <c r="IK16" s="36"/>
      <c r="IL16" s="36"/>
      <c r="IM16" s="36"/>
      <c r="IN16" s="36"/>
      <c r="IO16" s="36"/>
      <c r="IP16" s="36"/>
      <c r="IQ16" s="36"/>
      <c r="IR16" s="36"/>
      <c r="IS16" s="36"/>
      <c r="IT16" s="36"/>
      <c r="IU16" s="36"/>
    </row>
    <row r="17" spans="1:257" ht="12.75" customHeight="1" x14ac:dyDescent="0.2">
      <c r="A17" s="12" t="s">
        <v>16</v>
      </c>
      <c r="B17" s="105">
        <v>350000</v>
      </c>
      <c r="C17" s="34">
        <f t="shared" ca="1" si="0"/>
        <v>0.05</v>
      </c>
      <c r="D17" s="126"/>
      <c r="E17" s="137"/>
      <c r="F17" s="137"/>
      <c r="G17" s="137"/>
      <c r="H17" s="140"/>
      <c r="I17" s="13">
        <v>2</v>
      </c>
      <c r="J17" s="75" t="s">
        <v>20</v>
      </c>
      <c r="K17" s="77" t="s">
        <v>20</v>
      </c>
      <c r="L17" s="78" t="s">
        <v>21</v>
      </c>
      <c r="M17" s="78" t="s">
        <v>22</v>
      </c>
      <c r="N17" s="81"/>
      <c r="O17" s="81"/>
      <c r="P17" s="82"/>
      <c r="Q17" s="81"/>
      <c r="R17" s="32"/>
      <c r="S17" s="32"/>
      <c r="T17" s="32"/>
      <c r="IV17"/>
      <c r="IW17"/>
    </row>
    <row r="18" spans="1:257" ht="12.75" customHeight="1" x14ac:dyDescent="0.2">
      <c r="A18" s="12" t="s">
        <v>17</v>
      </c>
      <c r="B18" s="105">
        <v>901000</v>
      </c>
      <c r="C18" s="34">
        <f t="shared" ca="1" si="0"/>
        <v>0.1</v>
      </c>
      <c r="D18" s="126"/>
      <c r="E18" s="137"/>
      <c r="F18" s="137"/>
      <c r="G18" s="137"/>
      <c r="H18" s="140"/>
      <c r="I18" s="14"/>
      <c r="J18" s="85"/>
      <c r="K18" s="83">
        <f ca="1">B16*G15*G14</f>
        <v>422500</v>
      </c>
      <c r="L18" s="79">
        <f>B22*J41*G13</f>
        <v>2671800</v>
      </c>
      <c r="M18" s="79">
        <f>B20*H41*G13</f>
        <v>2270520</v>
      </c>
      <c r="N18" s="81"/>
      <c r="O18" s="79">
        <f ca="1">SUM(K18:M18)</f>
        <v>5364820</v>
      </c>
      <c r="P18" s="80">
        <f ca="1">(B16+B20+B22)*C16</f>
        <v>1404900</v>
      </c>
      <c r="Q18" s="97">
        <f ca="1">SUM(O18+P18)</f>
        <v>6769720</v>
      </c>
      <c r="R18" s="32"/>
      <c r="S18" s="32"/>
      <c r="T18" s="32"/>
      <c r="IV18"/>
      <c r="IW18"/>
    </row>
    <row r="19" spans="1:257" ht="12.75" customHeight="1" x14ac:dyDescent="0.2">
      <c r="A19" s="12" t="s">
        <v>18</v>
      </c>
      <c r="B19" s="105">
        <v>333000</v>
      </c>
      <c r="C19" s="34">
        <f t="shared" ca="1" si="0"/>
        <v>0.05</v>
      </c>
      <c r="D19" s="126"/>
      <c r="E19" s="137"/>
      <c r="F19" s="137"/>
      <c r="G19" s="137"/>
      <c r="H19" s="140"/>
      <c r="I19" s="13">
        <v>3</v>
      </c>
      <c r="J19" s="75" t="s">
        <v>23</v>
      </c>
      <c r="K19" s="77" t="s">
        <v>24</v>
      </c>
      <c r="L19" s="78" t="s">
        <v>14</v>
      </c>
      <c r="M19" s="81"/>
      <c r="N19" s="81"/>
      <c r="O19" s="81"/>
      <c r="P19" s="82"/>
      <c r="Q19" s="81"/>
      <c r="R19" s="32"/>
      <c r="S19" s="32"/>
      <c r="T19" s="32"/>
      <c r="IV19"/>
      <c r="IW19"/>
    </row>
    <row r="20" spans="1:257" ht="12.75" customHeight="1" x14ac:dyDescent="0.2">
      <c r="A20" s="12" t="s">
        <v>22</v>
      </c>
      <c r="B20" s="105">
        <v>306000</v>
      </c>
      <c r="C20" s="34">
        <f t="shared" ca="1" si="0"/>
        <v>0.05</v>
      </c>
      <c r="D20" s="126"/>
      <c r="E20" s="137"/>
      <c r="F20" s="137"/>
      <c r="G20" s="137"/>
      <c r="H20" s="140"/>
      <c r="I20" s="14"/>
      <c r="J20" s="85"/>
      <c r="K20" s="83">
        <f ca="1">B21*G15*G14</f>
        <v>36150</v>
      </c>
      <c r="L20" s="79">
        <f>B15*C46*G13</f>
        <v>2802800</v>
      </c>
      <c r="M20" s="79"/>
      <c r="N20" s="81"/>
      <c r="O20" s="79">
        <f ca="1">SUM(K20:L20)</f>
        <v>2838950</v>
      </c>
      <c r="P20" s="80">
        <f ca="1">(B21+B15)*C21</f>
        <v>97125</v>
      </c>
      <c r="Q20" s="97">
        <f ca="1">SUM(O20+P20)</f>
        <v>2936075</v>
      </c>
      <c r="R20" s="32"/>
      <c r="S20" s="32"/>
      <c r="T20" s="32"/>
      <c r="IV20"/>
      <c r="IW20"/>
    </row>
    <row r="21" spans="1:257" s="37" customFormat="1" ht="12.75" customHeight="1" x14ac:dyDescent="0.2">
      <c r="A21" s="38" t="s">
        <v>23</v>
      </c>
      <c r="B21" s="106">
        <v>723000</v>
      </c>
      <c r="C21" s="34">
        <f t="shared" ca="1" si="0"/>
        <v>7.4999999999999997E-2</v>
      </c>
      <c r="D21" s="126"/>
      <c r="E21" s="137"/>
      <c r="F21" s="137"/>
      <c r="G21" s="137"/>
      <c r="H21" s="140"/>
      <c r="I21" s="39"/>
      <c r="J21" s="85"/>
      <c r="K21" s="40"/>
      <c r="L21" s="35"/>
      <c r="M21" s="35"/>
      <c r="N21" s="35"/>
      <c r="O21" s="35"/>
      <c r="P21" s="41"/>
      <c r="Q21" s="35"/>
      <c r="R21" s="35"/>
      <c r="S21" s="35"/>
      <c r="T21" s="35"/>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c r="FU21" s="36"/>
      <c r="FV21" s="36"/>
      <c r="FW21" s="36"/>
      <c r="FX21" s="36"/>
      <c r="FY21" s="36"/>
      <c r="FZ21" s="36"/>
      <c r="GA21" s="36"/>
      <c r="GB21" s="36"/>
      <c r="GC21" s="36"/>
      <c r="GD21" s="36"/>
      <c r="GE21" s="36"/>
      <c r="GF21" s="36"/>
      <c r="GG21" s="36"/>
      <c r="GH21" s="36"/>
      <c r="GI21" s="36"/>
      <c r="GJ21" s="36"/>
      <c r="GK21" s="36"/>
      <c r="GL21" s="36"/>
      <c r="GM21" s="36"/>
      <c r="GN21" s="36"/>
      <c r="GO21" s="36"/>
      <c r="GP21" s="36"/>
      <c r="GQ21" s="36"/>
      <c r="GR21" s="36"/>
      <c r="GS21" s="36"/>
      <c r="GT21" s="36"/>
      <c r="GU21" s="36"/>
      <c r="GV21" s="36"/>
      <c r="GW21" s="36"/>
      <c r="GX21" s="36"/>
      <c r="GY21" s="36"/>
      <c r="GZ21" s="36"/>
      <c r="HA21" s="36"/>
      <c r="HB21" s="36"/>
      <c r="HC21" s="36"/>
      <c r="HD21" s="36"/>
      <c r="HE21" s="36"/>
      <c r="HF21" s="36"/>
      <c r="HG21" s="36"/>
      <c r="HH21" s="36"/>
      <c r="HI21" s="36"/>
      <c r="HJ21" s="36"/>
      <c r="HK21" s="36"/>
      <c r="HL21" s="36"/>
      <c r="HM21" s="36"/>
      <c r="HN21" s="36"/>
      <c r="HO21" s="36"/>
      <c r="HP21" s="36"/>
      <c r="HQ21" s="36"/>
      <c r="HR21" s="36"/>
      <c r="HS21" s="36"/>
      <c r="HT21" s="36"/>
      <c r="HU21" s="36"/>
      <c r="HV21" s="36"/>
      <c r="HW21" s="36"/>
      <c r="HX21" s="36"/>
      <c r="HY21" s="36"/>
      <c r="HZ21" s="36"/>
      <c r="IA21" s="36"/>
      <c r="IB21" s="36"/>
      <c r="IC21" s="36"/>
      <c r="ID21" s="36"/>
      <c r="IE21" s="36"/>
      <c r="IF21" s="36"/>
      <c r="IG21" s="36"/>
      <c r="IH21" s="36"/>
      <c r="II21" s="36"/>
      <c r="IJ21" s="36"/>
      <c r="IK21" s="36"/>
      <c r="IL21" s="36"/>
      <c r="IM21" s="36"/>
      <c r="IN21" s="36"/>
      <c r="IO21" s="36"/>
      <c r="IP21" s="36"/>
      <c r="IQ21" s="36"/>
      <c r="IR21" s="36"/>
      <c r="IS21" s="36"/>
      <c r="IT21" s="36"/>
      <c r="IU21" s="36"/>
    </row>
    <row r="22" spans="1:257" ht="13.5" customHeight="1" thickBot="1" x14ac:dyDescent="0.25">
      <c r="A22" s="16" t="s">
        <v>21</v>
      </c>
      <c r="B22" s="107">
        <v>610000</v>
      </c>
      <c r="C22" s="34">
        <f t="shared" ca="1" si="0"/>
        <v>0.1</v>
      </c>
      <c r="D22" s="126"/>
      <c r="E22" s="137"/>
      <c r="F22" s="137"/>
      <c r="G22" s="137"/>
      <c r="H22" s="140"/>
      <c r="I22" s="130"/>
      <c r="J22" s="131"/>
      <c r="K22" s="131"/>
      <c r="L22" s="131"/>
      <c r="M22" s="132"/>
      <c r="N22" s="124" t="s">
        <v>32</v>
      </c>
      <c r="O22" s="110">
        <f ca="1">SUM(O16+O18+O20)</f>
        <v>17497290</v>
      </c>
      <c r="P22" s="112">
        <f ca="1">SUM(P16+Q118+P20)</f>
        <v>542525</v>
      </c>
      <c r="Q22" s="110">
        <f ca="1">SUM(O22+P22)</f>
        <v>18039815</v>
      </c>
      <c r="R22" s="32"/>
      <c r="S22" s="32"/>
      <c r="IU22"/>
      <c r="IV22"/>
      <c r="IW22"/>
    </row>
    <row r="23" spans="1:257" ht="13.5" customHeight="1" x14ac:dyDescent="0.2">
      <c r="A23" s="17"/>
      <c r="B23" s="108" t="s">
        <v>36</v>
      </c>
      <c r="C23" s="74"/>
      <c r="D23" s="126"/>
      <c r="E23" s="141"/>
      <c r="F23" s="141"/>
      <c r="G23" s="141"/>
      <c r="H23" s="142"/>
      <c r="I23" s="133"/>
      <c r="J23" s="129"/>
      <c r="K23" s="129"/>
      <c r="L23" s="129"/>
      <c r="M23" s="134"/>
      <c r="N23" s="125"/>
      <c r="O23" s="111"/>
      <c r="P23" s="113"/>
      <c r="Q23" s="111"/>
      <c r="R23" s="32"/>
      <c r="S23" s="32"/>
      <c r="T23" s="32"/>
      <c r="IV23"/>
      <c r="IW23"/>
    </row>
    <row r="24" spans="1:257" s="51" customFormat="1" ht="13.5" customHeight="1" x14ac:dyDescent="0.2">
      <c r="A24" s="62"/>
      <c r="B24" s="98" t="s">
        <v>35</v>
      </c>
      <c r="C24" s="109" t="s">
        <v>25</v>
      </c>
      <c r="D24" s="101"/>
      <c r="E24" s="56"/>
      <c r="F24" s="56"/>
      <c r="G24" s="56"/>
      <c r="H24" s="56"/>
      <c r="I24" s="56"/>
      <c r="J24" s="56"/>
      <c r="K24" s="56"/>
      <c r="L24" s="56"/>
      <c r="M24" s="56"/>
      <c r="N24" s="56"/>
      <c r="O24" s="56"/>
      <c r="P24" s="56"/>
      <c r="Q24" s="57"/>
      <c r="R24" s="56"/>
      <c r="S24" s="56"/>
      <c r="T24" s="56"/>
      <c r="U24" s="56"/>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58"/>
      <c r="CI24" s="58"/>
      <c r="CJ24" s="58"/>
      <c r="CK24" s="58"/>
      <c r="CL24" s="58"/>
      <c r="CM24" s="58"/>
      <c r="CN24" s="58"/>
      <c r="CO24" s="58"/>
      <c r="CP24" s="58"/>
      <c r="CQ24" s="58"/>
      <c r="CR24" s="58"/>
      <c r="CS24" s="58"/>
      <c r="CT24" s="58"/>
      <c r="CU24" s="58"/>
      <c r="CV24" s="58"/>
      <c r="CW24" s="58"/>
      <c r="CX24" s="58"/>
      <c r="CY24" s="58"/>
      <c r="CZ24" s="58"/>
      <c r="DA24" s="58"/>
      <c r="DB24" s="58"/>
      <c r="DC24" s="58"/>
      <c r="DD24" s="58"/>
      <c r="DE24" s="58"/>
      <c r="DF24" s="58"/>
      <c r="DG24" s="58"/>
      <c r="DH24" s="58"/>
      <c r="DI24" s="58"/>
      <c r="DJ24" s="58"/>
      <c r="DK24" s="58"/>
      <c r="DL24" s="58"/>
      <c r="DM24" s="58"/>
      <c r="DN24" s="58"/>
      <c r="DO24" s="58"/>
      <c r="DP24" s="58"/>
      <c r="DQ24" s="58"/>
      <c r="DR24" s="58"/>
      <c r="DS24" s="58"/>
      <c r="DT24" s="58"/>
      <c r="DU24" s="58"/>
      <c r="DV24" s="58"/>
      <c r="DW24" s="58"/>
      <c r="DX24" s="58"/>
      <c r="DY24" s="58"/>
      <c r="DZ24" s="58"/>
      <c r="EA24" s="58"/>
      <c r="EB24" s="58"/>
      <c r="EC24" s="58"/>
      <c r="ED24" s="58"/>
      <c r="EE24" s="58"/>
      <c r="EF24" s="58"/>
      <c r="EG24" s="58"/>
      <c r="EH24" s="58"/>
      <c r="EI24" s="58"/>
      <c r="EJ24" s="58"/>
      <c r="EK24" s="58"/>
      <c r="EL24" s="58"/>
      <c r="EM24" s="58"/>
      <c r="EN24" s="58"/>
      <c r="EO24" s="58"/>
      <c r="EP24" s="58"/>
      <c r="EQ24" s="58"/>
      <c r="ER24" s="58"/>
      <c r="ES24" s="58"/>
      <c r="ET24" s="58"/>
      <c r="EU24" s="58"/>
      <c r="EV24" s="58"/>
      <c r="EW24" s="58"/>
      <c r="EX24" s="58"/>
      <c r="EY24" s="58"/>
      <c r="EZ24" s="58"/>
      <c r="FA24" s="58"/>
      <c r="FB24" s="58"/>
      <c r="FC24" s="58"/>
      <c r="FD24" s="58"/>
      <c r="FE24" s="58"/>
      <c r="FF24" s="58"/>
      <c r="FG24" s="58"/>
      <c r="FH24" s="58"/>
      <c r="FI24" s="58"/>
      <c r="FJ24" s="58"/>
      <c r="FK24" s="58"/>
      <c r="FL24" s="58"/>
      <c r="FM24" s="58"/>
      <c r="FN24" s="58"/>
      <c r="FO24" s="58"/>
      <c r="FP24" s="58"/>
      <c r="FQ24" s="58"/>
      <c r="FR24" s="58"/>
      <c r="FS24" s="58"/>
      <c r="FT24" s="58"/>
      <c r="FU24" s="58"/>
      <c r="FV24" s="58"/>
      <c r="FW24" s="58"/>
      <c r="FX24" s="58"/>
      <c r="FY24" s="58"/>
      <c r="FZ24" s="58"/>
      <c r="GA24" s="58"/>
      <c r="GB24" s="58"/>
      <c r="GC24" s="58"/>
      <c r="GD24" s="58"/>
      <c r="GE24" s="58"/>
      <c r="GF24" s="58"/>
      <c r="GG24" s="58"/>
      <c r="GH24" s="58"/>
      <c r="GI24" s="58"/>
      <c r="GJ24" s="58"/>
      <c r="GK24" s="58"/>
      <c r="GL24" s="58"/>
      <c r="GM24" s="58"/>
      <c r="GN24" s="58"/>
      <c r="GO24" s="58"/>
      <c r="GP24" s="58"/>
      <c r="GQ24" s="58"/>
      <c r="GR24" s="58"/>
      <c r="GS24" s="58"/>
      <c r="GT24" s="58"/>
      <c r="GU24" s="58"/>
      <c r="GV24" s="58"/>
      <c r="GW24" s="58"/>
      <c r="GX24" s="58"/>
      <c r="GY24" s="58"/>
      <c r="GZ24" s="58"/>
      <c r="HA24" s="58"/>
      <c r="HB24" s="58"/>
      <c r="HC24" s="58"/>
      <c r="HD24" s="58"/>
      <c r="HE24" s="58"/>
      <c r="HF24" s="58"/>
      <c r="HG24" s="58"/>
      <c r="HH24" s="58"/>
      <c r="HI24" s="58"/>
      <c r="HJ24" s="58"/>
      <c r="HK24" s="58"/>
      <c r="HL24" s="58"/>
      <c r="HM24" s="58"/>
      <c r="HN24" s="58"/>
      <c r="HO24" s="58"/>
      <c r="HP24" s="58"/>
      <c r="HQ24" s="58"/>
      <c r="HR24" s="58"/>
      <c r="HS24" s="58"/>
      <c r="HT24" s="58"/>
      <c r="HU24" s="58"/>
      <c r="HV24" s="58"/>
      <c r="HW24" s="58"/>
      <c r="HX24" s="58"/>
      <c r="HY24" s="58"/>
      <c r="HZ24" s="58"/>
      <c r="IA24" s="58"/>
      <c r="IB24" s="58"/>
      <c r="IC24" s="58"/>
      <c r="ID24" s="58"/>
      <c r="IE24" s="58"/>
      <c r="IF24" s="58"/>
      <c r="IG24" s="58"/>
      <c r="IH24" s="58"/>
      <c r="II24" s="58"/>
      <c r="IJ24" s="58"/>
      <c r="IK24" s="58"/>
      <c r="IL24" s="58"/>
      <c r="IM24" s="58"/>
      <c r="IN24" s="58"/>
      <c r="IO24" s="58"/>
      <c r="IP24" s="58"/>
      <c r="IQ24" s="58"/>
      <c r="IR24" s="58"/>
      <c r="IS24" s="58"/>
      <c r="IT24" s="58"/>
      <c r="IU24" s="58"/>
      <c r="IV24" s="58"/>
    </row>
    <row r="25" spans="1:257" s="51" customFormat="1" ht="13.5" customHeight="1" x14ac:dyDescent="0.2">
      <c r="B25" s="61"/>
      <c r="K25" s="53"/>
      <c r="R25" s="52"/>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58"/>
      <c r="CI25" s="58"/>
      <c r="CJ25" s="58"/>
      <c r="CK25" s="58"/>
      <c r="CL25" s="58"/>
      <c r="CM25" s="58"/>
      <c r="CN25" s="58"/>
      <c r="CO25" s="58"/>
      <c r="CP25" s="58"/>
      <c r="CQ25" s="58"/>
      <c r="CR25" s="58"/>
      <c r="CS25" s="58"/>
      <c r="CT25" s="58"/>
      <c r="CU25" s="58"/>
      <c r="CV25" s="58"/>
      <c r="CW25" s="58"/>
      <c r="CX25" s="58"/>
      <c r="CY25" s="58"/>
      <c r="CZ25" s="58"/>
      <c r="DA25" s="58"/>
      <c r="DB25" s="58"/>
      <c r="DC25" s="58"/>
      <c r="DD25" s="58"/>
      <c r="DE25" s="58"/>
      <c r="DF25" s="58"/>
      <c r="DG25" s="58"/>
      <c r="DH25" s="58"/>
      <c r="DI25" s="58"/>
      <c r="DJ25" s="58"/>
      <c r="DK25" s="58"/>
      <c r="DL25" s="58"/>
      <c r="DM25" s="58"/>
      <c r="DN25" s="58"/>
      <c r="DO25" s="58"/>
      <c r="DP25" s="58"/>
      <c r="DQ25" s="58"/>
      <c r="DR25" s="58"/>
      <c r="DS25" s="58"/>
      <c r="DT25" s="58"/>
      <c r="DU25" s="58"/>
      <c r="DV25" s="58"/>
      <c r="DW25" s="58"/>
      <c r="DX25" s="58"/>
      <c r="DY25" s="58"/>
      <c r="DZ25" s="58"/>
      <c r="EA25" s="58"/>
      <c r="EB25" s="58"/>
      <c r="EC25" s="58"/>
      <c r="ED25" s="58"/>
      <c r="EE25" s="58"/>
      <c r="EF25" s="58"/>
      <c r="EG25" s="58"/>
      <c r="EH25" s="58"/>
      <c r="EI25" s="58"/>
      <c r="EJ25" s="58"/>
      <c r="EK25" s="58"/>
      <c r="EL25" s="58"/>
      <c r="EM25" s="58"/>
      <c r="EN25" s="58"/>
      <c r="EO25" s="58"/>
      <c r="EP25" s="58"/>
      <c r="EQ25" s="58"/>
      <c r="ER25" s="58"/>
      <c r="ES25" s="58"/>
      <c r="ET25" s="58"/>
      <c r="EU25" s="58"/>
      <c r="EV25" s="58"/>
      <c r="EW25" s="58"/>
      <c r="EX25" s="58"/>
      <c r="EY25" s="58"/>
      <c r="EZ25" s="58"/>
      <c r="FA25" s="58"/>
      <c r="FB25" s="58"/>
      <c r="FC25" s="58"/>
      <c r="FD25" s="58"/>
      <c r="FE25" s="58"/>
      <c r="FF25" s="58"/>
      <c r="FG25" s="58"/>
      <c r="FH25" s="58"/>
      <c r="FI25" s="58"/>
      <c r="FJ25" s="58"/>
      <c r="FK25" s="58"/>
      <c r="FL25" s="58"/>
      <c r="FM25" s="58"/>
      <c r="FN25" s="58"/>
      <c r="FO25" s="58"/>
      <c r="FP25" s="58"/>
      <c r="FQ25" s="58"/>
      <c r="FR25" s="58"/>
      <c r="FS25" s="58"/>
      <c r="FT25" s="58"/>
      <c r="FU25" s="58"/>
      <c r="FV25" s="58"/>
      <c r="FW25" s="58"/>
      <c r="FX25" s="58"/>
      <c r="FY25" s="58"/>
      <c r="FZ25" s="58"/>
      <c r="GA25" s="58"/>
      <c r="GB25" s="58"/>
      <c r="GC25" s="58"/>
      <c r="GD25" s="58"/>
      <c r="GE25" s="58"/>
      <c r="GF25" s="58"/>
      <c r="GG25" s="58"/>
      <c r="GH25" s="58"/>
      <c r="GI25" s="58"/>
      <c r="GJ25" s="58"/>
      <c r="GK25" s="58"/>
      <c r="GL25" s="58"/>
      <c r="GM25" s="58"/>
      <c r="GN25" s="58"/>
      <c r="GO25" s="58"/>
      <c r="GP25" s="58"/>
      <c r="GQ25" s="58"/>
      <c r="GR25" s="58"/>
      <c r="GS25" s="58"/>
      <c r="GT25" s="58"/>
      <c r="GU25" s="58"/>
      <c r="GV25" s="58"/>
      <c r="GW25" s="58"/>
      <c r="GX25" s="58"/>
      <c r="GY25" s="58"/>
      <c r="GZ25" s="58"/>
      <c r="HA25" s="58"/>
      <c r="HB25" s="58"/>
      <c r="HC25" s="58"/>
      <c r="HD25" s="58"/>
      <c r="HE25" s="58"/>
      <c r="HF25" s="58"/>
      <c r="HG25" s="58"/>
      <c r="HH25" s="58"/>
      <c r="HI25" s="58"/>
      <c r="HJ25" s="58"/>
      <c r="HK25" s="58"/>
      <c r="HL25" s="58"/>
      <c r="HM25" s="58"/>
      <c r="HN25" s="58"/>
      <c r="HO25" s="58"/>
      <c r="HP25" s="58"/>
      <c r="HQ25" s="58"/>
      <c r="HR25" s="58"/>
      <c r="HS25" s="58"/>
      <c r="HT25" s="58"/>
      <c r="HU25" s="58"/>
      <c r="HV25" s="58"/>
      <c r="HW25" s="58"/>
      <c r="HX25" s="58"/>
      <c r="HY25" s="58"/>
      <c r="HZ25" s="58"/>
      <c r="IA25" s="58"/>
      <c r="IB25" s="58"/>
      <c r="IC25" s="58"/>
      <c r="ID25" s="58"/>
      <c r="IE25" s="58"/>
      <c r="IF25" s="58"/>
      <c r="IG25" s="58"/>
      <c r="IH25" s="58"/>
      <c r="II25" s="58"/>
      <c r="IJ25" s="58"/>
      <c r="IK25" s="58"/>
      <c r="IL25" s="58"/>
      <c r="IM25" s="58"/>
      <c r="IN25" s="58"/>
      <c r="IO25" s="58"/>
      <c r="IP25" s="58"/>
      <c r="IQ25" s="58"/>
      <c r="IR25" s="58"/>
      <c r="IS25" s="58"/>
      <c r="IT25" s="58"/>
      <c r="IU25" s="58"/>
      <c r="IV25" s="58"/>
      <c r="IW25" s="58"/>
    </row>
    <row r="26" spans="1:257" s="51" customFormat="1" ht="13.5" hidden="1" customHeight="1" x14ac:dyDescent="0.2">
      <c r="A26" s="47" t="s">
        <v>26</v>
      </c>
      <c r="B26" s="48" t="s">
        <v>7</v>
      </c>
      <c r="C26" s="49" t="s">
        <v>14</v>
      </c>
      <c r="D26" s="49" t="s">
        <v>20</v>
      </c>
      <c r="E26" s="49" t="s">
        <v>16</v>
      </c>
      <c r="F26" s="49"/>
      <c r="G26" s="49" t="s">
        <v>17</v>
      </c>
      <c r="H26" s="49" t="s">
        <v>18</v>
      </c>
      <c r="I26" s="49" t="s">
        <v>22</v>
      </c>
      <c r="J26" s="49" t="s">
        <v>23</v>
      </c>
      <c r="K26" s="50" t="s">
        <v>21</v>
      </c>
      <c r="L26" s="59"/>
      <c r="M26" s="59"/>
      <c r="N26" s="60" t="s">
        <v>27</v>
      </c>
      <c r="O26" s="59"/>
      <c r="P26" s="59"/>
      <c r="Q26" s="59"/>
      <c r="R26" s="59"/>
      <c r="S26" s="59"/>
      <c r="T26" s="59"/>
      <c r="U26" s="59"/>
      <c r="V26" s="59"/>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58"/>
      <c r="CI26" s="58"/>
      <c r="CJ26" s="58"/>
      <c r="CK26" s="58"/>
      <c r="CL26" s="58"/>
      <c r="CM26" s="58"/>
      <c r="CN26" s="58"/>
      <c r="CO26" s="58"/>
      <c r="CP26" s="58"/>
      <c r="CQ26" s="58"/>
      <c r="CR26" s="58"/>
      <c r="CS26" s="58"/>
      <c r="CT26" s="58"/>
      <c r="CU26" s="58"/>
      <c r="CV26" s="58"/>
      <c r="CW26" s="58"/>
      <c r="CX26" s="58"/>
      <c r="CY26" s="58"/>
      <c r="CZ26" s="58"/>
      <c r="DA26" s="58"/>
      <c r="DB26" s="58"/>
      <c r="DC26" s="58"/>
      <c r="DD26" s="58"/>
      <c r="DE26" s="58"/>
      <c r="DF26" s="58"/>
      <c r="DG26" s="58"/>
      <c r="DH26" s="58"/>
      <c r="DI26" s="58"/>
      <c r="DJ26" s="58"/>
      <c r="DK26" s="58"/>
      <c r="DL26" s="58"/>
      <c r="DM26" s="58"/>
      <c r="DN26" s="58"/>
      <c r="DO26" s="58"/>
      <c r="DP26" s="58"/>
      <c r="DQ26" s="58"/>
      <c r="DR26" s="58"/>
      <c r="DS26" s="58"/>
      <c r="DT26" s="58"/>
      <c r="DU26" s="58"/>
      <c r="DV26" s="58"/>
      <c r="DW26" s="58"/>
      <c r="DX26" s="58"/>
      <c r="DY26" s="58"/>
      <c r="DZ26" s="58"/>
      <c r="EA26" s="58"/>
      <c r="EB26" s="58"/>
      <c r="EC26" s="58"/>
      <c r="ED26" s="58"/>
      <c r="EE26" s="58"/>
      <c r="EF26" s="58"/>
      <c r="EG26" s="58"/>
      <c r="EH26" s="58"/>
      <c r="EI26" s="58"/>
      <c r="EJ26" s="58"/>
      <c r="EK26" s="58"/>
      <c r="EL26" s="58"/>
      <c r="EM26" s="58"/>
      <c r="EN26" s="58"/>
      <c r="EO26" s="58"/>
      <c r="EP26" s="58"/>
      <c r="EQ26" s="58"/>
      <c r="ER26" s="58"/>
      <c r="ES26" s="58"/>
      <c r="ET26" s="58"/>
      <c r="EU26" s="58"/>
      <c r="EV26" s="58"/>
      <c r="EW26" s="58"/>
      <c r="EX26" s="58"/>
      <c r="EY26" s="58"/>
      <c r="EZ26" s="58"/>
      <c r="FA26" s="58"/>
      <c r="FB26" s="58"/>
      <c r="FC26" s="58"/>
      <c r="FD26" s="58"/>
      <c r="FE26" s="58"/>
      <c r="FF26" s="58"/>
      <c r="FG26" s="58"/>
      <c r="FH26" s="58"/>
      <c r="FI26" s="58"/>
      <c r="FJ26" s="58"/>
      <c r="FK26" s="58"/>
      <c r="FL26" s="58"/>
      <c r="FM26" s="58"/>
      <c r="FN26" s="58"/>
      <c r="FO26" s="58"/>
      <c r="FP26" s="58"/>
      <c r="FQ26" s="58"/>
      <c r="FR26" s="58"/>
      <c r="FS26" s="58"/>
      <c r="FT26" s="58"/>
      <c r="FU26" s="58"/>
      <c r="FV26" s="58"/>
      <c r="FW26" s="58"/>
      <c r="FX26" s="58"/>
      <c r="FY26" s="58"/>
      <c r="FZ26" s="58"/>
      <c r="GA26" s="58"/>
      <c r="GB26" s="58"/>
      <c r="GC26" s="58"/>
      <c r="GD26" s="58"/>
      <c r="GE26" s="58"/>
      <c r="GF26" s="58"/>
      <c r="GG26" s="58"/>
      <c r="GH26" s="58"/>
      <c r="GI26" s="58"/>
      <c r="GJ26" s="58"/>
      <c r="GK26" s="58"/>
      <c r="GL26" s="58"/>
      <c r="GM26" s="58"/>
      <c r="GN26" s="58"/>
      <c r="GO26" s="58"/>
      <c r="GP26" s="58"/>
      <c r="GQ26" s="58"/>
      <c r="GR26" s="58"/>
      <c r="GS26" s="58"/>
      <c r="GT26" s="58"/>
      <c r="GU26" s="58"/>
      <c r="GV26" s="58"/>
      <c r="GW26" s="58"/>
      <c r="GX26" s="58"/>
      <c r="GY26" s="58"/>
      <c r="GZ26" s="58"/>
      <c r="HA26" s="58"/>
      <c r="HB26" s="58"/>
      <c r="HC26" s="58"/>
      <c r="HD26" s="58"/>
      <c r="HE26" s="58"/>
      <c r="HF26" s="58"/>
      <c r="HG26" s="58"/>
      <c r="HH26" s="58"/>
      <c r="HI26" s="58"/>
      <c r="HJ26" s="58"/>
      <c r="HK26" s="58"/>
      <c r="HL26" s="58"/>
      <c r="HM26" s="58"/>
      <c r="HN26" s="58"/>
      <c r="HO26" s="58"/>
      <c r="HP26" s="58"/>
      <c r="HQ26" s="58"/>
      <c r="HR26" s="58"/>
      <c r="HS26" s="58"/>
      <c r="HT26" s="58"/>
      <c r="HU26" s="58"/>
      <c r="HV26" s="58"/>
      <c r="HW26" s="58"/>
      <c r="HX26" s="58"/>
      <c r="HY26" s="58"/>
      <c r="HZ26" s="58"/>
      <c r="IA26" s="58"/>
      <c r="IB26" s="58"/>
      <c r="IC26" s="58"/>
      <c r="ID26" s="58"/>
      <c r="IE26" s="58"/>
      <c r="IF26" s="58"/>
      <c r="IG26" s="58"/>
      <c r="IH26" s="58"/>
      <c r="II26" s="58"/>
      <c r="IJ26" s="58"/>
      <c r="IK26" s="58"/>
      <c r="IL26" s="58"/>
      <c r="IM26" s="58"/>
      <c r="IN26" s="58"/>
      <c r="IO26" s="58"/>
      <c r="IP26" s="58"/>
      <c r="IQ26" s="58"/>
      <c r="IR26" s="58"/>
      <c r="IS26" s="58"/>
      <c r="IT26" s="58"/>
      <c r="IU26" s="58"/>
      <c r="IV26" s="58"/>
      <c r="IW26" s="58"/>
    </row>
    <row r="27" spans="1:257" ht="12.75" hidden="1" customHeight="1" x14ac:dyDescent="0.2">
      <c r="A27" s="11" t="s">
        <v>7</v>
      </c>
      <c r="B27" s="18">
        <v>1</v>
      </c>
      <c r="C27" s="19">
        <v>0</v>
      </c>
      <c r="D27" s="19">
        <v>0</v>
      </c>
      <c r="E27" s="19">
        <v>0</v>
      </c>
      <c r="F27" s="19"/>
      <c r="G27" s="19">
        <v>0</v>
      </c>
      <c r="H27" s="19">
        <v>0</v>
      </c>
      <c r="I27" s="19">
        <v>0</v>
      </c>
      <c r="J27" s="19">
        <v>0</v>
      </c>
      <c r="K27" s="20">
        <v>0</v>
      </c>
      <c r="L27" s="34"/>
      <c r="M27" s="32"/>
      <c r="N27" s="32"/>
      <c r="O27" s="32"/>
      <c r="P27" s="32"/>
      <c r="Q27" s="32"/>
      <c r="R27" s="32"/>
      <c r="S27" s="32"/>
      <c r="T27" s="32"/>
      <c r="U27" s="32"/>
      <c r="V27" s="32"/>
    </row>
    <row r="28" spans="1:257" ht="12.75" hidden="1" customHeight="1" x14ac:dyDescent="0.2">
      <c r="A28" s="12" t="s">
        <v>14</v>
      </c>
      <c r="B28" s="21">
        <v>0</v>
      </c>
      <c r="C28" s="22">
        <v>0</v>
      </c>
      <c r="D28" s="22">
        <v>0</v>
      </c>
      <c r="E28" s="22">
        <v>0</v>
      </c>
      <c r="F28" s="22"/>
      <c r="G28" s="22">
        <v>0</v>
      </c>
      <c r="H28" s="22">
        <v>0</v>
      </c>
      <c r="I28" s="22">
        <v>0</v>
      </c>
      <c r="J28" s="22">
        <v>0</v>
      </c>
      <c r="K28" s="23">
        <v>0</v>
      </c>
      <c r="L28" s="34"/>
      <c r="M28" s="32"/>
      <c r="N28" s="32"/>
      <c r="O28" s="32"/>
      <c r="P28" s="32"/>
      <c r="Q28" s="32"/>
      <c r="R28" s="32"/>
      <c r="S28" s="32"/>
      <c r="T28" s="32"/>
      <c r="U28" s="32"/>
      <c r="V28" s="32"/>
    </row>
    <row r="29" spans="1:257" ht="12.75" hidden="1" customHeight="1" x14ac:dyDescent="0.2">
      <c r="A29" s="12" t="s">
        <v>20</v>
      </c>
      <c r="B29" s="21">
        <v>0</v>
      </c>
      <c r="C29" s="22">
        <v>0</v>
      </c>
      <c r="D29" s="22">
        <v>0</v>
      </c>
      <c r="E29" s="22">
        <v>0</v>
      </c>
      <c r="F29" s="22"/>
      <c r="G29" s="22">
        <v>0</v>
      </c>
      <c r="H29" s="22">
        <v>0</v>
      </c>
      <c r="I29" s="22">
        <v>0</v>
      </c>
      <c r="J29" s="22">
        <v>0</v>
      </c>
      <c r="K29" s="23">
        <v>0</v>
      </c>
      <c r="L29" s="34"/>
      <c r="M29" s="32"/>
      <c r="N29" s="32"/>
      <c r="O29" s="32"/>
      <c r="P29" s="32"/>
      <c r="Q29" s="32"/>
      <c r="R29" s="32"/>
      <c r="S29" s="32"/>
      <c r="T29" s="32"/>
      <c r="U29" s="32"/>
      <c r="V29" s="32"/>
    </row>
    <row r="30" spans="1:257" ht="12.75" hidden="1" customHeight="1" x14ac:dyDescent="0.2">
      <c r="A30" s="12" t="s">
        <v>16</v>
      </c>
      <c r="B30" s="21">
        <v>1</v>
      </c>
      <c r="C30" s="22">
        <v>0</v>
      </c>
      <c r="D30" s="22">
        <v>0</v>
      </c>
      <c r="E30" s="22">
        <v>0</v>
      </c>
      <c r="F30" s="22"/>
      <c r="G30" s="22">
        <v>0</v>
      </c>
      <c r="H30" s="22">
        <v>0</v>
      </c>
      <c r="I30" s="22">
        <v>0</v>
      </c>
      <c r="J30" s="22">
        <v>0</v>
      </c>
      <c r="K30" s="23">
        <v>0</v>
      </c>
      <c r="L30" s="34"/>
      <c r="M30" s="32"/>
      <c r="N30" s="32"/>
      <c r="O30" s="32"/>
      <c r="P30" s="32"/>
      <c r="Q30" s="32"/>
      <c r="R30" s="32"/>
      <c r="S30" s="32"/>
      <c r="T30" s="32"/>
      <c r="U30" s="32"/>
      <c r="V30" s="32"/>
    </row>
    <row r="31" spans="1:257" ht="12.75" hidden="1" customHeight="1" x14ac:dyDescent="0.2">
      <c r="A31" s="12" t="s">
        <v>17</v>
      </c>
      <c r="B31" s="21">
        <v>0</v>
      </c>
      <c r="C31" s="22">
        <v>0</v>
      </c>
      <c r="D31" s="22">
        <v>0</v>
      </c>
      <c r="E31" s="22">
        <v>0</v>
      </c>
      <c r="F31" s="22"/>
      <c r="G31" s="22">
        <v>0</v>
      </c>
      <c r="H31" s="22">
        <v>0</v>
      </c>
      <c r="I31" s="22">
        <v>0</v>
      </c>
      <c r="J31" s="22">
        <v>0</v>
      </c>
      <c r="K31" s="23">
        <v>0</v>
      </c>
      <c r="L31" s="34"/>
      <c r="M31" s="32"/>
      <c r="N31" s="32"/>
      <c r="O31" s="32"/>
      <c r="P31" s="32"/>
      <c r="Q31" s="32"/>
      <c r="R31" s="32"/>
      <c r="S31" s="32"/>
      <c r="T31" s="32"/>
      <c r="U31" s="32"/>
      <c r="V31" s="32"/>
    </row>
    <row r="32" spans="1:257" ht="12.75" hidden="1" customHeight="1" x14ac:dyDescent="0.2">
      <c r="A32" s="12" t="s">
        <v>18</v>
      </c>
      <c r="B32" s="21">
        <v>0</v>
      </c>
      <c r="C32" s="22">
        <v>0</v>
      </c>
      <c r="D32" s="22">
        <v>0</v>
      </c>
      <c r="E32" s="22">
        <v>0</v>
      </c>
      <c r="F32" s="22"/>
      <c r="G32" s="22">
        <v>0</v>
      </c>
      <c r="H32" s="22">
        <v>0</v>
      </c>
      <c r="I32" s="22">
        <v>0</v>
      </c>
      <c r="J32" s="22">
        <v>0</v>
      </c>
      <c r="K32" s="23">
        <v>0</v>
      </c>
      <c r="L32" s="34"/>
      <c r="M32" s="32"/>
      <c r="N32" s="32"/>
      <c r="O32" s="32"/>
      <c r="P32" s="32"/>
      <c r="Q32" s="32"/>
      <c r="R32" s="32"/>
      <c r="S32" s="32"/>
      <c r="T32" s="32"/>
      <c r="U32" s="32"/>
      <c r="V32" s="32"/>
    </row>
    <row r="33" spans="1:257" ht="12.75" hidden="1" customHeight="1" x14ac:dyDescent="0.2">
      <c r="A33" s="12" t="s">
        <v>22</v>
      </c>
      <c r="B33" s="21">
        <v>0</v>
      </c>
      <c r="C33" s="22">
        <v>0</v>
      </c>
      <c r="D33" s="22">
        <v>0</v>
      </c>
      <c r="E33" s="22">
        <v>0</v>
      </c>
      <c r="F33" s="22"/>
      <c r="G33" s="22">
        <v>0</v>
      </c>
      <c r="H33" s="22">
        <v>0</v>
      </c>
      <c r="I33" s="22">
        <v>0</v>
      </c>
      <c r="J33" s="22">
        <v>0</v>
      </c>
      <c r="K33" s="23">
        <v>0</v>
      </c>
      <c r="L33" s="34"/>
      <c r="M33" s="32"/>
      <c r="N33" s="32"/>
      <c r="O33" s="32"/>
      <c r="P33" s="32"/>
      <c r="Q33" s="32"/>
      <c r="R33" s="32"/>
      <c r="S33" s="32"/>
      <c r="T33" s="32"/>
      <c r="U33" s="32"/>
      <c r="V33" s="32"/>
    </row>
    <row r="34" spans="1:257" ht="12.75" hidden="1" customHeight="1" x14ac:dyDescent="0.2">
      <c r="A34" s="12" t="s">
        <v>23</v>
      </c>
      <c r="B34" s="21">
        <v>0</v>
      </c>
      <c r="C34" s="22">
        <v>0</v>
      </c>
      <c r="D34" s="22">
        <v>0</v>
      </c>
      <c r="E34" s="22">
        <v>0</v>
      </c>
      <c r="F34" s="22"/>
      <c r="G34" s="22">
        <v>0</v>
      </c>
      <c r="H34" s="22">
        <v>0</v>
      </c>
      <c r="I34" s="22">
        <v>0</v>
      </c>
      <c r="J34" s="22">
        <v>0</v>
      </c>
      <c r="K34" s="23">
        <v>0</v>
      </c>
      <c r="L34" s="34"/>
      <c r="M34" s="32"/>
      <c r="N34" s="32"/>
      <c r="O34" s="32"/>
      <c r="P34" s="32"/>
      <c r="Q34" s="32"/>
      <c r="R34" s="32"/>
      <c r="S34" s="32"/>
      <c r="T34" s="32"/>
      <c r="U34" s="32"/>
      <c r="V34" s="32"/>
    </row>
    <row r="35" spans="1:257" ht="13.5" hidden="1" customHeight="1" x14ac:dyDescent="0.2">
      <c r="A35" s="16" t="s">
        <v>21</v>
      </c>
      <c r="B35" s="24">
        <v>0</v>
      </c>
      <c r="C35" s="25">
        <v>0</v>
      </c>
      <c r="D35" s="25">
        <v>0</v>
      </c>
      <c r="E35" s="25">
        <v>0</v>
      </c>
      <c r="F35" s="25"/>
      <c r="G35" s="25">
        <v>0</v>
      </c>
      <c r="H35" s="25">
        <v>0</v>
      </c>
      <c r="I35" s="25">
        <v>0</v>
      </c>
      <c r="J35" s="25">
        <v>0</v>
      </c>
      <c r="K35" s="26">
        <v>0</v>
      </c>
      <c r="L35" s="34"/>
      <c r="M35" s="32"/>
      <c r="N35" s="32"/>
      <c r="O35" s="32"/>
      <c r="P35" s="32"/>
      <c r="Q35" s="32"/>
      <c r="R35" s="32"/>
      <c r="S35" s="32"/>
      <c r="T35" s="32"/>
      <c r="U35" s="32"/>
      <c r="V35" s="32"/>
    </row>
    <row r="36" spans="1:257" ht="13.5" hidden="1" customHeight="1" x14ac:dyDescent="0.2">
      <c r="A36" s="43" t="s">
        <v>28</v>
      </c>
      <c r="B36" s="44">
        <f t="shared" ref="B36:K36" si="1">SUM(B27:B35)</f>
        <v>2</v>
      </c>
      <c r="C36" s="45">
        <f t="shared" si="1"/>
        <v>0</v>
      </c>
      <c r="D36" s="45">
        <f t="shared" si="1"/>
        <v>0</v>
      </c>
      <c r="E36" s="45">
        <f t="shared" si="1"/>
        <v>0</v>
      </c>
      <c r="F36" s="45"/>
      <c r="G36" s="45">
        <f t="shared" si="1"/>
        <v>0</v>
      </c>
      <c r="H36" s="45">
        <f t="shared" si="1"/>
        <v>0</v>
      </c>
      <c r="I36" s="45">
        <f t="shared" si="1"/>
        <v>0</v>
      </c>
      <c r="J36" s="45">
        <f t="shared" si="1"/>
        <v>0</v>
      </c>
      <c r="K36" s="46">
        <f t="shared" si="1"/>
        <v>0</v>
      </c>
      <c r="L36" s="34"/>
      <c r="M36" s="32"/>
      <c r="N36" s="32"/>
      <c r="O36" s="32"/>
      <c r="P36" s="32"/>
      <c r="Q36" s="32"/>
      <c r="R36" s="32"/>
      <c r="S36" s="32"/>
      <c r="T36" s="32"/>
      <c r="U36" s="32"/>
      <c r="V36" s="32"/>
    </row>
    <row r="37" spans="1:257" ht="13.5" customHeight="1" x14ac:dyDescent="0.2">
      <c r="A37" s="120" t="s">
        <v>29</v>
      </c>
      <c r="B37" s="143" t="s">
        <v>7</v>
      </c>
      <c r="C37" s="143" t="s">
        <v>14</v>
      </c>
      <c r="D37" s="143" t="s">
        <v>20</v>
      </c>
      <c r="E37" s="143" t="s">
        <v>16</v>
      </c>
      <c r="F37" s="143" t="s">
        <v>17</v>
      </c>
      <c r="G37" s="143" t="s">
        <v>18</v>
      </c>
      <c r="H37" s="143" t="s">
        <v>22</v>
      </c>
      <c r="I37" s="143" t="s">
        <v>23</v>
      </c>
      <c r="J37" s="143" t="s">
        <v>21</v>
      </c>
      <c r="K37" s="42"/>
      <c r="L37" s="32"/>
      <c r="M37" s="32"/>
      <c r="N37" s="32"/>
      <c r="O37" s="32"/>
      <c r="P37" s="32"/>
      <c r="Q37" s="15"/>
      <c r="R37" s="32"/>
      <c r="S37" s="32"/>
      <c r="T37" s="32"/>
      <c r="U37" s="32"/>
      <c r="IW37"/>
    </row>
    <row r="38" spans="1:257" ht="13.5" customHeight="1" x14ac:dyDescent="0.2">
      <c r="A38" s="121"/>
      <c r="B38" s="143"/>
      <c r="C38" s="143"/>
      <c r="D38" s="143"/>
      <c r="E38" s="143"/>
      <c r="F38" s="143"/>
      <c r="G38" s="143"/>
      <c r="H38" s="143"/>
      <c r="I38" s="143"/>
      <c r="J38" s="143"/>
      <c r="K38" s="42"/>
      <c r="L38" s="32"/>
      <c r="M38" s="32"/>
      <c r="N38" s="32"/>
      <c r="O38" s="32"/>
      <c r="P38" s="32"/>
      <c r="Q38" s="15"/>
      <c r="R38" s="32"/>
      <c r="S38" s="32"/>
      <c r="T38" s="32"/>
      <c r="U38" s="32"/>
      <c r="IW38"/>
    </row>
    <row r="39" spans="1:257" ht="12.75" customHeight="1" x14ac:dyDescent="0.2">
      <c r="A39" s="90" t="s">
        <v>7</v>
      </c>
      <c r="B39" s="87">
        <v>0</v>
      </c>
      <c r="C39" s="88">
        <v>720</v>
      </c>
      <c r="D39" s="88">
        <v>790</v>
      </c>
      <c r="E39" s="88">
        <v>297</v>
      </c>
      <c r="F39" s="88">
        <v>283</v>
      </c>
      <c r="G39" s="88">
        <v>296</v>
      </c>
      <c r="H39" s="88">
        <v>461</v>
      </c>
      <c r="I39" s="88">
        <v>769</v>
      </c>
      <c r="J39" s="89">
        <v>996</v>
      </c>
      <c r="K39" s="34"/>
      <c r="L39" s="32"/>
      <c r="M39" s="32"/>
      <c r="N39" s="32"/>
      <c r="O39" s="32"/>
      <c r="P39" s="32"/>
      <c r="Q39" s="15"/>
      <c r="R39" s="32"/>
      <c r="S39" s="32"/>
      <c r="T39" s="32"/>
      <c r="U39" s="32"/>
      <c r="IW39"/>
    </row>
    <row r="40" spans="1:257" ht="12.75" customHeight="1" x14ac:dyDescent="0.2">
      <c r="A40" s="12" t="s">
        <v>14</v>
      </c>
      <c r="B40" s="27">
        <v>720</v>
      </c>
      <c r="C40" s="28">
        <v>0</v>
      </c>
      <c r="D40" s="28">
        <v>884</v>
      </c>
      <c r="E40" s="28">
        <v>555</v>
      </c>
      <c r="F40" s="28">
        <v>722</v>
      </c>
      <c r="G40" s="28">
        <v>461</v>
      </c>
      <c r="H40" s="28">
        <v>685</v>
      </c>
      <c r="I40" s="28">
        <v>245</v>
      </c>
      <c r="J40" s="13">
        <v>1099</v>
      </c>
      <c r="K40" s="34"/>
      <c r="L40" s="32"/>
      <c r="M40" s="32"/>
      <c r="N40" s="32"/>
      <c r="O40" s="32"/>
      <c r="P40" s="32"/>
      <c r="Q40" s="15"/>
      <c r="R40" s="32"/>
      <c r="S40" s="32"/>
      <c r="T40" s="32"/>
      <c r="U40" s="32"/>
      <c r="IW40"/>
    </row>
    <row r="41" spans="1:257" ht="12.75" customHeight="1" x14ac:dyDescent="0.2">
      <c r="A41" s="12" t="s">
        <v>20</v>
      </c>
      <c r="B41" s="27">
        <v>790</v>
      </c>
      <c r="C41" s="28">
        <v>884</v>
      </c>
      <c r="D41" s="28">
        <v>0</v>
      </c>
      <c r="E41" s="28">
        <v>976</v>
      </c>
      <c r="F41" s="28">
        <v>614</v>
      </c>
      <c r="G41" s="28">
        <v>667</v>
      </c>
      <c r="H41" s="28">
        <v>371</v>
      </c>
      <c r="I41" s="28">
        <v>645</v>
      </c>
      <c r="J41" s="13">
        <v>219</v>
      </c>
      <c r="K41" s="4"/>
      <c r="L41" s="32"/>
      <c r="M41" s="32"/>
      <c r="N41" s="32"/>
      <c r="O41" s="32"/>
      <c r="P41" s="32"/>
      <c r="Q41" s="15"/>
      <c r="R41" s="32"/>
      <c r="S41" s="32"/>
      <c r="T41" s="32"/>
      <c r="U41" s="32"/>
      <c r="IW41"/>
    </row>
    <row r="42" spans="1:257" ht="12.75" customHeight="1" x14ac:dyDescent="0.2">
      <c r="A42" s="12" t="s">
        <v>16</v>
      </c>
      <c r="B42" s="27">
        <v>297</v>
      </c>
      <c r="C42" s="28">
        <v>555</v>
      </c>
      <c r="D42" s="28">
        <v>976</v>
      </c>
      <c r="E42" s="28">
        <v>0</v>
      </c>
      <c r="F42" s="28">
        <v>531</v>
      </c>
      <c r="G42" s="28">
        <v>359</v>
      </c>
      <c r="H42" s="28">
        <v>602</v>
      </c>
      <c r="I42" s="28">
        <v>715</v>
      </c>
      <c r="J42" s="13">
        <v>1217</v>
      </c>
      <c r="K42" s="4"/>
      <c r="L42" s="32"/>
      <c r="M42" s="32"/>
      <c r="N42" s="32"/>
      <c r="O42" s="32"/>
      <c r="P42" s="32"/>
      <c r="Q42" s="15"/>
      <c r="R42" s="32"/>
      <c r="S42" s="32"/>
      <c r="T42" s="32"/>
      <c r="U42" s="32"/>
      <c r="IW42"/>
    </row>
    <row r="43" spans="1:257" ht="12.75" customHeight="1" x14ac:dyDescent="0.2">
      <c r="A43" s="12" t="s">
        <v>17</v>
      </c>
      <c r="B43" s="27">
        <v>283</v>
      </c>
      <c r="C43" s="28">
        <v>722</v>
      </c>
      <c r="D43" s="28">
        <v>614</v>
      </c>
      <c r="E43" s="28">
        <v>531</v>
      </c>
      <c r="F43" s="28">
        <v>0</v>
      </c>
      <c r="G43" s="28">
        <v>263</v>
      </c>
      <c r="H43" s="28">
        <v>286</v>
      </c>
      <c r="I43" s="28">
        <v>629</v>
      </c>
      <c r="J43" s="13">
        <v>721</v>
      </c>
      <c r="K43" s="4"/>
      <c r="L43" s="32"/>
      <c r="M43" s="32"/>
      <c r="N43" s="32"/>
      <c r="O43" s="32"/>
      <c r="P43" s="32"/>
      <c r="Q43" s="15"/>
      <c r="R43" s="32"/>
      <c r="S43" s="32"/>
      <c r="T43" s="32"/>
      <c r="U43" s="32"/>
      <c r="IW43"/>
    </row>
    <row r="44" spans="1:257" ht="12.75" customHeight="1" x14ac:dyDescent="0.2">
      <c r="A44" s="12" t="s">
        <v>18</v>
      </c>
      <c r="B44" s="27">
        <v>296</v>
      </c>
      <c r="C44" s="28">
        <v>461</v>
      </c>
      <c r="D44" s="28">
        <v>667</v>
      </c>
      <c r="E44" s="28">
        <v>359</v>
      </c>
      <c r="F44" s="28">
        <v>263</v>
      </c>
      <c r="G44" s="28">
        <v>0</v>
      </c>
      <c r="H44" s="28">
        <v>288</v>
      </c>
      <c r="I44" s="28">
        <v>479</v>
      </c>
      <c r="J44" s="13">
        <v>907</v>
      </c>
      <c r="K44" s="4"/>
      <c r="L44" s="32"/>
      <c r="M44" s="32"/>
      <c r="N44" s="32"/>
      <c r="O44" s="32"/>
      <c r="P44" s="32"/>
      <c r="Q44" s="15"/>
      <c r="R44" s="32"/>
      <c r="S44" s="32"/>
      <c r="T44" s="32"/>
      <c r="U44" s="32"/>
      <c r="IW44"/>
    </row>
    <row r="45" spans="1:257" ht="12.75" customHeight="1" x14ac:dyDescent="0.2">
      <c r="A45" s="12" t="s">
        <v>22</v>
      </c>
      <c r="B45" s="27">
        <v>461</v>
      </c>
      <c r="C45" s="28">
        <v>685</v>
      </c>
      <c r="D45" s="28">
        <v>371</v>
      </c>
      <c r="E45" s="28">
        <v>602</v>
      </c>
      <c r="F45" s="28">
        <v>286</v>
      </c>
      <c r="G45" s="28">
        <v>288</v>
      </c>
      <c r="H45" s="28">
        <v>0</v>
      </c>
      <c r="I45" s="28">
        <v>448</v>
      </c>
      <c r="J45" s="13">
        <v>589</v>
      </c>
      <c r="K45" s="4"/>
      <c r="L45" s="32"/>
      <c r="M45" s="32"/>
      <c r="N45" s="32"/>
      <c r="O45" s="32"/>
      <c r="P45" s="32"/>
      <c r="Q45" s="15"/>
      <c r="R45" s="32"/>
      <c r="S45" s="32"/>
      <c r="T45" s="32"/>
      <c r="U45" s="32"/>
      <c r="IW45"/>
    </row>
    <row r="46" spans="1:257" ht="12.75" customHeight="1" x14ac:dyDescent="0.2">
      <c r="A46" s="12" t="s">
        <v>23</v>
      </c>
      <c r="B46" s="27">
        <v>769</v>
      </c>
      <c r="C46" s="28">
        <v>245</v>
      </c>
      <c r="D46" s="28">
        <v>645</v>
      </c>
      <c r="E46" s="28">
        <v>715</v>
      </c>
      <c r="F46" s="28">
        <v>629</v>
      </c>
      <c r="G46" s="28">
        <v>479</v>
      </c>
      <c r="H46" s="28">
        <v>448</v>
      </c>
      <c r="I46" s="28">
        <v>0</v>
      </c>
      <c r="J46" s="13">
        <v>867</v>
      </c>
      <c r="K46" s="4"/>
      <c r="L46" s="32"/>
      <c r="M46" s="32"/>
      <c r="N46" s="32"/>
      <c r="O46" s="32"/>
      <c r="P46" s="32"/>
      <c r="Q46" s="15"/>
      <c r="R46" s="32"/>
      <c r="S46" s="32"/>
      <c r="T46" s="32"/>
      <c r="U46" s="32"/>
      <c r="IW46"/>
    </row>
    <row r="47" spans="1:257" ht="13.5" customHeight="1" thickBot="1" x14ac:dyDescent="0.25">
      <c r="A47" s="16" t="s">
        <v>21</v>
      </c>
      <c r="B47" s="29">
        <v>996</v>
      </c>
      <c r="C47" s="30">
        <v>1099</v>
      </c>
      <c r="D47" s="30">
        <v>219</v>
      </c>
      <c r="E47" s="30">
        <v>1217</v>
      </c>
      <c r="F47" s="30">
        <v>721</v>
      </c>
      <c r="G47" s="30">
        <v>907</v>
      </c>
      <c r="H47" s="30">
        <v>589</v>
      </c>
      <c r="I47" s="30">
        <v>867</v>
      </c>
      <c r="J47" s="31">
        <v>0</v>
      </c>
      <c r="K47" s="4"/>
      <c r="L47" s="32"/>
      <c r="M47" s="32"/>
      <c r="N47" s="32"/>
      <c r="O47" s="32"/>
      <c r="P47" s="32"/>
      <c r="Q47" s="15"/>
      <c r="R47" s="32"/>
      <c r="S47" s="32"/>
      <c r="T47" s="32"/>
      <c r="U47" s="32"/>
      <c r="IW47"/>
    </row>
  </sheetData>
  <mergeCells count="25">
    <mergeCell ref="H37:H38"/>
    <mergeCell ref="I37:I38"/>
    <mergeCell ref="J37:J38"/>
    <mergeCell ref="A37:A38"/>
    <mergeCell ref="E13:F13"/>
    <mergeCell ref="E14:F14"/>
    <mergeCell ref="E15:F15"/>
    <mergeCell ref="N22:N23"/>
    <mergeCell ref="D13:D23"/>
    <mergeCell ref="H13:H15"/>
    <mergeCell ref="I22:M23"/>
    <mergeCell ref="K13:N13"/>
    <mergeCell ref="E16:H23"/>
    <mergeCell ref="B37:B38"/>
    <mergeCell ref="C37:C38"/>
    <mergeCell ref="D37:D38"/>
    <mergeCell ref="F37:F38"/>
    <mergeCell ref="E37:E38"/>
    <mergeCell ref="G37:G38"/>
    <mergeCell ref="O22:O23"/>
    <mergeCell ref="P22:P23"/>
    <mergeCell ref="Q22:Q23"/>
    <mergeCell ref="O14:O15"/>
    <mergeCell ref="P14:P15"/>
    <mergeCell ref="Q14:Q15"/>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49"/>
  <sheetViews>
    <sheetView showGridLines="0" topLeftCell="A14" zoomScaleNormal="100" workbookViewId="0">
      <selection activeCell="Q24" sqref="Q24:Q25"/>
    </sheetView>
  </sheetViews>
  <sheetFormatPr defaultColWidth="8.85546875" defaultRowHeight="13.5" customHeight="1" x14ac:dyDescent="0.2"/>
  <cols>
    <col min="1" max="2" width="15.28515625" style="1" customWidth="1"/>
    <col min="3" max="3" width="15.5703125" style="1" customWidth="1"/>
    <col min="4" max="4" width="8.85546875" style="1" customWidth="1"/>
    <col min="5" max="5" width="9.85546875" style="1" customWidth="1"/>
    <col min="6" max="6" width="24.85546875" style="1" customWidth="1"/>
    <col min="7" max="7" width="9.85546875" style="1" customWidth="1"/>
    <col min="8" max="8" width="20.140625" style="1" customWidth="1"/>
    <col min="9" max="10" width="8.85546875" style="1" customWidth="1"/>
    <col min="11" max="11" width="13.28515625" style="1" customWidth="1"/>
    <col min="12" max="12" width="15.140625" style="1" customWidth="1"/>
    <col min="13" max="13" width="15.28515625" style="1" customWidth="1"/>
    <col min="14" max="14" width="12.5703125" style="1" customWidth="1"/>
    <col min="15" max="15" width="16.42578125" style="1" customWidth="1"/>
    <col min="16" max="16" width="23" style="1" customWidth="1"/>
    <col min="17" max="17" width="24.28515625" style="1" customWidth="1"/>
    <col min="18" max="18" width="19.42578125" style="1" customWidth="1"/>
    <col min="19" max="19" width="21.28515625" style="1" customWidth="1"/>
    <col min="20" max="20" width="11.42578125" style="1" customWidth="1"/>
    <col min="21" max="21" width="14.5703125" style="1" customWidth="1"/>
    <col min="22" max="22" width="17.140625" style="1" customWidth="1"/>
    <col min="23" max="257" width="8.85546875" style="1" customWidth="1"/>
  </cols>
  <sheetData>
    <row r="1" spans="1:257" ht="13.5" hidden="1" customHeight="1" x14ac:dyDescent="0.2">
      <c r="A1" s="2"/>
      <c r="B1" s="3" t="s">
        <v>0</v>
      </c>
      <c r="C1" s="4"/>
      <c r="D1" s="34"/>
      <c r="E1" s="34"/>
      <c r="F1" s="34"/>
      <c r="G1" s="34"/>
      <c r="H1" s="34"/>
      <c r="I1" s="34"/>
      <c r="J1" s="34"/>
      <c r="K1" s="5"/>
      <c r="L1" s="34"/>
      <c r="M1" s="34"/>
      <c r="N1" s="34"/>
      <c r="O1" s="34"/>
      <c r="P1" s="34"/>
      <c r="Q1" s="34"/>
      <c r="R1" s="34"/>
      <c r="S1" s="34"/>
      <c r="T1" s="34"/>
      <c r="U1" s="34"/>
      <c r="V1" s="34"/>
    </row>
    <row r="2" spans="1:257" ht="12.75" hidden="1" customHeight="1" x14ac:dyDescent="0.2">
      <c r="A2" s="2"/>
      <c r="B2" s="6">
        <f>B14*(SUMPRODUCT(B27:B35,B39:B47))</f>
        <v>852390000</v>
      </c>
      <c r="C2" s="4"/>
      <c r="D2" s="34"/>
      <c r="E2" s="34"/>
      <c r="F2" s="34"/>
      <c r="G2" s="34"/>
      <c r="H2" s="34"/>
      <c r="I2" s="34"/>
      <c r="J2" s="34"/>
      <c r="K2" s="5"/>
      <c r="L2" s="34"/>
      <c r="M2" s="34"/>
      <c r="N2" s="34"/>
      <c r="O2" s="34"/>
      <c r="P2" s="34"/>
      <c r="Q2" s="34"/>
      <c r="R2" s="34"/>
      <c r="S2" s="34"/>
      <c r="T2" s="34"/>
      <c r="U2" s="34"/>
      <c r="V2" s="34"/>
    </row>
    <row r="3" spans="1:257" ht="12.75" hidden="1" customHeight="1" x14ac:dyDescent="0.2">
      <c r="A3" s="2"/>
      <c r="B3" s="7">
        <f>B15*(SUMPRODUCT(C27:C35,C39:C47))</f>
        <v>0</v>
      </c>
      <c r="C3" s="4"/>
      <c r="D3" s="34"/>
      <c r="E3" s="34"/>
      <c r="F3" s="34"/>
      <c r="G3" s="34"/>
      <c r="H3" s="34"/>
      <c r="I3" s="34"/>
      <c r="J3" s="34"/>
      <c r="K3" s="5"/>
      <c r="L3" s="34"/>
      <c r="M3" s="34"/>
      <c r="N3" s="34"/>
      <c r="O3" s="34"/>
      <c r="P3" s="34"/>
      <c r="Q3" s="34"/>
      <c r="R3" s="34"/>
      <c r="S3" s="34"/>
      <c r="T3" s="34"/>
      <c r="U3" s="34"/>
      <c r="V3" s="34"/>
    </row>
    <row r="4" spans="1:257" ht="12.75" hidden="1" customHeight="1" x14ac:dyDescent="0.2">
      <c r="A4" s="2"/>
      <c r="B4" s="7">
        <f>B16*(SUMPRODUCT(D27:D35,D39:D47))</f>
        <v>0</v>
      </c>
      <c r="C4" s="4"/>
      <c r="D4" s="34"/>
      <c r="E4" s="34"/>
      <c r="F4" s="34"/>
      <c r="G4" s="34"/>
      <c r="H4" s="34"/>
      <c r="I4" s="34"/>
      <c r="J4" s="34"/>
      <c r="K4" s="5"/>
      <c r="L4" s="34"/>
      <c r="M4" s="34"/>
      <c r="N4" s="34"/>
      <c r="O4" s="34"/>
      <c r="P4" s="34"/>
      <c r="Q4" s="34"/>
      <c r="R4" s="34"/>
      <c r="S4" s="34"/>
      <c r="T4" s="34"/>
      <c r="U4" s="34"/>
      <c r="V4" s="34"/>
    </row>
    <row r="5" spans="1:257" ht="12.75" hidden="1" customHeight="1" x14ac:dyDescent="0.2">
      <c r="A5" s="2"/>
      <c r="B5" s="7">
        <f>B17*(SUMPRODUCT(E27:E35,E39:E47))</f>
        <v>0</v>
      </c>
      <c r="C5" s="4"/>
      <c r="D5" s="34"/>
      <c r="E5" s="34"/>
      <c r="F5" s="34"/>
      <c r="G5" s="34"/>
      <c r="H5" s="34"/>
      <c r="I5" s="34"/>
      <c r="J5" s="34"/>
      <c r="K5" s="5"/>
      <c r="L5" s="34"/>
      <c r="M5" s="34"/>
      <c r="N5" s="34"/>
      <c r="O5" s="34"/>
      <c r="P5" s="34"/>
      <c r="Q5" s="34"/>
      <c r="R5" s="34"/>
      <c r="S5" s="34"/>
      <c r="T5" s="34"/>
      <c r="U5" s="34"/>
      <c r="V5" s="34"/>
    </row>
    <row r="6" spans="1:257" ht="12.75" hidden="1" customHeight="1" x14ac:dyDescent="0.2">
      <c r="A6" s="2"/>
      <c r="B6" s="7">
        <f>B18*(SUMPRODUCT(G27:G35,F39:F47))</f>
        <v>0</v>
      </c>
      <c r="C6" s="4"/>
      <c r="D6" s="34"/>
      <c r="E6" s="34"/>
      <c r="F6" s="34"/>
      <c r="G6" s="34"/>
      <c r="H6" s="34"/>
      <c r="I6" s="34"/>
      <c r="J6" s="34"/>
      <c r="K6" s="5"/>
      <c r="L6" s="34"/>
      <c r="M6" s="34"/>
      <c r="N6" s="34"/>
      <c r="O6" s="34"/>
      <c r="P6" s="34"/>
      <c r="Q6" s="34"/>
      <c r="R6" s="34"/>
      <c r="S6" s="34"/>
      <c r="T6" s="34"/>
      <c r="U6" s="34"/>
      <c r="V6" s="34"/>
    </row>
    <row r="7" spans="1:257" ht="12.75" hidden="1" customHeight="1" x14ac:dyDescent="0.2">
      <c r="A7" s="2"/>
      <c r="B7" s="7">
        <f>B19*(SUMPRODUCT(H27:H35,G39:G47))</f>
        <v>0</v>
      </c>
      <c r="C7" s="4"/>
      <c r="D7" s="34"/>
      <c r="E7" s="34"/>
      <c r="F7" s="34"/>
      <c r="G7" s="34"/>
      <c r="H7" s="34"/>
      <c r="I7" s="34"/>
      <c r="J7" s="34"/>
      <c r="K7" s="5"/>
      <c r="L7" s="34"/>
      <c r="M7" s="34"/>
      <c r="N7" s="34"/>
      <c r="O7" s="34"/>
      <c r="P7" s="34"/>
      <c r="Q7" s="34"/>
      <c r="R7" s="34"/>
      <c r="S7" s="34"/>
      <c r="T7" s="34"/>
      <c r="U7" s="34"/>
      <c r="V7" s="34"/>
    </row>
    <row r="8" spans="1:257" ht="12.75" hidden="1" customHeight="1" x14ac:dyDescent="0.2">
      <c r="A8" s="2"/>
      <c r="B8" s="7">
        <f>B20*(SUMPRODUCT(I27:I35,H39:H47))</f>
        <v>0</v>
      </c>
      <c r="C8" s="4"/>
      <c r="D8" s="34"/>
      <c r="E8" s="34"/>
      <c r="F8" s="34"/>
      <c r="G8" s="34"/>
      <c r="H8" s="34"/>
      <c r="I8" s="34"/>
      <c r="J8" s="34"/>
      <c r="K8" s="5"/>
      <c r="L8" s="34"/>
      <c r="M8" s="34"/>
      <c r="N8" s="34"/>
      <c r="O8" s="34"/>
      <c r="P8" s="34"/>
      <c r="Q8" s="34"/>
      <c r="R8" s="34"/>
      <c r="S8" s="34"/>
      <c r="T8" s="34"/>
      <c r="U8" s="34"/>
      <c r="V8" s="34"/>
    </row>
    <row r="9" spans="1:257" ht="12.75" hidden="1" customHeight="1" x14ac:dyDescent="0.2">
      <c r="A9" s="2"/>
      <c r="B9" s="7">
        <f>B21*(SUMPRODUCT(J27:J35,I39:I47))</f>
        <v>0</v>
      </c>
      <c r="C9" s="4"/>
      <c r="D9" s="34"/>
      <c r="E9" s="34"/>
      <c r="F9" s="34"/>
      <c r="G9" s="34"/>
      <c r="H9" s="34"/>
      <c r="I9" s="34"/>
      <c r="J9" s="34"/>
      <c r="K9" s="5"/>
      <c r="L9" s="34"/>
      <c r="M9" s="34"/>
      <c r="N9" s="34"/>
      <c r="O9" s="34"/>
      <c r="P9" s="34"/>
      <c r="Q9" s="34"/>
      <c r="R9" s="34"/>
      <c r="S9" s="34"/>
      <c r="T9" s="34"/>
      <c r="U9" s="34"/>
      <c r="V9" s="34"/>
    </row>
    <row r="10" spans="1:257" ht="13.5" hidden="1" customHeight="1" x14ac:dyDescent="0.2">
      <c r="A10" s="2"/>
      <c r="B10" s="8">
        <f>B22*(SUMPRODUCT(K27:K35,J39:J47))</f>
        <v>0</v>
      </c>
      <c r="C10" s="4"/>
      <c r="D10" s="34"/>
      <c r="E10" s="34"/>
      <c r="F10" s="34"/>
      <c r="G10" s="34"/>
      <c r="H10" s="34"/>
      <c r="I10" s="34"/>
      <c r="J10" s="34"/>
      <c r="K10" s="5"/>
      <c r="L10" s="34"/>
      <c r="M10" s="34"/>
      <c r="N10" s="34"/>
      <c r="O10" s="34"/>
      <c r="P10" s="34"/>
      <c r="Q10" s="34"/>
      <c r="R10" s="34"/>
      <c r="S10" s="34"/>
      <c r="T10" s="34"/>
      <c r="U10" s="34"/>
      <c r="V10" s="34"/>
    </row>
    <row r="11" spans="1:257" ht="12.75" hidden="1" customHeight="1" x14ac:dyDescent="0.2">
      <c r="A11" s="2"/>
      <c r="B11" s="9">
        <f>SUM(B2:B10)</f>
        <v>852390000</v>
      </c>
      <c r="C11" s="10" t="s">
        <v>1</v>
      </c>
      <c r="D11" s="34"/>
      <c r="E11" s="34"/>
      <c r="F11" s="34"/>
      <c r="G11" s="34"/>
      <c r="H11" s="34"/>
      <c r="I11" s="34"/>
      <c r="J11" s="34"/>
      <c r="K11" s="5"/>
      <c r="L11" s="34"/>
      <c r="M11" s="34"/>
      <c r="N11" s="34"/>
      <c r="O11" s="34"/>
      <c r="P11" s="34"/>
      <c r="Q11" s="34"/>
      <c r="R11" s="34"/>
      <c r="S11" s="34"/>
      <c r="T11" s="34"/>
      <c r="U11" s="34"/>
      <c r="V11" s="34"/>
    </row>
    <row r="12" spans="1:257" s="51" customFormat="1" ht="13.5" hidden="1" customHeight="1" x14ac:dyDescent="0.2">
      <c r="A12" s="54"/>
      <c r="B12" s="63">
        <f>B11/SUM(B14:B22)</f>
        <v>56.393648693350976</v>
      </c>
      <c r="C12" s="55" t="s">
        <v>2</v>
      </c>
      <c r="D12" s="56"/>
      <c r="E12" s="56"/>
      <c r="F12" s="56"/>
      <c r="G12" s="56"/>
      <c r="H12" s="56"/>
      <c r="I12" s="56"/>
      <c r="J12" s="56"/>
      <c r="K12" s="100"/>
      <c r="L12" s="56"/>
      <c r="M12" s="56"/>
      <c r="N12" s="56"/>
      <c r="O12" s="56"/>
      <c r="P12" s="56"/>
      <c r="Q12" s="56"/>
      <c r="R12" s="56"/>
      <c r="S12" s="56"/>
      <c r="T12" s="56"/>
      <c r="U12" s="56"/>
      <c r="V12" s="56"/>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c r="CK12" s="58"/>
      <c r="CL12" s="58"/>
      <c r="CM12" s="58"/>
      <c r="CN12" s="58"/>
      <c r="CO12" s="58"/>
      <c r="CP12" s="58"/>
      <c r="CQ12" s="58"/>
      <c r="CR12" s="58"/>
      <c r="CS12" s="58"/>
      <c r="CT12" s="58"/>
      <c r="CU12" s="58"/>
      <c r="CV12" s="58"/>
      <c r="CW12" s="58"/>
      <c r="CX12" s="58"/>
      <c r="CY12" s="58"/>
      <c r="CZ12" s="58"/>
      <c r="DA12" s="58"/>
      <c r="DB12" s="58"/>
      <c r="DC12" s="58"/>
      <c r="DD12" s="58"/>
      <c r="DE12" s="58"/>
      <c r="DF12" s="58"/>
      <c r="DG12" s="58"/>
      <c r="DH12" s="58"/>
      <c r="DI12" s="58"/>
      <c r="DJ12" s="58"/>
      <c r="DK12" s="58"/>
      <c r="DL12" s="58"/>
      <c r="DM12" s="58"/>
      <c r="DN12" s="58"/>
      <c r="DO12" s="58"/>
      <c r="DP12" s="58"/>
      <c r="DQ12" s="58"/>
      <c r="DR12" s="58"/>
      <c r="DS12" s="58"/>
      <c r="DT12" s="58"/>
      <c r="DU12" s="58"/>
      <c r="DV12" s="58"/>
      <c r="DW12" s="58"/>
      <c r="DX12" s="58"/>
      <c r="DY12" s="58"/>
      <c r="DZ12" s="58"/>
      <c r="EA12" s="58"/>
      <c r="EB12" s="58"/>
      <c r="EC12" s="58"/>
      <c r="ED12" s="58"/>
      <c r="EE12" s="58"/>
      <c r="EF12" s="58"/>
      <c r="EG12" s="58"/>
      <c r="EH12" s="58"/>
      <c r="EI12" s="58"/>
      <c r="EJ12" s="58"/>
      <c r="EK12" s="58"/>
      <c r="EL12" s="58"/>
      <c r="EM12" s="58"/>
      <c r="EN12" s="58"/>
      <c r="EO12" s="58"/>
      <c r="EP12" s="58"/>
      <c r="EQ12" s="58"/>
      <c r="ER12" s="58"/>
      <c r="ES12" s="58"/>
      <c r="ET12" s="58"/>
      <c r="EU12" s="58"/>
      <c r="EV12" s="58"/>
      <c r="EW12" s="58"/>
      <c r="EX12" s="58"/>
      <c r="EY12" s="58"/>
      <c r="EZ12" s="58"/>
      <c r="FA12" s="58"/>
      <c r="FB12" s="58"/>
      <c r="FC12" s="58"/>
      <c r="FD12" s="58"/>
      <c r="FE12" s="58"/>
      <c r="FF12" s="58"/>
      <c r="FG12" s="58"/>
      <c r="FH12" s="58"/>
      <c r="FI12" s="58"/>
      <c r="FJ12" s="58"/>
      <c r="FK12" s="58"/>
      <c r="FL12" s="58"/>
      <c r="FM12" s="58"/>
      <c r="FN12" s="58"/>
      <c r="FO12" s="58"/>
      <c r="FP12" s="58"/>
      <c r="FQ12" s="58"/>
      <c r="FR12" s="58"/>
      <c r="FS12" s="58"/>
      <c r="FT12" s="58"/>
      <c r="FU12" s="58"/>
      <c r="FV12" s="58"/>
      <c r="FW12" s="58"/>
      <c r="FX12" s="58"/>
      <c r="FY12" s="58"/>
      <c r="FZ12" s="58"/>
      <c r="GA12" s="58"/>
      <c r="GB12" s="58"/>
      <c r="GC12" s="58"/>
      <c r="GD12" s="58"/>
      <c r="GE12" s="58"/>
      <c r="GF12" s="58"/>
      <c r="GG12" s="58"/>
      <c r="GH12" s="58"/>
      <c r="GI12" s="58"/>
      <c r="GJ12" s="58"/>
      <c r="GK12" s="58"/>
      <c r="GL12" s="58"/>
      <c r="GM12" s="58"/>
      <c r="GN12" s="58"/>
      <c r="GO12" s="58"/>
      <c r="GP12" s="58"/>
      <c r="GQ12" s="58"/>
      <c r="GR12" s="58"/>
      <c r="GS12" s="58"/>
      <c r="GT12" s="58"/>
      <c r="GU12" s="58"/>
      <c r="GV12" s="58"/>
      <c r="GW12" s="58"/>
      <c r="GX12" s="58"/>
      <c r="GY12" s="58"/>
      <c r="GZ12" s="58"/>
      <c r="HA12" s="58"/>
      <c r="HB12" s="58"/>
      <c r="HC12" s="58"/>
      <c r="HD12" s="58"/>
      <c r="HE12" s="58"/>
      <c r="HF12" s="58"/>
      <c r="HG12" s="58"/>
      <c r="HH12" s="58"/>
      <c r="HI12" s="58"/>
      <c r="HJ12" s="58"/>
      <c r="HK12" s="58"/>
      <c r="HL12" s="58"/>
      <c r="HM12" s="58"/>
      <c r="HN12" s="58"/>
      <c r="HO12" s="58"/>
      <c r="HP12" s="58"/>
      <c r="HQ12" s="58"/>
      <c r="HR12" s="58"/>
      <c r="HS12" s="58"/>
      <c r="HT12" s="58"/>
      <c r="HU12" s="58"/>
      <c r="HV12" s="58"/>
      <c r="HW12" s="58"/>
      <c r="HX12" s="58"/>
      <c r="HY12" s="58"/>
      <c r="HZ12" s="58"/>
      <c r="IA12" s="58"/>
      <c r="IB12" s="58"/>
      <c r="IC12" s="58"/>
      <c r="ID12" s="58"/>
      <c r="IE12" s="58"/>
      <c r="IF12" s="58"/>
      <c r="IG12" s="58"/>
      <c r="IH12" s="58"/>
      <c r="II12" s="58"/>
      <c r="IJ12" s="58"/>
      <c r="IK12" s="58"/>
      <c r="IL12" s="58"/>
      <c r="IM12" s="58"/>
      <c r="IN12" s="58"/>
      <c r="IO12" s="58"/>
      <c r="IP12" s="58"/>
      <c r="IQ12" s="58"/>
      <c r="IR12" s="58"/>
      <c r="IS12" s="58"/>
      <c r="IT12" s="58"/>
      <c r="IU12" s="58"/>
      <c r="IV12" s="58"/>
      <c r="IW12" s="58"/>
    </row>
    <row r="13" spans="1:257" s="86" customFormat="1" ht="37.5" customHeight="1" x14ac:dyDescent="0.2">
      <c r="A13" s="94" t="s">
        <v>3</v>
      </c>
      <c r="B13" s="103" t="s">
        <v>4</v>
      </c>
      <c r="C13" s="95" t="s">
        <v>31</v>
      </c>
      <c r="D13" s="126"/>
      <c r="E13" s="122" t="s">
        <v>5</v>
      </c>
      <c r="F13" s="123"/>
      <c r="G13" s="91">
        <v>0.02</v>
      </c>
      <c r="H13" s="127"/>
      <c r="I13" s="99"/>
      <c r="K13" s="135" t="s">
        <v>6</v>
      </c>
      <c r="L13" s="136"/>
      <c r="M13" s="136"/>
      <c r="N13" s="136"/>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row>
    <row r="14" spans="1:257" s="71" customFormat="1" ht="12.75" customHeight="1" thickBot="1" x14ac:dyDescent="0.25">
      <c r="A14" s="65" t="s">
        <v>7</v>
      </c>
      <c r="B14" s="104">
        <v>2870000</v>
      </c>
      <c r="C14" s="34">
        <f ca="1">B14/10</f>
        <v>0.1</v>
      </c>
      <c r="D14" s="126"/>
      <c r="E14" s="122" t="s">
        <v>8</v>
      </c>
      <c r="F14" s="123"/>
      <c r="G14" s="92">
        <v>1E-3</v>
      </c>
      <c r="H14" s="128"/>
      <c r="I14" s="67" t="s">
        <v>9</v>
      </c>
      <c r="J14" s="68"/>
      <c r="K14" s="69" t="s">
        <v>10</v>
      </c>
      <c r="L14" s="69" t="s">
        <v>11</v>
      </c>
      <c r="M14" s="69" t="s">
        <v>12</v>
      </c>
      <c r="N14" s="69" t="s">
        <v>13</v>
      </c>
      <c r="O14" s="114" t="s">
        <v>33</v>
      </c>
      <c r="P14" s="116" t="s">
        <v>34</v>
      </c>
      <c r="Q14" s="118" t="s">
        <v>19</v>
      </c>
      <c r="R14" s="66"/>
      <c r="S14" s="66"/>
      <c r="T14" s="66"/>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0"/>
      <c r="DD14" s="70"/>
      <c r="DE14" s="70"/>
      <c r="DF14" s="70"/>
      <c r="DG14" s="70"/>
      <c r="DH14" s="70"/>
      <c r="DI14" s="70"/>
      <c r="DJ14" s="70"/>
      <c r="DK14" s="70"/>
      <c r="DL14" s="70"/>
      <c r="DM14" s="70"/>
      <c r="DN14" s="70"/>
      <c r="DO14" s="70"/>
      <c r="DP14" s="70"/>
      <c r="DQ14" s="70"/>
      <c r="DR14" s="70"/>
      <c r="DS14" s="70"/>
      <c r="DT14" s="70"/>
      <c r="DU14" s="70"/>
      <c r="DV14" s="70"/>
      <c r="DW14" s="70"/>
      <c r="DX14" s="70"/>
      <c r="DY14" s="70"/>
      <c r="DZ14" s="70"/>
      <c r="EA14" s="70"/>
      <c r="EB14" s="70"/>
      <c r="EC14" s="70"/>
      <c r="ED14" s="70"/>
      <c r="EE14" s="70"/>
      <c r="EF14" s="70"/>
      <c r="EG14" s="70"/>
      <c r="EH14" s="70"/>
      <c r="EI14" s="70"/>
      <c r="EJ14" s="70"/>
      <c r="EK14" s="70"/>
      <c r="EL14" s="70"/>
      <c r="EM14" s="70"/>
      <c r="EN14" s="70"/>
      <c r="EO14" s="70"/>
      <c r="EP14" s="70"/>
      <c r="EQ14" s="70"/>
      <c r="ER14" s="70"/>
      <c r="ES14" s="70"/>
      <c r="ET14" s="70"/>
      <c r="EU14" s="70"/>
      <c r="EV14" s="70"/>
      <c r="EW14" s="70"/>
      <c r="EX14" s="70"/>
      <c r="EY14" s="70"/>
      <c r="EZ14" s="70"/>
      <c r="FA14" s="70"/>
      <c r="FB14" s="70"/>
      <c r="FC14" s="70"/>
      <c r="FD14" s="70"/>
      <c r="FE14" s="70"/>
      <c r="FF14" s="70"/>
      <c r="FG14" s="70"/>
      <c r="FH14" s="70"/>
      <c r="FI14" s="70"/>
      <c r="FJ14" s="70"/>
      <c r="FK14" s="70"/>
      <c r="FL14" s="70"/>
      <c r="FM14" s="70"/>
      <c r="FN14" s="70"/>
      <c r="FO14" s="70"/>
      <c r="FP14" s="70"/>
      <c r="FQ14" s="70"/>
      <c r="FR14" s="70"/>
      <c r="FS14" s="70"/>
      <c r="FT14" s="70"/>
      <c r="FU14" s="70"/>
      <c r="FV14" s="70"/>
      <c r="FW14" s="70"/>
      <c r="FX14" s="70"/>
      <c r="FY14" s="70"/>
      <c r="FZ14" s="70"/>
      <c r="GA14" s="70"/>
      <c r="GB14" s="70"/>
      <c r="GC14" s="70"/>
      <c r="GD14" s="70"/>
      <c r="GE14" s="70"/>
      <c r="GF14" s="70"/>
      <c r="GG14" s="70"/>
      <c r="GH14" s="70"/>
      <c r="GI14" s="70"/>
      <c r="GJ14" s="70"/>
      <c r="GK14" s="70"/>
      <c r="GL14" s="70"/>
      <c r="GM14" s="70"/>
      <c r="GN14" s="70"/>
      <c r="GO14" s="70"/>
      <c r="GP14" s="70"/>
      <c r="GQ14" s="70"/>
      <c r="GR14" s="70"/>
      <c r="GS14" s="70"/>
      <c r="GT14" s="70"/>
      <c r="GU14" s="70"/>
      <c r="GV14" s="70"/>
      <c r="GW14" s="70"/>
      <c r="GX14" s="70"/>
      <c r="GY14" s="70"/>
      <c r="GZ14" s="70"/>
      <c r="HA14" s="70"/>
      <c r="HB14" s="70"/>
      <c r="HC14" s="70"/>
      <c r="HD14" s="70"/>
      <c r="HE14" s="70"/>
      <c r="HF14" s="70"/>
      <c r="HG14" s="70"/>
      <c r="HH14" s="70"/>
      <c r="HI14" s="70"/>
      <c r="HJ14" s="70"/>
      <c r="HK14" s="70"/>
      <c r="HL14" s="70"/>
      <c r="HM14" s="70"/>
      <c r="HN14" s="70"/>
      <c r="HO14" s="70"/>
      <c r="HP14" s="70"/>
      <c r="HQ14" s="70"/>
      <c r="HR14" s="70"/>
      <c r="HS14" s="70"/>
      <c r="HT14" s="70"/>
      <c r="HU14" s="70"/>
      <c r="HV14" s="70"/>
      <c r="HW14" s="70"/>
      <c r="HX14" s="70"/>
      <c r="HY14" s="70"/>
      <c r="HZ14" s="70"/>
      <c r="IA14" s="70"/>
      <c r="IB14" s="70"/>
      <c r="IC14" s="70"/>
      <c r="ID14" s="70"/>
      <c r="IE14" s="70"/>
      <c r="IF14" s="70"/>
      <c r="IG14" s="70"/>
      <c r="IH14" s="70"/>
      <c r="II14" s="70"/>
      <c r="IJ14" s="70"/>
      <c r="IK14" s="70"/>
      <c r="IL14" s="70"/>
      <c r="IM14" s="70"/>
      <c r="IN14" s="70"/>
      <c r="IO14" s="70"/>
      <c r="IP14" s="70"/>
      <c r="IQ14" s="70"/>
      <c r="IR14" s="70"/>
      <c r="IS14" s="70"/>
      <c r="IT14" s="70"/>
      <c r="IU14" s="70"/>
    </row>
    <row r="15" spans="1:257" ht="12.75" customHeight="1" x14ac:dyDescent="0.2">
      <c r="A15" s="12" t="s">
        <v>14</v>
      </c>
      <c r="B15" s="105">
        <v>572000</v>
      </c>
      <c r="C15" s="34">
        <f t="shared" ref="C15:C22" ca="1" si="0">B15/10</f>
        <v>7.4999999999999997E-2</v>
      </c>
      <c r="D15" s="126"/>
      <c r="E15" s="122" t="s">
        <v>15</v>
      </c>
      <c r="F15" s="123"/>
      <c r="G15" s="93">
        <v>50</v>
      </c>
      <c r="H15" s="129"/>
      <c r="I15" s="13">
        <v>1</v>
      </c>
      <c r="J15" s="84" t="s">
        <v>7</v>
      </c>
      <c r="K15" s="76" t="s">
        <v>7</v>
      </c>
      <c r="L15" s="76" t="s">
        <v>16</v>
      </c>
      <c r="M15" s="76" t="s">
        <v>17</v>
      </c>
      <c r="N15" s="76" t="s">
        <v>18</v>
      </c>
      <c r="O15" s="115"/>
      <c r="P15" s="117"/>
      <c r="Q15" s="119"/>
      <c r="R15" s="34"/>
      <c r="S15" s="34"/>
      <c r="T15" s="34"/>
      <c r="IV15"/>
      <c r="IW15"/>
    </row>
    <row r="16" spans="1:257" s="37" customFormat="1" ht="12.75" customHeight="1" x14ac:dyDescent="0.2">
      <c r="A16" s="38" t="s">
        <v>20</v>
      </c>
      <c r="B16" s="106">
        <v>8450000</v>
      </c>
      <c r="C16" s="34">
        <f t="shared" ca="1" si="0"/>
        <v>0.15</v>
      </c>
      <c r="D16" s="126"/>
      <c r="E16" s="137" t="s">
        <v>30</v>
      </c>
      <c r="F16" s="137"/>
      <c r="G16" s="138"/>
      <c r="H16" s="139"/>
      <c r="I16" s="96"/>
      <c r="J16" s="85"/>
      <c r="K16" s="102">
        <f>(G14*B14)*G15</f>
        <v>143500</v>
      </c>
      <c r="L16" s="79">
        <f>(B17*E39)*G13</f>
        <v>2079000</v>
      </c>
      <c r="M16" s="79">
        <f>B18*F39*G13</f>
        <v>5099660</v>
      </c>
      <c r="N16" s="79">
        <f>B19*G39*G13</f>
        <v>1971360</v>
      </c>
      <c r="O16" s="79">
        <f ca="1">SUM(K16:N16)</f>
        <v>9293520</v>
      </c>
      <c r="P16" s="80">
        <f ca="1">(B14+B17+B18+B19)*C14</f>
        <v>445400</v>
      </c>
      <c r="Q16" s="97">
        <f ca="1">SUM(O16+P16)</f>
        <v>9738920</v>
      </c>
      <c r="R16" s="35"/>
      <c r="S16" s="35"/>
      <c r="T16" s="35"/>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s="36"/>
      <c r="EP16" s="36"/>
      <c r="EQ16" s="36"/>
      <c r="ER16" s="36"/>
      <c r="ES16" s="36"/>
      <c r="ET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c r="FU16" s="36"/>
      <c r="FV16" s="36"/>
      <c r="FW16" s="36"/>
      <c r="FX16" s="36"/>
      <c r="FY16" s="36"/>
      <c r="FZ16" s="36"/>
      <c r="GA16" s="36"/>
      <c r="GB16" s="36"/>
      <c r="GC16" s="36"/>
      <c r="GD16" s="36"/>
      <c r="GE16" s="36"/>
      <c r="GF16" s="36"/>
      <c r="GG16" s="36"/>
      <c r="GH16" s="36"/>
      <c r="GI16" s="36"/>
      <c r="GJ16" s="36"/>
      <c r="GK16" s="36"/>
      <c r="GL16" s="36"/>
      <c r="GM16" s="36"/>
      <c r="GN16" s="36"/>
      <c r="GO16" s="36"/>
      <c r="GP16" s="36"/>
      <c r="GQ16" s="36"/>
      <c r="GR16" s="36"/>
      <c r="GS16" s="36"/>
      <c r="GT16" s="36"/>
      <c r="GU16" s="36"/>
      <c r="GV16" s="36"/>
      <c r="GW16" s="36"/>
      <c r="GX16" s="36"/>
      <c r="GY16" s="36"/>
      <c r="GZ16" s="36"/>
      <c r="HA16" s="36"/>
      <c r="HB16" s="36"/>
      <c r="HC16" s="36"/>
      <c r="HD16" s="36"/>
      <c r="HE16" s="36"/>
      <c r="HF16" s="36"/>
      <c r="HG16" s="36"/>
      <c r="HH16" s="36"/>
      <c r="HI16" s="36"/>
      <c r="HJ16" s="36"/>
      <c r="HK16" s="36"/>
      <c r="HL16" s="36"/>
      <c r="HM16" s="36"/>
      <c r="HN16" s="36"/>
      <c r="HO16" s="36"/>
      <c r="HP16" s="36"/>
      <c r="HQ16" s="36"/>
      <c r="HR16" s="36"/>
      <c r="HS16" s="36"/>
      <c r="HT16" s="36"/>
      <c r="HU16" s="36"/>
      <c r="HV16" s="36"/>
      <c r="HW16" s="36"/>
      <c r="HX16" s="36"/>
      <c r="HY16" s="36"/>
      <c r="HZ16" s="36"/>
      <c r="IA16" s="36"/>
      <c r="IB16" s="36"/>
      <c r="IC16" s="36"/>
      <c r="ID16" s="36"/>
      <c r="IE16" s="36"/>
      <c r="IF16" s="36"/>
      <c r="IG16" s="36"/>
      <c r="IH16" s="36"/>
      <c r="II16" s="36"/>
      <c r="IJ16" s="36"/>
      <c r="IK16" s="36"/>
      <c r="IL16" s="36"/>
      <c r="IM16" s="36"/>
      <c r="IN16" s="36"/>
      <c r="IO16" s="36"/>
      <c r="IP16" s="36"/>
      <c r="IQ16" s="36"/>
      <c r="IR16" s="36"/>
      <c r="IS16" s="36"/>
      <c r="IT16" s="36"/>
      <c r="IU16" s="36"/>
    </row>
    <row r="17" spans="1:257" ht="12.75" customHeight="1" x14ac:dyDescent="0.2">
      <c r="A17" s="12" t="s">
        <v>16</v>
      </c>
      <c r="B17" s="105">
        <v>350000</v>
      </c>
      <c r="C17" s="34">
        <f t="shared" ca="1" si="0"/>
        <v>0.05</v>
      </c>
      <c r="D17" s="126"/>
      <c r="E17" s="137"/>
      <c r="F17" s="137"/>
      <c r="G17" s="137"/>
      <c r="H17" s="140"/>
      <c r="I17" s="13">
        <v>2</v>
      </c>
      <c r="J17" s="75" t="s">
        <v>20</v>
      </c>
      <c r="K17" s="77" t="s">
        <v>20</v>
      </c>
      <c r="L17" s="78" t="s">
        <v>21</v>
      </c>
      <c r="M17" s="78" t="s">
        <v>22</v>
      </c>
      <c r="N17" s="81"/>
      <c r="O17" s="81"/>
      <c r="P17" s="82"/>
      <c r="Q17" s="81"/>
      <c r="R17" s="34"/>
      <c r="S17" s="34"/>
      <c r="T17" s="34"/>
      <c r="IV17"/>
      <c r="IW17"/>
    </row>
    <row r="18" spans="1:257" ht="12.75" customHeight="1" x14ac:dyDescent="0.2">
      <c r="A18" s="12" t="s">
        <v>17</v>
      </c>
      <c r="B18" s="105">
        <v>901000</v>
      </c>
      <c r="C18" s="34">
        <f t="shared" ca="1" si="0"/>
        <v>0.1</v>
      </c>
      <c r="D18" s="126"/>
      <c r="E18" s="137"/>
      <c r="F18" s="137"/>
      <c r="G18" s="137"/>
      <c r="H18" s="140"/>
      <c r="I18" s="14"/>
      <c r="J18" s="85"/>
      <c r="K18" s="83">
        <f>B16*G15*G14</f>
        <v>422500</v>
      </c>
      <c r="L18" s="79">
        <f>B22*J41*G13</f>
        <v>2671800</v>
      </c>
      <c r="M18" s="79">
        <f>B20*H41*G13</f>
        <v>2270520</v>
      </c>
      <c r="N18" s="81"/>
      <c r="O18" s="79">
        <f ca="1">SUM(K18:M18)</f>
        <v>5364820</v>
      </c>
      <c r="P18" s="80">
        <f ca="1">(B16+B20+B22)*C16</f>
        <v>1404900</v>
      </c>
      <c r="Q18" s="97">
        <f ca="1">SUM(O18+P18)</f>
        <v>6769720</v>
      </c>
      <c r="R18" s="34"/>
      <c r="S18" s="34"/>
      <c r="T18" s="34"/>
      <c r="IV18"/>
      <c r="IW18"/>
    </row>
    <row r="19" spans="1:257" ht="12.75" customHeight="1" x14ac:dyDescent="0.2">
      <c r="A19" s="12" t="s">
        <v>18</v>
      </c>
      <c r="B19" s="105">
        <v>333000</v>
      </c>
      <c r="C19" s="34">
        <f t="shared" ca="1" si="0"/>
        <v>0.05</v>
      </c>
      <c r="D19" s="126"/>
      <c r="E19" s="137"/>
      <c r="F19" s="137"/>
      <c r="G19" s="137"/>
      <c r="H19" s="140"/>
      <c r="I19" s="13">
        <v>3</v>
      </c>
      <c r="J19" s="75" t="s">
        <v>23</v>
      </c>
      <c r="K19" s="77" t="s">
        <v>24</v>
      </c>
      <c r="L19" s="78" t="s">
        <v>14</v>
      </c>
      <c r="M19" s="81"/>
      <c r="N19" s="81"/>
      <c r="O19" s="81"/>
      <c r="P19" s="82"/>
      <c r="Q19" s="81"/>
      <c r="R19" s="34"/>
      <c r="S19" s="34"/>
      <c r="T19" s="34"/>
      <c r="IV19"/>
      <c r="IW19"/>
    </row>
    <row r="20" spans="1:257" ht="12.75" customHeight="1" x14ac:dyDescent="0.2">
      <c r="A20" s="12" t="s">
        <v>22</v>
      </c>
      <c r="B20" s="105">
        <v>306000</v>
      </c>
      <c r="C20" s="34">
        <f t="shared" ca="1" si="0"/>
        <v>0.05</v>
      </c>
      <c r="D20" s="126"/>
      <c r="E20" s="137"/>
      <c r="F20" s="137"/>
      <c r="G20" s="137"/>
      <c r="H20" s="140"/>
      <c r="I20" s="14"/>
      <c r="J20" s="85"/>
      <c r="K20" s="83">
        <f>B21*G15*G14</f>
        <v>36150</v>
      </c>
      <c r="L20" s="79">
        <f>B15*C46*G13</f>
        <v>2802800</v>
      </c>
      <c r="M20" s="79"/>
      <c r="N20" s="81"/>
      <c r="O20" s="79">
        <f ca="1">SUM(K20:L20)</f>
        <v>2838950</v>
      </c>
      <c r="P20" s="80">
        <f ca="1">(B21+B15)*C21</f>
        <v>97125</v>
      </c>
      <c r="Q20" s="97">
        <f ca="1">SUM(O20+P20)</f>
        <v>2936075</v>
      </c>
      <c r="R20" s="34"/>
      <c r="S20" s="34"/>
      <c r="T20" s="34"/>
      <c r="IV20"/>
      <c r="IW20"/>
    </row>
    <row r="21" spans="1:257" s="37" customFormat="1" ht="12.75" customHeight="1" x14ac:dyDescent="0.2">
      <c r="A21" s="38" t="s">
        <v>23</v>
      </c>
      <c r="B21" s="106">
        <v>723000</v>
      </c>
      <c r="C21" s="34">
        <f t="shared" ca="1" si="0"/>
        <v>7.4999999999999997E-2</v>
      </c>
      <c r="D21" s="126"/>
      <c r="E21" s="137"/>
      <c r="F21" s="137"/>
      <c r="G21" s="137"/>
      <c r="H21" s="140"/>
      <c r="I21" s="39"/>
      <c r="J21" s="85"/>
      <c r="K21" s="40"/>
      <c r="L21" s="35"/>
      <c r="M21" s="35"/>
      <c r="N21" s="35"/>
      <c r="O21" s="35"/>
      <c r="P21" s="41"/>
      <c r="Q21" s="35"/>
      <c r="R21" s="35"/>
      <c r="S21" s="35"/>
      <c r="T21" s="35"/>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c r="FU21" s="36"/>
      <c r="FV21" s="36"/>
      <c r="FW21" s="36"/>
      <c r="FX21" s="36"/>
      <c r="FY21" s="36"/>
      <c r="FZ21" s="36"/>
      <c r="GA21" s="36"/>
      <c r="GB21" s="36"/>
      <c r="GC21" s="36"/>
      <c r="GD21" s="36"/>
      <c r="GE21" s="36"/>
      <c r="GF21" s="36"/>
      <c r="GG21" s="36"/>
      <c r="GH21" s="36"/>
      <c r="GI21" s="36"/>
      <c r="GJ21" s="36"/>
      <c r="GK21" s="36"/>
      <c r="GL21" s="36"/>
      <c r="GM21" s="36"/>
      <c r="GN21" s="36"/>
      <c r="GO21" s="36"/>
      <c r="GP21" s="36"/>
      <c r="GQ21" s="36"/>
      <c r="GR21" s="36"/>
      <c r="GS21" s="36"/>
      <c r="GT21" s="36"/>
      <c r="GU21" s="36"/>
      <c r="GV21" s="36"/>
      <c r="GW21" s="36"/>
      <c r="GX21" s="36"/>
      <c r="GY21" s="36"/>
      <c r="GZ21" s="36"/>
      <c r="HA21" s="36"/>
      <c r="HB21" s="36"/>
      <c r="HC21" s="36"/>
      <c r="HD21" s="36"/>
      <c r="HE21" s="36"/>
      <c r="HF21" s="36"/>
      <c r="HG21" s="36"/>
      <c r="HH21" s="36"/>
      <c r="HI21" s="36"/>
      <c r="HJ21" s="36"/>
      <c r="HK21" s="36"/>
      <c r="HL21" s="36"/>
      <c r="HM21" s="36"/>
      <c r="HN21" s="36"/>
      <c r="HO21" s="36"/>
      <c r="HP21" s="36"/>
      <c r="HQ21" s="36"/>
      <c r="HR21" s="36"/>
      <c r="HS21" s="36"/>
      <c r="HT21" s="36"/>
      <c r="HU21" s="36"/>
      <c r="HV21" s="36"/>
      <c r="HW21" s="36"/>
      <c r="HX21" s="36"/>
      <c r="HY21" s="36"/>
      <c r="HZ21" s="36"/>
      <c r="IA21" s="36"/>
      <c r="IB21" s="36"/>
      <c r="IC21" s="36"/>
      <c r="ID21" s="36"/>
      <c r="IE21" s="36"/>
      <c r="IF21" s="36"/>
      <c r="IG21" s="36"/>
      <c r="IH21" s="36"/>
      <c r="II21" s="36"/>
      <c r="IJ21" s="36"/>
      <c r="IK21" s="36"/>
      <c r="IL21" s="36"/>
      <c r="IM21" s="36"/>
      <c r="IN21" s="36"/>
      <c r="IO21" s="36"/>
      <c r="IP21" s="36"/>
      <c r="IQ21" s="36"/>
      <c r="IR21" s="36"/>
      <c r="IS21" s="36"/>
      <c r="IT21" s="36"/>
      <c r="IU21" s="36"/>
    </row>
    <row r="22" spans="1:257" ht="13.5" customHeight="1" thickBot="1" x14ac:dyDescent="0.25">
      <c r="A22" s="16" t="s">
        <v>21</v>
      </c>
      <c r="B22" s="107">
        <v>610000</v>
      </c>
      <c r="C22" s="34">
        <f t="shared" ca="1" si="0"/>
        <v>0.1</v>
      </c>
      <c r="D22" s="126"/>
      <c r="E22" s="137"/>
      <c r="F22" s="137"/>
      <c r="G22" s="137"/>
      <c r="H22" s="140"/>
      <c r="I22" s="130"/>
      <c r="J22" s="131"/>
      <c r="K22" s="131"/>
      <c r="L22" s="131"/>
      <c r="M22" s="132"/>
      <c r="N22" s="124" t="s">
        <v>32</v>
      </c>
      <c r="O22" s="110">
        <f ca="1">SUM(O16+O18+O20)</f>
        <v>17497290</v>
      </c>
      <c r="P22" s="112">
        <f ca="1">SUM(P16+Q118+P20)</f>
        <v>542525</v>
      </c>
      <c r="Q22" s="110">
        <f ca="1">SUM(O22+P22)</f>
        <v>18039815</v>
      </c>
      <c r="R22" s="34"/>
      <c r="S22" s="34"/>
      <c r="IU22"/>
      <c r="IV22"/>
      <c r="IW22"/>
    </row>
    <row r="23" spans="1:257" ht="13.5" customHeight="1" x14ac:dyDescent="0.2">
      <c r="A23" s="17"/>
      <c r="B23" s="108" t="s">
        <v>36</v>
      </c>
      <c r="C23" s="74"/>
      <c r="D23" s="126"/>
      <c r="E23" s="141"/>
      <c r="F23" s="141"/>
      <c r="G23" s="141"/>
      <c r="H23" s="142"/>
      <c r="I23" s="133"/>
      <c r="J23" s="129"/>
      <c r="K23" s="129"/>
      <c r="L23" s="129"/>
      <c r="M23" s="134"/>
      <c r="N23" s="125"/>
      <c r="O23" s="111"/>
      <c r="P23" s="113"/>
      <c r="Q23" s="111"/>
      <c r="R23" s="34"/>
      <c r="S23" s="34"/>
      <c r="T23" s="34"/>
      <c r="IV23"/>
      <c r="IW23"/>
    </row>
    <row r="24" spans="1:257" s="51" customFormat="1" ht="13.5" customHeight="1" x14ac:dyDescent="0.2">
      <c r="A24" s="62"/>
      <c r="B24" s="98" t="s">
        <v>35</v>
      </c>
      <c r="C24" s="109" t="s">
        <v>25</v>
      </c>
      <c r="D24" s="101"/>
      <c r="E24" s="56"/>
      <c r="F24" s="56"/>
      <c r="G24" s="56"/>
      <c r="H24" s="56"/>
      <c r="I24" s="56"/>
      <c r="J24" s="56"/>
      <c r="K24" s="181" t="s">
        <v>37</v>
      </c>
      <c r="L24" s="182"/>
      <c r="M24" s="181" t="s">
        <v>42</v>
      </c>
      <c r="N24" s="181" t="s">
        <v>38</v>
      </c>
      <c r="O24" s="181"/>
      <c r="P24" s="181" t="s">
        <v>42</v>
      </c>
      <c r="Q24" s="183" t="s">
        <v>39</v>
      </c>
      <c r="R24" s="181" t="s">
        <v>42</v>
      </c>
      <c r="S24" s="184" t="s">
        <v>40</v>
      </c>
      <c r="T24" s="181" t="s">
        <v>42</v>
      </c>
      <c r="U24" s="184" t="s">
        <v>41</v>
      </c>
      <c r="V24" s="181" t="s">
        <v>42</v>
      </c>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58"/>
      <c r="CI24" s="58"/>
      <c r="CJ24" s="58"/>
      <c r="CK24" s="58"/>
      <c r="CL24" s="58"/>
      <c r="CM24" s="58"/>
      <c r="CN24" s="58"/>
      <c r="CO24" s="58"/>
      <c r="CP24" s="58"/>
      <c r="CQ24" s="58"/>
      <c r="CR24" s="58"/>
      <c r="CS24" s="58"/>
      <c r="CT24" s="58"/>
      <c r="CU24" s="58"/>
      <c r="CV24" s="58"/>
      <c r="CW24" s="58"/>
      <c r="CX24" s="58"/>
      <c r="CY24" s="58"/>
      <c r="CZ24" s="58"/>
      <c r="DA24" s="58"/>
      <c r="DB24" s="58"/>
      <c r="DC24" s="58"/>
      <c r="DD24" s="58"/>
      <c r="DE24" s="58"/>
      <c r="DF24" s="58"/>
      <c r="DG24" s="58"/>
      <c r="DH24" s="58"/>
      <c r="DI24" s="58"/>
      <c r="DJ24" s="58"/>
      <c r="DK24" s="58"/>
      <c r="DL24" s="58"/>
      <c r="DM24" s="58"/>
      <c r="DN24" s="58"/>
      <c r="DO24" s="58"/>
      <c r="DP24" s="58"/>
      <c r="DQ24" s="58"/>
      <c r="DR24" s="58"/>
      <c r="DS24" s="58"/>
      <c r="DT24" s="58"/>
      <c r="DU24" s="58"/>
      <c r="DV24" s="58"/>
      <c r="DW24" s="58"/>
      <c r="DX24" s="58"/>
      <c r="DY24" s="58"/>
      <c r="DZ24" s="58"/>
      <c r="EA24" s="58"/>
      <c r="EB24" s="58"/>
      <c r="EC24" s="58"/>
      <c r="ED24" s="58"/>
      <c r="EE24" s="58"/>
      <c r="EF24" s="58"/>
      <c r="EG24" s="58"/>
      <c r="EH24" s="58"/>
      <c r="EI24" s="58"/>
      <c r="EJ24" s="58"/>
      <c r="EK24" s="58"/>
      <c r="EL24" s="58"/>
      <c r="EM24" s="58"/>
      <c r="EN24" s="58"/>
      <c r="EO24" s="58"/>
      <c r="EP24" s="58"/>
      <c r="EQ24" s="58"/>
      <c r="ER24" s="58"/>
      <c r="ES24" s="58"/>
      <c r="ET24" s="58"/>
      <c r="EU24" s="58"/>
      <c r="EV24" s="58"/>
      <c r="EW24" s="58"/>
      <c r="EX24" s="58"/>
      <c r="EY24" s="58"/>
      <c r="EZ24" s="58"/>
      <c r="FA24" s="58"/>
      <c r="FB24" s="58"/>
      <c r="FC24" s="58"/>
      <c r="FD24" s="58"/>
      <c r="FE24" s="58"/>
      <c r="FF24" s="58"/>
      <c r="FG24" s="58"/>
      <c r="FH24" s="58"/>
      <c r="FI24" s="58"/>
      <c r="FJ24" s="58"/>
      <c r="FK24" s="58"/>
      <c r="FL24" s="58"/>
      <c r="FM24" s="58"/>
      <c r="FN24" s="58"/>
      <c r="FO24" s="58"/>
      <c r="FP24" s="58"/>
      <c r="FQ24" s="58"/>
      <c r="FR24" s="58"/>
      <c r="FS24" s="58"/>
      <c r="FT24" s="58"/>
      <c r="FU24" s="58"/>
      <c r="FV24" s="58"/>
      <c r="FW24" s="58"/>
      <c r="FX24" s="58"/>
      <c r="FY24" s="58"/>
      <c r="FZ24" s="58"/>
      <c r="GA24" s="58"/>
      <c r="GB24" s="58"/>
      <c r="GC24" s="58"/>
      <c r="GD24" s="58"/>
      <c r="GE24" s="58"/>
      <c r="GF24" s="58"/>
      <c r="GG24" s="58"/>
      <c r="GH24" s="58"/>
      <c r="GI24" s="58"/>
      <c r="GJ24" s="58"/>
      <c r="GK24" s="58"/>
      <c r="GL24" s="58"/>
      <c r="GM24" s="58"/>
      <c r="GN24" s="58"/>
      <c r="GO24" s="58"/>
      <c r="GP24" s="58"/>
      <c r="GQ24" s="58"/>
      <c r="GR24" s="58"/>
      <c r="GS24" s="58"/>
      <c r="GT24" s="58"/>
      <c r="GU24" s="58"/>
      <c r="GV24" s="58"/>
      <c r="GW24" s="58"/>
      <c r="GX24" s="58"/>
      <c r="GY24" s="58"/>
      <c r="GZ24" s="58"/>
      <c r="HA24" s="58"/>
      <c r="HB24" s="58"/>
      <c r="HC24" s="58"/>
      <c r="HD24" s="58"/>
      <c r="HE24" s="58"/>
      <c r="HF24" s="58"/>
      <c r="HG24" s="58"/>
      <c r="HH24" s="58"/>
      <c r="HI24" s="58"/>
      <c r="HJ24" s="58"/>
      <c r="HK24" s="58"/>
      <c r="HL24" s="58"/>
      <c r="HM24" s="58"/>
      <c r="HN24" s="58"/>
      <c r="HO24" s="58"/>
      <c r="HP24" s="58"/>
      <c r="HQ24" s="58"/>
      <c r="HR24" s="58"/>
      <c r="HS24" s="58"/>
      <c r="HT24" s="58"/>
      <c r="HU24" s="58"/>
      <c r="HV24" s="58"/>
      <c r="HW24" s="58"/>
      <c r="HX24" s="58"/>
      <c r="HY24" s="58"/>
      <c r="HZ24" s="58"/>
      <c r="IA24" s="58"/>
      <c r="IB24" s="58"/>
      <c r="IC24" s="58"/>
      <c r="ID24" s="58"/>
      <c r="IE24" s="58"/>
      <c r="IF24" s="58"/>
      <c r="IG24" s="58"/>
      <c r="IH24" s="58"/>
      <c r="II24" s="58"/>
      <c r="IJ24" s="58"/>
      <c r="IK24" s="58"/>
      <c r="IL24" s="58"/>
      <c r="IM24" s="58"/>
      <c r="IN24" s="58"/>
      <c r="IO24" s="58"/>
      <c r="IP24" s="58"/>
      <c r="IQ24" s="58"/>
      <c r="IR24" s="58"/>
      <c r="IS24" s="58"/>
      <c r="IT24" s="58"/>
      <c r="IU24" s="58"/>
      <c r="IV24" s="58"/>
    </row>
    <row r="25" spans="1:257" s="51" customFormat="1" ht="13.5" customHeight="1" x14ac:dyDescent="0.2">
      <c r="B25" s="61"/>
      <c r="K25" s="182"/>
      <c r="L25" s="182"/>
      <c r="M25" s="181"/>
      <c r="N25" s="181"/>
      <c r="O25" s="181"/>
      <c r="P25" s="181"/>
      <c r="Q25" s="185"/>
      <c r="R25" s="181"/>
      <c r="S25" s="182"/>
      <c r="T25" s="181"/>
      <c r="U25" s="182"/>
      <c r="V25" s="181"/>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58"/>
      <c r="CI25" s="58"/>
      <c r="CJ25" s="58"/>
      <c r="CK25" s="58"/>
      <c r="CL25" s="58"/>
      <c r="CM25" s="58"/>
      <c r="CN25" s="58"/>
      <c r="CO25" s="58"/>
      <c r="CP25" s="58"/>
      <c r="CQ25" s="58"/>
      <c r="CR25" s="58"/>
      <c r="CS25" s="58"/>
      <c r="CT25" s="58"/>
      <c r="CU25" s="58"/>
      <c r="CV25" s="58"/>
      <c r="CW25" s="58"/>
      <c r="CX25" s="58"/>
      <c r="CY25" s="58"/>
      <c r="CZ25" s="58"/>
      <c r="DA25" s="58"/>
      <c r="DB25" s="58"/>
      <c r="DC25" s="58"/>
      <c r="DD25" s="58"/>
      <c r="DE25" s="58"/>
      <c r="DF25" s="58"/>
      <c r="DG25" s="58"/>
      <c r="DH25" s="58"/>
      <c r="DI25" s="58"/>
      <c r="DJ25" s="58"/>
      <c r="DK25" s="58"/>
      <c r="DL25" s="58"/>
      <c r="DM25" s="58"/>
      <c r="DN25" s="58"/>
      <c r="DO25" s="58"/>
      <c r="DP25" s="58"/>
      <c r="DQ25" s="58"/>
      <c r="DR25" s="58"/>
      <c r="DS25" s="58"/>
      <c r="DT25" s="58"/>
      <c r="DU25" s="58"/>
      <c r="DV25" s="58"/>
      <c r="DW25" s="58"/>
      <c r="DX25" s="58"/>
      <c r="DY25" s="58"/>
      <c r="DZ25" s="58"/>
      <c r="EA25" s="58"/>
      <c r="EB25" s="58"/>
      <c r="EC25" s="58"/>
      <c r="ED25" s="58"/>
      <c r="EE25" s="58"/>
      <c r="EF25" s="58"/>
      <c r="EG25" s="58"/>
      <c r="EH25" s="58"/>
      <c r="EI25" s="58"/>
      <c r="EJ25" s="58"/>
      <c r="EK25" s="58"/>
      <c r="EL25" s="58"/>
      <c r="EM25" s="58"/>
      <c r="EN25" s="58"/>
      <c r="EO25" s="58"/>
      <c r="EP25" s="58"/>
      <c r="EQ25" s="58"/>
      <c r="ER25" s="58"/>
      <c r="ES25" s="58"/>
      <c r="ET25" s="58"/>
      <c r="EU25" s="58"/>
      <c r="EV25" s="58"/>
      <c r="EW25" s="58"/>
      <c r="EX25" s="58"/>
      <c r="EY25" s="58"/>
      <c r="EZ25" s="58"/>
      <c r="FA25" s="58"/>
      <c r="FB25" s="58"/>
      <c r="FC25" s="58"/>
      <c r="FD25" s="58"/>
      <c r="FE25" s="58"/>
      <c r="FF25" s="58"/>
      <c r="FG25" s="58"/>
      <c r="FH25" s="58"/>
      <c r="FI25" s="58"/>
      <c r="FJ25" s="58"/>
      <c r="FK25" s="58"/>
      <c r="FL25" s="58"/>
      <c r="FM25" s="58"/>
      <c r="FN25" s="58"/>
      <c r="FO25" s="58"/>
      <c r="FP25" s="58"/>
      <c r="FQ25" s="58"/>
      <c r="FR25" s="58"/>
      <c r="FS25" s="58"/>
      <c r="FT25" s="58"/>
      <c r="FU25" s="58"/>
      <c r="FV25" s="58"/>
      <c r="FW25" s="58"/>
      <c r="FX25" s="58"/>
      <c r="FY25" s="58"/>
      <c r="FZ25" s="58"/>
      <c r="GA25" s="58"/>
      <c r="GB25" s="58"/>
      <c r="GC25" s="58"/>
      <c r="GD25" s="58"/>
      <c r="GE25" s="58"/>
      <c r="GF25" s="58"/>
      <c r="GG25" s="58"/>
      <c r="GH25" s="58"/>
      <c r="GI25" s="58"/>
      <c r="GJ25" s="58"/>
      <c r="GK25" s="58"/>
      <c r="GL25" s="58"/>
      <c r="GM25" s="58"/>
      <c r="GN25" s="58"/>
      <c r="GO25" s="58"/>
      <c r="GP25" s="58"/>
      <c r="GQ25" s="58"/>
      <c r="GR25" s="58"/>
      <c r="GS25" s="58"/>
      <c r="GT25" s="58"/>
      <c r="GU25" s="58"/>
      <c r="GV25" s="58"/>
      <c r="GW25" s="58"/>
      <c r="GX25" s="58"/>
      <c r="GY25" s="58"/>
      <c r="GZ25" s="58"/>
      <c r="HA25" s="58"/>
      <c r="HB25" s="58"/>
      <c r="HC25" s="58"/>
      <c r="HD25" s="58"/>
      <c r="HE25" s="58"/>
      <c r="HF25" s="58"/>
      <c r="HG25" s="58"/>
      <c r="HH25" s="58"/>
      <c r="HI25" s="58"/>
      <c r="HJ25" s="58"/>
      <c r="HK25" s="58"/>
      <c r="HL25" s="58"/>
      <c r="HM25" s="58"/>
      <c r="HN25" s="58"/>
      <c r="HO25" s="58"/>
      <c r="HP25" s="58"/>
      <c r="HQ25" s="58"/>
      <c r="HR25" s="58"/>
      <c r="HS25" s="58"/>
      <c r="HT25" s="58"/>
      <c r="HU25" s="58"/>
      <c r="HV25" s="58"/>
      <c r="HW25" s="58"/>
      <c r="HX25" s="58"/>
      <c r="HY25" s="58"/>
      <c r="HZ25" s="58"/>
      <c r="IA25" s="58"/>
      <c r="IB25" s="58"/>
      <c r="IC25" s="58"/>
      <c r="ID25" s="58"/>
      <c r="IE25" s="58"/>
      <c r="IF25" s="58"/>
      <c r="IG25" s="58"/>
      <c r="IH25" s="58"/>
      <c r="II25" s="58"/>
      <c r="IJ25" s="58"/>
      <c r="IK25" s="58"/>
      <c r="IL25" s="58"/>
      <c r="IM25" s="58"/>
      <c r="IN25" s="58"/>
      <c r="IO25" s="58"/>
      <c r="IP25" s="58"/>
      <c r="IQ25" s="58"/>
      <c r="IR25" s="58"/>
      <c r="IS25" s="58"/>
      <c r="IT25" s="58"/>
      <c r="IU25" s="58"/>
      <c r="IV25" s="58"/>
      <c r="IW25" s="58"/>
    </row>
    <row r="26" spans="1:257" s="51" customFormat="1" ht="13.5" hidden="1" customHeight="1" x14ac:dyDescent="0.25">
      <c r="A26" s="47" t="s">
        <v>26</v>
      </c>
      <c r="B26" s="48" t="s">
        <v>7</v>
      </c>
      <c r="C26" s="49" t="s">
        <v>14</v>
      </c>
      <c r="D26" s="49" t="s">
        <v>20</v>
      </c>
      <c r="E26" s="49" t="s">
        <v>16</v>
      </c>
      <c r="F26" s="49"/>
      <c r="G26" s="49" t="s">
        <v>17</v>
      </c>
      <c r="H26" s="49" t="s">
        <v>18</v>
      </c>
      <c r="I26" s="49" t="s">
        <v>22</v>
      </c>
      <c r="J26" s="49" t="s">
        <v>23</v>
      </c>
      <c r="K26" s="154" t="s">
        <v>21</v>
      </c>
      <c r="L26" s="86"/>
      <c r="M26" s="86"/>
      <c r="N26" s="155" t="s">
        <v>27</v>
      </c>
      <c r="O26" s="86"/>
      <c r="P26" s="86"/>
      <c r="Q26" s="86"/>
      <c r="R26" s="86"/>
      <c r="S26" s="86"/>
      <c r="T26" s="86"/>
      <c r="U26" s="86"/>
      <c r="V26" s="86"/>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58"/>
      <c r="CI26" s="58"/>
      <c r="CJ26" s="58"/>
      <c r="CK26" s="58"/>
      <c r="CL26" s="58"/>
      <c r="CM26" s="58"/>
      <c r="CN26" s="58"/>
      <c r="CO26" s="58"/>
      <c r="CP26" s="58"/>
      <c r="CQ26" s="58"/>
      <c r="CR26" s="58"/>
      <c r="CS26" s="58"/>
      <c r="CT26" s="58"/>
      <c r="CU26" s="58"/>
      <c r="CV26" s="58"/>
      <c r="CW26" s="58"/>
      <c r="CX26" s="58"/>
      <c r="CY26" s="58"/>
      <c r="CZ26" s="58"/>
      <c r="DA26" s="58"/>
      <c r="DB26" s="58"/>
      <c r="DC26" s="58"/>
      <c r="DD26" s="58"/>
      <c r="DE26" s="58"/>
      <c r="DF26" s="58"/>
      <c r="DG26" s="58"/>
      <c r="DH26" s="58"/>
      <c r="DI26" s="58"/>
      <c r="DJ26" s="58"/>
      <c r="DK26" s="58"/>
      <c r="DL26" s="58"/>
      <c r="DM26" s="58"/>
      <c r="DN26" s="58"/>
      <c r="DO26" s="58"/>
      <c r="DP26" s="58"/>
      <c r="DQ26" s="58"/>
      <c r="DR26" s="58"/>
      <c r="DS26" s="58"/>
      <c r="DT26" s="58"/>
      <c r="DU26" s="58"/>
      <c r="DV26" s="58"/>
      <c r="DW26" s="58"/>
      <c r="DX26" s="58"/>
      <c r="DY26" s="58"/>
      <c r="DZ26" s="58"/>
      <c r="EA26" s="58"/>
      <c r="EB26" s="58"/>
      <c r="EC26" s="58"/>
      <c r="ED26" s="58"/>
      <c r="EE26" s="58"/>
      <c r="EF26" s="58"/>
      <c r="EG26" s="58"/>
      <c r="EH26" s="58"/>
      <c r="EI26" s="58"/>
      <c r="EJ26" s="58"/>
      <c r="EK26" s="58"/>
      <c r="EL26" s="58"/>
      <c r="EM26" s="58"/>
      <c r="EN26" s="58"/>
      <c r="EO26" s="58"/>
      <c r="EP26" s="58"/>
      <c r="EQ26" s="58"/>
      <c r="ER26" s="58"/>
      <c r="ES26" s="58"/>
      <c r="ET26" s="58"/>
      <c r="EU26" s="58"/>
      <c r="EV26" s="58"/>
      <c r="EW26" s="58"/>
      <c r="EX26" s="58"/>
      <c r="EY26" s="58"/>
      <c r="EZ26" s="58"/>
      <c r="FA26" s="58"/>
      <c r="FB26" s="58"/>
      <c r="FC26" s="58"/>
      <c r="FD26" s="58"/>
      <c r="FE26" s="58"/>
      <c r="FF26" s="58"/>
      <c r="FG26" s="58"/>
      <c r="FH26" s="58"/>
      <c r="FI26" s="58"/>
      <c r="FJ26" s="58"/>
      <c r="FK26" s="58"/>
      <c r="FL26" s="58"/>
      <c r="FM26" s="58"/>
      <c r="FN26" s="58"/>
      <c r="FO26" s="58"/>
      <c r="FP26" s="58"/>
      <c r="FQ26" s="58"/>
      <c r="FR26" s="58"/>
      <c r="FS26" s="58"/>
      <c r="FT26" s="58"/>
      <c r="FU26" s="58"/>
      <c r="FV26" s="58"/>
      <c r="FW26" s="58"/>
      <c r="FX26" s="58"/>
      <c r="FY26" s="58"/>
      <c r="FZ26" s="58"/>
      <c r="GA26" s="58"/>
      <c r="GB26" s="58"/>
      <c r="GC26" s="58"/>
      <c r="GD26" s="58"/>
      <c r="GE26" s="58"/>
      <c r="GF26" s="58"/>
      <c r="GG26" s="58"/>
      <c r="GH26" s="58"/>
      <c r="GI26" s="58"/>
      <c r="GJ26" s="58"/>
      <c r="GK26" s="58"/>
      <c r="GL26" s="58"/>
      <c r="GM26" s="58"/>
      <c r="GN26" s="58"/>
      <c r="GO26" s="58"/>
      <c r="GP26" s="58"/>
      <c r="GQ26" s="58"/>
      <c r="GR26" s="58"/>
      <c r="GS26" s="58"/>
      <c r="GT26" s="58"/>
      <c r="GU26" s="58"/>
      <c r="GV26" s="58"/>
      <c r="GW26" s="58"/>
      <c r="GX26" s="58"/>
      <c r="GY26" s="58"/>
      <c r="GZ26" s="58"/>
      <c r="HA26" s="58"/>
      <c r="HB26" s="58"/>
      <c r="HC26" s="58"/>
      <c r="HD26" s="58"/>
      <c r="HE26" s="58"/>
      <c r="HF26" s="58"/>
      <c r="HG26" s="58"/>
      <c r="HH26" s="58"/>
      <c r="HI26" s="58"/>
      <c r="HJ26" s="58"/>
      <c r="HK26" s="58"/>
      <c r="HL26" s="58"/>
      <c r="HM26" s="58"/>
      <c r="HN26" s="58"/>
      <c r="HO26" s="58"/>
      <c r="HP26" s="58"/>
      <c r="HQ26" s="58"/>
      <c r="HR26" s="58"/>
      <c r="HS26" s="58"/>
      <c r="HT26" s="58"/>
      <c r="HU26" s="58"/>
      <c r="HV26" s="58"/>
      <c r="HW26" s="58"/>
      <c r="HX26" s="58"/>
      <c r="HY26" s="58"/>
      <c r="HZ26" s="58"/>
      <c r="IA26" s="58"/>
      <c r="IB26" s="58"/>
      <c r="IC26" s="58"/>
      <c r="ID26" s="58"/>
      <c r="IE26" s="58"/>
      <c r="IF26" s="58"/>
      <c r="IG26" s="58"/>
      <c r="IH26" s="58"/>
      <c r="II26" s="58"/>
      <c r="IJ26" s="58"/>
      <c r="IK26" s="58"/>
      <c r="IL26" s="58"/>
      <c r="IM26" s="58"/>
      <c r="IN26" s="58"/>
      <c r="IO26" s="58"/>
      <c r="IP26" s="58"/>
      <c r="IQ26" s="58"/>
      <c r="IR26" s="58"/>
      <c r="IS26" s="58"/>
      <c r="IT26" s="58"/>
      <c r="IU26" s="58"/>
      <c r="IV26" s="58"/>
      <c r="IW26" s="58"/>
    </row>
    <row r="27" spans="1:257" ht="12.75" hidden="1" customHeight="1" x14ac:dyDescent="0.2">
      <c r="A27" s="11" t="s">
        <v>7</v>
      </c>
      <c r="B27" s="18">
        <v>1</v>
      </c>
      <c r="C27" s="19">
        <v>0</v>
      </c>
      <c r="D27" s="19">
        <v>0</v>
      </c>
      <c r="E27" s="19">
        <v>0</v>
      </c>
      <c r="F27" s="19"/>
      <c r="G27" s="19">
        <v>0</v>
      </c>
      <c r="H27" s="19">
        <v>0</v>
      </c>
      <c r="I27" s="19">
        <v>0</v>
      </c>
      <c r="J27" s="19">
        <v>0</v>
      </c>
      <c r="K27" s="156">
        <v>0</v>
      </c>
      <c r="L27" s="86"/>
      <c r="M27" s="86"/>
      <c r="N27" s="86"/>
      <c r="O27" s="86"/>
      <c r="P27" s="86"/>
      <c r="Q27" s="86"/>
      <c r="R27" s="86"/>
      <c r="S27" s="86"/>
      <c r="T27" s="86"/>
      <c r="U27" s="86"/>
      <c r="V27" s="86"/>
    </row>
    <row r="28" spans="1:257" ht="12.75" hidden="1" customHeight="1" x14ac:dyDescent="0.2">
      <c r="A28" s="12" t="s">
        <v>14</v>
      </c>
      <c r="B28" s="21">
        <v>0</v>
      </c>
      <c r="C28" s="22">
        <v>0</v>
      </c>
      <c r="D28" s="22">
        <v>0</v>
      </c>
      <c r="E28" s="22">
        <v>0</v>
      </c>
      <c r="F28" s="22"/>
      <c r="G28" s="22">
        <v>0</v>
      </c>
      <c r="H28" s="22">
        <v>0</v>
      </c>
      <c r="I28" s="22">
        <v>0</v>
      </c>
      <c r="J28" s="22">
        <v>0</v>
      </c>
      <c r="K28" s="156">
        <v>0</v>
      </c>
      <c r="L28" s="86"/>
      <c r="M28" s="86"/>
      <c r="N28" s="86"/>
      <c r="O28" s="86"/>
      <c r="P28" s="86"/>
      <c r="Q28" s="86"/>
      <c r="R28" s="86"/>
      <c r="S28" s="86"/>
      <c r="T28" s="86"/>
      <c r="U28" s="86"/>
      <c r="V28" s="86"/>
    </row>
    <row r="29" spans="1:257" ht="12.75" hidden="1" customHeight="1" x14ac:dyDescent="0.2">
      <c r="A29" s="12" t="s">
        <v>20</v>
      </c>
      <c r="B29" s="21">
        <v>0</v>
      </c>
      <c r="C29" s="22">
        <v>0</v>
      </c>
      <c r="D29" s="22">
        <v>0</v>
      </c>
      <c r="E29" s="22">
        <v>0</v>
      </c>
      <c r="F29" s="22"/>
      <c r="G29" s="22">
        <v>0</v>
      </c>
      <c r="H29" s="22">
        <v>0</v>
      </c>
      <c r="I29" s="22">
        <v>0</v>
      </c>
      <c r="J29" s="22">
        <v>0</v>
      </c>
      <c r="K29" s="156">
        <v>0</v>
      </c>
      <c r="L29" s="86"/>
      <c r="M29" s="86"/>
      <c r="N29" s="86"/>
      <c r="O29" s="86"/>
      <c r="P29" s="86"/>
      <c r="Q29" s="86"/>
      <c r="R29" s="86"/>
      <c r="S29" s="86"/>
      <c r="T29" s="86"/>
      <c r="U29" s="86"/>
      <c r="V29" s="86"/>
    </row>
    <row r="30" spans="1:257" ht="12.75" hidden="1" customHeight="1" x14ac:dyDescent="0.2">
      <c r="A30" s="12" t="s">
        <v>16</v>
      </c>
      <c r="B30" s="21">
        <v>1</v>
      </c>
      <c r="C30" s="22">
        <v>0</v>
      </c>
      <c r="D30" s="22">
        <v>0</v>
      </c>
      <c r="E30" s="22">
        <v>0</v>
      </c>
      <c r="F30" s="22"/>
      <c r="G30" s="22">
        <v>0</v>
      </c>
      <c r="H30" s="22">
        <v>0</v>
      </c>
      <c r="I30" s="22">
        <v>0</v>
      </c>
      <c r="J30" s="22">
        <v>0</v>
      </c>
      <c r="K30" s="156">
        <v>0</v>
      </c>
      <c r="L30" s="86"/>
      <c r="M30" s="86"/>
      <c r="N30" s="86"/>
      <c r="O30" s="86"/>
      <c r="P30" s="86"/>
      <c r="Q30" s="86"/>
      <c r="R30" s="86"/>
      <c r="S30" s="86"/>
      <c r="T30" s="86"/>
      <c r="U30" s="86"/>
      <c r="V30" s="86"/>
    </row>
    <row r="31" spans="1:257" ht="12.75" hidden="1" customHeight="1" x14ac:dyDescent="0.2">
      <c r="A31" s="12" t="s">
        <v>17</v>
      </c>
      <c r="B31" s="21">
        <v>0</v>
      </c>
      <c r="C31" s="22">
        <v>0</v>
      </c>
      <c r="D31" s="22">
        <v>0</v>
      </c>
      <c r="E31" s="22">
        <v>0</v>
      </c>
      <c r="F31" s="22"/>
      <c r="G31" s="22">
        <v>0</v>
      </c>
      <c r="H31" s="22">
        <v>0</v>
      </c>
      <c r="I31" s="22">
        <v>0</v>
      </c>
      <c r="J31" s="22">
        <v>0</v>
      </c>
      <c r="K31" s="156">
        <v>0</v>
      </c>
      <c r="L31" s="86"/>
      <c r="M31" s="86"/>
      <c r="N31" s="86"/>
      <c r="O31" s="86"/>
      <c r="P31" s="86"/>
      <c r="Q31" s="86"/>
      <c r="R31" s="86"/>
      <c r="S31" s="86"/>
      <c r="T31" s="86"/>
      <c r="U31" s="86"/>
      <c r="V31" s="86"/>
    </row>
    <row r="32" spans="1:257" ht="12.75" hidden="1" customHeight="1" x14ac:dyDescent="0.2">
      <c r="A32" s="12" t="s">
        <v>18</v>
      </c>
      <c r="B32" s="21">
        <v>0</v>
      </c>
      <c r="C32" s="22">
        <v>0</v>
      </c>
      <c r="D32" s="22">
        <v>0</v>
      </c>
      <c r="E32" s="22">
        <v>0</v>
      </c>
      <c r="F32" s="22"/>
      <c r="G32" s="22">
        <v>0</v>
      </c>
      <c r="H32" s="22">
        <v>0</v>
      </c>
      <c r="I32" s="22">
        <v>0</v>
      </c>
      <c r="J32" s="22">
        <v>0</v>
      </c>
      <c r="K32" s="156">
        <v>0</v>
      </c>
      <c r="L32" s="86"/>
      <c r="M32" s="86"/>
      <c r="N32" s="86"/>
      <c r="O32" s="86"/>
      <c r="P32" s="86"/>
      <c r="Q32" s="86"/>
      <c r="R32" s="86"/>
      <c r="S32" s="86"/>
      <c r="T32" s="86"/>
      <c r="U32" s="86"/>
      <c r="V32" s="86"/>
    </row>
    <row r="33" spans="1:257" ht="12.75" hidden="1" customHeight="1" x14ac:dyDescent="0.2">
      <c r="A33" s="12" t="s">
        <v>22</v>
      </c>
      <c r="B33" s="21">
        <v>0</v>
      </c>
      <c r="C33" s="22">
        <v>0</v>
      </c>
      <c r="D33" s="22">
        <v>0</v>
      </c>
      <c r="E33" s="22">
        <v>0</v>
      </c>
      <c r="F33" s="22"/>
      <c r="G33" s="22">
        <v>0</v>
      </c>
      <c r="H33" s="22">
        <v>0</v>
      </c>
      <c r="I33" s="22">
        <v>0</v>
      </c>
      <c r="J33" s="22">
        <v>0</v>
      </c>
      <c r="K33" s="156">
        <v>0</v>
      </c>
      <c r="L33" s="86"/>
      <c r="M33" s="86"/>
      <c r="N33" s="86"/>
      <c r="O33" s="86"/>
      <c r="P33" s="86"/>
      <c r="Q33" s="86"/>
      <c r="R33" s="86"/>
      <c r="S33" s="86"/>
      <c r="T33" s="86"/>
      <c r="U33" s="86"/>
      <c r="V33" s="86"/>
    </row>
    <row r="34" spans="1:257" ht="12.75" hidden="1" customHeight="1" x14ac:dyDescent="0.2">
      <c r="A34" s="12" t="s">
        <v>23</v>
      </c>
      <c r="B34" s="21">
        <v>0</v>
      </c>
      <c r="C34" s="22">
        <v>0</v>
      </c>
      <c r="D34" s="22">
        <v>0</v>
      </c>
      <c r="E34" s="22">
        <v>0</v>
      </c>
      <c r="F34" s="22"/>
      <c r="G34" s="22">
        <v>0</v>
      </c>
      <c r="H34" s="22">
        <v>0</v>
      </c>
      <c r="I34" s="22">
        <v>0</v>
      </c>
      <c r="J34" s="22">
        <v>0</v>
      </c>
      <c r="K34" s="156">
        <v>0</v>
      </c>
      <c r="L34" s="86"/>
      <c r="M34" s="86"/>
      <c r="N34" s="86"/>
      <c r="O34" s="86"/>
      <c r="P34" s="86"/>
      <c r="Q34" s="86"/>
      <c r="R34" s="86"/>
      <c r="S34" s="86"/>
      <c r="T34" s="86"/>
      <c r="U34" s="86"/>
      <c r="V34" s="86"/>
    </row>
    <row r="35" spans="1:257" ht="13.5" hidden="1" customHeight="1" x14ac:dyDescent="0.25">
      <c r="A35" s="16" t="s">
        <v>21</v>
      </c>
      <c r="B35" s="24">
        <v>0</v>
      </c>
      <c r="C35" s="25">
        <v>0</v>
      </c>
      <c r="D35" s="25">
        <v>0</v>
      </c>
      <c r="E35" s="25">
        <v>0</v>
      </c>
      <c r="F35" s="25"/>
      <c r="G35" s="25">
        <v>0</v>
      </c>
      <c r="H35" s="25">
        <v>0</v>
      </c>
      <c r="I35" s="25">
        <v>0</v>
      </c>
      <c r="J35" s="25">
        <v>0</v>
      </c>
      <c r="K35" s="156">
        <v>0</v>
      </c>
      <c r="L35" s="86"/>
      <c r="M35" s="86"/>
      <c r="N35" s="86"/>
      <c r="O35" s="86"/>
      <c r="P35" s="86"/>
      <c r="Q35" s="86"/>
      <c r="R35" s="86"/>
      <c r="S35" s="86"/>
      <c r="T35" s="86"/>
      <c r="U35" s="86"/>
      <c r="V35" s="86"/>
    </row>
    <row r="36" spans="1:257" ht="13.5" hidden="1" customHeight="1" x14ac:dyDescent="0.2">
      <c r="A36" s="43" t="s">
        <v>28</v>
      </c>
      <c r="B36" s="44">
        <f t="shared" ref="B36:K36" si="1">SUM(B27:B35)</f>
        <v>2</v>
      </c>
      <c r="C36" s="45">
        <f t="shared" si="1"/>
        <v>0</v>
      </c>
      <c r="D36" s="45">
        <f t="shared" si="1"/>
        <v>0</v>
      </c>
      <c r="E36" s="45">
        <f t="shared" si="1"/>
        <v>0</v>
      </c>
      <c r="F36" s="45"/>
      <c r="G36" s="45">
        <f t="shared" si="1"/>
        <v>0</v>
      </c>
      <c r="H36" s="45">
        <f t="shared" si="1"/>
        <v>0</v>
      </c>
      <c r="I36" s="45">
        <f t="shared" si="1"/>
        <v>0</v>
      </c>
      <c r="J36" s="45">
        <f t="shared" si="1"/>
        <v>0</v>
      </c>
      <c r="K36" s="157">
        <f t="shared" ref="K36:T36" si="2">SUM(K27:K35)</f>
        <v>0</v>
      </c>
      <c r="L36" s="86"/>
      <c r="M36" s="86"/>
      <c r="N36" s="86"/>
      <c r="O36" s="86"/>
      <c r="P36" s="86"/>
      <c r="Q36" s="86"/>
      <c r="R36" s="86"/>
      <c r="S36" s="86"/>
      <c r="T36" s="86"/>
      <c r="U36" s="86"/>
      <c r="V36" s="86"/>
    </row>
    <row r="37" spans="1:257" ht="13.5" customHeight="1" x14ac:dyDescent="0.2">
      <c r="A37" s="120" t="s">
        <v>29</v>
      </c>
      <c r="B37" s="143" t="s">
        <v>7</v>
      </c>
      <c r="C37" s="143" t="s">
        <v>14</v>
      </c>
      <c r="D37" s="143" t="s">
        <v>20</v>
      </c>
      <c r="E37" s="143" t="s">
        <v>16</v>
      </c>
      <c r="F37" s="143" t="s">
        <v>17</v>
      </c>
      <c r="G37" s="143" t="s">
        <v>18</v>
      </c>
      <c r="H37" s="143" t="s">
        <v>22</v>
      </c>
      <c r="I37" s="143" t="s">
        <v>23</v>
      </c>
      <c r="J37" s="143" t="s">
        <v>21</v>
      </c>
      <c r="K37" s="163" t="s">
        <v>43</v>
      </c>
      <c r="L37" s="164"/>
      <c r="M37" s="165">
        <f ca="1">SUM(B17+B19+B18)*297*0.02</f>
        <v>9408960</v>
      </c>
      <c r="N37" s="163" t="s">
        <v>48</v>
      </c>
      <c r="O37" s="164"/>
      <c r="P37" s="165">
        <f ca="1">SUM(B17+B19+B18)*283*0.02</f>
        <v>8965440</v>
      </c>
      <c r="Q37" s="166" t="s">
        <v>51</v>
      </c>
      <c r="R37" s="163">
        <f ca="1">(B20+B22)*371*0.02</f>
        <v>6796720</v>
      </c>
      <c r="S37" s="163" t="s">
        <v>54</v>
      </c>
      <c r="T37" s="164">
        <f ca="1">(B20+B22)*219*0.02</f>
        <v>4012080</v>
      </c>
      <c r="U37" s="163" t="s">
        <v>57</v>
      </c>
      <c r="V37" s="165">
        <f ca="1">B15*245*0.02</f>
        <v>2802800</v>
      </c>
      <c r="IW37"/>
    </row>
    <row r="38" spans="1:257" ht="13.5" customHeight="1" x14ac:dyDescent="0.2">
      <c r="A38" s="121"/>
      <c r="B38" s="143"/>
      <c r="C38" s="143"/>
      <c r="D38" s="143"/>
      <c r="E38" s="143"/>
      <c r="F38" s="143"/>
      <c r="G38" s="143"/>
      <c r="H38" s="143"/>
      <c r="I38" s="143"/>
      <c r="J38" s="143"/>
      <c r="K38" s="164"/>
      <c r="L38" s="164"/>
      <c r="M38" s="164"/>
      <c r="N38" s="164"/>
      <c r="O38" s="164"/>
      <c r="P38" s="164"/>
      <c r="Q38" s="167"/>
      <c r="R38" s="164"/>
      <c r="S38" s="164"/>
      <c r="T38" s="164"/>
      <c r="U38" s="164"/>
      <c r="V38" s="164"/>
      <c r="IW38"/>
    </row>
    <row r="39" spans="1:257" ht="12.75" customHeight="1" x14ac:dyDescent="0.2">
      <c r="A39" s="90" t="s">
        <v>7</v>
      </c>
      <c r="B39" s="87">
        <v>0</v>
      </c>
      <c r="C39" s="88">
        <v>720</v>
      </c>
      <c r="D39" s="88">
        <v>790</v>
      </c>
      <c r="E39" s="88">
        <v>297</v>
      </c>
      <c r="F39" s="88">
        <v>283</v>
      </c>
      <c r="G39" s="88">
        <v>296</v>
      </c>
      <c r="H39" s="88">
        <v>461</v>
      </c>
      <c r="I39" s="88">
        <v>769</v>
      </c>
      <c r="J39" s="89">
        <v>996</v>
      </c>
      <c r="K39" s="164"/>
      <c r="L39" s="164"/>
      <c r="M39" s="164"/>
      <c r="N39" s="164"/>
      <c r="O39" s="164"/>
      <c r="P39" s="164"/>
      <c r="Q39" s="167"/>
      <c r="R39" s="164"/>
      <c r="S39" s="164"/>
      <c r="T39" s="164"/>
      <c r="U39" s="164"/>
      <c r="V39" s="164"/>
      <c r="IW39"/>
    </row>
    <row r="40" spans="1:257" ht="12.75" customHeight="1" x14ac:dyDescent="0.2">
      <c r="A40" s="12" t="s">
        <v>14</v>
      </c>
      <c r="B40" s="27">
        <v>720</v>
      </c>
      <c r="C40" s="28">
        <v>0</v>
      </c>
      <c r="D40" s="28">
        <v>884</v>
      </c>
      <c r="E40" s="28">
        <v>555</v>
      </c>
      <c r="F40" s="28">
        <v>722</v>
      </c>
      <c r="G40" s="28">
        <v>461</v>
      </c>
      <c r="H40" s="28">
        <v>685</v>
      </c>
      <c r="I40" s="28">
        <v>245</v>
      </c>
      <c r="J40" s="13">
        <v>1099</v>
      </c>
      <c r="K40" s="163" t="s">
        <v>44</v>
      </c>
      <c r="L40" s="164"/>
      <c r="M40" s="165">
        <f ca="1">SUM(B19+B18)*359*0.02</f>
        <v>8860120</v>
      </c>
      <c r="N40" s="163" t="s">
        <v>49</v>
      </c>
      <c r="O40" s="164"/>
      <c r="P40" s="165">
        <f ca="1">SUM(B17+B19)*263*0.02</f>
        <v>3592580</v>
      </c>
      <c r="Q40" s="166" t="s">
        <v>52</v>
      </c>
      <c r="R40" s="164">
        <f ca="1">(B22)*589*0.02</f>
        <v>7185800</v>
      </c>
      <c r="S40" s="163" t="s">
        <v>55</v>
      </c>
      <c r="T40" s="164">
        <f ca="1">(B20)*589*0.02</f>
        <v>3604680</v>
      </c>
      <c r="U40" s="164"/>
      <c r="V40" s="164"/>
      <c r="IW40"/>
    </row>
    <row r="41" spans="1:257" ht="12.75" customHeight="1" x14ac:dyDescent="0.2">
      <c r="A41" s="12" t="s">
        <v>20</v>
      </c>
      <c r="B41" s="27">
        <v>790</v>
      </c>
      <c r="C41" s="28">
        <v>884</v>
      </c>
      <c r="D41" s="28">
        <v>0</v>
      </c>
      <c r="E41" s="28">
        <v>976</v>
      </c>
      <c r="F41" s="28">
        <v>614</v>
      </c>
      <c r="G41" s="28">
        <v>667</v>
      </c>
      <c r="H41" s="28">
        <v>371</v>
      </c>
      <c r="I41" s="28">
        <v>645</v>
      </c>
      <c r="J41" s="13">
        <v>219</v>
      </c>
      <c r="K41" s="164"/>
      <c r="L41" s="164"/>
      <c r="M41" s="164"/>
      <c r="N41" s="164"/>
      <c r="O41" s="164"/>
      <c r="P41" s="164"/>
      <c r="Q41" s="167"/>
      <c r="R41" s="164"/>
      <c r="S41" s="164"/>
      <c r="T41" s="164"/>
      <c r="U41" s="164"/>
      <c r="V41" s="164"/>
      <c r="IW41"/>
    </row>
    <row r="42" spans="1:257" ht="12.75" customHeight="1" x14ac:dyDescent="0.2">
      <c r="A42" s="12" t="s">
        <v>16</v>
      </c>
      <c r="B42" s="27">
        <v>297</v>
      </c>
      <c r="C42" s="28">
        <v>555</v>
      </c>
      <c r="D42" s="28">
        <v>976</v>
      </c>
      <c r="E42" s="28">
        <v>0</v>
      </c>
      <c r="F42" s="28">
        <v>531</v>
      </c>
      <c r="G42" s="28">
        <v>359</v>
      </c>
      <c r="H42" s="28">
        <v>602</v>
      </c>
      <c r="I42" s="28">
        <v>715</v>
      </c>
      <c r="J42" s="13">
        <v>1217</v>
      </c>
      <c r="K42" s="164"/>
      <c r="L42" s="164"/>
      <c r="M42" s="164"/>
      <c r="N42" s="164"/>
      <c r="O42" s="164"/>
      <c r="P42" s="164"/>
      <c r="Q42" s="167"/>
      <c r="R42" s="164"/>
      <c r="S42" s="164"/>
      <c r="T42" s="164"/>
      <c r="U42" s="164"/>
      <c r="V42" s="164"/>
      <c r="IW42"/>
    </row>
    <row r="43" spans="1:257" ht="12.75" customHeight="1" x14ac:dyDescent="0.2">
      <c r="A43" s="12" t="s">
        <v>17</v>
      </c>
      <c r="B43" s="27">
        <v>283</v>
      </c>
      <c r="C43" s="28">
        <v>722</v>
      </c>
      <c r="D43" s="28">
        <v>614</v>
      </c>
      <c r="E43" s="28">
        <v>531</v>
      </c>
      <c r="F43" s="28">
        <v>0</v>
      </c>
      <c r="G43" s="28">
        <v>263</v>
      </c>
      <c r="H43" s="28">
        <v>286</v>
      </c>
      <c r="I43" s="28">
        <v>629</v>
      </c>
      <c r="J43" s="13">
        <v>721</v>
      </c>
      <c r="K43" s="163" t="s">
        <v>45</v>
      </c>
      <c r="L43" s="164"/>
      <c r="M43" s="165">
        <f ca="1">SUM(B18)*263*0.02</f>
        <v>4739260</v>
      </c>
      <c r="N43" s="163" t="s">
        <v>50</v>
      </c>
      <c r="O43" s="164"/>
      <c r="P43" s="165">
        <f ca="1">SUM(B17)*359*0.02</f>
        <v>2513000</v>
      </c>
      <c r="Q43" s="168" t="s">
        <v>53</v>
      </c>
      <c r="R43" s="169" t="s">
        <v>60</v>
      </c>
      <c r="S43" s="170" t="s">
        <v>56</v>
      </c>
      <c r="T43" s="169" t="s">
        <v>60</v>
      </c>
      <c r="U43" s="171" t="s">
        <v>58</v>
      </c>
      <c r="V43" s="169" t="s">
        <v>60</v>
      </c>
      <c r="IW43"/>
    </row>
    <row r="44" spans="1:257" ht="12.75" customHeight="1" x14ac:dyDescent="0.2">
      <c r="A44" s="12" t="s">
        <v>18</v>
      </c>
      <c r="B44" s="27">
        <v>296</v>
      </c>
      <c r="C44" s="28">
        <v>461</v>
      </c>
      <c r="D44" s="28">
        <v>667</v>
      </c>
      <c r="E44" s="28">
        <v>359</v>
      </c>
      <c r="F44" s="28">
        <v>263</v>
      </c>
      <c r="G44" s="28">
        <v>0</v>
      </c>
      <c r="H44" s="28">
        <v>288</v>
      </c>
      <c r="I44" s="28">
        <v>479</v>
      </c>
      <c r="J44" s="13">
        <v>907</v>
      </c>
      <c r="K44" s="164"/>
      <c r="L44" s="164"/>
      <c r="M44" s="164"/>
      <c r="N44" s="164"/>
      <c r="O44" s="164"/>
      <c r="P44" s="164"/>
      <c r="Q44" s="172"/>
      <c r="R44" s="173"/>
      <c r="S44" s="174"/>
      <c r="T44" s="173"/>
      <c r="U44" s="175"/>
      <c r="V44" s="173"/>
      <c r="IW44"/>
    </row>
    <row r="45" spans="1:257" ht="12.75" customHeight="1" x14ac:dyDescent="0.2">
      <c r="A45" s="12" t="s">
        <v>22</v>
      </c>
      <c r="B45" s="27">
        <v>461</v>
      </c>
      <c r="C45" s="28">
        <v>685</v>
      </c>
      <c r="D45" s="28">
        <v>371</v>
      </c>
      <c r="E45" s="28">
        <v>602</v>
      </c>
      <c r="F45" s="28">
        <v>286</v>
      </c>
      <c r="G45" s="28">
        <v>288</v>
      </c>
      <c r="H45" s="28">
        <v>0</v>
      </c>
      <c r="I45" s="28">
        <v>448</v>
      </c>
      <c r="J45" s="13">
        <v>589</v>
      </c>
      <c r="K45" s="164"/>
      <c r="L45" s="164"/>
      <c r="M45" s="164"/>
      <c r="N45" s="164"/>
      <c r="O45" s="164"/>
      <c r="P45" s="164"/>
      <c r="Q45" s="172"/>
      <c r="R45" s="173"/>
      <c r="S45" s="174"/>
      <c r="T45" s="173"/>
      <c r="U45" s="175"/>
      <c r="V45" s="173"/>
      <c r="IW45"/>
    </row>
    <row r="46" spans="1:257" ht="12.75" customHeight="1" x14ac:dyDescent="0.2">
      <c r="A46" s="12" t="s">
        <v>23</v>
      </c>
      <c r="B46" s="27">
        <v>769</v>
      </c>
      <c r="C46" s="28">
        <v>245</v>
      </c>
      <c r="D46" s="28">
        <v>645</v>
      </c>
      <c r="E46" s="28">
        <v>715</v>
      </c>
      <c r="F46" s="28">
        <v>629</v>
      </c>
      <c r="G46" s="28">
        <v>479</v>
      </c>
      <c r="H46" s="28">
        <v>448</v>
      </c>
      <c r="I46" s="28">
        <v>0</v>
      </c>
      <c r="J46" s="13">
        <v>867</v>
      </c>
      <c r="K46" s="171" t="s">
        <v>46</v>
      </c>
      <c r="L46" s="175"/>
      <c r="M46" s="176" t="s">
        <v>60</v>
      </c>
      <c r="N46" s="171" t="s">
        <v>59</v>
      </c>
      <c r="O46" s="175"/>
      <c r="P46" s="176" t="s">
        <v>60</v>
      </c>
      <c r="Q46" s="172"/>
      <c r="R46" s="173"/>
      <c r="S46" s="174"/>
      <c r="T46" s="173"/>
      <c r="U46" s="175"/>
      <c r="V46" s="173"/>
      <c r="IW46"/>
    </row>
    <row r="47" spans="1:257" ht="13.5" customHeight="1" thickBot="1" x14ac:dyDescent="0.25">
      <c r="A47" s="16" t="s">
        <v>21</v>
      </c>
      <c r="B47" s="29">
        <v>996</v>
      </c>
      <c r="C47" s="30">
        <v>1099</v>
      </c>
      <c r="D47" s="30">
        <v>219</v>
      </c>
      <c r="E47" s="30">
        <v>1217</v>
      </c>
      <c r="F47" s="30">
        <v>721</v>
      </c>
      <c r="G47" s="30">
        <v>907</v>
      </c>
      <c r="H47" s="30">
        <v>589</v>
      </c>
      <c r="I47" s="30">
        <v>867</v>
      </c>
      <c r="J47" s="31">
        <v>0</v>
      </c>
      <c r="K47" s="175"/>
      <c r="L47" s="175"/>
      <c r="M47" s="177"/>
      <c r="N47" s="175"/>
      <c r="O47" s="175"/>
      <c r="P47" s="177"/>
      <c r="Q47" s="178"/>
      <c r="R47" s="179"/>
      <c r="S47" s="180"/>
      <c r="T47" s="179"/>
      <c r="U47" s="175"/>
      <c r="V47" s="179"/>
      <c r="IW47"/>
    </row>
    <row r="48" spans="1:257" ht="13.5" customHeight="1" x14ac:dyDescent="0.2">
      <c r="K48" s="186" t="s">
        <v>47</v>
      </c>
      <c r="L48" s="187"/>
      <c r="M48" s="188">
        <f ca="1">SUM(M37:M45)</f>
        <v>23008340</v>
      </c>
      <c r="N48" s="186" t="s">
        <v>47</v>
      </c>
      <c r="O48" s="187"/>
      <c r="P48" s="188">
        <f ca="1">SUM(P37:P45)</f>
        <v>15071020</v>
      </c>
      <c r="Q48" s="186" t="s">
        <v>47</v>
      </c>
      <c r="R48" s="187">
        <f ca="1">SUM(R37:R42)</f>
        <v>13982520</v>
      </c>
      <c r="S48" s="186" t="s">
        <v>47</v>
      </c>
      <c r="T48" s="187">
        <f ca="1">SUM(T37:T42)</f>
        <v>7616760</v>
      </c>
      <c r="U48" s="186" t="s">
        <v>47</v>
      </c>
      <c r="V48" s="189">
        <f ca="1">SUM(V37:V42)</f>
        <v>2802800</v>
      </c>
    </row>
    <row r="49" spans="11:22" ht="13.5" customHeight="1" x14ac:dyDescent="0.2">
      <c r="K49" s="187"/>
      <c r="L49" s="187"/>
      <c r="M49" s="190"/>
      <c r="N49" s="187"/>
      <c r="O49" s="187"/>
      <c r="P49" s="190"/>
      <c r="Q49" s="186"/>
      <c r="R49" s="187"/>
      <c r="S49" s="186"/>
      <c r="T49" s="187"/>
      <c r="U49" s="186"/>
      <c r="V49" s="187"/>
    </row>
  </sheetData>
  <mergeCells count="77">
    <mergeCell ref="S48:S49"/>
    <mergeCell ref="T48:T49"/>
    <mergeCell ref="U48:U49"/>
    <mergeCell ref="V48:V49"/>
    <mergeCell ref="K48:L49"/>
    <mergeCell ref="M48:M49"/>
    <mergeCell ref="N48:O49"/>
    <mergeCell ref="P48:P49"/>
    <mergeCell ref="Q48:Q49"/>
    <mergeCell ref="R48:R49"/>
    <mergeCell ref="S43:S47"/>
    <mergeCell ref="T43:T47"/>
    <mergeCell ref="U43:U47"/>
    <mergeCell ref="V43:V47"/>
    <mergeCell ref="K46:L47"/>
    <mergeCell ref="M46:M47"/>
    <mergeCell ref="N46:O47"/>
    <mergeCell ref="P46:P47"/>
    <mergeCell ref="K43:L45"/>
    <mergeCell ref="M43:M45"/>
    <mergeCell ref="N43:O45"/>
    <mergeCell ref="P43:P45"/>
    <mergeCell ref="Q43:Q47"/>
    <mergeCell ref="R43:R47"/>
    <mergeCell ref="U37:U42"/>
    <mergeCell ref="V37:V42"/>
    <mergeCell ref="K40:L42"/>
    <mergeCell ref="M40:M42"/>
    <mergeCell ref="N40:O42"/>
    <mergeCell ref="P40:P42"/>
    <mergeCell ref="Q40:Q42"/>
    <mergeCell ref="R40:R42"/>
    <mergeCell ref="S40:S42"/>
    <mergeCell ref="T40:T42"/>
    <mergeCell ref="U24:U25"/>
    <mergeCell ref="V24:V25"/>
    <mergeCell ref="K37:L39"/>
    <mergeCell ref="M37:M39"/>
    <mergeCell ref="N37:O39"/>
    <mergeCell ref="P37:P39"/>
    <mergeCell ref="Q37:Q39"/>
    <mergeCell ref="R37:R39"/>
    <mergeCell ref="S37:S39"/>
    <mergeCell ref="T37:T39"/>
    <mergeCell ref="N24:O25"/>
    <mergeCell ref="P24:P25"/>
    <mergeCell ref="Q24:Q25"/>
    <mergeCell ref="R24:R25"/>
    <mergeCell ref="S24:S25"/>
    <mergeCell ref="T24:T25"/>
    <mergeCell ref="G37:G38"/>
    <mergeCell ref="H37:H38"/>
    <mergeCell ref="I37:I38"/>
    <mergeCell ref="J37:J38"/>
    <mergeCell ref="K24:L25"/>
    <mergeCell ref="M24:M25"/>
    <mergeCell ref="A37:A38"/>
    <mergeCell ref="B37:B38"/>
    <mergeCell ref="C37:C38"/>
    <mergeCell ref="D37:D38"/>
    <mergeCell ref="E37:E38"/>
    <mergeCell ref="F37:F38"/>
    <mergeCell ref="P14:P15"/>
    <mergeCell ref="Q14:Q15"/>
    <mergeCell ref="E15:F15"/>
    <mergeCell ref="E16:H23"/>
    <mergeCell ref="I22:M23"/>
    <mergeCell ref="N22:N23"/>
    <mergeCell ref="O22:O23"/>
    <mergeCell ref="P22:P23"/>
    <mergeCell ref="Q22:Q23"/>
    <mergeCell ref="D13:D23"/>
    <mergeCell ref="E13:F13"/>
    <mergeCell ref="H13:H15"/>
    <mergeCell ref="K13:N13"/>
    <mergeCell ref="E14:F14"/>
    <mergeCell ref="O14:O15"/>
  </mergeCells>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49"/>
  <sheetViews>
    <sheetView showGridLines="0" topLeftCell="A14" zoomScaleNormal="100" workbookViewId="0">
      <selection activeCell="Q24" sqref="Q24:Q25"/>
    </sheetView>
  </sheetViews>
  <sheetFormatPr defaultColWidth="8.85546875" defaultRowHeight="13.5" customHeight="1" x14ac:dyDescent="0.2"/>
  <cols>
    <col min="1" max="2" width="15.28515625" style="1" customWidth="1"/>
    <col min="3" max="3" width="15.5703125" style="1" customWidth="1"/>
    <col min="4" max="4" width="8.85546875" style="1" customWidth="1"/>
    <col min="5" max="5" width="9.85546875" style="1" customWidth="1"/>
    <col min="6" max="6" width="24.85546875" style="1" customWidth="1"/>
    <col min="7" max="7" width="9.85546875" style="1" customWidth="1"/>
    <col min="8" max="8" width="20.140625" style="1" customWidth="1"/>
    <col min="9" max="10" width="8.85546875" style="1" customWidth="1"/>
    <col min="11" max="11" width="13.28515625" style="1" customWidth="1"/>
    <col min="12" max="12" width="15.140625" style="1" customWidth="1"/>
    <col min="13" max="13" width="15.28515625" style="1" customWidth="1"/>
    <col min="14" max="14" width="12.5703125" style="1" customWidth="1"/>
    <col min="15" max="15" width="16.42578125" style="1" customWidth="1"/>
    <col min="16" max="16" width="23.85546875" style="1" customWidth="1"/>
    <col min="17" max="17" width="20.5703125" style="1" customWidth="1"/>
    <col min="18" max="18" width="19.42578125" style="1" customWidth="1"/>
    <col min="19" max="19" width="17.85546875" style="1" customWidth="1"/>
    <col min="20" max="20" width="8.85546875" style="1" customWidth="1"/>
    <col min="21" max="21" width="13.7109375" style="1" customWidth="1"/>
    <col min="22" max="22" width="17.5703125" style="1" customWidth="1"/>
    <col min="23" max="257" width="8.85546875" style="1" customWidth="1"/>
  </cols>
  <sheetData>
    <row r="1" spans="1:257" ht="13.5" hidden="1" customHeight="1" x14ac:dyDescent="0.2">
      <c r="A1" s="2"/>
      <c r="B1" s="3" t="s">
        <v>0</v>
      </c>
      <c r="C1" s="4"/>
      <c r="D1" s="34"/>
      <c r="E1" s="34"/>
      <c r="F1" s="34"/>
      <c r="G1" s="34"/>
      <c r="H1" s="34"/>
      <c r="I1" s="34"/>
      <c r="J1" s="34"/>
      <c r="K1" s="5"/>
      <c r="L1" s="34"/>
      <c r="M1" s="34"/>
      <c r="N1" s="34"/>
      <c r="O1" s="34"/>
      <c r="P1" s="34"/>
      <c r="Q1" s="34"/>
      <c r="R1" s="34"/>
      <c r="S1" s="34"/>
      <c r="T1" s="34"/>
      <c r="U1" s="34"/>
      <c r="V1" s="34"/>
    </row>
    <row r="2" spans="1:257" ht="12.75" hidden="1" customHeight="1" x14ac:dyDescent="0.2">
      <c r="A2" s="2"/>
      <c r="B2" s="6">
        <f>B14*(SUMPRODUCT(B27:B35,B39:B47))</f>
        <v>852390000</v>
      </c>
      <c r="C2" s="4"/>
      <c r="D2" s="34"/>
      <c r="E2" s="34"/>
      <c r="F2" s="34"/>
      <c r="G2" s="34"/>
      <c r="H2" s="34"/>
      <c r="I2" s="34"/>
      <c r="J2" s="34"/>
      <c r="K2" s="5"/>
      <c r="L2" s="34"/>
      <c r="M2" s="34"/>
      <c r="N2" s="34"/>
      <c r="O2" s="34"/>
      <c r="P2" s="34"/>
      <c r="Q2" s="34"/>
      <c r="R2" s="34"/>
      <c r="S2" s="34"/>
      <c r="T2" s="34"/>
      <c r="U2" s="34"/>
      <c r="V2" s="34"/>
    </row>
    <row r="3" spans="1:257" ht="12.75" hidden="1" customHeight="1" x14ac:dyDescent="0.2">
      <c r="A3" s="2"/>
      <c r="B3" s="7">
        <f>B15*(SUMPRODUCT(C27:C35,C39:C47))</f>
        <v>0</v>
      </c>
      <c r="C3" s="4"/>
      <c r="D3" s="34"/>
      <c r="E3" s="34"/>
      <c r="F3" s="34"/>
      <c r="G3" s="34"/>
      <c r="H3" s="34"/>
      <c r="I3" s="34"/>
      <c r="J3" s="34"/>
      <c r="K3" s="5"/>
      <c r="L3" s="34"/>
      <c r="M3" s="34"/>
      <c r="N3" s="34"/>
      <c r="O3" s="34"/>
      <c r="P3" s="34"/>
      <c r="Q3" s="34"/>
      <c r="R3" s="34"/>
      <c r="S3" s="34"/>
      <c r="T3" s="34"/>
      <c r="U3" s="34"/>
      <c r="V3" s="34"/>
    </row>
    <row r="4" spans="1:257" ht="12.75" hidden="1" customHeight="1" x14ac:dyDescent="0.2">
      <c r="A4" s="2"/>
      <c r="B4" s="7">
        <f>B16*(SUMPRODUCT(D27:D35,D39:D47))</f>
        <v>0</v>
      </c>
      <c r="C4" s="4"/>
      <c r="D4" s="34"/>
      <c r="E4" s="34"/>
      <c r="F4" s="34"/>
      <c r="G4" s="34"/>
      <c r="H4" s="34"/>
      <c r="I4" s="34"/>
      <c r="J4" s="34"/>
      <c r="K4" s="5"/>
      <c r="L4" s="34"/>
      <c r="M4" s="34"/>
      <c r="N4" s="34"/>
      <c r="O4" s="34"/>
      <c r="P4" s="34"/>
      <c r="Q4" s="34"/>
      <c r="R4" s="34"/>
      <c r="S4" s="34"/>
      <c r="T4" s="34"/>
      <c r="U4" s="34"/>
      <c r="V4" s="34"/>
    </row>
    <row r="5" spans="1:257" ht="12.75" hidden="1" customHeight="1" x14ac:dyDescent="0.2">
      <c r="A5" s="2"/>
      <c r="B5" s="7">
        <f>B17*(SUMPRODUCT(E27:E35,E39:E47))</f>
        <v>0</v>
      </c>
      <c r="C5" s="4"/>
      <c r="D5" s="34"/>
      <c r="E5" s="34"/>
      <c r="F5" s="34"/>
      <c r="G5" s="34"/>
      <c r="H5" s="34"/>
      <c r="I5" s="34"/>
      <c r="J5" s="34"/>
      <c r="K5" s="5"/>
      <c r="L5" s="34"/>
      <c r="M5" s="34"/>
      <c r="N5" s="34"/>
      <c r="O5" s="34"/>
      <c r="P5" s="34"/>
      <c r="Q5" s="34"/>
      <c r="R5" s="34"/>
      <c r="S5" s="34"/>
      <c r="T5" s="34"/>
      <c r="U5" s="34"/>
      <c r="V5" s="34"/>
    </row>
    <row r="6" spans="1:257" ht="12.75" hidden="1" customHeight="1" x14ac:dyDescent="0.2">
      <c r="A6" s="2"/>
      <c r="B6" s="7">
        <f>B18*(SUMPRODUCT(G27:G35,F39:F47))</f>
        <v>0</v>
      </c>
      <c r="C6" s="4"/>
      <c r="D6" s="34"/>
      <c r="E6" s="34"/>
      <c r="F6" s="34"/>
      <c r="G6" s="34"/>
      <c r="H6" s="34"/>
      <c r="I6" s="34"/>
      <c r="J6" s="34"/>
      <c r="K6" s="5"/>
      <c r="L6" s="34"/>
      <c r="M6" s="34"/>
      <c r="N6" s="34"/>
      <c r="O6" s="34"/>
      <c r="P6" s="34"/>
      <c r="Q6" s="34"/>
      <c r="R6" s="34"/>
      <c r="S6" s="34"/>
      <c r="T6" s="34"/>
      <c r="U6" s="34"/>
      <c r="V6" s="34"/>
    </row>
    <row r="7" spans="1:257" ht="12.75" hidden="1" customHeight="1" x14ac:dyDescent="0.2">
      <c r="A7" s="2"/>
      <c r="B7" s="7">
        <f>B19*(SUMPRODUCT(H27:H35,G39:G47))</f>
        <v>0</v>
      </c>
      <c r="C7" s="4"/>
      <c r="D7" s="34"/>
      <c r="E7" s="34"/>
      <c r="F7" s="34"/>
      <c r="G7" s="34"/>
      <c r="H7" s="34"/>
      <c r="I7" s="34"/>
      <c r="J7" s="34"/>
      <c r="K7" s="5"/>
      <c r="L7" s="34"/>
      <c r="M7" s="34"/>
      <c r="N7" s="34"/>
      <c r="O7" s="34"/>
      <c r="P7" s="34"/>
      <c r="Q7" s="34"/>
      <c r="R7" s="34"/>
      <c r="S7" s="34"/>
      <c r="T7" s="34"/>
      <c r="U7" s="34"/>
      <c r="V7" s="34"/>
    </row>
    <row r="8" spans="1:257" ht="12.75" hidden="1" customHeight="1" x14ac:dyDescent="0.2">
      <c r="A8" s="2"/>
      <c r="B8" s="7">
        <f>B20*(SUMPRODUCT(I27:I35,H39:H47))</f>
        <v>0</v>
      </c>
      <c r="C8" s="4"/>
      <c r="D8" s="34"/>
      <c r="E8" s="34"/>
      <c r="F8" s="34"/>
      <c r="G8" s="34"/>
      <c r="H8" s="34"/>
      <c r="I8" s="34"/>
      <c r="J8" s="34"/>
      <c r="K8" s="5"/>
      <c r="L8" s="34"/>
      <c r="M8" s="34"/>
      <c r="N8" s="34"/>
      <c r="O8" s="34"/>
      <c r="P8" s="34"/>
      <c r="Q8" s="34"/>
      <c r="R8" s="34"/>
      <c r="S8" s="34"/>
      <c r="T8" s="34"/>
      <c r="U8" s="34"/>
      <c r="V8" s="34"/>
    </row>
    <row r="9" spans="1:257" ht="12.75" hidden="1" customHeight="1" x14ac:dyDescent="0.2">
      <c r="A9" s="2"/>
      <c r="B9" s="7">
        <f>B21*(SUMPRODUCT(J27:J35,I39:I47))</f>
        <v>0</v>
      </c>
      <c r="C9" s="4"/>
      <c r="D9" s="34"/>
      <c r="E9" s="34"/>
      <c r="F9" s="34"/>
      <c r="G9" s="34"/>
      <c r="H9" s="34"/>
      <c r="I9" s="34"/>
      <c r="J9" s="34"/>
      <c r="K9" s="5"/>
      <c r="L9" s="34"/>
      <c r="M9" s="34"/>
      <c r="N9" s="34"/>
      <c r="O9" s="34"/>
      <c r="P9" s="34"/>
      <c r="Q9" s="34"/>
      <c r="R9" s="34"/>
      <c r="S9" s="34"/>
      <c r="T9" s="34"/>
      <c r="U9" s="34"/>
      <c r="V9" s="34"/>
    </row>
    <row r="10" spans="1:257" ht="13.5" hidden="1" customHeight="1" x14ac:dyDescent="0.2">
      <c r="A10" s="2"/>
      <c r="B10" s="8">
        <f>B22*(SUMPRODUCT(K27:K35,J39:J47))</f>
        <v>0</v>
      </c>
      <c r="C10" s="4"/>
      <c r="D10" s="34"/>
      <c r="E10" s="34"/>
      <c r="F10" s="34"/>
      <c r="G10" s="34"/>
      <c r="H10" s="34"/>
      <c r="I10" s="34"/>
      <c r="J10" s="34"/>
      <c r="K10" s="5"/>
      <c r="L10" s="34"/>
      <c r="M10" s="34"/>
      <c r="N10" s="34"/>
      <c r="O10" s="34"/>
      <c r="P10" s="34"/>
      <c r="Q10" s="34"/>
      <c r="R10" s="34"/>
      <c r="S10" s="34"/>
      <c r="T10" s="34"/>
      <c r="U10" s="34"/>
      <c r="V10" s="34"/>
    </row>
    <row r="11" spans="1:257" ht="12.75" hidden="1" customHeight="1" x14ac:dyDescent="0.2">
      <c r="A11" s="2"/>
      <c r="B11" s="9">
        <f>SUM(B2:B10)</f>
        <v>852390000</v>
      </c>
      <c r="C11" s="10" t="s">
        <v>1</v>
      </c>
      <c r="D11" s="34"/>
      <c r="E11" s="34"/>
      <c r="F11" s="34"/>
      <c r="G11" s="34"/>
      <c r="H11" s="34"/>
      <c r="I11" s="34"/>
      <c r="J11" s="34"/>
      <c r="K11" s="5"/>
      <c r="L11" s="34"/>
      <c r="M11" s="34"/>
      <c r="N11" s="34"/>
      <c r="O11" s="34"/>
      <c r="P11" s="34"/>
      <c r="Q11" s="34"/>
      <c r="R11" s="34"/>
      <c r="S11" s="34"/>
      <c r="T11" s="34"/>
      <c r="U11" s="34"/>
      <c r="V11" s="34"/>
    </row>
    <row r="12" spans="1:257" s="51" customFormat="1" ht="13.5" hidden="1" customHeight="1" x14ac:dyDescent="0.2">
      <c r="A12" s="54"/>
      <c r="B12" s="63">
        <f>B11/SUM(B14:B22)</f>
        <v>56.393648693350976</v>
      </c>
      <c r="C12" s="55" t="s">
        <v>2</v>
      </c>
      <c r="D12" s="56"/>
      <c r="E12" s="56"/>
      <c r="F12" s="56"/>
      <c r="G12" s="56"/>
      <c r="H12" s="56"/>
      <c r="I12" s="56"/>
      <c r="J12" s="56"/>
      <c r="K12" s="100"/>
      <c r="L12" s="56"/>
      <c r="M12" s="56"/>
      <c r="N12" s="56"/>
      <c r="O12" s="56"/>
      <c r="P12" s="56"/>
      <c r="Q12" s="56"/>
      <c r="R12" s="56"/>
      <c r="S12" s="56"/>
      <c r="T12" s="56"/>
      <c r="U12" s="56"/>
      <c r="V12" s="56"/>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c r="CK12" s="58"/>
      <c r="CL12" s="58"/>
      <c r="CM12" s="58"/>
      <c r="CN12" s="58"/>
      <c r="CO12" s="58"/>
      <c r="CP12" s="58"/>
      <c r="CQ12" s="58"/>
      <c r="CR12" s="58"/>
      <c r="CS12" s="58"/>
      <c r="CT12" s="58"/>
      <c r="CU12" s="58"/>
      <c r="CV12" s="58"/>
      <c r="CW12" s="58"/>
      <c r="CX12" s="58"/>
      <c r="CY12" s="58"/>
      <c r="CZ12" s="58"/>
      <c r="DA12" s="58"/>
      <c r="DB12" s="58"/>
      <c r="DC12" s="58"/>
      <c r="DD12" s="58"/>
      <c r="DE12" s="58"/>
      <c r="DF12" s="58"/>
      <c r="DG12" s="58"/>
      <c r="DH12" s="58"/>
      <c r="DI12" s="58"/>
      <c r="DJ12" s="58"/>
      <c r="DK12" s="58"/>
      <c r="DL12" s="58"/>
      <c r="DM12" s="58"/>
      <c r="DN12" s="58"/>
      <c r="DO12" s="58"/>
      <c r="DP12" s="58"/>
      <c r="DQ12" s="58"/>
      <c r="DR12" s="58"/>
      <c r="DS12" s="58"/>
      <c r="DT12" s="58"/>
      <c r="DU12" s="58"/>
      <c r="DV12" s="58"/>
      <c r="DW12" s="58"/>
      <c r="DX12" s="58"/>
      <c r="DY12" s="58"/>
      <c r="DZ12" s="58"/>
      <c r="EA12" s="58"/>
      <c r="EB12" s="58"/>
      <c r="EC12" s="58"/>
      <c r="ED12" s="58"/>
      <c r="EE12" s="58"/>
      <c r="EF12" s="58"/>
      <c r="EG12" s="58"/>
      <c r="EH12" s="58"/>
      <c r="EI12" s="58"/>
      <c r="EJ12" s="58"/>
      <c r="EK12" s="58"/>
      <c r="EL12" s="58"/>
      <c r="EM12" s="58"/>
      <c r="EN12" s="58"/>
      <c r="EO12" s="58"/>
      <c r="EP12" s="58"/>
      <c r="EQ12" s="58"/>
      <c r="ER12" s="58"/>
      <c r="ES12" s="58"/>
      <c r="ET12" s="58"/>
      <c r="EU12" s="58"/>
      <c r="EV12" s="58"/>
      <c r="EW12" s="58"/>
      <c r="EX12" s="58"/>
      <c r="EY12" s="58"/>
      <c r="EZ12" s="58"/>
      <c r="FA12" s="58"/>
      <c r="FB12" s="58"/>
      <c r="FC12" s="58"/>
      <c r="FD12" s="58"/>
      <c r="FE12" s="58"/>
      <c r="FF12" s="58"/>
      <c r="FG12" s="58"/>
      <c r="FH12" s="58"/>
      <c r="FI12" s="58"/>
      <c r="FJ12" s="58"/>
      <c r="FK12" s="58"/>
      <c r="FL12" s="58"/>
      <c r="FM12" s="58"/>
      <c r="FN12" s="58"/>
      <c r="FO12" s="58"/>
      <c r="FP12" s="58"/>
      <c r="FQ12" s="58"/>
      <c r="FR12" s="58"/>
      <c r="FS12" s="58"/>
      <c r="FT12" s="58"/>
      <c r="FU12" s="58"/>
      <c r="FV12" s="58"/>
      <c r="FW12" s="58"/>
      <c r="FX12" s="58"/>
      <c r="FY12" s="58"/>
      <c r="FZ12" s="58"/>
      <c r="GA12" s="58"/>
      <c r="GB12" s="58"/>
      <c r="GC12" s="58"/>
      <c r="GD12" s="58"/>
      <c r="GE12" s="58"/>
      <c r="GF12" s="58"/>
      <c r="GG12" s="58"/>
      <c r="GH12" s="58"/>
      <c r="GI12" s="58"/>
      <c r="GJ12" s="58"/>
      <c r="GK12" s="58"/>
      <c r="GL12" s="58"/>
      <c r="GM12" s="58"/>
      <c r="GN12" s="58"/>
      <c r="GO12" s="58"/>
      <c r="GP12" s="58"/>
      <c r="GQ12" s="58"/>
      <c r="GR12" s="58"/>
      <c r="GS12" s="58"/>
      <c r="GT12" s="58"/>
      <c r="GU12" s="58"/>
      <c r="GV12" s="58"/>
      <c r="GW12" s="58"/>
      <c r="GX12" s="58"/>
      <c r="GY12" s="58"/>
      <c r="GZ12" s="58"/>
      <c r="HA12" s="58"/>
      <c r="HB12" s="58"/>
      <c r="HC12" s="58"/>
      <c r="HD12" s="58"/>
      <c r="HE12" s="58"/>
      <c r="HF12" s="58"/>
      <c r="HG12" s="58"/>
      <c r="HH12" s="58"/>
      <c r="HI12" s="58"/>
      <c r="HJ12" s="58"/>
      <c r="HK12" s="58"/>
      <c r="HL12" s="58"/>
      <c r="HM12" s="58"/>
      <c r="HN12" s="58"/>
      <c r="HO12" s="58"/>
      <c r="HP12" s="58"/>
      <c r="HQ12" s="58"/>
      <c r="HR12" s="58"/>
      <c r="HS12" s="58"/>
      <c r="HT12" s="58"/>
      <c r="HU12" s="58"/>
      <c r="HV12" s="58"/>
      <c r="HW12" s="58"/>
      <c r="HX12" s="58"/>
      <c r="HY12" s="58"/>
      <c r="HZ12" s="58"/>
      <c r="IA12" s="58"/>
      <c r="IB12" s="58"/>
      <c r="IC12" s="58"/>
      <c r="ID12" s="58"/>
      <c r="IE12" s="58"/>
      <c r="IF12" s="58"/>
      <c r="IG12" s="58"/>
      <c r="IH12" s="58"/>
      <c r="II12" s="58"/>
      <c r="IJ12" s="58"/>
      <c r="IK12" s="58"/>
      <c r="IL12" s="58"/>
      <c r="IM12" s="58"/>
      <c r="IN12" s="58"/>
      <c r="IO12" s="58"/>
      <c r="IP12" s="58"/>
      <c r="IQ12" s="58"/>
      <c r="IR12" s="58"/>
      <c r="IS12" s="58"/>
      <c r="IT12" s="58"/>
      <c r="IU12" s="58"/>
      <c r="IV12" s="58"/>
      <c r="IW12" s="58"/>
    </row>
    <row r="13" spans="1:257" s="86" customFormat="1" ht="37.5" customHeight="1" x14ac:dyDescent="0.2">
      <c r="A13" s="94" t="s">
        <v>3</v>
      </c>
      <c r="B13" s="103" t="s">
        <v>4</v>
      </c>
      <c r="C13" s="95" t="s">
        <v>31</v>
      </c>
      <c r="D13" s="126"/>
      <c r="E13" s="122" t="s">
        <v>5</v>
      </c>
      <c r="F13" s="123"/>
      <c r="G13" s="91">
        <v>0.02</v>
      </c>
      <c r="H13" s="127"/>
      <c r="I13" s="99"/>
      <c r="K13" s="135" t="s">
        <v>6</v>
      </c>
      <c r="L13" s="136"/>
      <c r="M13" s="136"/>
      <c r="N13" s="136"/>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row>
    <row r="14" spans="1:257" s="71" customFormat="1" ht="12.75" customHeight="1" thickBot="1" x14ac:dyDescent="0.25">
      <c r="A14" s="65" t="s">
        <v>7</v>
      </c>
      <c r="B14" s="104">
        <v>2870000</v>
      </c>
      <c r="C14" s="34">
        <f ca="1">B14/10</f>
        <v>0.1</v>
      </c>
      <c r="D14" s="126"/>
      <c r="E14" s="122" t="s">
        <v>8</v>
      </c>
      <c r="F14" s="123"/>
      <c r="G14" s="92">
        <v>1E-3</v>
      </c>
      <c r="H14" s="128"/>
      <c r="I14" s="67" t="s">
        <v>9</v>
      </c>
      <c r="J14" s="68"/>
      <c r="K14" s="69" t="s">
        <v>10</v>
      </c>
      <c r="L14" s="69" t="s">
        <v>11</v>
      </c>
      <c r="M14" s="69" t="s">
        <v>12</v>
      </c>
      <c r="N14" s="69" t="s">
        <v>13</v>
      </c>
      <c r="O14" s="114" t="s">
        <v>33</v>
      </c>
      <c r="P14" s="116" t="s">
        <v>34</v>
      </c>
      <c r="Q14" s="118" t="s">
        <v>19</v>
      </c>
      <c r="R14" s="66"/>
      <c r="S14" s="66"/>
      <c r="T14" s="66"/>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0"/>
      <c r="DD14" s="70"/>
      <c r="DE14" s="70"/>
      <c r="DF14" s="70"/>
      <c r="DG14" s="70"/>
      <c r="DH14" s="70"/>
      <c r="DI14" s="70"/>
      <c r="DJ14" s="70"/>
      <c r="DK14" s="70"/>
      <c r="DL14" s="70"/>
      <c r="DM14" s="70"/>
      <c r="DN14" s="70"/>
      <c r="DO14" s="70"/>
      <c r="DP14" s="70"/>
      <c r="DQ14" s="70"/>
      <c r="DR14" s="70"/>
      <c r="DS14" s="70"/>
      <c r="DT14" s="70"/>
      <c r="DU14" s="70"/>
      <c r="DV14" s="70"/>
      <c r="DW14" s="70"/>
      <c r="DX14" s="70"/>
      <c r="DY14" s="70"/>
      <c r="DZ14" s="70"/>
      <c r="EA14" s="70"/>
      <c r="EB14" s="70"/>
      <c r="EC14" s="70"/>
      <c r="ED14" s="70"/>
      <c r="EE14" s="70"/>
      <c r="EF14" s="70"/>
      <c r="EG14" s="70"/>
      <c r="EH14" s="70"/>
      <c r="EI14" s="70"/>
      <c r="EJ14" s="70"/>
      <c r="EK14" s="70"/>
      <c r="EL14" s="70"/>
      <c r="EM14" s="70"/>
      <c r="EN14" s="70"/>
      <c r="EO14" s="70"/>
      <c r="EP14" s="70"/>
      <c r="EQ14" s="70"/>
      <c r="ER14" s="70"/>
      <c r="ES14" s="70"/>
      <c r="ET14" s="70"/>
      <c r="EU14" s="70"/>
      <c r="EV14" s="70"/>
      <c r="EW14" s="70"/>
      <c r="EX14" s="70"/>
      <c r="EY14" s="70"/>
      <c r="EZ14" s="70"/>
      <c r="FA14" s="70"/>
      <c r="FB14" s="70"/>
      <c r="FC14" s="70"/>
      <c r="FD14" s="70"/>
      <c r="FE14" s="70"/>
      <c r="FF14" s="70"/>
      <c r="FG14" s="70"/>
      <c r="FH14" s="70"/>
      <c r="FI14" s="70"/>
      <c r="FJ14" s="70"/>
      <c r="FK14" s="70"/>
      <c r="FL14" s="70"/>
      <c r="FM14" s="70"/>
      <c r="FN14" s="70"/>
      <c r="FO14" s="70"/>
      <c r="FP14" s="70"/>
      <c r="FQ14" s="70"/>
      <c r="FR14" s="70"/>
      <c r="FS14" s="70"/>
      <c r="FT14" s="70"/>
      <c r="FU14" s="70"/>
      <c r="FV14" s="70"/>
      <c r="FW14" s="70"/>
      <c r="FX14" s="70"/>
      <c r="FY14" s="70"/>
      <c r="FZ14" s="70"/>
      <c r="GA14" s="70"/>
      <c r="GB14" s="70"/>
      <c r="GC14" s="70"/>
      <c r="GD14" s="70"/>
      <c r="GE14" s="70"/>
      <c r="GF14" s="70"/>
      <c r="GG14" s="70"/>
      <c r="GH14" s="70"/>
      <c r="GI14" s="70"/>
      <c r="GJ14" s="70"/>
      <c r="GK14" s="70"/>
      <c r="GL14" s="70"/>
      <c r="GM14" s="70"/>
      <c r="GN14" s="70"/>
      <c r="GO14" s="70"/>
      <c r="GP14" s="70"/>
      <c r="GQ14" s="70"/>
      <c r="GR14" s="70"/>
      <c r="GS14" s="70"/>
      <c r="GT14" s="70"/>
      <c r="GU14" s="70"/>
      <c r="GV14" s="70"/>
      <c r="GW14" s="70"/>
      <c r="GX14" s="70"/>
      <c r="GY14" s="70"/>
      <c r="GZ14" s="70"/>
      <c r="HA14" s="70"/>
      <c r="HB14" s="70"/>
      <c r="HC14" s="70"/>
      <c r="HD14" s="70"/>
      <c r="HE14" s="70"/>
      <c r="HF14" s="70"/>
      <c r="HG14" s="70"/>
      <c r="HH14" s="70"/>
      <c r="HI14" s="70"/>
      <c r="HJ14" s="70"/>
      <c r="HK14" s="70"/>
      <c r="HL14" s="70"/>
      <c r="HM14" s="70"/>
      <c r="HN14" s="70"/>
      <c r="HO14" s="70"/>
      <c r="HP14" s="70"/>
      <c r="HQ14" s="70"/>
      <c r="HR14" s="70"/>
      <c r="HS14" s="70"/>
      <c r="HT14" s="70"/>
      <c r="HU14" s="70"/>
      <c r="HV14" s="70"/>
      <c r="HW14" s="70"/>
      <c r="HX14" s="70"/>
      <c r="HY14" s="70"/>
      <c r="HZ14" s="70"/>
      <c r="IA14" s="70"/>
      <c r="IB14" s="70"/>
      <c r="IC14" s="70"/>
      <c r="ID14" s="70"/>
      <c r="IE14" s="70"/>
      <c r="IF14" s="70"/>
      <c r="IG14" s="70"/>
      <c r="IH14" s="70"/>
      <c r="II14" s="70"/>
      <c r="IJ14" s="70"/>
      <c r="IK14" s="70"/>
      <c r="IL14" s="70"/>
      <c r="IM14" s="70"/>
      <c r="IN14" s="70"/>
      <c r="IO14" s="70"/>
      <c r="IP14" s="70"/>
      <c r="IQ14" s="70"/>
      <c r="IR14" s="70"/>
      <c r="IS14" s="70"/>
      <c r="IT14" s="70"/>
      <c r="IU14" s="70"/>
    </row>
    <row r="15" spans="1:257" ht="12.75" customHeight="1" x14ac:dyDescent="0.2">
      <c r="A15" s="12" t="s">
        <v>14</v>
      </c>
      <c r="B15" s="105">
        <v>572000</v>
      </c>
      <c r="C15" s="34">
        <f t="shared" ref="C15:C22" ca="1" si="0">B15/10</f>
        <v>7.4999999999999997E-2</v>
      </c>
      <c r="D15" s="126"/>
      <c r="E15" s="122" t="s">
        <v>15</v>
      </c>
      <c r="F15" s="123"/>
      <c r="G15" s="93">
        <v>50</v>
      </c>
      <c r="H15" s="129"/>
      <c r="I15" s="13">
        <v>1</v>
      </c>
      <c r="J15" s="84" t="s">
        <v>7</v>
      </c>
      <c r="K15" s="76" t="s">
        <v>7</v>
      </c>
      <c r="L15" s="76" t="s">
        <v>16</v>
      </c>
      <c r="M15" s="76" t="s">
        <v>17</v>
      </c>
      <c r="N15" s="76" t="s">
        <v>18</v>
      </c>
      <c r="O15" s="115"/>
      <c r="P15" s="117"/>
      <c r="Q15" s="119"/>
      <c r="R15" s="34"/>
      <c r="S15" s="34"/>
      <c r="T15" s="34"/>
      <c r="IV15"/>
      <c r="IW15"/>
    </row>
    <row r="16" spans="1:257" s="37" customFormat="1" ht="12.75" customHeight="1" x14ac:dyDescent="0.2">
      <c r="A16" s="38" t="s">
        <v>20</v>
      </c>
      <c r="B16" s="106">
        <v>8450000</v>
      </c>
      <c r="C16" s="34">
        <f t="shared" ca="1" si="0"/>
        <v>0.15</v>
      </c>
      <c r="D16" s="126"/>
      <c r="E16" s="137" t="s">
        <v>61</v>
      </c>
      <c r="F16" s="137"/>
      <c r="G16" s="138"/>
      <c r="H16" s="139"/>
      <c r="I16" s="96"/>
      <c r="J16" s="85"/>
      <c r="K16" s="102">
        <f>(G14*B14)*G15</f>
        <v>143500</v>
      </c>
      <c r="L16" s="79">
        <f>(B17*G13+10)*E39</f>
        <v>2081970</v>
      </c>
      <c r="M16" s="79">
        <f>(B18*G13+10)*F39</f>
        <v>5102490</v>
      </c>
      <c r="N16" s="79">
        <f>(B19*G13+10)*G39</f>
        <v>1974320</v>
      </c>
      <c r="O16" s="79">
        <f>SUM(K16:N16)</f>
        <v>9302280</v>
      </c>
      <c r="P16" s="80">
        <f ca="1">(B14+B17+B18+B19)*C14</f>
        <v>445400</v>
      </c>
      <c r="Q16" s="97">
        <f ca="1">SUM(O16+P16)</f>
        <v>9747680</v>
      </c>
      <c r="R16" s="35"/>
      <c r="S16" s="35"/>
      <c r="T16" s="35"/>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s="36"/>
      <c r="EP16" s="36"/>
      <c r="EQ16" s="36"/>
      <c r="ER16" s="36"/>
      <c r="ES16" s="36"/>
      <c r="ET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c r="FU16" s="36"/>
      <c r="FV16" s="36"/>
      <c r="FW16" s="36"/>
      <c r="FX16" s="36"/>
      <c r="FY16" s="36"/>
      <c r="FZ16" s="36"/>
      <c r="GA16" s="36"/>
      <c r="GB16" s="36"/>
      <c r="GC16" s="36"/>
      <c r="GD16" s="36"/>
      <c r="GE16" s="36"/>
      <c r="GF16" s="36"/>
      <c r="GG16" s="36"/>
      <c r="GH16" s="36"/>
      <c r="GI16" s="36"/>
      <c r="GJ16" s="36"/>
      <c r="GK16" s="36"/>
      <c r="GL16" s="36"/>
      <c r="GM16" s="36"/>
      <c r="GN16" s="36"/>
      <c r="GO16" s="36"/>
      <c r="GP16" s="36"/>
      <c r="GQ16" s="36"/>
      <c r="GR16" s="36"/>
      <c r="GS16" s="36"/>
      <c r="GT16" s="36"/>
      <c r="GU16" s="36"/>
      <c r="GV16" s="36"/>
      <c r="GW16" s="36"/>
      <c r="GX16" s="36"/>
      <c r="GY16" s="36"/>
      <c r="GZ16" s="36"/>
      <c r="HA16" s="36"/>
      <c r="HB16" s="36"/>
      <c r="HC16" s="36"/>
      <c r="HD16" s="36"/>
      <c r="HE16" s="36"/>
      <c r="HF16" s="36"/>
      <c r="HG16" s="36"/>
      <c r="HH16" s="36"/>
      <c r="HI16" s="36"/>
      <c r="HJ16" s="36"/>
      <c r="HK16" s="36"/>
      <c r="HL16" s="36"/>
      <c r="HM16" s="36"/>
      <c r="HN16" s="36"/>
      <c r="HO16" s="36"/>
      <c r="HP16" s="36"/>
      <c r="HQ16" s="36"/>
      <c r="HR16" s="36"/>
      <c r="HS16" s="36"/>
      <c r="HT16" s="36"/>
      <c r="HU16" s="36"/>
      <c r="HV16" s="36"/>
      <c r="HW16" s="36"/>
      <c r="HX16" s="36"/>
      <c r="HY16" s="36"/>
      <c r="HZ16" s="36"/>
      <c r="IA16" s="36"/>
      <c r="IB16" s="36"/>
      <c r="IC16" s="36"/>
      <c r="ID16" s="36"/>
      <c r="IE16" s="36"/>
      <c r="IF16" s="36"/>
      <c r="IG16" s="36"/>
      <c r="IH16" s="36"/>
      <c r="II16" s="36"/>
      <c r="IJ16" s="36"/>
      <c r="IK16" s="36"/>
      <c r="IL16" s="36"/>
      <c r="IM16" s="36"/>
      <c r="IN16" s="36"/>
      <c r="IO16" s="36"/>
      <c r="IP16" s="36"/>
      <c r="IQ16" s="36"/>
      <c r="IR16" s="36"/>
      <c r="IS16" s="36"/>
      <c r="IT16" s="36"/>
      <c r="IU16" s="36"/>
    </row>
    <row r="17" spans="1:257" ht="12.75" customHeight="1" x14ac:dyDescent="0.2">
      <c r="A17" s="12" t="s">
        <v>16</v>
      </c>
      <c r="B17" s="105">
        <v>350000</v>
      </c>
      <c r="C17" s="34">
        <f t="shared" ca="1" si="0"/>
        <v>0.05</v>
      </c>
      <c r="D17" s="126"/>
      <c r="E17" s="137"/>
      <c r="F17" s="137"/>
      <c r="G17" s="137"/>
      <c r="H17" s="140"/>
      <c r="I17" s="13">
        <v>2</v>
      </c>
      <c r="J17" s="75" t="s">
        <v>20</v>
      </c>
      <c r="K17" s="77" t="s">
        <v>20</v>
      </c>
      <c r="L17" s="78" t="s">
        <v>21</v>
      </c>
      <c r="M17" s="78" t="s">
        <v>22</v>
      </c>
      <c r="N17" s="81"/>
      <c r="O17" s="81"/>
      <c r="P17" s="82"/>
      <c r="Q17" s="81"/>
      <c r="R17" s="34"/>
      <c r="S17" s="34"/>
      <c r="T17" s="34"/>
      <c r="IV17"/>
      <c r="IW17"/>
    </row>
    <row r="18" spans="1:257" ht="12.75" customHeight="1" x14ac:dyDescent="0.2">
      <c r="A18" s="12" t="s">
        <v>17</v>
      </c>
      <c r="B18" s="105">
        <v>901000</v>
      </c>
      <c r="C18" s="34">
        <f t="shared" ca="1" si="0"/>
        <v>0.1</v>
      </c>
      <c r="D18" s="126"/>
      <c r="E18" s="137"/>
      <c r="F18" s="137"/>
      <c r="G18" s="137"/>
      <c r="H18" s="140"/>
      <c r="I18" s="14"/>
      <c r="J18" s="85"/>
      <c r="K18" s="83">
        <f>B16*G15*G14</f>
        <v>422500</v>
      </c>
      <c r="L18" s="79">
        <f>(B22*G13+10)*J41</f>
        <v>2673990</v>
      </c>
      <c r="M18" s="79">
        <f>(B20*G13+10)*H41</f>
        <v>2274230</v>
      </c>
      <c r="N18" s="81"/>
      <c r="O18" s="79">
        <f>SUM(K18:M18)</f>
        <v>5370720</v>
      </c>
      <c r="P18" s="80">
        <f ca="1">(B16+B20+B22)*C16</f>
        <v>1404900</v>
      </c>
      <c r="Q18" s="97">
        <f ca="1">SUM(O18+P18)</f>
        <v>6775620</v>
      </c>
      <c r="R18" s="34"/>
      <c r="S18" s="34"/>
      <c r="T18" s="34"/>
      <c r="IV18"/>
      <c r="IW18"/>
    </row>
    <row r="19" spans="1:257" ht="12.75" customHeight="1" x14ac:dyDescent="0.2">
      <c r="A19" s="12" t="s">
        <v>18</v>
      </c>
      <c r="B19" s="105">
        <v>333000</v>
      </c>
      <c r="C19" s="34">
        <f t="shared" ca="1" si="0"/>
        <v>0.05</v>
      </c>
      <c r="D19" s="126"/>
      <c r="E19" s="137"/>
      <c r="F19" s="137"/>
      <c r="G19" s="137"/>
      <c r="H19" s="140"/>
      <c r="I19" s="13">
        <v>3</v>
      </c>
      <c r="J19" s="75" t="s">
        <v>23</v>
      </c>
      <c r="K19" s="77" t="s">
        <v>24</v>
      </c>
      <c r="L19" s="78" t="s">
        <v>14</v>
      </c>
      <c r="M19" s="81"/>
      <c r="N19" s="81"/>
      <c r="O19" s="81"/>
      <c r="P19" s="82"/>
      <c r="Q19" s="81"/>
      <c r="R19" s="34"/>
      <c r="S19" s="34"/>
      <c r="T19" s="34"/>
      <c r="IV19"/>
      <c r="IW19"/>
    </row>
    <row r="20" spans="1:257" ht="12.75" customHeight="1" x14ac:dyDescent="0.2">
      <c r="A20" s="12" t="s">
        <v>22</v>
      </c>
      <c r="B20" s="105">
        <v>306000</v>
      </c>
      <c r="C20" s="34">
        <f t="shared" ca="1" si="0"/>
        <v>0.05</v>
      </c>
      <c r="D20" s="126"/>
      <c r="E20" s="137"/>
      <c r="F20" s="137"/>
      <c r="G20" s="137"/>
      <c r="H20" s="140"/>
      <c r="I20" s="14"/>
      <c r="J20" s="85"/>
      <c r="K20" s="83">
        <f>B21*G15*G14</f>
        <v>36150</v>
      </c>
      <c r="L20" s="79">
        <f>(B15*G13+10)*C46</f>
        <v>2805250</v>
      </c>
      <c r="M20" s="79"/>
      <c r="N20" s="81"/>
      <c r="O20" s="79">
        <f>SUM(K20:L20)</f>
        <v>2841400</v>
      </c>
      <c r="P20" s="80">
        <f ca="1">(B21+B15)*C21</f>
        <v>97125</v>
      </c>
      <c r="Q20" s="97">
        <f ca="1">SUM(O20+P20)</f>
        <v>2938525</v>
      </c>
      <c r="R20" s="34"/>
      <c r="S20" s="34"/>
      <c r="T20" s="34"/>
      <c r="IV20"/>
      <c r="IW20"/>
    </row>
    <row r="21" spans="1:257" s="37" customFormat="1" ht="12.75" customHeight="1" x14ac:dyDescent="0.2">
      <c r="A21" s="38" t="s">
        <v>23</v>
      </c>
      <c r="B21" s="106">
        <v>723000</v>
      </c>
      <c r="C21" s="34">
        <f t="shared" ca="1" si="0"/>
        <v>7.4999999999999997E-2</v>
      </c>
      <c r="D21" s="126"/>
      <c r="E21" s="137"/>
      <c r="F21" s="137"/>
      <c r="G21" s="137"/>
      <c r="H21" s="140"/>
      <c r="I21" s="39"/>
      <c r="J21" s="85"/>
      <c r="K21" s="40"/>
      <c r="L21" s="35"/>
      <c r="M21" s="35"/>
      <c r="N21" s="35"/>
      <c r="O21" s="35"/>
      <c r="P21" s="41"/>
      <c r="Q21" s="35"/>
      <c r="R21" s="35"/>
      <c r="S21" s="35"/>
      <c r="T21" s="35"/>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c r="FU21" s="36"/>
      <c r="FV21" s="36"/>
      <c r="FW21" s="36"/>
      <c r="FX21" s="36"/>
      <c r="FY21" s="36"/>
      <c r="FZ21" s="36"/>
      <c r="GA21" s="36"/>
      <c r="GB21" s="36"/>
      <c r="GC21" s="36"/>
      <c r="GD21" s="36"/>
      <c r="GE21" s="36"/>
      <c r="GF21" s="36"/>
      <c r="GG21" s="36"/>
      <c r="GH21" s="36"/>
      <c r="GI21" s="36"/>
      <c r="GJ21" s="36"/>
      <c r="GK21" s="36"/>
      <c r="GL21" s="36"/>
      <c r="GM21" s="36"/>
      <c r="GN21" s="36"/>
      <c r="GO21" s="36"/>
      <c r="GP21" s="36"/>
      <c r="GQ21" s="36"/>
      <c r="GR21" s="36"/>
      <c r="GS21" s="36"/>
      <c r="GT21" s="36"/>
      <c r="GU21" s="36"/>
      <c r="GV21" s="36"/>
      <c r="GW21" s="36"/>
      <c r="GX21" s="36"/>
      <c r="GY21" s="36"/>
      <c r="GZ21" s="36"/>
      <c r="HA21" s="36"/>
      <c r="HB21" s="36"/>
      <c r="HC21" s="36"/>
      <c r="HD21" s="36"/>
      <c r="HE21" s="36"/>
      <c r="HF21" s="36"/>
      <c r="HG21" s="36"/>
      <c r="HH21" s="36"/>
      <c r="HI21" s="36"/>
      <c r="HJ21" s="36"/>
      <c r="HK21" s="36"/>
      <c r="HL21" s="36"/>
      <c r="HM21" s="36"/>
      <c r="HN21" s="36"/>
      <c r="HO21" s="36"/>
      <c r="HP21" s="36"/>
      <c r="HQ21" s="36"/>
      <c r="HR21" s="36"/>
      <c r="HS21" s="36"/>
      <c r="HT21" s="36"/>
      <c r="HU21" s="36"/>
      <c r="HV21" s="36"/>
      <c r="HW21" s="36"/>
      <c r="HX21" s="36"/>
      <c r="HY21" s="36"/>
      <c r="HZ21" s="36"/>
      <c r="IA21" s="36"/>
      <c r="IB21" s="36"/>
      <c r="IC21" s="36"/>
      <c r="ID21" s="36"/>
      <c r="IE21" s="36"/>
      <c r="IF21" s="36"/>
      <c r="IG21" s="36"/>
      <c r="IH21" s="36"/>
      <c r="II21" s="36"/>
      <c r="IJ21" s="36"/>
      <c r="IK21" s="36"/>
      <c r="IL21" s="36"/>
      <c r="IM21" s="36"/>
      <c r="IN21" s="36"/>
      <c r="IO21" s="36"/>
      <c r="IP21" s="36"/>
      <c r="IQ21" s="36"/>
      <c r="IR21" s="36"/>
      <c r="IS21" s="36"/>
      <c r="IT21" s="36"/>
      <c r="IU21" s="36"/>
    </row>
    <row r="22" spans="1:257" ht="13.5" customHeight="1" thickBot="1" x14ac:dyDescent="0.25">
      <c r="A22" s="16" t="s">
        <v>21</v>
      </c>
      <c r="B22" s="107">
        <v>610000</v>
      </c>
      <c r="C22" s="34">
        <f t="shared" ca="1" si="0"/>
        <v>0.1</v>
      </c>
      <c r="D22" s="126"/>
      <c r="E22" s="137"/>
      <c r="F22" s="137"/>
      <c r="G22" s="137"/>
      <c r="H22" s="140"/>
      <c r="I22" s="130"/>
      <c r="J22" s="131"/>
      <c r="K22" s="131"/>
      <c r="L22" s="131"/>
      <c r="M22" s="132"/>
      <c r="N22" s="124" t="s">
        <v>32</v>
      </c>
      <c r="O22" s="110">
        <f ca="1">SUM(O16+O18+O20)</f>
        <v>17514400</v>
      </c>
      <c r="P22" s="112">
        <f ca="1">SUM(P16+Q118+P20)</f>
        <v>542525</v>
      </c>
      <c r="Q22" s="110">
        <f ca="1">SUM(O22+P22)</f>
        <v>18056925</v>
      </c>
      <c r="R22" s="34"/>
      <c r="S22" s="34"/>
      <c r="IU22"/>
      <c r="IV22"/>
      <c r="IW22"/>
    </row>
    <row r="23" spans="1:257" ht="13.5" customHeight="1" x14ac:dyDescent="0.2">
      <c r="A23" s="17"/>
      <c r="B23" s="108" t="s">
        <v>36</v>
      </c>
      <c r="C23" s="74"/>
      <c r="D23" s="126"/>
      <c r="E23" s="141"/>
      <c r="F23" s="141"/>
      <c r="G23" s="141"/>
      <c r="H23" s="142"/>
      <c r="I23" s="133"/>
      <c r="J23" s="129"/>
      <c r="K23" s="129"/>
      <c r="L23" s="129"/>
      <c r="M23" s="134"/>
      <c r="N23" s="125"/>
      <c r="O23" s="111"/>
      <c r="P23" s="113"/>
      <c r="Q23" s="111"/>
      <c r="R23" s="34"/>
      <c r="S23" s="34"/>
      <c r="T23" s="34"/>
      <c r="IV23"/>
      <c r="IW23"/>
    </row>
    <row r="24" spans="1:257" s="51" customFormat="1" ht="13.5" customHeight="1" x14ac:dyDescent="0.2">
      <c r="A24" s="62"/>
      <c r="B24" s="98" t="s">
        <v>35</v>
      </c>
      <c r="C24" s="109" t="s">
        <v>25</v>
      </c>
      <c r="D24" s="101"/>
      <c r="E24" s="56"/>
      <c r="F24" s="56"/>
      <c r="G24" s="56"/>
      <c r="H24" s="56"/>
      <c r="I24" s="56"/>
      <c r="J24" s="56"/>
      <c r="K24" s="181" t="s">
        <v>37</v>
      </c>
      <c r="L24" s="182"/>
      <c r="M24" s="181" t="s">
        <v>42</v>
      </c>
      <c r="N24" s="181" t="s">
        <v>38</v>
      </c>
      <c r="O24" s="181"/>
      <c r="P24" s="181" t="s">
        <v>42</v>
      </c>
      <c r="Q24" s="183" t="s">
        <v>39</v>
      </c>
      <c r="R24" s="181" t="s">
        <v>42</v>
      </c>
      <c r="S24" s="184" t="s">
        <v>40</v>
      </c>
      <c r="T24" s="181" t="s">
        <v>42</v>
      </c>
      <c r="U24" s="184" t="s">
        <v>41</v>
      </c>
      <c r="V24" s="181" t="s">
        <v>42</v>
      </c>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58"/>
      <c r="CI24" s="58"/>
      <c r="CJ24" s="58"/>
      <c r="CK24" s="58"/>
      <c r="CL24" s="58"/>
      <c r="CM24" s="58"/>
      <c r="CN24" s="58"/>
      <c r="CO24" s="58"/>
      <c r="CP24" s="58"/>
      <c r="CQ24" s="58"/>
      <c r="CR24" s="58"/>
      <c r="CS24" s="58"/>
      <c r="CT24" s="58"/>
      <c r="CU24" s="58"/>
      <c r="CV24" s="58"/>
      <c r="CW24" s="58"/>
      <c r="CX24" s="58"/>
      <c r="CY24" s="58"/>
      <c r="CZ24" s="58"/>
      <c r="DA24" s="58"/>
      <c r="DB24" s="58"/>
      <c r="DC24" s="58"/>
      <c r="DD24" s="58"/>
      <c r="DE24" s="58"/>
      <c r="DF24" s="58"/>
      <c r="DG24" s="58"/>
      <c r="DH24" s="58"/>
      <c r="DI24" s="58"/>
      <c r="DJ24" s="58"/>
      <c r="DK24" s="58"/>
      <c r="DL24" s="58"/>
      <c r="DM24" s="58"/>
      <c r="DN24" s="58"/>
      <c r="DO24" s="58"/>
      <c r="DP24" s="58"/>
      <c r="DQ24" s="58"/>
      <c r="DR24" s="58"/>
      <c r="DS24" s="58"/>
      <c r="DT24" s="58"/>
      <c r="DU24" s="58"/>
      <c r="DV24" s="58"/>
      <c r="DW24" s="58"/>
      <c r="DX24" s="58"/>
      <c r="DY24" s="58"/>
      <c r="DZ24" s="58"/>
      <c r="EA24" s="58"/>
      <c r="EB24" s="58"/>
      <c r="EC24" s="58"/>
      <c r="ED24" s="58"/>
      <c r="EE24" s="58"/>
      <c r="EF24" s="58"/>
      <c r="EG24" s="58"/>
      <c r="EH24" s="58"/>
      <c r="EI24" s="58"/>
      <c r="EJ24" s="58"/>
      <c r="EK24" s="58"/>
      <c r="EL24" s="58"/>
      <c r="EM24" s="58"/>
      <c r="EN24" s="58"/>
      <c r="EO24" s="58"/>
      <c r="EP24" s="58"/>
      <c r="EQ24" s="58"/>
      <c r="ER24" s="58"/>
      <c r="ES24" s="58"/>
      <c r="ET24" s="58"/>
      <c r="EU24" s="58"/>
      <c r="EV24" s="58"/>
      <c r="EW24" s="58"/>
      <c r="EX24" s="58"/>
      <c r="EY24" s="58"/>
      <c r="EZ24" s="58"/>
      <c r="FA24" s="58"/>
      <c r="FB24" s="58"/>
      <c r="FC24" s="58"/>
      <c r="FD24" s="58"/>
      <c r="FE24" s="58"/>
      <c r="FF24" s="58"/>
      <c r="FG24" s="58"/>
      <c r="FH24" s="58"/>
      <c r="FI24" s="58"/>
      <c r="FJ24" s="58"/>
      <c r="FK24" s="58"/>
      <c r="FL24" s="58"/>
      <c r="FM24" s="58"/>
      <c r="FN24" s="58"/>
      <c r="FO24" s="58"/>
      <c r="FP24" s="58"/>
      <c r="FQ24" s="58"/>
      <c r="FR24" s="58"/>
      <c r="FS24" s="58"/>
      <c r="FT24" s="58"/>
      <c r="FU24" s="58"/>
      <c r="FV24" s="58"/>
      <c r="FW24" s="58"/>
      <c r="FX24" s="58"/>
      <c r="FY24" s="58"/>
      <c r="FZ24" s="58"/>
      <c r="GA24" s="58"/>
      <c r="GB24" s="58"/>
      <c r="GC24" s="58"/>
      <c r="GD24" s="58"/>
      <c r="GE24" s="58"/>
      <c r="GF24" s="58"/>
      <c r="GG24" s="58"/>
      <c r="GH24" s="58"/>
      <c r="GI24" s="58"/>
      <c r="GJ24" s="58"/>
      <c r="GK24" s="58"/>
      <c r="GL24" s="58"/>
      <c r="GM24" s="58"/>
      <c r="GN24" s="58"/>
      <c r="GO24" s="58"/>
      <c r="GP24" s="58"/>
      <c r="GQ24" s="58"/>
      <c r="GR24" s="58"/>
      <c r="GS24" s="58"/>
      <c r="GT24" s="58"/>
      <c r="GU24" s="58"/>
      <c r="GV24" s="58"/>
      <c r="GW24" s="58"/>
      <c r="GX24" s="58"/>
      <c r="GY24" s="58"/>
      <c r="GZ24" s="58"/>
      <c r="HA24" s="58"/>
      <c r="HB24" s="58"/>
      <c r="HC24" s="58"/>
      <c r="HD24" s="58"/>
      <c r="HE24" s="58"/>
      <c r="HF24" s="58"/>
      <c r="HG24" s="58"/>
      <c r="HH24" s="58"/>
      <c r="HI24" s="58"/>
      <c r="HJ24" s="58"/>
      <c r="HK24" s="58"/>
      <c r="HL24" s="58"/>
      <c r="HM24" s="58"/>
      <c r="HN24" s="58"/>
      <c r="HO24" s="58"/>
      <c r="HP24" s="58"/>
      <c r="HQ24" s="58"/>
      <c r="HR24" s="58"/>
      <c r="HS24" s="58"/>
      <c r="HT24" s="58"/>
      <c r="HU24" s="58"/>
      <c r="HV24" s="58"/>
      <c r="HW24" s="58"/>
      <c r="HX24" s="58"/>
      <c r="HY24" s="58"/>
      <c r="HZ24" s="58"/>
      <c r="IA24" s="58"/>
      <c r="IB24" s="58"/>
      <c r="IC24" s="58"/>
      <c r="ID24" s="58"/>
      <c r="IE24" s="58"/>
      <c r="IF24" s="58"/>
      <c r="IG24" s="58"/>
      <c r="IH24" s="58"/>
      <c r="II24" s="58"/>
      <c r="IJ24" s="58"/>
      <c r="IK24" s="58"/>
      <c r="IL24" s="58"/>
      <c r="IM24" s="58"/>
      <c r="IN24" s="58"/>
      <c r="IO24" s="58"/>
      <c r="IP24" s="58"/>
      <c r="IQ24" s="58"/>
      <c r="IR24" s="58"/>
      <c r="IS24" s="58"/>
      <c r="IT24" s="58"/>
      <c r="IU24" s="58"/>
      <c r="IV24" s="58"/>
    </row>
    <row r="25" spans="1:257" s="51" customFormat="1" ht="13.5" customHeight="1" x14ac:dyDescent="0.2">
      <c r="B25" s="61"/>
      <c r="K25" s="182"/>
      <c r="L25" s="182"/>
      <c r="M25" s="181"/>
      <c r="N25" s="181"/>
      <c r="O25" s="181"/>
      <c r="P25" s="181"/>
      <c r="Q25" s="185"/>
      <c r="R25" s="181"/>
      <c r="S25" s="182"/>
      <c r="T25" s="181"/>
      <c r="U25" s="182"/>
      <c r="V25" s="181"/>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58"/>
      <c r="CI25" s="58"/>
      <c r="CJ25" s="58"/>
      <c r="CK25" s="58"/>
      <c r="CL25" s="58"/>
      <c r="CM25" s="58"/>
      <c r="CN25" s="58"/>
      <c r="CO25" s="58"/>
      <c r="CP25" s="58"/>
      <c r="CQ25" s="58"/>
      <c r="CR25" s="58"/>
      <c r="CS25" s="58"/>
      <c r="CT25" s="58"/>
      <c r="CU25" s="58"/>
      <c r="CV25" s="58"/>
      <c r="CW25" s="58"/>
      <c r="CX25" s="58"/>
      <c r="CY25" s="58"/>
      <c r="CZ25" s="58"/>
      <c r="DA25" s="58"/>
      <c r="DB25" s="58"/>
      <c r="DC25" s="58"/>
      <c r="DD25" s="58"/>
      <c r="DE25" s="58"/>
      <c r="DF25" s="58"/>
      <c r="DG25" s="58"/>
      <c r="DH25" s="58"/>
      <c r="DI25" s="58"/>
      <c r="DJ25" s="58"/>
      <c r="DK25" s="58"/>
      <c r="DL25" s="58"/>
      <c r="DM25" s="58"/>
      <c r="DN25" s="58"/>
      <c r="DO25" s="58"/>
      <c r="DP25" s="58"/>
      <c r="DQ25" s="58"/>
      <c r="DR25" s="58"/>
      <c r="DS25" s="58"/>
      <c r="DT25" s="58"/>
      <c r="DU25" s="58"/>
      <c r="DV25" s="58"/>
      <c r="DW25" s="58"/>
      <c r="DX25" s="58"/>
      <c r="DY25" s="58"/>
      <c r="DZ25" s="58"/>
      <c r="EA25" s="58"/>
      <c r="EB25" s="58"/>
      <c r="EC25" s="58"/>
      <c r="ED25" s="58"/>
      <c r="EE25" s="58"/>
      <c r="EF25" s="58"/>
      <c r="EG25" s="58"/>
      <c r="EH25" s="58"/>
      <c r="EI25" s="58"/>
      <c r="EJ25" s="58"/>
      <c r="EK25" s="58"/>
      <c r="EL25" s="58"/>
      <c r="EM25" s="58"/>
      <c r="EN25" s="58"/>
      <c r="EO25" s="58"/>
      <c r="EP25" s="58"/>
      <c r="EQ25" s="58"/>
      <c r="ER25" s="58"/>
      <c r="ES25" s="58"/>
      <c r="ET25" s="58"/>
      <c r="EU25" s="58"/>
      <c r="EV25" s="58"/>
      <c r="EW25" s="58"/>
      <c r="EX25" s="58"/>
      <c r="EY25" s="58"/>
      <c r="EZ25" s="58"/>
      <c r="FA25" s="58"/>
      <c r="FB25" s="58"/>
      <c r="FC25" s="58"/>
      <c r="FD25" s="58"/>
      <c r="FE25" s="58"/>
      <c r="FF25" s="58"/>
      <c r="FG25" s="58"/>
      <c r="FH25" s="58"/>
      <c r="FI25" s="58"/>
      <c r="FJ25" s="58"/>
      <c r="FK25" s="58"/>
      <c r="FL25" s="58"/>
      <c r="FM25" s="58"/>
      <c r="FN25" s="58"/>
      <c r="FO25" s="58"/>
      <c r="FP25" s="58"/>
      <c r="FQ25" s="58"/>
      <c r="FR25" s="58"/>
      <c r="FS25" s="58"/>
      <c r="FT25" s="58"/>
      <c r="FU25" s="58"/>
      <c r="FV25" s="58"/>
      <c r="FW25" s="58"/>
      <c r="FX25" s="58"/>
      <c r="FY25" s="58"/>
      <c r="FZ25" s="58"/>
      <c r="GA25" s="58"/>
      <c r="GB25" s="58"/>
      <c r="GC25" s="58"/>
      <c r="GD25" s="58"/>
      <c r="GE25" s="58"/>
      <c r="GF25" s="58"/>
      <c r="GG25" s="58"/>
      <c r="GH25" s="58"/>
      <c r="GI25" s="58"/>
      <c r="GJ25" s="58"/>
      <c r="GK25" s="58"/>
      <c r="GL25" s="58"/>
      <c r="GM25" s="58"/>
      <c r="GN25" s="58"/>
      <c r="GO25" s="58"/>
      <c r="GP25" s="58"/>
      <c r="GQ25" s="58"/>
      <c r="GR25" s="58"/>
      <c r="GS25" s="58"/>
      <c r="GT25" s="58"/>
      <c r="GU25" s="58"/>
      <c r="GV25" s="58"/>
      <c r="GW25" s="58"/>
      <c r="GX25" s="58"/>
      <c r="GY25" s="58"/>
      <c r="GZ25" s="58"/>
      <c r="HA25" s="58"/>
      <c r="HB25" s="58"/>
      <c r="HC25" s="58"/>
      <c r="HD25" s="58"/>
      <c r="HE25" s="58"/>
      <c r="HF25" s="58"/>
      <c r="HG25" s="58"/>
      <c r="HH25" s="58"/>
      <c r="HI25" s="58"/>
      <c r="HJ25" s="58"/>
      <c r="HK25" s="58"/>
      <c r="HL25" s="58"/>
      <c r="HM25" s="58"/>
      <c r="HN25" s="58"/>
      <c r="HO25" s="58"/>
      <c r="HP25" s="58"/>
      <c r="HQ25" s="58"/>
      <c r="HR25" s="58"/>
      <c r="HS25" s="58"/>
      <c r="HT25" s="58"/>
      <c r="HU25" s="58"/>
      <c r="HV25" s="58"/>
      <c r="HW25" s="58"/>
      <c r="HX25" s="58"/>
      <c r="HY25" s="58"/>
      <c r="HZ25" s="58"/>
      <c r="IA25" s="58"/>
      <c r="IB25" s="58"/>
      <c r="IC25" s="58"/>
      <c r="ID25" s="58"/>
      <c r="IE25" s="58"/>
      <c r="IF25" s="58"/>
      <c r="IG25" s="58"/>
      <c r="IH25" s="58"/>
      <c r="II25" s="58"/>
      <c r="IJ25" s="58"/>
      <c r="IK25" s="58"/>
      <c r="IL25" s="58"/>
      <c r="IM25" s="58"/>
      <c r="IN25" s="58"/>
      <c r="IO25" s="58"/>
      <c r="IP25" s="58"/>
      <c r="IQ25" s="58"/>
      <c r="IR25" s="58"/>
      <c r="IS25" s="58"/>
      <c r="IT25" s="58"/>
      <c r="IU25" s="58"/>
      <c r="IV25" s="58"/>
      <c r="IW25" s="58"/>
    </row>
    <row r="26" spans="1:257" s="51" customFormat="1" ht="13.5" hidden="1" customHeight="1" x14ac:dyDescent="0.2">
      <c r="A26" s="47" t="s">
        <v>26</v>
      </c>
      <c r="B26" s="48" t="s">
        <v>7</v>
      </c>
      <c r="C26" s="49" t="s">
        <v>14</v>
      </c>
      <c r="D26" s="49" t="s">
        <v>20</v>
      </c>
      <c r="E26" s="49" t="s">
        <v>16</v>
      </c>
      <c r="F26" s="49"/>
      <c r="G26" s="49" t="s">
        <v>17</v>
      </c>
      <c r="H26" s="49" t="s">
        <v>18</v>
      </c>
      <c r="I26" s="49" t="s">
        <v>22</v>
      </c>
      <c r="J26" s="49" t="s">
        <v>23</v>
      </c>
      <c r="K26" s="154" t="s">
        <v>21</v>
      </c>
      <c r="L26" s="86"/>
      <c r="M26" s="86"/>
      <c r="N26" s="155" t="s">
        <v>27</v>
      </c>
      <c r="O26" s="86"/>
      <c r="P26" s="86"/>
      <c r="Q26" s="86"/>
      <c r="R26" s="86"/>
      <c r="S26" s="86"/>
      <c r="T26" s="86"/>
      <c r="U26" s="86"/>
      <c r="V26" s="86"/>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58"/>
      <c r="CI26" s="58"/>
      <c r="CJ26" s="58"/>
      <c r="CK26" s="58"/>
      <c r="CL26" s="58"/>
      <c r="CM26" s="58"/>
      <c r="CN26" s="58"/>
      <c r="CO26" s="58"/>
      <c r="CP26" s="58"/>
      <c r="CQ26" s="58"/>
      <c r="CR26" s="58"/>
      <c r="CS26" s="58"/>
      <c r="CT26" s="58"/>
      <c r="CU26" s="58"/>
      <c r="CV26" s="58"/>
      <c r="CW26" s="58"/>
      <c r="CX26" s="58"/>
      <c r="CY26" s="58"/>
      <c r="CZ26" s="58"/>
      <c r="DA26" s="58"/>
      <c r="DB26" s="58"/>
      <c r="DC26" s="58"/>
      <c r="DD26" s="58"/>
      <c r="DE26" s="58"/>
      <c r="DF26" s="58"/>
      <c r="DG26" s="58"/>
      <c r="DH26" s="58"/>
      <c r="DI26" s="58"/>
      <c r="DJ26" s="58"/>
      <c r="DK26" s="58"/>
      <c r="DL26" s="58"/>
      <c r="DM26" s="58"/>
      <c r="DN26" s="58"/>
      <c r="DO26" s="58"/>
      <c r="DP26" s="58"/>
      <c r="DQ26" s="58"/>
      <c r="DR26" s="58"/>
      <c r="DS26" s="58"/>
      <c r="DT26" s="58"/>
      <c r="DU26" s="58"/>
      <c r="DV26" s="58"/>
      <c r="DW26" s="58"/>
      <c r="DX26" s="58"/>
      <c r="DY26" s="58"/>
      <c r="DZ26" s="58"/>
      <c r="EA26" s="58"/>
      <c r="EB26" s="58"/>
      <c r="EC26" s="58"/>
      <c r="ED26" s="58"/>
      <c r="EE26" s="58"/>
      <c r="EF26" s="58"/>
      <c r="EG26" s="58"/>
      <c r="EH26" s="58"/>
      <c r="EI26" s="58"/>
      <c r="EJ26" s="58"/>
      <c r="EK26" s="58"/>
      <c r="EL26" s="58"/>
      <c r="EM26" s="58"/>
      <c r="EN26" s="58"/>
      <c r="EO26" s="58"/>
      <c r="EP26" s="58"/>
      <c r="EQ26" s="58"/>
      <c r="ER26" s="58"/>
      <c r="ES26" s="58"/>
      <c r="ET26" s="58"/>
      <c r="EU26" s="58"/>
      <c r="EV26" s="58"/>
      <c r="EW26" s="58"/>
      <c r="EX26" s="58"/>
      <c r="EY26" s="58"/>
      <c r="EZ26" s="58"/>
      <c r="FA26" s="58"/>
      <c r="FB26" s="58"/>
      <c r="FC26" s="58"/>
      <c r="FD26" s="58"/>
      <c r="FE26" s="58"/>
      <c r="FF26" s="58"/>
      <c r="FG26" s="58"/>
      <c r="FH26" s="58"/>
      <c r="FI26" s="58"/>
      <c r="FJ26" s="58"/>
      <c r="FK26" s="58"/>
      <c r="FL26" s="58"/>
      <c r="FM26" s="58"/>
      <c r="FN26" s="58"/>
      <c r="FO26" s="58"/>
      <c r="FP26" s="58"/>
      <c r="FQ26" s="58"/>
      <c r="FR26" s="58"/>
      <c r="FS26" s="58"/>
      <c r="FT26" s="58"/>
      <c r="FU26" s="58"/>
      <c r="FV26" s="58"/>
      <c r="FW26" s="58"/>
      <c r="FX26" s="58"/>
      <c r="FY26" s="58"/>
      <c r="FZ26" s="58"/>
      <c r="GA26" s="58"/>
      <c r="GB26" s="58"/>
      <c r="GC26" s="58"/>
      <c r="GD26" s="58"/>
      <c r="GE26" s="58"/>
      <c r="GF26" s="58"/>
      <c r="GG26" s="58"/>
      <c r="GH26" s="58"/>
      <c r="GI26" s="58"/>
      <c r="GJ26" s="58"/>
      <c r="GK26" s="58"/>
      <c r="GL26" s="58"/>
      <c r="GM26" s="58"/>
      <c r="GN26" s="58"/>
      <c r="GO26" s="58"/>
      <c r="GP26" s="58"/>
      <c r="GQ26" s="58"/>
      <c r="GR26" s="58"/>
      <c r="GS26" s="58"/>
      <c r="GT26" s="58"/>
      <c r="GU26" s="58"/>
      <c r="GV26" s="58"/>
      <c r="GW26" s="58"/>
      <c r="GX26" s="58"/>
      <c r="GY26" s="58"/>
      <c r="GZ26" s="58"/>
      <c r="HA26" s="58"/>
      <c r="HB26" s="58"/>
      <c r="HC26" s="58"/>
      <c r="HD26" s="58"/>
      <c r="HE26" s="58"/>
      <c r="HF26" s="58"/>
      <c r="HG26" s="58"/>
      <c r="HH26" s="58"/>
      <c r="HI26" s="58"/>
      <c r="HJ26" s="58"/>
      <c r="HK26" s="58"/>
      <c r="HL26" s="58"/>
      <c r="HM26" s="58"/>
      <c r="HN26" s="58"/>
      <c r="HO26" s="58"/>
      <c r="HP26" s="58"/>
      <c r="HQ26" s="58"/>
      <c r="HR26" s="58"/>
      <c r="HS26" s="58"/>
      <c r="HT26" s="58"/>
      <c r="HU26" s="58"/>
      <c r="HV26" s="58"/>
      <c r="HW26" s="58"/>
      <c r="HX26" s="58"/>
      <c r="HY26" s="58"/>
      <c r="HZ26" s="58"/>
      <c r="IA26" s="58"/>
      <c r="IB26" s="58"/>
      <c r="IC26" s="58"/>
      <c r="ID26" s="58"/>
      <c r="IE26" s="58"/>
      <c r="IF26" s="58"/>
      <c r="IG26" s="58"/>
      <c r="IH26" s="58"/>
      <c r="II26" s="58"/>
      <c r="IJ26" s="58"/>
      <c r="IK26" s="58"/>
      <c r="IL26" s="58"/>
      <c r="IM26" s="58"/>
      <c r="IN26" s="58"/>
      <c r="IO26" s="58"/>
      <c r="IP26" s="58"/>
      <c r="IQ26" s="58"/>
      <c r="IR26" s="58"/>
      <c r="IS26" s="58"/>
      <c r="IT26" s="58"/>
      <c r="IU26" s="58"/>
      <c r="IV26" s="58"/>
      <c r="IW26" s="58"/>
    </row>
    <row r="27" spans="1:257" ht="12.75" hidden="1" customHeight="1" x14ac:dyDescent="0.2">
      <c r="A27" s="11" t="s">
        <v>7</v>
      </c>
      <c r="B27" s="18">
        <v>1</v>
      </c>
      <c r="C27" s="19">
        <v>0</v>
      </c>
      <c r="D27" s="19">
        <v>0</v>
      </c>
      <c r="E27" s="19">
        <v>0</v>
      </c>
      <c r="F27" s="19"/>
      <c r="G27" s="19">
        <v>0</v>
      </c>
      <c r="H27" s="19">
        <v>0</v>
      </c>
      <c r="I27" s="19">
        <v>0</v>
      </c>
      <c r="J27" s="19">
        <v>0</v>
      </c>
      <c r="K27" s="156">
        <v>0</v>
      </c>
      <c r="L27" s="86"/>
      <c r="M27" s="86"/>
      <c r="N27" s="86"/>
      <c r="O27" s="86"/>
      <c r="P27" s="86"/>
      <c r="Q27" s="86"/>
      <c r="R27" s="86"/>
      <c r="S27" s="86"/>
      <c r="T27" s="86"/>
      <c r="U27" s="86"/>
      <c r="V27" s="86"/>
    </row>
    <row r="28" spans="1:257" ht="12.75" hidden="1" customHeight="1" x14ac:dyDescent="0.2">
      <c r="A28" s="12" t="s">
        <v>14</v>
      </c>
      <c r="B28" s="21">
        <v>0</v>
      </c>
      <c r="C28" s="22">
        <v>0</v>
      </c>
      <c r="D28" s="22">
        <v>0</v>
      </c>
      <c r="E28" s="22">
        <v>0</v>
      </c>
      <c r="F28" s="22"/>
      <c r="G28" s="22">
        <v>0</v>
      </c>
      <c r="H28" s="22">
        <v>0</v>
      </c>
      <c r="I28" s="22">
        <v>0</v>
      </c>
      <c r="J28" s="22">
        <v>0</v>
      </c>
      <c r="K28" s="156">
        <v>0</v>
      </c>
      <c r="L28" s="86"/>
      <c r="M28" s="86"/>
      <c r="N28" s="86"/>
      <c r="O28" s="86"/>
      <c r="P28" s="86"/>
      <c r="Q28" s="86"/>
      <c r="R28" s="86"/>
      <c r="S28" s="86"/>
      <c r="T28" s="86"/>
      <c r="U28" s="86"/>
      <c r="V28" s="86"/>
    </row>
    <row r="29" spans="1:257" ht="12.75" hidden="1" customHeight="1" x14ac:dyDescent="0.2">
      <c r="A29" s="12" t="s">
        <v>20</v>
      </c>
      <c r="B29" s="21">
        <v>0</v>
      </c>
      <c r="C29" s="22">
        <v>0</v>
      </c>
      <c r="D29" s="22">
        <v>0</v>
      </c>
      <c r="E29" s="22">
        <v>0</v>
      </c>
      <c r="F29" s="22"/>
      <c r="G29" s="22">
        <v>0</v>
      </c>
      <c r="H29" s="22">
        <v>0</v>
      </c>
      <c r="I29" s="22">
        <v>0</v>
      </c>
      <c r="J29" s="22">
        <v>0</v>
      </c>
      <c r="K29" s="156">
        <v>0</v>
      </c>
      <c r="L29" s="86"/>
      <c r="M29" s="86"/>
      <c r="N29" s="86"/>
      <c r="O29" s="86"/>
      <c r="P29" s="86"/>
      <c r="Q29" s="86"/>
      <c r="R29" s="86"/>
      <c r="S29" s="86"/>
      <c r="T29" s="86"/>
      <c r="U29" s="86"/>
      <c r="V29" s="86"/>
    </row>
    <row r="30" spans="1:257" ht="12.75" hidden="1" customHeight="1" x14ac:dyDescent="0.2">
      <c r="A30" s="12" t="s">
        <v>16</v>
      </c>
      <c r="B30" s="21">
        <v>1</v>
      </c>
      <c r="C30" s="22">
        <v>0</v>
      </c>
      <c r="D30" s="22">
        <v>0</v>
      </c>
      <c r="E30" s="22">
        <v>0</v>
      </c>
      <c r="F30" s="22"/>
      <c r="G30" s="22">
        <v>0</v>
      </c>
      <c r="H30" s="22">
        <v>0</v>
      </c>
      <c r="I30" s="22">
        <v>0</v>
      </c>
      <c r="J30" s="22">
        <v>0</v>
      </c>
      <c r="K30" s="156">
        <v>0</v>
      </c>
      <c r="L30" s="86"/>
      <c r="M30" s="86"/>
      <c r="N30" s="86"/>
      <c r="O30" s="86"/>
      <c r="P30" s="86"/>
      <c r="Q30" s="86"/>
      <c r="R30" s="86"/>
      <c r="S30" s="86"/>
      <c r="T30" s="86"/>
      <c r="U30" s="86"/>
      <c r="V30" s="86"/>
    </row>
    <row r="31" spans="1:257" ht="12.75" hidden="1" customHeight="1" x14ac:dyDescent="0.2">
      <c r="A31" s="12" t="s">
        <v>17</v>
      </c>
      <c r="B31" s="21">
        <v>0</v>
      </c>
      <c r="C31" s="22">
        <v>0</v>
      </c>
      <c r="D31" s="22">
        <v>0</v>
      </c>
      <c r="E31" s="22">
        <v>0</v>
      </c>
      <c r="F31" s="22"/>
      <c r="G31" s="22">
        <v>0</v>
      </c>
      <c r="H31" s="22">
        <v>0</v>
      </c>
      <c r="I31" s="22">
        <v>0</v>
      </c>
      <c r="J31" s="22">
        <v>0</v>
      </c>
      <c r="K31" s="156">
        <v>0</v>
      </c>
      <c r="L31" s="86"/>
      <c r="M31" s="86"/>
      <c r="N31" s="86"/>
      <c r="O31" s="86"/>
      <c r="P31" s="86"/>
      <c r="Q31" s="86"/>
      <c r="R31" s="86"/>
      <c r="S31" s="86"/>
      <c r="T31" s="86"/>
      <c r="U31" s="86"/>
      <c r="V31" s="86"/>
    </row>
    <row r="32" spans="1:257" ht="12.75" hidden="1" customHeight="1" x14ac:dyDescent="0.2">
      <c r="A32" s="12" t="s">
        <v>18</v>
      </c>
      <c r="B32" s="21">
        <v>0</v>
      </c>
      <c r="C32" s="22">
        <v>0</v>
      </c>
      <c r="D32" s="22">
        <v>0</v>
      </c>
      <c r="E32" s="22">
        <v>0</v>
      </c>
      <c r="F32" s="22"/>
      <c r="G32" s="22">
        <v>0</v>
      </c>
      <c r="H32" s="22">
        <v>0</v>
      </c>
      <c r="I32" s="22">
        <v>0</v>
      </c>
      <c r="J32" s="22">
        <v>0</v>
      </c>
      <c r="K32" s="156">
        <v>0</v>
      </c>
      <c r="L32" s="86"/>
      <c r="M32" s="86"/>
      <c r="N32" s="86"/>
      <c r="O32" s="86"/>
      <c r="P32" s="86"/>
      <c r="Q32" s="86"/>
      <c r="R32" s="86"/>
      <c r="S32" s="86"/>
      <c r="T32" s="86"/>
      <c r="U32" s="86"/>
      <c r="V32" s="86"/>
    </row>
    <row r="33" spans="1:257" ht="12.75" hidden="1" customHeight="1" x14ac:dyDescent="0.2">
      <c r="A33" s="12" t="s">
        <v>22</v>
      </c>
      <c r="B33" s="21">
        <v>0</v>
      </c>
      <c r="C33" s="22">
        <v>0</v>
      </c>
      <c r="D33" s="22">
        <v>0</v>
      </c>
      <c r="E33" s="22">
        <v>0</v>
      </c>
      <c r="F33" s="22"/>
      <c r="G33" s="22">
        <v>0</v>
      </c>
      <c r="H33" s="22">
        <v>0</v>
      </c>
      <c r="I33" s="22">
        <v>0</v>
      </c>
      <c r="J33" s="22">
        <v>0</v>
      </c>
      <c r="K33" s="156">
        <v>0</v>
      </c>
      <c r="L33" s="86"/>
      <c r="M33" s="86"/>
      <c r="N33" s="86"/>
      <c r="O33" s="86"/>
      <c r="P33" s="86"/>
      <c r="Q33" s="86"/>
      <c r="R33" s="86"/>
      <c r="S33" s="86"/>
      <c r="T33" s="86"/>
      <c r="U33" s="86"/>
      <c r="V33" s="86"/>
    </row>
    <row r="34" spans="1:257" ht="12.75" hidden="1" customHeight="1" x14ac:dyDescent="0.2">
      <c r="A34" s="12" t="s">
        <v>23</v>
      </c>
      <c r="B34" s="21">
        <v>0</v>
      </c>
      <c r="C34" s="22">
        <v>0</v>
      </c>
      <c r="D34" s="22">
        <v>0</v>
      </c>
      <c r="E34" s="22">
        <v>0</v>
      </c>
      <c r="F34" s="22"/>
      <c r="G34" s="22">
        <v>0</v>
      </c>
      <c r="H34" s="22">
        <v>0</v>
      </c>
      <c r="I34" s="22">
        <v>0</v>
      </c>
      <c r="J34" s="22">
        <v>0</v>
      </c>
      <c r="K34" s="156">
        <v>0</v>
      </c>
      <c r="L34" s="86"/>
      <c r="M34" s="86"/>
      <c r="N34" s="86"/>
      <c r="O34" s="86"/>
      <c r="P34" s="86"/>
      <c r="Q34" s="86"/>
      <c r="R34" s="86"/>
      <c r="S34" s="86"/>
      <c r="T34" s="86"/>
      <c r="U34" s="86"/>
      <c r="V34" s="86"/>
    </row>
    <row r="35" spans="1:257" ht="13.5" hidden="1" customHeight="1" x14ac:dyDescent="0.2">
      <c r="A35" s="16" t="s">
        <v>21</v>
      </c>
      <c r="B35" s="24">
        <v>0</v>
      </c>
      <c r="C35" s="25">
        <v>0</v>
      </c>
      <c r="D35" s="25">
        <v>0</v>
      </c>
      <c r="E35" s="25">
        <v>0</v>
      </c>
      <c r="F35" s="25"/>
      <c r="G35" s="25">
        <v>0</v>
      </c>
      <c r="H35" s="25">
        <v>0</v>
      </c>
      <c r="I35" s="25">
        <v>0</v>
      </c>
      <c r="J35" s="25">
        <v>0</v>
      </c>
      <c r="K35" s="156">
        <v>0</v>
      </c>
      <c r="L35" s="86"/>
      <c r="M35" s="86"/>
      <c r="N35" s="86"/>
      <c r="O35" s="86"/>
      <c r="P35" s="86"/>
      <c r="Q35" s="86"/>
      <c r="R35" s="86"/>
      <c r="S35" s="86"/>
      <c r="T35" s="86"/>
      <c r="U35" s="86"/>
      <c r="V35" s="86"/>
    </row>
    <row r="36" spans="1:257" ht="13.5" hidden="1" customHeight="1" x14ac:dyDescent="0.2">
      <c r="A36" s="43" t="s">
        <v>28</v>
      </c>
      <c r="B36" s="44">
        <f t="shared" ref="B36:K36" si="1">SUM(B27:B35)</f>
        <v>2</v>
      </c>
      <c r="C36" s="45">
        <f t="shared" si="1"/>
        <v>0</v>
      </c>
      <c r="D36" s="45">
        <f t="shared" si="1"/>
        <v>0</v>
      </c>
      <c r="E36" s="45">
        <f t="shared" si="1"/>
        <v>0</v>
      </c>
      <c r="F36" s="45"/>
      <c r="G36" s="45">
        <f t="shared" si="1"/>
        <v>0</v>
      </c>
      <c r="H36" s="45">
        <f t="shared" si="1"/>
        <v>0</v>
      </c>
      <c r="I36" s="45">
        <f t="shared" si="1"/>
        <v>0</v>
      </c>
      <c r="J36" s="45">
        <f t="shared" si="1"/>
        <v>0</v>
      </c>
      <c r="K36" s="157">
        <f t="shared" ref="K36:T36" si="2">SUM(K27:K35)</f>
        <v>0</v>
      </c>
      <c r="L36" s="86"/>
      <c r="M36" s="86"/>
      <c r="N36" s="86"/>
      <c r="O36" s="86"/>
      <c r="P36" s="86"/>
      <c r="Q36" s="86"/>
      <c r="R36" s="86"/>
      <c r="S36" s="86"/>
      <c r="T36" s="86"/>
      <c r="U36" s="86"/>
      <c r="V36" s="86"/>
    </row>
    <row r="37" spans="1:257" ht="13.5" customHeight="1" x14ac:dyDescent="0.2">
      <c r="A37" s="120" t="s">
        <v>29</v>
      </c>
      <c r="B37" s="143" t="s">
        <v>7</v>
      </c>
      <c r="C37" s="143" t="s">
        <v>14</v>
      </c>
      <c r="D37" s="143" t="s">
        <v>20</v>
      </c>
      <c r="E37" s="143" t="s">
        <v>16</v>
      </c>
      <c r="F37" s="143" t="s">
        <v>17</v>
      </c>
      <c r="G37" s="143" t="s">
        <v>18</v>
      </c>
      <c r="H37" s="143" t="s">
        <v>22</v>
      </c>
      <c r="I37" s="143" t="s">
        <v>23</v>
      </c>
      <c r="J37" s="143" t="s">
        <v>21</v>
      </c>
      <c r="K37" s="163" t="s">
        <v>43</v>
      </c>
      <c r="L37" s="164"/>
      <c r="M37" s="165">
        <f>SUM(B17+B19+B18)*297*0.02</f>
        <v>9408960</v>
      </c>
      <c r="N37" s="163" t="s">
        <v>48</v>
      </c>
      <c r="O37" s="164"/>
      <c r="P37" s="165">
        <f>SUM(B17+B19+B18)*283*0.02</f>
        <v>8965440</v>
      </c>
      <c r="Q37" s="166" t="s">
        <v>51</v>
      </c>
      <c r="R37" s="163">
        <f>(B20+B22)*371*0.02</f>
        <v>6796720</v>
      </c>
      <c r="S37" s="163" t="s">
        <v>54</v>
      </c>
      <c r="T37" s="164">
        <f>(B20+B22)*219*0.02</f>
        <v>4012080</v>
      </c>
      <c r="U37" s="163" t="s">
        <v>57</v>
      </c>
      <c r="V37" s="165">
        <f>B15*245*0.02</f>
        <v>2802800</v>
      </c>
      <c r="IW37"/>
    </row>
    <row r="38" spans="1:257" ht="13.5" customHeight="1" x14ac:dyDescent="0.2">
      <c r="A38" s="121"/>
      <c r="B38" s="143"/>
      <c r="C38" s="143"/>
      <c r="D38" s="143"/>
      <c r="E38" s="143"/>
      <c r="F38" s="143"/>
      <c r="G38" s="143"/>
      <c r="H38" s="143"/>
      <c r="I38" s="143"/>
      <c r="J38" s="143"/>
      <c r="K38" s="164"/>
      <c r="L38" s="164"/>
      <c r="M38" s="164"/>
      <c r="N38" s="164"/>
      <c r="O38" s="164"/>
      <c r="P38" s="164"/>
      <c r="Q38" s="167"/>
      <c r="R38" s="164"/>
      <c r="S38" s="164"/>
      <c r="T38" s="164"/>
      <c r="U38" s="164"/>
      <c r="V38" s="164"/>
      <c r="IW38"/>
    </row>
    <row r="39" spans="1:257" ht="12.75" customHeight="1" x14ac:dyDescent="0.2">
      <c r="A39" s="90" t="s">
        <v>7</v>
      </c>
      <c r="B39" s="87">
        <v>0</v>
      </c>
      <c r="C39" s="88">
        <v>720</v>
      </c>
      <c r="D39" s="88">
        <v>790</v>
      </c>
      <c r="E39" s="88">
        <v>297</v>
      </c>
      <c r="F39" s="88">
        <v>283</v>
      </c>
      <c r="G39" s="88">
        <v>296</v>
      </c>
      <c r="H39" s="88">
        <v>461</v>
      </c>
      <c r="I39" s="88">
        <v>769</v>
      </c>
      <c r="J39" s="89">
        <v>996</v>
      </c>
      <c r="K39" s="164"/>
      <c r="L39" s="164"/>
      <c r="M39" s="164"/>
      <c r="N39" s="164"/>
      <c r="O39" s="164"/>
      <c r="P39" s="164"/>
      <c r="Q39" s="167"/>
      <c r="R39" s="164"/>
      <c r="S39" s="164"/>
      <c r="T39" s="164"/>
      <c r="U39" s="164"/>
      <c r="V39" s="164"/>
      <c r="IW39"/>
    </row>
    <row r="40" spans="1:257" ht="12.75" customHeight="1" x14ac:dyDescent="0.2">
      <c r="A40" s="12" t="s">
        <v>14</v>
      </c>
      <c r="B40" s="27">
        <v>720</v>
      </c>
      <c r="C40" s="28">
        <v>0</v>
      </c>
      <c r="D40" s="28">
        <v>884</v>
      </c>
      <c r="E40" s="28">
        <v>555</v>
      </c>
      <c r="F40" s="28">
        <v>722</v>
      </c>
      <c r="G40" s="28">
        <v>461</v>
      </c>
      <c r="H40" s="28">
        <v>685</v>
      </c>
      <c r="I40" s="28">
        <v>245</v>
      </c>
      <c r="J40" s="13">
        <v>1099</v>
      </c>
      <c r="K40" s="163" t="s">
        <v>44</v>
      </c>
      <c r="L40" s="164"/>
      <c r="M40" s="165">
        <f>SUM(B19+B18)*359*0.02</f>
        <v>8860120</v>
      </c>
      <c r="N40" s="163" t="s">
        <v>49</v>
      </c>
      <c r="O40" s="164"/>
      <c r="P40" s="165">
        <f>SUM(B17+B19)*263*0.02</f>
        <v>3592580</v>
      </c>
      <c r="Q40" s="166" t="s">
        <v>52</v>
      </c>
      <c r="R40" s="164">
        <f>(B22)*589*0.02</f>
        <v>7185800</v>
      </c>
      <c r="S40" s="163" t="s">
        <v>55</v>
      </c>
      <c r="T40" s="164">
        <f>(B20)*589*0.02</f>
        <v>3604680</v>
      </c>
      <c r="U40" s="164"/>
      <c r="V40" s="164"/>
      <c r="IW40"/>
    </row>
    <row r="41" spans="1:257" ht="12.75" customHeight="1" x14ac:dyDescent="0.2">
      <c r="A41" s="12" t="s">
        <v>20</v>
      </c>
      <c r="B41" s="27">
        <v>790</v>
      </c>
      <c r="C41" s="28">
        <v>884</v>
      </c>
      <c r="D41" s="28">
        <v>0</v>
      </c>
      <c r="E41" s="28">
        <v>976</v>
      </c>
      <c r="F41" s="28">
        <v>614</v>
      </c>
      <c r="G41" s="28">
        <v>667</v>
      </c>
      <c r="H41" s="28">
        <v>371</v>
      </c>
      <c r="I41" s="28">
        <v>645</v>
      </c>
      <c r="J41" s="13">
        <v>219</v>
      </c>
      <c r="K41" s="164"/>
      <c r="L41" s="164"/>
      <c r="M41" s="164"/>
      <c r="N41" s="164"/>
      <c r="O41" s="164"/>
      <c r="P41" s="164"/>
      <c r="Q41" s="167"/>
      <c r="R41" s="164"/>
      <c r="S41" s="164"/>
      <c r="T41" s="164"/>
      <c r="U41" s="164"/>
      <c r="V41" s="164"/>
      <c r="IW41"/>
    </row>
    <row r="42" spans="1:257" ht="12.75" customHeight="1" x14ac:dyDescent="0.2">
      <c r="A42" s="12" t="s">
        <v>16</v>
      </c>
      <c r="B42" s="27">
        <v>297</v>
      </c>
      <c r="C42" s="28">
        <v>555</v>
      </c>
      <c r="D42" s="28">
        <v>976</v>
      </c>
      <c r="E42" s="28">
        <v>0</v>
      </c>
      <c r="F42" s="28">
        <v>531</v>
      </c>
      <c r="G42" s="28">
        <v>359</v>
      </c>
      <c r="H42" s="28">
        <v>602</v>
      </c>
      <c r="I42" s="28">
        <v>715</v>
      </c>
      <c r="J42" s="13">
        <v>1217</v>
      </c>
      <c r="K42" s="164"/>
      <c r="L42" s="164"/>
      <c r="M42" s="164"/>
      <c r="N42" s="164"/>
      <c r="O42" s="164"/>
      <c r="P42" s="164"/>
      <c r="Q42" s="167"/>
      <c r="R42" s="164"/>
      <c r="S42" s="164"/>
      <c r="T42" s="164"/>
      <c r="U42" s="164"/>
      <c r="V42" s="164"/>
      <c r="IW42"/>
    </row>
    <row r="43" spans="1:257" ht="12.75" customHeight="1" x14ac:dyDescent="0.2">
      <c r="A43" s="12" t="s">
        <v>17</v>
      </c>
      <c r="B43" s="27">
        <v>283</v>
      </c>
      <c r="C43" s="28">
        <v>722</v>
      </c>
      <c r="D43" s="28">
        <v>614</v>
      </c>
      <c r="E43" s="28">
        <v>531</v>
      </c>
      <c r="F43" s="28">
        <v>0</v>
      </c>
      <c r="G43" s="28">
        <v>263</v>
      </c>
      <c r="H43" s="28">
        <v>286</v>
      </c>
      <c r="I43" s="28">
        <v>629</v>
      </c>
      <c r="J43" s="13">
        <v>721</v>
      </c>
      <c r="K43" s="163" t="s">
        <v>45</v>
      </c>
      <c r="L43" s="164"/>
      <c r="M43" s="165">
        <f>SUM(B18)*263*0.02</f>
        <v>4739260</v>
      </c>
      <c r="N43" s="163" t="s">
        <v>50</v>
      </c>
      <c r="O43" s="164"/>
      <c r="P43" s="165">
        <f>SUM(B17)*359*0.02</f>
        <v>2513000</v>
      </c>
      <c r="Q43" s="168" t="s">
        <v>64</v>
      </c>
      <c r="R43" s="169">
        <f>PRODUCT(219,10)</f>
        <v>2190</v>
      </c>
      <c r="S43" s="170" t="s">
        <v>65</v>
      </c>
      <c r="T43" s="169">
        <f>PRODUCT(371,10)</f>
        <v>3710</v>
      </c>
      <c r="U43" s="171" t="s">
        <v>66</v>
      </c>
      <c r="V43" s="169">
        <f>PRODUCT(245,10)</f>
        <v>2450</v>
      </c>
      <c r="IW43"/>
    </row>
    <row r="44" spans="1:257" ht="12.75" customHeight="1" x14ac:dyDescent="0.2">
      <c r="A44" s="12" t="s">
        <v>18</v>
      </c>
      <c r="B44" s="27">
        <v>296</v>
      </c>
      <c r="C44" s="28">
        <v>461</v>
      </c>
      <c r="D44" s="28">
        <v>667</v>
      </c>
      <c r="E44" s="28">
        <v>359</v>
      </c>
      <c r="F44" s="28">
        <v>263</v>
      </c>
      <c r="G44" s="28">
        <v>0</v>
      </c>
      <c r="H44" s="28">
        <v>288</v>
      </c>
      <c r="I44" s="28">
        <v>479</v>
      </c>
      <c r="J44" s="13">
        <v>907</v>
      </c>
      <c r="K44" s="164"/>
      <c r="L44" s="164"/>
      <c r="M44" s="164"/>
      <c r="N44" s="164"/>
      <c r="O44" s="164"/>
      <c r="P44" s="164"/>
      <c r="Q44" s="172"/>
      <c r="R44" s="173"/>
      <c r="S44" s="174"/>
      <c r="T44" s="173"/>
      <c r="U44" s="175"/>
      <c r="V44" s="173"/>
      <c r="IW44"/>
    </row>
    <row r="45" spans="1:257" ht="12.75" customHeight="1" x14ac:dyDescent="0.2">
      <c r="A45" s="12" t="s">
        <v>22</v>
      </c>
      <c r="B45" s="27">
        <v>461</v>
      </c>
      <c r="C45" s="28">
        <v>685</v>
      </c>
      <c r="D45" s="28">
        <v>371</v>
      </c>
      <c r="E45" s="28">
        <v>602</v>
      </c>
      <c r="F45" s="28">
        <v>286</v>
      </c>
      <c r="G45" s="28">
        <v>288</v>
      </c>
      <c r="H45" s="28">
        <v>0</v>
      </c>
      <c r="I45" s="28">
        <v>448</v>
      </c>
      <c r="J45" s="13">
        <v>589</v>
      </c>
      <c r="K45" s="164"/>
      <c r="L45" s="164"/>
      <c r="M45" s="164"/>
      <c r="N45" s="164"/>
      <c r="O45" s="164"/>
      <c r="P45" s="164"/>
      <c r="Q45" s="172"/>
      <c r="R45" s="173"/>
      <c r="S45" s="174"/>
      <c r="T45" s="173"/>
      <c r="U45" s="175"/>
      <c r="V45" s="173"/>
      <c r="IW45"/>
    </row>
    <row r="46" spans="1:257" ht="12.75" customHeight="1" x14ac:dyDescent="0.2">
      <c r="A46" s="12" t="s">
        <v>23</v>
      </c>
      <c r="B46" s="27">
        <v>769</v>
      </c>
      <c r="C46" s="28">
        <v>245</v>
      </c>
      <c r="D46" s="28">
        <v>645</v>
      </c>
      <c r="E46" s="28">
        <v>715</v>
      </c>
      <c r="F46" s="28">
        <v>629</v>
      </c>
      <c r="G46" s="28">
        <v>479</v>
      </c>
      <c r="H46" s="28">
        <v>448</v>
      </c>
      <c r="I46" s="28">
        <v>0</v>
      </c>
      <c r="J46" s="13">
        <v>867</v>
      </c>
      <c r="K46" s="171" t="s">
        <v>62</v>
      </c>
      <c r="L46" s="175"/>
      <c r="M46" s="176">
        <f>PRODUCT(283,10)</f>
        <v>2830</v>
      </c>
      <c r="N46" s="171" t="s">
        <v>63</v>
      </c>
      <c r="O46" s="175"/>
      <c r="P46" s="176">
        <f>PRODUCT(297,10)</f>
        <v>2970</v>
      </c>
      <c r="Q46" s="172"/>
      <c r="R46" s="173"/>
      <c r="S46" s="174"/>
      <c r="T46" s="173"/>
      <c r="U46" s="175"/>
      <c r="V46" s="173"/>
      <c r="IW46"/>
    </row>
    <row r="47" spans="1:257" ht="13.5" customHeight="1" thickBot="1" x14ac:dyDescent="0.25">
      <c r="A47" s="16" t="s">
        <v>21</v>
      </c>
      <c r="B47" s="29">
        <v>996</v>
      </c>
      <c r="C47" s="30">
        <v>1099</v>
      </c>
      <c r="D47" s="30">
        <v>219</v>
      </c>
      <c r="E47" s="30">
        <v>1217</v>
      </c>
      <c r="F47" s="30">
        <v>721</v>
      </c>
      <c r="G47" s="30">
        <v>907</v>
      </c>
      <c r="H47" s="30">
        <v>589</v>
      </c>
      <c r="I47" s="30">
        <v>867</v>
      </c>
      <c r="J47" s="31">
        <v>0</v>
      </c>
      <c r="K47" s="175"/>
      <c r="L47" s="175"/>
      <c r="M47" s="177"/>
      <c r="N47" s="175"/>
      <c r="O47" s="175"/>
      <c r="P47" s="177"/>
      <c r="Q47" s="178"/>
      <c r="R47" s="179"/>
      <c r="S47" s="180"/>
      <c r="T47" s="179"/>
      <c r="U47" s="175"/>
      <c r="V47" s="179"/>
      <c r="IW47"/>
    </row>
    <row r="48" spans="1:257" ht="13.5" customHeight="1" x14ac:dyDescent="0.2">
      <c r="K48" s="186" t="s">
        <v>47</v>
      </c>
      <c r="L48" s="187"/>
      <c r="M48" s="188">
        <f>SUM(M37:M47)</f>
        <v>23011170</v>
      </c>
      <c r="N48" s="186" t="s">
        <v>47</v>
      </c>
      <c r="O48" s="187"/>
      <c r="P48" s="188">
        <f>SUM(P37:P47)</f>
        <v>15073990</v>
      </c>
      <c r="Q48" s="186" t="s">
        <v>47</v>
      </c>
      <c r="R48" s="187">
        <f>SUM(R37:R47)</f>
        <v>13984710</v>
      </c>
      <c r="S48" s="186" t="s">
        <v>47</v>
      </c>
      <c r="T48" s="187">
        <f>SUM(T37:T47)</f>
        <v>7620470</v>
      </c>
      <c r="U48" s="186" t="s">
        <v>47</v>
      </c>
      <c r="V48" s="189">
        <f>SUM(V37:V47)</f>
        <v>2805250</v>
      </c>
    </row>
    <row r="49" spans="11:22" ht="13.5" customHeight="1" x14ac:dyDescent="0.2">
      <c r="K49" s="187"/>
      <c r="L49" s="187"/>
      <c r="M49" s="190"/>
      <c r="N49" s="187"/>
      <c r="O49" s="187"/>
      <c r="P49" s="190"/>
      <c r="Q49" s="186"/>
      <c r="R49" s="187"/>
      <c r="S49" s="186"/>
      <c r="T49" s="187"/>
      <c r="U49" s="186"/>
      <c r="V49" s="187"/>
    </row>
  </sheetData>
  <mergeCells count="77">
    <mergeCell ref="S48:S49"/>
    <mergeCell ref="T48:T49"/>
    <mergeCell ref="U48:U49"/>
    <mergeCell ref="V48:V49"/>
    <mergeCell ref="K48:L49"/>
    <mergeCell ref="M48:M49"/>
    <mergeCell ref="N48:O49"/>
    <mergeCell ref="P48:P49"/>
    <mergeCell ref="Q48:Q49"/>
    <mergeCell ref="R48:R49"/>
    <mergeCell ref="S43:S47"/>
    <mergeCell ref="T43:T47"/>
    <mergeCell ref="U43:U47"/>
    <mergeCell ref="V43:V47"/>
    <mergeCell ref="K46:L47"/>
    <mergeCell ref="M46:M47"/>
    <mergeCell ref="N46:O47"/>
    <mergeCell ref="P46:P47"/>
    <mergeCell ref="K43:L45"/>
    <mergeCell ref="M43:M45"/>
    <mergeCell ref="N43:O45"/>
    <mergeCell ref="P43:P45"/>
    <mergeCell ref="Q43:Q47"/>
    <mergeCell ref="R43:R47"/>
    <mergeCell ref="U37:U42"/>
    <mergeCell ref="V37:V42"/>
    <mergeCell ref="K40:L42"/>
    <mergeCell ref="M40:M42"/>
    <mergeCell ref="N40:O42"/>
    <mergeCell ref="P40:P42"/>
    <mergeCell ref="Q40:Q42"/>
    <mergeCell ref="R40:R42"/>
    <mergeCell ref="S40:S42"/>
    <mergeCell ref="T40:T42"/>
    <mergeCell ref="N37:O39"/>
    <mergeCell ref="P37:P39"/>
    <mergeCell ref="Q37:Q39"/>
    <mergeCell ref="R37:R39"/>
    <mergeCell ref="S37:S39"/>
    <mergeCell ref="T37:T39"/>
    <mergeCell ref="G37:G38"/>
    <mergeCell ref="H37:H38"/>
    <mergeCell ref="I37:I38"/>
    <mergeCell ref="J37:J38"/>
    <mergeCell ref="K37:L39"/>
    <mergeCell ref="M37:M39"/>
    <mergeCell ref="S24:S25"/>
    <mergeCell ref="T24:T25"/>
    <mergeCell ref="U24:U25"/>
    <mergeCell ref="V24:V25"/>
    <mergeCell ref="A37:A38"/>
    <mergeCell ref="B37:B38"/>
    <mergeCell ref="C37:C38"/>
    <mergeCell ref="D37:D38"/>
    <mergeCell ref="E37:E38"/>
    <mergeCell ref="F37:F38"/>
    <mergeCell ref="K24:L25"/>
    <mergeCell ref="M24:M25"/>
    <mergeCell ref="N24:O25"/>
    <mergeCell ref="P24:P25"/>
    <mergeCell ref="Q24:Q25"/>
    <mergeCell ref="R24:R25"/>
    <mergeCell ref="P14:P15"/>
    <mergeCell ref="Q14:Q15"/>
    <mergeCell ref="E15:F15"/>
    <mergeCell ref="E16:H23"/>
    <mergeCell ref="I22:M23"/>
    <mergeCell ref="N22:N23"/>
    <mergeCell ref="O22:O23"/>
    <mergeCell ref="P22:P23"/>
    <mergeCell ref="Q22:Q23"/>
    <mergeCell ref="D13:D23"/>
    <mergeCell ref="E13:F13"/>
    <mergeCell ref="H13:H15"/>
    <mergeCell ref="K13:N13"/>
    <mergeCell ref="E14:F14"/>
    <mergeCell ref="O14:O15"/>
  </mergeCells>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52"/>
  <sheetViews>
    <sheetView showGridLines="0" topLeftCell="A18" zoomScale="112" zoomScaleNormal="112" workbookViewId="0">
      <selection activeCell="Q24" sqref="Q24:Q25"/>
    </sheetView>
  </sheetViews>
  <sheetFormatPr defaultColWidth="8.85546875" defaultRowHeight="13.5" customHeight="1" x14ac:dyDescent="0.2"/>
  <cols>
    <col min="1" max="2" width="15.28515625" style="1" customWidth="1"/>
    <col min="3" max="3" width="15.5703125" style="1" customWidth="1"/>
    <col min="4" max="4" width="8.85546875" style="1" customWidth="1"/>
    <col min="5" max="5" width="9.85546875" style="1" customWidth="1"/>
    <col min="6" max="6" width="24.85546875" style="1" customWidth="1"/>
    <col min="7" max="7" width="9.85546875" style="1" customWidth="1"/>
    <col min="8" max="8" width="20.140625" style="1" customWidth="1"/>
    <col min="9" max="10" width="8.85546875" style="1" customWidth="1"/>
    <col min="11" max="11" width="13.28515625" style="1" customWidth="1"/>
    <col min="12" max="12" width="15.140625" style="1" customWidth="1"/>
    <col min="13" max="13" width="15.28515625" style="1" customWidth="1"/>
    <col min="14" max="14" width="30.7109375" style="1" customWidth="1"/>
    <col min="15" max="15" width="21.140625" style="1" customWidth="1"/>
    <col min="16" max="16" width="21" style="1" customWidth="1"/>
    <col min="17" max="17" width="20.5703125" style="1" customWidth="1"/>
    <col min="18" max="18" width="19.42578125" style="34" customWidth="1"/>
    <col min="19" max="19" width="17.85546875" style="34" customWidth="1"/>
    <col min="20" max="20" width="8.85546875" style="34" customWidth="1"/>
    <col min="21" max="21" width="13.7109375" style="1" customWidth="1"/>
    <col min="22" max="22" width="17.5703125" style="1" customWidth="1"/>
    <col min="23" max="257" width="8.85546875" style="1" customWidth="1"/>
  </cols>
  <sheetData>
    <row r="1" spans="1:257" ht="13.5" hidden="1" customHeight="1" x14ac:dyDescent="0.25">
      <c r="A1" s="2"/>
      <c r="B1" s="3" t="s">
        <v>0</v>
      </c>
      <c r="C1" s="4"/>
      <c r="D1" s="34"/>
      <c r="E1" s="34"/>
      <c r="F1" s="34"/>
      <c r="G1" s="34"/>
      <c r="H1" s="34"/>
      <c r="I1" s="34"/>
      <c r="J1" s="34"/>
      <c r="K1" s="5"/>
      <c r="L1" s="34"/>
      <c r="M1" s="34"/>
      <c r="N1" s="34"/>
      <c r="O1" s="34"/>
      <c r="P1" s="34"/>
      <c r="Q1" s="34"/>
      <c r="R1" s="200"/>
      <c r="S1" s="200"/>
      <c r="T1" s="200"/>
      <c r="U1" s="34"/>
      <c r="V1" s="34"/>
    </row>
    <row r="2" spans="1:257" ht="12.75" hidden="1" customHeight="1" x14ac:dyDescent="0.2">
      <c r="A2" s="2"/>
      <c r="B2" s="6">
        <f>B14*(SUMPRODUCT(B27:B35,B39:B47))</f>
        <v>852390000</v>
      </c>
      <c r="C2" s="4"/>
      <c r="D2" s="34"/>
      <c r="E2" s="34"/>
      <c r="F2" s="34"/>
      <c r="G2" s="34"/>
      <c r="H2" s="34"/>
      <c r="I2" s="34"/>
      <c r="J2" s="34"/>
      <c r="K2" s="5"/>
      <c r="L2" s="34"/>
      <c r="M2" s="34"/>
      <c r="N2" s="34"/>
      <c r="O2" s="34"/>
      <c r="P2" s="34"/>
      <c r="Q2" s="34"/>
      <c r="R2" s="51"/>
      <c r="S2" s="51"/>
      <c r="T2" s="51"/>
      <c r="U2" s="34"/>
      <c r="V2" s="34"/>
    </row>
    <row r="3" spans="1:257" ht="12.75" hidden="1" customHeight="1" x14ac:dyDescent="0.2">
      <c r="A3" s="2"/>
      <c r="B3" s="7">
        <f>B15*(SUMPRODUCT(C27:C35,C39:C47))</f>
        <v>0</v>
      </c>
      <c r="C3" s="4"/>
      <c r="D3" s="34"/>
      <c r="E3" s="34"/>
      <c r="F3" s="34"/>
      <c r="G3" s="34"/>
      <c r="H3" s="34"/>
      <c r="I3" s="34"/>
      <c r="J3" s="34"/>
      <c r="K3" s="5"/>
      <c r="L3" s="34"/>
      <c r="M3" s="34"/>
      <c r="N3" s="34"/>
      <c r="O3" s="34"/>
      <c r="P3" s="34"/>
      <c r="Q3" s="34"/>
      <c r="R3" s="51"/>
      <c r="S3" s="51"/>
      <c r="T3" s="51"/>
      <c r="U3" s="34"/>
      <c r="V3" s="34"/>
    </row>
    <row r="4" spans="1:257" ht="12.75" hidden="1" customHeight="1" x14ac:dyDescent="0.2">
      <c r="A4" s="2"/>
      <c r="B4" s="7">
        <f>B16*(SUMPRODUCT(D27:D35,D39:D47))</f>
        <v>0</v>
      </c>
      <c r="C4" s="4"/>
      <c r="D4" s="34"/>
      <c r="E4" s="34"/>
      <c r="F4" s="34"/>
      <c r="G4" s="34"/>
      <c r="H4" s="34"/>
      <c r="I4" s="34"/>
      <c r="J4" s="34"/>
      <c r="K4" s="5"/>
      <c r="L4" s="34"/>
      <c r="M4" s="34"/>
      <c r="N4" s="34"/>
      <c r="O4" s="34"/>
      <c r="P4" s="34"/>
      <c r="Q4" s="34"/>
      <c r="R4" s="51"/>
      <c r="S4" s="51"/>
      <c r="T4" s="51"/>
      <c r="U4" s="34"/>
      <c r="V4" s="34"/>
    </row>
    <row r="5" spans="1:257" ht="12.75" hidden="1" customHeight="1" x14ac:dyDescent="0.2">
      <c r="A5" s="2"/>
      <c r="B5" s="7">
        <f>B17*(SUMPRODUCT(E27:E35,E39:E47))</f>
        <v>0</v>
      </c>
      <c r="C5" s="4"/>
      <c r="D5" s="34"/>
      <c r="E5" s="34"/>
      <c r="F5" s="34"/>
      <c r="G5" s="34"/>
      <c r="H5" s="34"/>
      <c r="I5" s="34"/>
      <c r="J5" s="34"/>
      <c r="K5" s="5"/>
      <c r="L5" s="34"/>
      <c r="M5" s="34"/>
      <c r="N5" s="34"/>
      <c r="O5" s="34"/>
      <c r="P5" s="34"/>
      <c r="Q5" s="34"/>
      <c r="R5" s="51"/>
      <c r="S5" s="51"/>
      <c r="T5" s="51"/>
      <c r="U5" s="34"/>
      <c r="V5" s="34"/>
    </row>
    <row r="6" spans="1:257" ht="12.75" hidden="1" customHeight="1" x14ac:dyDescent="0.2">
      <c r="A6" s="2"/>
      <c r="B6" s="7">
        <f>B18*(SUMPRODUCT(G27:G35,F39:F47))</f>
        <v>0</v>
      </c>
      <c r="C6" s="4"/>
      <c r="D6" s="34"/>
      <c r="E6" s="34"/>
      <c r="F6" s="34"/>
      <c r="G6" s="34"/>
      <c r="H6" s="34"/>
      <c r="I6" s="34"/>
      <c r="J6" s="34"/>
      <c r="K6" s="5"/>
      <c r="L6" s="34"/>
      <c r="M6" s="34"/>
      <c r="N6" s="34"/>
      <c r="O6" s="34"/>
      <c r="P6" s="34"/>
      <c r="Q6" s="34"/>
      <c r="R6" s="51"/>
      <c r="S6" s="51"/>
      <c r="T6" s="51"/>
      <c r="U6" s="34"/>
      <c r="V6" s="34"/>
    </row>
    <row r="7" spans="1:257" ht="12.75" hidden="1" customHeight="1" x14ac:dyDescent="0.2">
      <c r="A7" s="2"/>
      <c r="B7" s="7">
        <f>B19*(SUMPRODUCT(H27:H35,G39:G47))</f>
        <v>0</v>
      </c>
      <c r="C7" s="4"/>
      <c r="D7" s="34"/>
      <c r="E7" s="34"/>
      <c r="F7" s="34"/>
      <c r="G7" s="34"/>
      <c r="H7" s="34"/>
      <c r="I7" s="34"/>
      <c r="J7" s="34"/>
      <c r="K7" s="5"/>
      <c r="L7" s="34"/>
      <c r="M7" s="34"/>
      <c r="N7" s="34"/>
      <c r="O7" s="34"/>
      <c r="P7" s="34"/>
      <c r="Q7" s="34"/>
      <c r="R7" s="51"/>
      <c r="S7" s="51"/>
      <c r="T7" s="51"/>
      <c r="U7" s="34"/>
      <c r="V7" s="34"/>
    </row>
    <row r="8" spans="1:257" ht="12.75" hidden="1" customHeight="1" x14ac:dyDescent="0.2">
      <c r="A8" s="2"/>
      <c r="B8" s="7">
        <f>B20*(SUMPRODUCT(I27:I35,H39:H47))</f>
        <v>0</v>
      </c>
      <c r="C8" s="4"/>
      <c r="D8" s="34"/>
      <c r="E8" s="34"/>
      <c r="F8" s="34"/>
      <c r="G8" s="34"/>
      <c r="H8" s="34"/>
      <c r="I8" s="34"/>
      <c r="J8" s="34"/>
      <c r="K8" s="5"/>
      <c r="L8" s="34"/>
      <c r="M8" s="34"/>
      <c r="N8" s="34"/>
      <c r="O8" s="34"/>
      <c r="P8" s="34"/>
      <c r="Q8" s="34"/>
      <c r="R8" s="51"/>
      <c r="S8" s="51"/>
      <c r="T8" s="51"/>
      <c r="U8" s="34"/>
      <c r="V8" s="34"/>
    </row>
    <row r="9" spans="1:257" ht="12.75" hidden="1" customHeight="1" x14ac:dyDescent="0.2">
      <c r="A9" s="2"/>
      <c r="B9" s="7">
        <f>B21*(SUMPRODUCT(J27:J35,I39:I47))</f>
        <v>0</v>
      </c>
      <c r="C9" s="4"/>
      <c r="D9" s="34"/>
      <c r="E9" s="34"/>
      <c r="F9" s="34"/>
      <c r="G9" s="34"/>
      <c r="H9" s="34"/>
      <c r="I9" s="34"/>
      <c r="J9" s="34"/>
      <c r="K9" s="5"/>
      <c r="L9" s="34"/>
      <c r="M9" s="34"/>
      <c r="N9" s="34"/>
      <c r="O9" s="34"/>
      <c r="P9" s="34"/>
      <c r="Q9" s="34"/>
      <c r="R9" s="51"/>
      <c r="S9" s="51"/>
      <c r="T9" s="51"/>
      <c r="U9" s="34"/>
      <c r="V9" s="34"/>
    </row>
    <row r="10" spans="1:257" ht="13.5" hidden="1" customHeight="1" x14ac:dyDescent="0.25">
      <c r="A10" s="2"/>
      <c r="B10" s="8" t="e">
        <f>B22*(SUMPRODUCT(#REF!,J39:J47))</f>
        <v>#REF!</v>
      </c>
      <c r="C10" s="4"/>
      <c r="D10" s="34"/>
      <c r="E10" s="34"/>
      <c r="F10" s="34"/>
      <c r="G10" s="34"/>
      <c r="H10" s="34"/>
      <c r="I10" s="34"/>
      <c r="J10" s="34"/>
      <c r="K10" s="5"/>
      <c r="L10" s="34"/>
      <c r="M10" s="34"/>
      <c r="N10" s="34"/>
      <c r="O10" s="34"/>
      <c r="P10" s="34"/>
      <c r="Q10" s="34"/>
      <c r="R10" s="51"/>
      <c r="S10" s="51"/>
      <c r="T10" s="51"/>
      <c r="U10" s="34"/>
      <c r="V10" s="34"/>
    </row>
    <row r="11" spans="1:257" ht="12.75" hidden="1" customHeight="1" x14ac:dyDescent="0.2">
      <c r="A11" s="2"/>
      <c r="B11" s="9" t="e">
        <f>SUM(B2:B10)</f>
        <v>#REF!</v>
      </c>
      <c r="C11" s="10" t="s">
        <v>1</v>
      </c>
      <c r="D11" s="34"/>
      <c r="E11" s="34"/>
      <c r="F11" s="34"/>
      <c r="G11" s="34"/>
      <c r="H11" s="34"/>
      <c r="I11" s="34"/>
      <c r="J11" s="34"/>
      <c r="K11" s="5"/>
      <c r="L11" s="34"/>
      <c r="M11" s="34"/>
      <c r="N11" s="34"/>
      <c r="O11" s="34"/>
      <c r="P11" s="34"/>
      <c r="Q11" s="34"/>
      <c r="R11" s="51"/>
      <c r="S11" s="51"/>
      <c r="T11" s="51"/>
      <c r="U11" s="34"/>
      <c r="V11" s="34"/>
    </row>
    <row r="12" spans="1:257" s="51" customFormat="1" ht="13.5" hidden="1" customHeight="1" x14ac:dyDescent="0.2">
      <c r="A12" s="54"/>
      <c r="B12" s="63" t="e">
        <f>B11/SUM(B14:B22)</f>
        <v>#REF!</v>
      </c>
      <c r="C12" s="55" t="s">
        <v>2</v>
      </c>
      <c r="D12" s="56"/>
      <c r="E12" s="56"/>
      <c r="F12" s="56"/>
      <c r="G12" s="56"/>
      <c r="H12" s="56"/>
      <c r="I12" s="56"/>
      <c r="J12" s="56"/>
      <c r="K12" s="100"/>
      <c r="L12" s="56"/>
      <c r="M12" s="56"/>
      <c r="N12" s="56"/>
      <c r="O12" s="56"/>
      <c r="P12" s="56"/>
      <c r="Q12" s="56"/>
      <c r="U12" s="56"/>
      <c r="V12" s="56"/>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c r="CK12" s="58"/>
      <c r="CL12" s="58"/>
      <c r="CM12" s="58"/>
      <c r="CN12" s="58"/>
      <c r="CO12" s="58"/>
      <c r="CP12" s="58"/>
      <c r="CQ12" s="58"/>
      <c r="CR12" s="58"/>
      <c r="CS12" s="58"/>
      <c r="CT12" s="58"/>
      <c r="CU12" s="58"/>
      <c r="CV12" s="58"/>
      <c r="CW12" s="58"/>
      <c r="CX12" s="58"/>
      <c r="CY12" s="58"/>
      <c r="CZ12" s="58"/>
      <c r="DA12" s="58"/>
      <c r="DB12" s="58"/>
      <c r="DC12" s="58"/>
      <c r="DD12" s="58"/>
      <c r="DE12" s="58"/>
      <c r="DF12" s="58"/>
      <c r="DG12" s="58"/>
      <c r="DH12" s="58"/>
      <c r="DI12" s="58"/>
      <c r="DJ12" s="58"/>
      <c r="DK12" s="58"/>
      <c r="DL12" s="58"/>
      <c r="DM12" s="58"/>
      <c r="DN12" s="58"/>
      <c r="DO12" s="58"/>
      <c r="DP12" s="58"/>
      <c r="DQ12" s="58"/>
      <c r="DR12" s="58"/>
      <c r="DS12" s="58"/>
      <c r="DT12" s="58"/>
      <c r="DU12" s="58"/>
      <c r="DV12" s="58"/>
      <c r="DW12" s="58"/>
      <c r="DX12" s="58"/>
      <c r="DY12" s="58"/>
      <c r="DZ12" s="58"/>
      <c r="EA12" s="58"/>
      <c r="EB12" s="58"/>
      <c r="EC12" s="58"/>
      <c r="ED12" s="58"/>
      <c r="EE12" s="58"/>
      <c r="EF12" s="58"/>
      <c r="EG12" s="58"/>
      <c r="EH12" s="58"/>
      <c r="EI12" s="58"/>
      <c r="EJ12" s="58"/>
      <c r="EK12" s="58"/>
      <c r="EL12" s="58"/>
      <c r="EM12" s="58"/>
      <c r="EN12" s="58"/>
      <c r="EO12" s="58"/>
      <c r="EP12" s="58"/>
      <c r="EQ12" s="58"/>
      <c r="ER12" s="58"/>
      <c r="ES12" s="58"/>
      <c r="ET12" s="58"/>
      <c r="EU12" s="58"/>
      <c r="EV12" s="58"/>
      <c r="EW12" s="58"/>
      <c r="EX12" s="58"/>
      <c r="EY12" s="58"/>
      <c r="EZ12" s="58"/>
      <c r="FA12" s="58"/>
      <c r="FB12" s="58"/>
      <c r="FC12" s="58"/>
      <c r="FD12" s="58"/>
      <c r="FE12" s="58"/>
      <c r="FF12" s="58"/>
      <c r="FG12" s="58"/>
      <c r="FH12" s="58"/>
      <c r="FI12" s="58"/>
      <c r="FJ12" s="58"/>
      <c r="FK12" s="58"/>
      <c r="FL12" s="58"/>
      <c r="FM12" s="58"/>
      <c r="FN12" s="58"/>
      <c r="FO12" s="58"/>
      <c r="FP12" s="58"/>
      <c r="FQ12" s="58"/>
      <c r="FR12" s="58"/>
      <c r="FS12" s="58"/>
      <c r="FT12" s="58"/>
      <c r="FU12" s="58"/>
      <c r="FV12" s="58"/>
      <c r="FW12" s="58"/>
      <c r="FX12" s="58"/>
      <c r="FY12" s="58"/>
      <c r="FZ12" s="58"/>
      <c r="GA12" s="58"/>
      <c r="GB12" s="58"/>
      <c r="GC12" s="58"/>
      <c r="GD12" s="58"/>
      <c r="GE12" s="58"/>
      <c r="GF12" s="58"/>
      <c r="GG12" s="58"/>
      <c r="GH12" s="58"/>
      <c r="GI12" s="58"/>
      <c r="GJ12" s="58"/>
      <c r="GK12" s="58"/>
      <c r="GL12" s="58"/>
      <c r="GM12" s="58"/>
      <c r="GN12" s="58"/>
      <c r="GO12" s="58"/>
      <c r="GP12" s="58"/>
      <c r="GQ12" s="58"/>
      <c r="GR12" s="58"/>
      <c r="GS12" s="58"/>
      <c r="GT12" s="58"/>
      <c r="GU12" s="58"/>
      <c r="GV12" s="58"/>
      <c r="GW12" s="58"/>
      <c r="GX12" s="58"/>
      <c r="GY12" s="58"/>
      <c r="GZ12" s="58"/>
      <c r="HA12" s="58"/>
      <c r="HB12" s="58"/>
      <c r="HC12" s="58"/>
      <c r="HD12" s="58"/>
      <c r="HE12" s="58"/>
      <c r="HF12" s="58"/>
      <c r="HG12" s="58"/>
      <c r="HH12" s="58"/>
      <c r="HI12" s="58"/>
      <c r="HJ12" s="58"/>
      <c r="HK12" s="58"/>
      <c r="HL12" s="58"/>
      <c r="HM12" s="58"/>
      <c r="HN12" s="58"/>
      <c r="HO12" s="58"/>
      <c r="HP12" s="58"/>
      <c r="HQ12" s="58"/>
      <c r="HR12" s="58"/>
      <c r="HS12" s="58"/>
      <c r="HT12" s="58"/>
      <c r="HU12" s="58"/>
      <c r="HV12" s="58"/>
      <c r="HW12" s="58"/>
      <c r="HX12" s="58"/>
      <c r="HY12" s="58"/>
      <c r="HZ12" s="58"/>
      <c r="IA12" s="58"/>
      <c r="IB12" s="58"/>
      <c r="IC12" s="58"/>
      <c r="ID12" s="58"/>
      <c r="IE12" s="58"/>
      <c r="IF12" s="58"/>
      <c r="IG12" s="58"/>
      <c r="IH12" s="58"/>
      <c r="II12" s="58"/>
      <c r="IJ12" s="58"/>
      <c r="IK12" s="58"/>
      <c r="IL12" s="58"/>
      <c r="IM12" s="58"/>
      <c r="IN12" s="58"/>
      <c r="IO12" s="58"/>
      <c r="IP12" s="58"/>
      <c r="IQ12" s="58"/>
      <c r="IR12" s="58"/>
      <c r="IS12" s="58"/>
      <c r="IT12" s="58"/>
      <c r="IU12" s="58"/>
      <c r="IV12" s="58"/>
      <c r="IW12" s="58"/>
    </row>
    <row r="13" spans="1:257" s="86" customFormat="1" ht="37.5" customHeight="1" x14ac:dyDescent="0.2">
      <c r="A13" s="94" t="s">
        <v>3</v>
      </c>
      <c r="B13" s="103" t="s">
        <v>4</v>
      </c>
      <c r="C13" s="95" t="s">
        <v>31</v>
      </c>
      <c r="D13" s="160"/>
      <c r="E13" s="150" t="s">
        <v>5</v>
      </c>
      <c r="F13" s="122"/>
      <c r="G13" s="91">
        <v>0.02</v>
      </c>
      <c r="H13" s="127"/>
      <c r="I13" s="99"/>
      <c r="K13" s="201" t="s">
        <v>6</v>
      </c>
      <c r="L13" s="202"/>
      <c r="M13" s="202"/>
      <c r="N13" s="151"/>
      <c r="R13" s="51"/>
      <c r="S13" s="51"/>
      <c r="T13" s="51"/>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row>
    <row r="14" spans="1:257" s="71" customFormat="1" ht="12.75" customHeight="1" thickBot="1" x14ac:dyDescent="0.25">
      <c r="A14" s="65" t="s">
        <v>7</v>
      </c>
      <c r="B14" s="104">
        <v>2870000</v>
      </c>
      <c r="C14" s="34">
        <f ca="1">B14/10</f>
        <v>0.1</v>
      </c>
      <c r="D14" s="161"/>
      <c r="E14" s="150" t="s">
        <v>8</v>
      </c>
      <c r="F14" s="122"/>
      <c r="G14" s="92">
        <v>1E-3</v>
      </c>
      <c r="H14" s="128"/>
      <c r="I14" s="67" t="s">
        <v>9</v>
      </c>
      <c r="J14" s="68"/>
      <c r="K14" s="69" t="s">
        <v>10</v>
      </c>
      <c r="L14" s="69" t="s">
        <v>11</v>
      </c>
      <c r="M14" s="69" t="s">
        <v>12</v>
      </c>
      <c r="N14" s="69" t="s">
        <v>13</v>
      </c>
      <c r="O14" s="114" t="s">
        <v>33</v>
      </c>
      <c r="P14" s="116" t="s">
        <v>34</v>
      </c>
      <c r="Q14" s="118" t="s">
        <v>19</v>
      </c>
      <c r="R14" s="51"/>
      <c r="S14" s="51"/>
      <c r="T14" s="51"/>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0"/>
      <c r="DD14" s="70"/>
      <c r="DE14" s="70"/>
      <c r="DF14" s="70"/>
      <c r="DG14" s="70"/>
      <c r="DH14" s="70"/>
      <c r="DI14" s="70"/>
      <c r="DJ14" s="70"/>
      <c r="DK14" s="70"/>
      <c r="DL14" s="70"/>
      <c r="DM14" s="70"/>
      <c r="DN14" s="70"/>
      <c r="DO14" s="70"/>
      <c r="DP14" s="70"/>
      <c r="DQ14" s="70"/>
      <c r="DR14" s="70"/>
      <c r="DS14" s="70"/>
      <c r="DT14" s="70"/>
      <c r="DU14" s="70"/>
      <c r="DV14" s="70"/>
      <c r="DW14" s="70"/>
      <c r="DX14" s="70"/>
      <c r="DY14" s="70"/>
      <c r="DZ14" s="70"/>
      <c r="EA14" s="70"/>
      <c r="EB14" s="70"/>
      <c r="EC14" s="70"/>
      <c r="ED14" s="70"/>
      <c r="EE14" s="70"/>
      <c r="EF14" s="70"/>
      <c r="EG14" s="70"/>
      <c r="EH14" s="70"/>
      <c r="EI14" s="70"/>
      <c r="EJ14" s="70"/>
      <c r="EK14" s="70"/>
      <c r="EL14" s="70"/>
      <c r="EM14" s="70"/>
      <c r="EN14" s="70"/>
      <c r="EO14" s="70"/>
      <c r="EP14" s="70"/>
      <c r="EQ14" s="70"/>
      <c r="ER14" s="70"/>
      <c r="ES14" s="70"/>
      <c r="ET14" s="70"/>
      <c r="EU14" s="70"/>
      <c r="EV14" s="70"/>
      <c r="EW14" s="70"/>
      <c r="EX14" s="70"/>
      <c r="EY14" s="70"/>
      <c r="EZ14" s="70"/>
      <c r="FA14" s="70"/>
      <c r="FB14" s="70"/>
      <c r="FC14" s="70"/>
      <c r="FD14" s="70"/>
      <c r="FE14" s="70"/>
      <c r="FF14" s="70"/>
      <c r="FG14" s="70"/>
      <c r="FH14" s="70"/>
      <c r="FI14" s="70"/>
      <c r="FJ14" s="70"/>
      <c r="FK14" s="70"/>
      <c r="FL14" s="70"/>
      <c r="FM14" s="70"/>
      <c r="FN14" s="70"/>
      <c r="FO14" s="70"/>
      <c r="FP14" s="70"/>
      <c r="FQ14" s="70"/>
      <c r="FR14" s="70"/>
      <c r="FS14" s="70"/>
      <c r="FT14" s="70"/>
      <c r="FU14" s="70"/>
      <c r="FV14" s="70"/>
      <c r="FW14" s="70"/>
      <c r="FX14" s="70"/>
      <c r="FY14" s="70"/>
      <c r="FZ14" s="70"/>
      <c r="GA14" s="70"/>
      <c r="GB14" s="70"/>
      <c r="GC14" s="70"/>
      <c r="GD14" s="70"/>
      <c r="GE14" s="70"/>
      <c r="GF14" s="70"/>
      <c r="GG14" s="70"/>
      <c r="GH14" s="70"/>
      <c r="GI14" s="70"/>
      <c r="GJ14" s="70"/>
      <c r="GK14" s="70"/>
      <c r="GL14" s="70"/>
      <c r="GM14" s="70"/>
      <c r="GN14" s="70"/>
      <c r="GO14" s="70"/>
      <c r="GP14" s="70"/>
      <c r="GQ14" s="70"/>
      <c r="GR14" s="70"/>
      <c r="GS14" s="70"/>
      <c r="GT14" s="70"/>
      <c r="GU14" s="70"/>
      <c r="GV14" s="70"/>
      <c r="GW14" s="70"/>
      <c r="GX14" s="70"/>
      <c r="GY14" s="70"/>
      <c r="GZ14" s="70"/>
      <c r="HA14" s="70"/>
      <c r="HB14" s="70"/>
      <c r="HC14" s="70"/>
      <c r="HD14" s="70"/>
      <c r="HE14" s="70"/>
      <c r="HF14" s="70"/>
      <c r="HG14" s="70"/>
      <c r="HH14" s="70"/>
      <c r="HI14" s="70"/>
      <c r="HJ14" s="70"/>
      <c r="HK14" s="70"/>
      <c r="HL14" s="70"/>
      <c r="HM14" s="70"/>
      <c r="HN14" s="70"/>
      <c r="HO14" s="70"/>
      <c r="HP14" s="70"/>
      <c r="HQ14" s="70"/>
      <c r="HR14" s="70"/>
      <c r="HS14" s="70"/>
      <c r="HT14" s="70"/>
      <c r="HU14" s="70"/>
      <c r="HV14" s="70"/>
      <c r="HW14" s="70"/>
      <c r="HX14" s="70"/>
      <c r="HY14" s="70"/>
      <c r="HZ14" s="70"/>
      <c r="IA14" s="70"/>
      <c r="IB14" s="70"/>
      <c r="IC14" s="70"/>
      <c r="ID14" s="70"/>
      <c r="IE14" s="70"/>
      <c r="IF14" s="70"/>
      <c r="IG14" s="70"/>
      <c r="IH14" s="70"/>
      <c r="II14" s="70"/>
      <c r="IJ14" s="70"/>
      <c r="IK14" s="70"/>
      <c r="IL14" s="70"/>
      <c r="IM14" s="70"/>
      <c r="IN14" s="70"/>
      <c r="IO14" s="70"/>
      <c r="IP14" s="70"/>
      <c r="IQ14" s="70"/>
      <c r="IR14" s="70"/>
      <c r="IS14" s="70"/>
      <c r="IT14" s="70"/>
      <c r="IU14" s="70"/>
    </row>
    <row r="15" spans="1:257" ht="12.75" customHeight="1" x14ac:dyDescent="0.2">
      <c r="A15" s="12" t="s">
        <v>14</v>
      </c>
      <c r="B15" s="105">
        <v>572000</v>
      </c>
      <c r="C15" s="34">
        <f t="shared" ref="C15:C22" ca="1" si="0">B15/10</f>
        <v>7.4999999999999997E-2</v>
      </c>
      <c r="D15" s="161"/>
      <c r="E15" s="150" t="s">
        <v>15</v>
      </c>
      <c r="F15" s="122"/>
      <c r="G15" s="93">
        <v>50</v>
      </c>
      <c r="H15" s="129"/>
      <c r="I15" s="13">
        <v>1</v>
      </c>
      <c r="J15" s="84" t="s">
        <v>7</v>
      </c>
      <c r="K15" s="76" t="s">
        <v>7</v>
      </c>
      <c r="L15" s="76" t="s">
        <v>16</v>
      </c>
      <c r="M15" s="76" t="s">
        <v>17</v>
      </c>
      <c r="N15" s="76" t="s">
        <v>18</v>
      </c>
      <c r="O15" s="115"/>
      <c r="P15" s="117"/>
      <c r="Q15" s="119"/>
      <c r="R15" s="51"/>
      <c r="S15" s="51"/>
      <c r="T15" s="51"/>
      <c r="IV15"/>
      <c r="IW15"/>
    </row>
    <row r="16" spans="1:257" s="37" customFormat="1" ht="12.75" customHeight="1" x14ac:dyDescent="0.2">
      <c r="A16" s="38" t="s">
        <v>20</v>
      </c>
      <c r="B16" s="106">
        <v>8450000</v>
      </c>
      <c r="C16" s="34">
        <f t="shared" ca="1" si="0"/>
        <v>0.15</v>
      </c>
      <c r="D16" s="161"/>
      <c r="E16" s="147" t="s">
        <v>67</v>
      </c>
      <c r="F16" s="137"/>
      <c r="G16" s="137"/>
      <c r="H16" s="140"/>
      <c r="I16" s="96"/>
      <c r="J16" s="85"/>
      <c r="K16" s="102">
        <f>(G14*B14)*G15</f>
        <v>143500</v>
      </c>
      <c r="L16" s="79">
        <f>(B17*G13+10)*E39+B17*G14*G15</f>
        <v>2099470</v>
      </c>
      <c r="M16" s="79">
        <f>(B18*G13+10)*F39+B18*G14*G15</f>
        <v>5147540</v>
      </c>
      <c r="N16" s="79">
        <f>(B19*G13+10)*G39+B19*G14*G15</f>
        <v>1990970</v>
      </c>
      <c r="O16" s="79">
        <f>SUM(K16:N16)</f>
        <v>9381480</v>
      </c>
      <c r="P16" s="80">
        <f ca="1">(B14+B17+B18+B19)*C14</f>
        <v>445400</v>
      </c>
      <c r="Q16" s="97">
        <f ca="1">SUM(O16+P16)</f>
        <v>9826880</v>
      </c>
      <c r="R16" s="51"/>
      <c r="S16" s="51"/>
      <c r="T16" s="51"/>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s="36"/>
      <c r="EP16" s="36"/>
      <c r="EQ16" s="36"/>
      <c r="ER16" s="36"/>
      <c r="ES16" s="36"/>
      <c r="ET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c r="FU16" s="36"/>
      <c r="FV16" s="36"/>
      <c r="FW16" s="36"/>
      <c r="FX16" s="36"/>
      <c r="FY16" s="36"/>
      <c r="FZ16" s="36"/>
      <c r="GA16" s="36"/>
      <c r="GB16" s="36"/>
      <c r="GC16" s="36"/>
      <c r="GD16" s="36"/>
      <c r="GE16" s="36"/>
      <c r="GF16" s="36"/>
      <c r="GG16" s="36"/>
      <c r="GH16" s="36"/>
      <c r="GI16" s="36"/>
      <c r="GJ16" s="36"/>
      <c r="GK16" s="36"/>
      <c r="GL16" s="36"/>
      <c r="GM16" s="36"/>
      <c r="GN16" s="36"/>
      <c r="GO16" s="36"/>
      <c r="GP16" s="36"/>
      <c r="GQ16" s="36"/>
      <c r="GR16" s="36"/>
      <c r="GS16" s="36"/>
      <c r="GT16" s="36"/>
      <c r="GU16" s="36"/>
      <c r="GV16" s="36"/>
      <c r="GW16" s="36"/>
      <c r="GX16" s="36"/>
      <c r="GY16" s="36"/>
      <c r="GZ16" s="36"/>
      <c r="HA16" s="36"/>
      <c r="HB16" s="36"/>
      <c r="HC16" s="36"/>
      <c r="HD16" s="36"/>
      <c r="HE16" s="36"/>
      <c r="HF16" s="36"/>
      <c r="HG16" s="36"/>
      <c r="HH16" s="36"/>
      <c r="HI16" s="36"/>
      <c r="HJ16" s="36"/>
      <c r="HK16" s="36"/>
      <c r="HL16" s="36"/>
      <c r="HM16" s="36"/>
      <c r="HN16" s="36"/>
      <c r="HO16" s="36"/>
      <c r="HP16" s="36"/>
      <c r="HQ16" s="36"/>
      <c r="HR16" s="36"/>
      <c r="HS16" s="36"/>
      <c r="HT16" s="36"/>
      <c r="HU16" s="36"/>
      <c r="HV16" s="36"/>
      <c r="HW16" s="36"/>
      <c r="HX16" s="36"/>
      <c r="HY16" s="36"/>
      <c r="HZ16" s="36"/>
      <c r="IA16" s="36"/>
      <c r="IB16" s="36"/>
      <c r="IC16" s="36"/>
      <c r="ID16" s="36"/>
      <c r="IE16" s="36"/>
      <c r="IF16" s="36"/>
      <c r="IG16" s="36"/>
      <c r="IH16" s="36"/>
      <c r="II16" s="36"/>
      <c r="IJ16" s="36"/>
      <c r="IK16" s="36"/>
      <c r="IL16" s="36"/>
      <c r="IM16" s="36"/>
      <c r="IN16" s="36"/>
      <c r="IO16" s="36"/>
      <c r="IP16" s="36"/>
      <c r="IQ16" s="36"/>
      <c r="IR16" s="36"/>
      <c r="IS16" s="36"/>
      <c r="IT16" s="36"/>
      <c r="IU16" s="36"/>
    </row>
    <row r="17" spans="1:257" ht="12.75" customHeight="1" x14ac:dyDescent="0.2">
      <c r="A17" s="12" t="s">
        <v>16</v>
      </c>
      <c r="B17" s="105">
        <v>350000</v>
      </c>
      <c r="C17" s="34">
        <f t="shared" ca="1" si="0"/>
        <v>0.05</v>
      </c>
      <c r="D17" s="161"/>
      <c r="E17" s="147"/>
      <c r="F17" s="137"/>
      <c r="G17" s="137"/>
      <c r="H17" s="140"/>
      <c r="I17" s="13">
        <v>2</v>
      </c>
      <c r="J17" s="75" t="s">
        <v>20</v>
      </c>
      <c r="K17" s="77" t="s">
        <v>20</v>
      </c>
      <c r="L17" s="78" t="s">
        <v>21</v>
      </c>
      <c r="M17" s="78" t="s">
        <v>22</v>
      </c>
      <c r="N17" s="81"/>
      <c r="O17" s="81"/>
      <c r="P17" s="82"/>
      <c r="Q17" s="81"/>
      <c r="R17" s="51"/>
      <c r="S17" s="51"/>
      <c r="T17" s="51"/>
      <c r="IV17"/>
      <c r="IW17"/>
    </row>
    <row r="18" spans="1:257" ht="12.75" customHeight="1" x14ac:dyDescent="0.2">
      <c r="A18" s="12" t="s">
        <v>17</v>
      </c>
      <c r="B18" s="105">
        <v>901000</v>
      </c>
      <c r="C18" s="34">
        <f t="shared" ca="1" si="0"/>
        <v>0.1</v>
      </c>
      <c r="D18" s="161"/>
      <c r="E18" s="147"/>
      <c r="F18" s="137"/>
      <c r="G18" s="137"/>
      <c r="H18" s="140"/>
      <c r="I18" s="14"/>
      <c r="J18" s="85"/>
      <c r="K18" s="83">
        <f>B16*G15*G14</f>
        <v>422500</v>
      </c>
      <c r="L18" s="79">
        <f>(B22*G13+10)*J41+B22*G14*G15</f>
        <v>2704490</v>
      </c>
      <c r="M18" s="79">
        <f>(B20*G13+10)*H41+B20*G14*G15</f>
        <v>2289530</v>
      </c>
      <c r="N18" s="81"/>
      <c r="O18" s="79">
        <f>SUM(K18:M18)</f>
        <v>5416520</v>
      </c>
      <c r="P18" s="80">
        <f ca="1">(B16+B20+B22)*C16</f>
        <v>1404900</v>
      </c>
      <c r="Q18" s="97">
        <f ca="1">SUM(O18+P18)</f>
        <v>6821420</v>
      </c>
      <c r="R18" s="51"/>
      <c r="S18" s="51"/>
      <c r="T18" s="51"/>
      <c r="IV18"/>
      <c r="IW18"/>
    </row>
    <row r="19" spans="1:257" ht="12.75" customHeight="1" x14ac:dyDescent="0.2">
      <c r="A19" s="12" t="s">
        <v>18</v>
      </c>
      <c r="B19" s="105">
        <v>333000</v>
      </c>
      <c r="C19" s="34">
        <f t="shared" ca="1" si="0"/>
        <v>0.05</v>
      </c>
      <c r="D19" s="161"/>
      <c r="E19" s="147"/>
      <c r="F19" s="137"/>
      <c r="G19" s="137"/>
      <c r="H19" s="140"/>
      <c r="I19" s="13">
        <v>3</v>
      </c>
      <c r="J19" s="75" t="s">
        <v>23</v>
      </c>
      <c r="K19" s="77" t="s">
        <v>24</v>
      </c>
      <c r="L19" s="78" t="s">
        <v>14</v>
      </c>
      <c r="M19" s="81"/>
      <c r="N19" s="81"/>
      <c r="O19" s="81"/>
      <c r="P19" s="82"/>
      <c r="Q19" s="81"/>
      <c r="R19" s="51"/>
      <c r="S19" s="51"/>
      <c r="T19" s="51"/>
      <c r="IV19"/>
      <c r="IW19"/>
    </row>
    <row r="20" spans="1:257" ht="12.75" customHeight="1" x14ac:dyDescent="0.2">
      <c r="A20" s="12" t="s">
        <v>22</v>
      </c>
      <c r="B20" s="105">
        <v>306000</v>
      </c>
      <c r="C20" s="34">
        <f t="shared" ca="1" si="0"/>
        <v>0.05</v>
      </c>
      <c r="D20" s="161"/>
      <c r="E20" s="147"/>
      <c r="F20" s="137"/>
      <c r="G20" s="137"/>
      <c r="H20" s="140"/>
      <c r="I20" s="14"/>
      <c r="J20" s="85"/>
      <c r="K20" s="83">
        <f>B21*G15*G14</f>
        <v>36150</v>
      </c>
      <c r="L20" s="79">
        <f>(B15*G13+10)*C46+B15*G14*G15</f>
        <v>2833850</v>
      </c>
      <c r="M20" s="79"/>
      <c r="N20" s="81"/>
      <c r="O20" s="79">
        <f>SUM(K20:L20)</f>
        <v>2870000</v>
      </c>
      <c r="P20" s="80">
        <f ca="1">(B21+B15)*C21</f>
        <v>97125</v>
      </c>
      <c r="Q20" s="97">
        <f ca="1">SUM(O20+P20)</f>
        <v>2967125</v>
      </c>
      <c r="R20" s="51"/>
      <c r="S20" s="51"/>
      <c r="T20" s="51"/>
      <c r="IV20"/>
      <c r="IW20"/>
    </row>
    <row r="21" spans="1:257" s="37" customFormat="1" ht="12.75" customHeight="1" x14ac:dyDescent="0.2">
      <c r="A21" s="38" t="s">
        <v>23</v>
      </c>
      <c r="B21" s="106">
        <v>723000</v>
      </c>
      <c r="C21" s="34">
        <f t="shared" ca="1" si="0"/>
        <v>7.4999999999999997E-2</v>
      </c>
      <c r="D21" s="161"/>
      <c r="E21" s="147"/>
      <c r="F21" s="137"/>
      <c r="G21" s="137"/>
      <c r="H21" s="140"/>
      <c r="I21" s="39"/>
      <c r="J21" s="85"/>
      <c r="K21" s="40"/>
      <c r="L21" s="35"/>
      <c r="M21" s="35"/>
      <c r="N21" s="35"/>
      <c r="O21" s="35"/>
      <c r="P21" s="41"/>
      <c r="Q21" s="35"/>
      <c r="R21" s="51"/>
      <c r="S21" s="51"/>
      <c r="T21" s="51"/>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c r="FU21" s="36"/>
      <c r="FV21" s="36"/>
      <c r="FW21" s="36"/>
      <c r="FX21" s="36"/>
      <c r="FY21" s="36"/>
      <c r="FZ21" s="36"/>
      <c r="GA21" s="36"/>
      <c r="GB21" s="36"/>
      <c r="GC21" s="36"/>
      <c r="GD21" s="36"/>
      <c r="GE21" s="36"/>
      <c r="GF21" s="36"/>
      <c r="GG21" s="36"/>
      <c r="GH21" s="36"/>
      <c r="GI21" s="36"/>
      <c r="GJ21" s="36"/>
      <c r="GK21" s="36"/>
      <c r="GL21" s="36"/>
      <c r="GM21" s="36"/>
      <c r="GN21" s="36"/>
      <c r="GO21" s="36"/>
      <c r="GP21" s="36"/>
      <c r="GQ21" s="36"/>
      <c r="GR21" s="36"/>
      <c r="GS21" s="36"/>
      <c r="GT21" s="36"/>
      <c r="GU21" s="36"/>
      <c r="GV21" s="36"/>
      <c r="GW21" s="36"/>
      <c r="GX21" s="36"/>
      <c r="GY21" s="36"/>
      <c r="GZ21" s="36"/>
      <c r="HA21" s="36"/>
      <c r="HB21" s="36"/>
      <c r="HC21" s="36"/>
      <c r="HD21" s="36"/>
      <c r="HE21" s="36"/>
      <c r="HF21" s="36"/>
      <c r="HG21" s="36"/>
      <c r="HH21" s="36"/>
      <c r="HI21" s="36"/>
      <c r="HJ21" s="36"/>
      <c r="HK21" s="36"/>
      <c r="HL21" s="36"/>
      <c r="HM21" s="36"/>
      <c r="HN21" s="36"/>
      <c r="HO21" s="36"/>
      <c r="HP21" s="36"/>
      <c r="HQ21" s="36"/>
      <c r="HR21" s="36"/>
      <c r="HS21" s="36"/>
      <c r="HT21" s="36"/>
      <c r="HU21" s="36"/>
      <c r="HV21" s="36"/>
      <c r="HW21" s="36"/>
      <c r="HX21" s="36"/>
      <c r="HY21" s="36"/>
      <c r="HZ21" s="36"/>
      <c r="IA21" s="36"/>
      <c r="IB21" s="36"/>
      <c r="IC21" s="36"/>
      <c r="ID21" s="36"/>
      <c r="IE21" s="36"/>
      <c r="IF21" s="36"/>
      <c r="IG21" s="36"/>
      <c r="IH21" s="36"/>
      <c r="II21" s="36"/>
      <c r="IJ21" s="36"/>
      <c r="IK21" s="36"/>
      <c r="IL21" s="36"/>
      <c r="IM21" s="36"/>
      <c r="IN21" s="36"/>
      <c r="IO21" s="36"/>
      <c r="IP21" s="36"/>
      <c r="IQ21" s="36"/>
      <c r="IR21" s="36"/>
      <c r="IS21" s="36"/>
      <c r="IT21" s="36"/>
      <c r="IU21" s="36"/>
    </row>
    <row r="22" spans="1:257" ht="13.5" customHeight="1" thickBot="1" x14ac:dyDescent="0.25">
      <c r="A22" s="16" t="s">
        <v>21</v>
      </c>
      <c r="B22" s="107">
        <v>610000</v>
      </c>
      <c r="C22" s="34">
        <f t="shared" ca="1" si="0"/>
        <v>0.1</v>
      </c>
      <c r="D22" s="161"/>
      <c r="E22" s="147"/>
      <c r="F22" s="137"/>
      <c r="G22" s="137"/>
      <c r="H22" s="140"/>
      <c r="I22" s="130"/>
      <c r="J22" s="131"/>
      <c r="K22" s="131"/>
      <c r="L22" s="131"/>
      <c r="M22" s="132"/>
      <c r="N22" s="124" t="s">
        <v>32</v>
      </c>
      <c r="O22" s="110">
        <f ca="1">SUM(O16+O18+O20)</f>
        <v>17668000</v>
      </c>
      <c r="P22" s="112">
        <f ca="1">SUM(P16+Q118+P20)</f>
        <v>542525</v>
      </c>
      <c r="Q22" s="110">
        <f ca="1">SUM(O22+P22)</f>
        <v>18210525</v>
      </c>
      <c r="R22" s="51"/>
      <c r="S22" s="51"/>
      <c r="T22" s="51"/>
      <c r="IU22"/>
      <c r="IV22"/>
      <c r="IW22"/>
    </row>
    <row r="23" spans="1:257" ht="13.5" customHeight="1" x14ac:dyDescent="0.2">
      <c r="A23" s="17"/>
      <c r="B23" s="108" t="s">
        <v>36</v>
      </c>
      <c r="C23" s="74"/>
      <c r="D23" s="162"/>
      <c r="E23" s="148"/>
      <c r="F23" s="141"/>
      <c r="G23" s="141"/>
      <c r="H23" s="142"/>
      <c r="I23" s="144"/>
      <c r="J23" s="128"/>
      <c r="K23" s="128"/>
      <c r="L23" s="128"/>
      <c r="M23" s="145"/>
      <c r="N23" s="205"/>
      <c r="O23" s="203"/>
      <c r="P23" s="204"/>
      <c r="Q23" s="203"/>
      <c r="R23" s="51"/>
      <c r="S23" s="51"/>
      <c r="T23" s="51"/>
      <c r="IV23"/>
      <c r="IW23"/>
    </row>
    <row r="24" spans="1:257" s="51" customFormat="1" ht="13.5" customHeight="1" x14ac:dyDescent="0.2">
      <c r="A24" s="62"/>
      <c r="B24" s="98" t="s">
        <v>35</v>
      </c>
      <c r="C24" s="109" t="s">
        <v>25</v>
      </c>
      <c r="D24" s="101"/>
      <c r="E24" s="56"/>
      <c r="F24" s="56"/>
      <c r="G24" s="56"/>
      <c r="H24" s="56"/>
      <c r="I24" s="56"/>
      <c r="J24" s="56"/>
      <c r="K24" s="208" t="s">
        <v>38</v>
      </c>
      <c r="L24" s="209"/>
      <c r="M24" s="206" t="s">
        <v>42</v>
      </c>
      <c r="N24" s="214" t="s">
        <v>40</v>
      </c>
      <c r="O24" s="206" t="s">
        <v>42</v>
      </c>
      <c r="P24" s="214" t="s">
        <v>41</v>
      </c>
      <c r="Q24" s="206" t="s">
        <v>42</v>
      </c>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58"/>
      <c r="CI24" s="58"/>
      <c r="CJ24" s="58"/>
      <c r="CK24" s="58"/>
      <c r="CL24" s="58"/>
      <c r="CM24" s="58"/>
      <c r="CN24" s="58"/>
      <c r="CO24" s="58"/>
      <c r="CP24" s="58"/>
      <c r="CQ24" s="58"/>
      <c r="CR24" s="58"/>
      <c r="CS24" s="58"/>
      <c r="CT24" s="58"/>
      <c r="CU24" s="58"/>
      <c r="CV24" s="58"/>
      <c r="CW24" s="58"/>
      <c r="CX24" s="58"/>
      <c r="CY24" s="58"/>
      <c r="CZ24" s="58"/>
      <c r="DA24" s="58"/>
      <c r="DB24" s="58"/>
      <c r="DC24" s="58"/>
      <c r="DD24" s="58"/>
      <c r="DE24" s="58"/>
      <c r="DF24" s="58"/>
      <c r="DG24" s="58"/>
      <c r="DH24" s="58"/>
      <c r="DI24" s="58"/>
      <c r="DJ24" s="58"/>
      <c r="DK24" s="58"/>
      <c r="DL24" s="58"/>
      <c r="DM24" s="58"/>
      <c r="DN24" s="58"/>
      <c r="DO24" s="58"/>
      <c r="DP24" s="58"/>
      <c r="DQ24" s="58"/>
      <c r="DR24" s="58"/>
      <c r="DS24" s="58"/>
      <c r="DT24" s="58"/>
      <c r="DU24" s="58"/>
      <c r="DV24" s="58"/>
      <c r="DW24" s="58"/>
      <c r="DX24" s="58"/>
      <c r="DY24" s="58"/>
      <c r="DZ24" s="58"/>
      <c r="EA24" s="58"/>
      <c r="EB24" s="58"/>
      <c r="EC24" s="58"/>
      <c r="ED24" s="58"/>
      <c r="EE24" s="58"/>
      <c r="EF24" s="58"/>
      <c r="EG24" s="58"/>
      <c r="EH24" s="58"/>
      <c r="EI24" s="58"/>
      <c r="EJ24" s="58"/>
      <c r="EK24" s="58"/>
      <c r="EL24" s="58"/>
      <c r="EM24" s="58"/>
      <c r="EN24" s="58"/>
      <c r="EO24" s="58"/>
      <c r="EP24" s="58"/>
      <c r="EQ24" s="58"/>
      <c r="ER24" s="58"/>
      <c r="ES24" s="58"/>
      <c r="ET24" s="58"/>
      <c r="EU24" s="58"/>
      <c r="EV24" s="58"/>
      <c r="EW24" s="58"/>
      <c r="EX24" s="58"/>
      <c r="EY24" s="58"/>
      <c r="EZ24" s="58"/>
      <c r="FA24" s="58"/>
      <c r="FB24" s="58"/>
      <c r="FC24" s="58"/>
      <c r="FD24" s="58"/>
      <c r="FE24" s="58"/>
      <c r="FF24" s="58"/>
      <c r="FG24" s="58"/>
      <c r="FH24" s="58"/>
      <c r="FI24" s="58"/>
      <c r="FJ24" s="58"/>
      <c r="FK24" s="58"/>
      <c r="FL24" s="58"/>
      <c r="FM24" s="58"/>
      <c r="FN24" s="58"/>
      <c r="FO24" s="58"/>
      <c r="FP24" s="58"/>
      <c r="FQ24" s="58"/>
      <c r="FR24" s="58"/>
      <c r="FS24" s="58"/>
      <c r="FT24" s="58"/>
      <c r="FU24" s="58"/>
      <c r="FV24" s="58"/>
      <c r="FW24" s="58"/>
      <c r="FX24" s="58"/>
      <c r="FY24" s="58"/>
      <c r="FZ24" s="58"/>
      <c r="GA24" s="58"/>
      <c r="GB24" s="58"/>
      <c r="GC24" s="58"/>
      <c r="GD24" s="58"/>
      <c r="GE24" s="58"/>
      <c r="GF24" s="58"/>
      <c r="GG24" s="58"/>
      <c r="GH24" s="58"/>
      <c r="GI24" s="58"/>
      <c r="GJ24" s="58"/>
      <c r="GK24" s="58"/>
      <c r="GL24" s="58"/>
      <c r="GM24" s="58"/>
      <c r="GN24" s="58"/>
      <c r="GO24" s="58"/>
      <c r="GP24" s="58"/>
      <c r="GQ24" s="58"/>
      <c r="GR24" s="58"/>
      <c r="GS24" s="58"/>
      <c r="GT24" s="58"/>
      <c r="GU24" s="58"/>
      <c r="GV24" s="58"/>
      <c r="GW24" s="58"/>
      <c r="GX24" s="58"/>
      <c r="GY24" s="58"/>
      <c r="GZ24" s="58"/>
      <c r="HA24" s="58"/>
      <c r="HB24" s="58"/>
      <c r="HC24" s="58"/>
      <c r="HD24" s="58"/>
      <c r="HE24" s="58"/>
      <c r="HF24" s="58"/>
      <c r="HG24" s="58"/>
      <c r="HH24" s="58"/>
      <c r="HI24" s="58"/>
      <c r="HJ24" s="58"/>
      <c r="HK24" s="58"/>
      <c r="HL24" s="58"/>
      <c r="HM24" s="58"/>
      <c r="HN24" s="58"/>
      <c r="HO24" s="58"/>
      <c r="HP24" s="58"/>
      <c r="HQ24" s="58"/>
      <c r="HR24" s="58"/>
      <c r="HS24" s="58"/>
      <c r="HT24" s="58"/>
      <c r="HU24" s="58"/>
      <c r="HV24" s="58"/>
      <c r="HW24" s="58"/>
      <c r="HX24" s="58"/>
      <c r="HY24" s="58"/>
      <c r="HZ24" s="58"/>
      <c r="IA24" s="58"/>
      <c r="IB24" s="58"/>
      <c r="IC24" s="58"/>
      <c r="ID24" s="58"/>
      <c r="IE24" s="58"/>
      <c r="IF24" s="58"/>
      <c r="IG24" s="58"/>
      <c r="IH24" s="58"/>
      <c r="II24" s="58"/>
      <c r="IJ24" s="58"/>
      <c r="IK24" s="58"/>
      <c r="IL24" s="58"/>
      <c r="IM24" s="58"/>
      <c r="IN24" s="58"/>
      <c r="IO24" s="58"/>
      <c r="IP24" s="58"/>
      <c r="IQ24" s="58"/>
    </row>
    <row r="25" spans="1:257" s="51" customFormat="1" ht="13.5" customHeight="1" x14ac:dyDescent="0.2">
      <c r="B25" s="61"/>
      <c r="K25" s="210"/>
      <c r="L25" s="211"/>
      <c r="M25" s="207"/>
      <c r="N25" s="215"/>
      <c r="O25" s="207"/>
      <c r="P25" s="215"/>
      <c r="Q25" s="207"/>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58"/>
      <c r="CI25" s="58"/>
      <c r="CJ25" s="58"/>
      <c r="CK25" s="58"/>
      <c r="CL25" s="58"/>
      <c r="CM25" s="58"/>
      <c r="CN25" s="58"/>
      <c r="CO25" s="58"/>
      <c r="CP25" s="58"/>
      <c r="CQ25" s="58"/>
      <c r="CR25" s="58"/>
      <c r="CS25" s="58"/>
      <c r="CT25" s="58"/>
      <c r="CU25" s="58"/>
      <c r="CV25" s="58"/>
      <c r="CW25" s="58"/>
      <c r="CX25" s="58"/>
      <c r="CY25" s="58"/>
      <c r="CZ25" s="58"/>
      <c r="DA25" s="58"/>
      <c r="DB25" s="58"/>
      <c r="DC25" s="58"/>
      <c r="DD25" s="58"/>
      <c r="DE25" s="58"/>
      <c r="DF25" s="58"/>
      <c r="DG25" s="58"/>
      <c r="DH25" s="58"/>
      <c r="DI25" s="58"/>
      <c r="DJ25" s="58"/>
      <c r="DK25" s="58"/>
      <c r="DL25" s="58"/>
      <c r="DM25" s="58"/>
      <c r="DN25" s="58"/>
      <c r="DO25" s="58"/>
      <c r="DP25" s="58"/>
      <c r="DQ25" s="58"/>
      <c r="DR25" s="58"/>
      <c r="DS25" s="58"/>
      <c r="DT25" s="58"/>
      <c r="DU25" s="58"/>
      <c r="DV25" s="58"/>
      <c r="DW25" s="58"/>
      <c r="DX25" s="58"/>
      <c r="DY25" s="58"/>
      <c r="DZ25" s="58"/>
      <c r="EA25" s="58"/>
      <c r="EB25" s="58"/>
      <c r="EC25" s="58"/>
      <c r="ED25" s="58"/>
      <c r="EE25" s="58"/>
      <c r="EF25" s="58"/>
      <c r="EG25" s="58"/>
      <c r="EH25" s="58"/>
      <c r="EI25" s="58"/>
      <c r="EJ25" s="58"/>
      <c r="EK25" s="58"/>
      <c r="EL25" s="58"/>
      <c r="EM25" s="58"/>
      <c r="EN25" s="58"/>
      <c r="EO25" s="58"/>
      <c r="EP25" s="58"/>
      <c r="EQ25" s="58"/>
      <c r="ER25" s="58"/>
      <c r="ES25" s="58"/>
      <c r="ET25" s="58"/>
      <c r="EU25" s="58"/>
      <c r="EV25" s="58"/>
      <c r="EW25" s="58"/>
      <c r="EX25" s="58"/>
      <c r="EY25" s="58"/>
      <c r="EZ25" s="58"/>
      <c r="FA25" s="58"/>
      <c r="FB25" s="58"/>
      <c r="FC25" s="58"/>
      <c r="FD25" s="58"/>
      <c r="FE25" s="58"/>
      <c r="FF25" s="58"/>
      <c r="FG25" s="58"/>
      <c r="FH25" s="58"/>
      <c r="FI25" s="58"/>
      <c r="FJ25" s="58"/>
      <c r="FK25" s="58"/>
      <c r="FL25" s="58"/>
      <c r="FM25" s="58"/>
      <c r="FN25" s="58"/>
      <c r="FO25" s="58"/>
      <c r="FP25" s="58"/>
      <c r="FQ25" s="58"/>
      <c r="FR25" s="58"/>
      <c r="FS25" s="58"/>
      <c r="FT25" s="58"/>
      <c r="FU25" s="58"/>
      <c r="FV25" s="58"/>
      <c r="FW25" s="58"/>
      <c r="FX25" s="58"/>
      <c r="FY25" s="58"/>
      <c r="FZ25" s="58"/>
      <c r="GA25" s="58"/>
      <c r="GB25" s="58"/>
      <c r="GC25" s="58"/>
      <c r="GD25" s="58"/>
      <c r="GE25" s="58"/>
      <c r="GF25" s="58"/>
      <c r="GG25" s="58"/>
      <c r="GH25" s="58"/>
      <c r="GI25" s="58"/>
      <c r="GJ25" s="58"/>
      <c r="GK25" s="58"/>
      <c r="GL25" s="58"/>
      <c r="GM25" s="58"/>
      <c r="GN25" s="58"/>
      <c r="GO25" s="58"/>
      <c r="GP25" s="58"/>
      <c r="GQ25" s="58"/>
      <c r="GR25" s="58"/>
      <c r="GS25" s="58"/>
      <c r="GT25" s="58"/>
      <c r="GU25" s="58"/>
      <c r="GV25" s="58"/>
      <c r="GW25" s="58"/>
      <c r="GX25" s="58"/>
      <c r="GY25" s="58"/>
      <c r="GZ25" s="58"/>
      <c r="HA25" s="58"/>
      <c r="HB25" s="58"/>
      <c r="HC25" s="58"/>
      <c r="HD25" s="58"/>
      <c r="HE25" s="58"/>
      <c r="HF25" s="58"/>
      <c r="HG25" s="58"/>
      <c r="HH25" s="58"/>
      <c r="HI25" s="58"/>
      <c r="HJ25" s="58"/>
      <c r="HK25" s="58"/>
      <c r="HL25" s="58"/>
      <c r="HM25" s="58"/>
      <c r="HN25" s="58"/>
      <c r="HO25" s="58"/>
      <c r="HP25" s="58"/>
      <c r="HQ25" s="58"/>
      <c r="HR25" s="58"/>
      <c r="HS25" s="58"/>
      <c r="HT25" s="58"/>
      <c r="HU25" s="58"/>
      <c r="HV25" s="58"/>
      <c r="HW25" s="58"/>
      <c r="HX25" s="58"/>
      <c r="HY25" s="58"/>
      <c r="HZ25" s="58"/>
      <c r="IA25" s="58"/>
      <c r="IB25" s="58"/>
      <c r="IC25" s="58"/>
      <c r="ID25" s="58"/>
      <c r="IE25" s="58"/>
      <c r="IF25" s="58"/>
      <c r="IG25" s="58"/>
      <c r="IH25" s="58"/>
      <c r="II25" s="58"/>
      <c r="IJ25" s="58"/>
      <c r="IK25" s="58"/>
      <c r="IL25" s="58"/>
      <c r="IM25" s="58"/>
      <c r="IN25" s="58"/>
      <c r="IO25" s="58"/>
      <c r="IP25" s="58"/>
      <c r="IQ25" s="58"/>
      <c r="IR25" s="58"/>
    </row>
    <row r="26" spans="1:257" s="51" customFormat="1" ht="13.5" hidden="1" customHeight="1" x14ac:dyDescent="0.25">
      <c r="A26" s="47" t="s">
        <v>26</v>
      </c>
      <c r="B26" s="48" t="s">
        <v>7</v>
      </c>
      <c r="C26" s="49" t="s">
        <v>14</v>
      </c>
      <c r="D26" s="49" t="s">
        <v>20</v>
      </c>
      <c r="E26" s="49" t="s">
        <v>16</v>
      </c>
      <c r="F26" s="49"/>
      <c r="G26" s="49" t="s">
        <v>17</v>
      </c>
      <c r="H26" s="49" t="s">
        <v>18</v>
      </c>
      <c r="I26" s="49" t="s">
        <v>22</v>
      </c>
      <c r="J26" s="49" t="s">
        <v>23</v>
      </c>
      <c r="K26" s="155" t="s">
        <v>27</v>
      </c>
      <c r="L26" s="86"/>
      <c r="M26" s="86"/>
      <c r="N26" s="86"/>
      <c r="O26" s="86"/>
      <c r="P26" s="86"/>
      <c r="Q26" s="86"/>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58"/>
      <c r="CI26" s="58"/>
      <c r="CJ26" s="58"/>
      <c r="CK26" s="58"/>
      <c r="CL26" s="58"/>
      <c r="CM26" s="58"/>
      <c r="CN26" s="58"/>
      <c r="CO26" s="58"/>
      <c r="CP26" s="58"/>
      <c r="CQ26" s="58"/>
      <c r="CR26" s="58"/>
      <c r="CS26" s="58"/>
      <c r="CT26" s="58"/>
      <c r="CU26" s="58"/>
      <c r="CV26" s="58"/>
      <c r="CW26" s="58"/>
      <c r="CX26" s="58"/>
      <c r="CY26" s="58"/>
      <c r="CZ26" s="58"/>
      <c r="DA26" s="58"/>
      <c r="DB26" s="58"/>
      <c r="DC26" s="58"/>
      <c r="DD26" s="58"/>
      <c r="DE26" s="58"/>
      <c r="DF26" s="58"/>
      <c r="DG26" s="58"/>
      <c r="DH26" s="58"/>
      <c r="DI26" s="58"/>
      <c r="DJ26" s="58"/>
      <c r="DK26" s="58"/>
      <c r="DL26" s="58"/>
      <c r="DM26" s="58"/>
      <c r="DN26" s="58"/>
      <c r="DO26" s="58"/>
      <c r="DP26" s="58"/>
      <c r="DQ26" s="58"/>
      <c r="DR26" s="58"/>
      <c r="DS26" s="58"/>
      <c r="DT26" s="58"/>
      <c r="DU26" s="58"/>
      <c r="DV26" s="58"/>
      <c r="DW26" s="58"/>
      <c r="DX26" s="58"/>
      <c r="DY26" s="58"/>
      <c r="DZ26" s="58"/>
      <c r="EA26" s="58"/>
      <c r="EB26" s="58"/>
      <c r="EC26" s="58"/>
      <c r="ED26" s="58"/>
      <c r="EE26" s="58"/>
      <c r="EF26" s="58"/>
      <c r="EG26" s="58"/>
      <c r="EH26" s="58"/>
      <c r="EI26" s="58"/>
      <c r="EJ26" s="58"/>
      <c r="EK26" s="58"/>
      <c r="EL26" s="58"/>
      <c r="EM26" s="58"/>
      <c r="EN26" s="58"/>
      <c r="EO26" s="58"/>
      <c r="EP26" s="58"/>
      <c r="EQ26" s="58"/>
      <c r="ER26" s="58"/>
      <c r="ES26" s="58"/>
      <c r="ET26" s="58"/>
      <c r="EU26" s="58"/>
      <c r="EV26" s="58"/>
      <c r="EW26" s="58"/>
      <c r="EX26" s="58"/>
      <c r="EY26" s="58"/>
      <c r="EZ26" s="58"/>
      <c r="FA26" s="58"/>
      <c r="FB26" s="58"/>
      <c r="FC26" s="58"/>
      <c r="FD26" s="58"/>
      <c r="FE26" s="58"/>
      <c r="FF26" s="58"/>
      <c r="FG26" s="58"/>
      <c r="FH26" s="58"/>
      <c r="FI26" s="58"/>
      <c r="FJ26" s="58"/>
      <c r="FK26" s="58"/>
      <c r="FL26" s="58"/>
      <c r="FM26" s="58"/>
      <c r="FN26" s="58"/>
      <c r="FO26" s="58"/>
      <c r="FP26" s="58"/>
      <c r="FQ26" s="58"/>
      <c r="FR26" s="58"/>
      <c r="FS26" s="58"/>
      <c r="FT26" s="58"/>
      <c r="FU26" s="58"/>
      <c r="FV26" s="58"/>
      <c r="FW26" s="58"/>
      <c r="FX26" s="58"/>
      <c r="FY26" s="58"/>
      <c r="FZ26" s="58"/>
      <c r="GA26" s="58"/>
      <c r="GB26" s="58"/>
      <c r="GC26" s="58"/>
      <c r="GD26" s="58"/>
      <c r="GE26" s="58"/>
      <c r="GF26" s="58"/>
      <c r="GG26" s="58"/>
      <c r="GH26" s="58"/>
      <c r="GI26" s="58"/>
      <c r="GJ26" s="58"/>
      <c r="GK26" s="58"/>
      <c r="GL26" s="58"/>
      <c r="GM26" s="58"/>
      <c r="GN26" s="58"/>
      <c r="GO26" s="58"/>
      <c r="GP26" s="58"/>
      <c r="GQ26" s="58"/>
      <c r="GR26" s="58"/>
      <c r="GS26" s="58"/>
      <c r="GT26" s="58"/>
      <c r="GU26" s="58"/>
      <c r="GV26" s="58"/>
      <c r="GW26" s="58"/>
      <c r="GX26" s="58"/>
      <c r="GY26" s="58"/>
      <c r="GZ26" s="58"/>
      <c r="HA26" s="58"/>
      <c r="HB26" s="58"/>
      <c r="HC26" s="58"/>
      <c r="HD26" s="58"/>
      <c r="HE26" s="58"/>
      <c r="HF26" s="58"/>
      <c r="HG26" s="58"/>
      <c r="HH26" s="58"/>
      <c r="HI26" s="58"/>
      <c r="HJ26" s="58"/>
      <c r="HK26" s="58"/>
      <c r="HL26" s="58"/>
      <c r="HM26" s="58"/>
      <c r="HN26" s="58"/>
      <c r="HO26" s="58"/>
      <c r="HP26" s="58"/>
      <c r="HQ26" s="58"/>
      <c r="HR26" s="58"/>
      <c r="HS26" s="58"/>
      <c r="HT26" s="58"/>
      <c r="HU26" s="58"/>
      <c r="HV26" s="58"/>
      <c r="HW26" s="58"/>
      <c r="HX26" s="58"/>
      <c r="HY26" s="58"/>
      <c r="HZ26" s="58"/>
      <c r="IA26" s="58"/>
      <c r="IB26" s="58"/>
      <c r="IC26" s="58"/>
      <c r="ID26" s="58"/>
      <c r="IE26" s="58"/>
      <c r="IF26" s="58"/>
      <c r="IG26" s="58"/>
      <c r="IH26" s="58"/>
      <c r="II26" s="58"/>
      <c r="IJ26" s="58"/>
      <c r="IK26" s="58"/>
      <c r="IL26" s="58"/>
      <c r="IM26" s="58"/>
      <c r="IN26" s="58"/>
      <c r="IO26" s="58"/>
      <c r="IP26" s="58"/>
      <c r="IQ26" s="58"/>
      <c r="IR26" s="58"/>
    </row>
    <row r="27" spans="1:257" ht="12.75" hidden="1" customHeight="1" x14ac:dyDescent="0.2">
      <c r="A27" s="11" t="s">
        <v>7</v>
      </c>
      <c r="B27" s="18">
        <v>1</v>
      </c>
      <c r="C27" s="19">
        <v>0</v>
      </c>
      <c r="D27" s="19">
        <v>0</v>
      </c>
      <c r="E27" s="19">
        <v>0</v>
      </c>
      <c r="F27" s="19"/>
      <c r="G27" s="19">
        <v>0</v>
      </c>
      <c r="H27" s="19">
        <v>0</v>
      </c>
      <c r="I27" s="19">
        <v>0</v>
      </c>
      <c r="J27" s="19">
        <v>0</v>
      </c>
      <c r="K27" s="86"/>
      <c r="L27" s="86"/>
      <c r="M27" s="86"/>
      <c r="N27" s="86"/>
      <c r="O27" s="86"/>
      <c r="P27" s="86"/>
      <c r="Q27" s="86"/>
      <c r="R27" s="51"/>
      <c r="S27" s="51"/>
      <c r="T27" s="51"/>
      <c r="IS27"/>
      <c r="IT27"/>
      <c r="IU27"/>
      <c r="IV27"/>
      <c r="IW27"/>
    </row>
    <row r="28" spans="1:257" ht="12.75" hidden="1" customHeight="1" x14ac:dyDescent="0.2">
      <c r="A28" s="12" t="s">
        <v>14</v>
      </c>
      <c r="B28" s="21">
        <v>0</v>
      </c>
      <c r="C28" s="22">
        <v>0</v>
      </c>
      <c r="D28" s="22">
        <v>0</v>
      </c>
      <c r="E28" s="22">
        <v>0</v>
      </c>
      <c r="F28" s="22"/>
      <c r="G28" s="22">
        <v>0</v>
      </c>
      <c r="H28" s="22">
        <v>0</v>
      </c>
      <c r="I28" s="22">
        <v>0</v>
      </c>
      <c r="J28" s="22">
        <v>0</v>
      </c>
      <c r="K28" s="86"/>
      <c r="L28" s="86"/>
      <c r="M28" s="86"/>
      <c r="N28" s="86"/>
      <c r="O28" s="86"/>
      <c r="P28" s="86"/>
      <c r="Q28" s="86"/>
      <c r="R28" s="51"/>
      <c r="S28" s="51"/>
      <c r="T28" s="51"/>
      <c r="IS28"/>
      <c r="IT28"/>
      <c r="IU28"/>
      <c r="IV28"/>
      <c r="IW28"/>
    </row>
    <row r="29" spans="1:257" ht="12.75" hidden="1" customHeight="1" x14ac:dyDescent="0.2">
      <c r="A29" s="12" t="s">
        <v>20</v>
      </c>
      <c r="B29" s="21">
        <v>0</v>
      </c>
      <c r="C29" s="22">
        <v>0</v>
      </c>
      <c r="D29" s="22">
        <v>0</v>
      </c>
      <c r="E29" s="22">
        <v>0</v>
      </c>
      <c r="F29" s="22"/>
      <c r="G29" s="22">
        <v>0</v>
      </c>
      <c r="H29" s="22">
        <v>0</v>
      </c>
      <c r="I29" s="22">
        <v>0</v>
      </c>
      <c r="J29" s="22">
        <v>0</v>
      </c>
      <c r="K29" s="86"/>
      <c r="L29" s="86"/>
      <c r="M29" s="86"/>
      <c r="N29" s="86"/>
      <c r="O29" s="86"/>
      <c r="P29" s="86"/>
      <c r="Q29" s="86"/>
      <c r="R29" s="51"/>
      <c r="S29" s="51"/>
      <c r="T29" s="51"/>
      <c r="IS29"/>
      <c r="IT29"/>
      <c r="IU29"/>
      <c r="IV29"/>
      <c r="IW29"/>
    </row>
    <row r="30" spans="1:257" ht="12.75" hidden="1" customHeight="1" x14ac:dyDescent="0.2">
      <c r="A30" s="12" t="s">
        <v>16</v>
      </c>
      <c r="B30" s="21">
        <v>1</v>
      </c>
      <c r="C30" s="22">
        <v>0</v>
      </c>
      <c r="D30" s="22">
        <v>0</v>
      </c>
      <c r="E30" s="22">
        <v>0</v>
      </c>
      <c r="F30" s="22"/>
      <c r="G30" s="22">
        <v>0</v>
      </c>
      <c r="H30" s="22">
        <v>0</v>
      </c>
      <c r="I30" s="22">
        <v>0</v>
      </c>
      <c r="J30" s="22">
        <v>0</v>
      </c>
      <c r="K30" s="86"/>
      <c r="L30" s="86"/>
      <c r="M30" s="86"/>
      <c r="N30" s="86"/>
      <c r="O30" s="86"/>
      <c r="P30" s="86"/>
      <c r="Q30" s="86"/>
      <c r="R30" s="51"/>
      <c r="S30" s="51"/>
      <c r="T30" s="51"/>
      <c r="IS30"/>
      <c r="IT30"/>
      <c r="IU30"/>
      <c r="IV30"/>
      <c r="IW30"/>
    </row>
    <row r="31" spans="1:257" ht="12.75" hidden="1" customHeight="1" x14ac:dyDescent="0.2">
      <c r="A31" s="12" t="s">
        <v>17</v>
      </c>
      <c r="B31" s="21">
        <v>0</v>
      </c>
      <c r="C31" s="22">
        <v>0</v>
      </c>
      <c r="D31" s="22">
        <v>0</v>
      </c>
      <c r="E31" s="22">
        <v>0</v>
      </c>
      <c r="F31" s="22"/>
      <c r="G31" s="22">
        <v>0</v>
      </c>
      <c r="H31" s="22">
        <v>0</v>
      </c>
      <c r="I31" s="22">
        <v>0</v>
      </c>
      <c r="J31" s="22">
        <v>0</v>
      </c>
      <c r="K31" s="86"/>
      <c r="L31" s="86"/>
      <c r="M31" s="86"/>
      <c r="N31" s="86"/>
      <c r="O31" s="86"/>
      <c r="P31" s="86"/>
      <c r="Q31" s="86"/>
      <c r="R31" s="51"/>
      <c r="S31" s="51"/>
      <c r="T31" s="51"/>
      <c r="IS31"/>
      <c r="IT31"/>
      <c r="IU31"/>
      <c r="IV31"/>
      <c r="IW31"/>
    </row>
    <row r="32" spans="1:257" ht="12.75" hidden="1" customHeight="1" x14ac:dyDescent="0.2">
      <c r="A32" s="12" t="s">
        <v>18</v>
      </c>
      <c r="B32" s="21">
        <v>0</v>
      </c>
      <c r="C32" s="22">
        <v>0</v>
      </c>
      <c r="D32" s="22">
        <v>0</v>
      </c>
      <c r="E32" s="22">
        <v>0</v>
      </c>
      <c r="F32" s="22"/>
      <c r="G32" s="22">
        <v>0</v>
      </c>
      <c r="H32" s="22">
        <v>0</v>
      </c>
      <c r="I32" s="22">
        <v>0</v>
      </c>
      <c r="J32" s="22">
        <v>0</v>
      </c>
      <c r="K32" s="86"/>
      <c r="L32" s="86"/>
      <c r="M32" s="86"/>
      <c r="N32" s="86"/>
      <c r="O32" s="86"/>
      <c r="P32" s="86"/>
      <c r="Q32" s="86"/>
      <c r="R32" s="51"/>
      <c r="S32" s="51"/>
      <c r="T32" s="51"/>
      <c r="IS32"/>
      <c r="IT32"/>
      <c r="IU32"/>
      <c r="IV32"/>
      <c r="IW32"/>
    </row>
    <row r="33" spans="1:257" ht="12.75" hidden="1" customHeight="1" x14ac:dyDescent="0.2">
      <c r="A33" s="12" t="s">
        <v>22</v>
      </c>
      <c r="B33" s="21">
        <v>0</v>
      </c>
      <c r="C33" s="22">
        <v>0</v>
      </c>
      <c r="D33" s="22">
        <v>0</v>
      </c>
      <c r="E33" s="22">
        <v>0</v>
      </c>
      <c r="F33" s="22"/>
      <c r="G33" s="22">
        <v>0</v>
      </c>
      <c r="H33" s="22">
        <v>0</v>
      </c>
      <c r="I33" s="22">
        <v>0</v>
      </c>
      <c r="J33" s="22">
        <v>0</v>
      </c>
      <c r="K33" s="86"/>
      <c r="L33" s="86"/>
      <c r="M33" s="86"/>
      <c r="N33" s="86"/>
      <c r="O33" s="86"/>
      <c r="P33" s="86"/>
      <c r="Q33" s="86"/>
      <c r="R33" s="51"/>
      <c r="S33" s="51"/>
      <c r="T33" s="51"/>
      <c r="IS33"/>
      <c r="IT33"/>
      <c r="IU33"/>
      <c r="IV33"/>
      <c r="IW33"/>
    </row>
    <row r="34" spans="1:257" ht="12.75" hidden="1" customHeight="1" x14ac:dyDescent="0.2">
      <c r="A34" s="12" t="s">
        <v>23</v>
      </c>
      <c r="B34" s="21">
        <v>0</v>
      </c>
      <c r="C34" s="22">
        <v>0</v>
      </c>
      <c r="D34" s="22">
        <v>0</v>
      </c>
      <c r="E34" s="22">
        <v>0</v>
      </c>
      <c r="F34" s="22"/>
      <c r="G34" s="22">
        <v>0</v>
      </c>
      <c r="H34" s="22">
        <v>0</v>
      </c>
      <c r="I34" s="22">
        <v>0</v>
      </c>
      <c r="J34" s="22">
        <v>0</v>
      </c>
      <c r="K34" s="86"/>
      <c r="L34" s="86"/>
      <c r="M34" s="86"/>
      <c r="N34" s="86"/>
      <c r="O34" s="86"/>
      <c r="P34" s="86"/>
      <c r="Q34" s="86"/>
      <c r="R34" s="51"/>
      <c r="S34" s="51"/>
      <c r="T34" s="51"/>
      <c r="IS34"/>
      <c r="IT34"/>
      <c r="IU34"/>
      <c r="IV34"/>
      <c r="IW34"/>
    </row>
    <row r="35" spans="1:257" ht="13.5" hidden="1" customHeight="1" x14ac:dyDescent="0.25">
      <c r="A35" s="16" t="s">
        <v>21</v>
      </c>
      <c r="B35" s="24">
        <v>0</v>
      </c>
      <c r="C35" s="25">
        <v>0</v>
      </c>
      <c r="D35" s="25">
        <v>0</v>
      </c>
      <c r="E35" s="25">
        <v>0</v>
      </c>
      <c r="F35" s="25"/>
      <c r="G35" s="25">
        <v>0</v>
      </c>
      <c r="H35" s="25">
        <v>0</v>
      </c>
      <c r="I35" s="25">
        <v>0</v>
      </c>
      <c r="J35" s="25">
        <v>0</v>
      </c>
      <c r="K35" s="86"/>
      <c r="L35" s="86"/>
      <c r="M35" s="86"/>
      <c r="N35" s="86"/>
      <c r="O35" s="86"/>
      <c r="P35" s="86"/>
      <c r="Q35" s="86"/>
      <c r="R35" s="51"/>
      <c r="S35" s="51"/>
      <c r="T35" s="51"/>
      <c r="IS35"/>
      <c r="IT35"/>
      <c r="IU35"/>
      <c r="IV35"/>
      <c r="IW35"/>
    </row>
    <row r="36" spans="1:257" ht="13.5" hidden="1" customHeight="1" x14ac:dyDescent="0.2">
      <c r="A36" s="43" t="s">
        <v>28</v>
      </c>
      <c r="B36" s="44">
        <f t="shared" ref="B36:J36" si="1">SUM(B27:B35)</f>
        <v>2</v>
      </c>
      <c r="C36" s="45">
        <f t="shared" si="1"/>
        <v>0</v>
      </c>
      <c r="D36" s="45">
        <f t="shared" si="1"/>
        <v>0</v>
      </c>
      <c r="E36" s="45">
        <f t="shared" si="1"/>
        <v>0</v>
      </c>
      <c r="F36" s="45"/>
      <c r="G36" s="45">
        <f t="shared" si="1"/>
        <v>0</v>
      </c>
      <c r="H36" s="45">
        <f t="shared" si="1"/>
        <v>0</v>
      </c>
      <c r="I36" s="45">
        <f t="shared" si="1"/>
        <v>0</v>
      </c>
      <c r="J36" s="45">
        <f t="shared" si="1"/>
        <v>0</v>
      </c>
      <c r="K36" s="86"/>
      <c r="L36" s="86"/>
      <c r="M36" s="86"/>
      <c r="N36" s="86"/>
      <c r="O36" s="86"/>
      <c r="P36" s="86"/>
      <c r="Q36" s="86"/>
      <c r="R36" s="51"/>
      <c r="S36" s="51"/>
      <c r="T36" s="51"/>
      <c r="IS36"/>
      <c r="IT36"/>
      <c r="IU36"/>
      <c r="IV36"/>
      <c r="IW36"/>
    </row>
    <row r="37" spans="1:257" ht="13.5" customHeight="1" x14ac:dyDescent="0.2">
      <c r="A37" s="120" t="s">
        <v>29</v>
      </c>
      <c r="B37" s="212" t="s">
        <v>7</v>
      </c>
      <c r="C37" s="212" t="s">
        <v>14</v>
      </c>
      <c r="D37" s="212" t="s">
        <v>20</v>
      </c>
      <c r="E37" s="212" t="s">
        <v>16</v>
      </c>
      <c r="F37" s="212" t="s">
        <v>17</v>
      </c>
      <c r="G37" s="212" t="s">
        <v>18</v>
      </c>
      <c r="H37" s="212" t="s">
        <v>22</v>
      </c>
      <c r="I37" s="212" t="s">
        <v>23</v>
      </c>
      <c r="J37" s="212" t="s">
        <v>21</v>
      </c>
      <c r="K37" s="217" t="s">
        <v>71</v>
      </c>
      <c r="L37" s="194"/>
      <c r="M37" s="198">
        <f>B14*G14*G15+B18*283*0.02+B18*G14*G15</f>
        <v>5288210</v>
      </c>
      <c r="N37" s="170" t="s">
        <v>72</v>
      </c>
      <c r="O37" s="198">
        <f>B16*G14*G15+(B20+B22)*219*0.02+B22*G14*G15</f>
        <v>4465080</v>
      </c>
      <c r="P37" s="170" t="s">
        <v>74</v>
      </c>
      <c r="Q37" s="198">
        <f>B21*G14*G15+B15*245*0.02+B15*G14*G15</f>
        <v>2867550</v>
      </c>
      <c r="R37" s="51"/>
      <c r="S37" s="51"/>
      <c r="T37" s="51"/>
      <c r="IR37"/>
      <c r="IS37"/>
      <c r="IT37"/>
      <c r="IU37"/>
      <c r="IV37"/>
      <c r="IW37"/>
    </row>
    <row r="38" spans="1:257" ht="13.5" customHeight="1" x14ac:dyDescent="0.2">
      <c r="A38" s="121"/>
      <c r="B38" s="213"/>
      <c r="C38" s="213"/>
      <c r="D38" s="213"/>
      <c r="E38" s="213"/>
      <c r="F38" s="213"/>
      <c r="G38" s="213"/>
      <c r="H38" s="213"/>
      <c r="I38" s="213"/>
      <c r="J38" s="213"/>
      <c r="K38" s="218"/>
      <c r="L38" s="219"/>
      <c r="M38" s="216"/>
      <c r="N38" s="226"/>
      <c r="O38" s="173"/>
      <c r="P38" s="226"/>
      <c r="Q38" s="216"/>
      <c r="R38" s="51"/>
      <c r="S38" s="51"/>
      <c r="T38" s="51"/>
      <c r="IR38"/>
      <c r="IS38"/>
      <c r="IT38"/>
      <c r="IU38"/>
      <c r="IV38"/>
      <c r="IW38"/>
    </row>
    <row r="39" spans="1:257" ht="12.75" customHeight="1" x14ac:dyDescent="0.2">
      <c r="A39" s="90" t="s">
        <v>7</v>
      </c>
      <c r="B39" s="87">
        <v>0</v>
      </c>
      <c r="C39" s="88">
        <v>720</v>
      </c>
      <c r="D39" s="88">
        <v>790</v>
      </c>
      <c r="E39" s="88">
        <v>297</v>
      </c>
      <c r="F39" s="88">
        <v>283</v>
      </c>
      <c r="G39" s="88">
        <v>296</v>
      </c>
      <c r="H39" s="88">
        <v>461</v>
      </c>
      <c r="I39" s="88">
        <v>769</v>
      </c>
      <c r="J39" s="89">
        <v>996</v>
      </c>
      <c r="K39" s="220"/>
      <c r="L39" s="196"/>
      <c r="M39" s="199"/>
      <c r="N39" s="227"/>
      <c r="O39" s="179"/>
      <c r="P39" s="226"/>
      <c r="Q39" s="216"/>
      <c r="R39" s="51"/>
      <c r="S39" s="51"/>
      <c r="T39" s="51"/>
      <c r="IR39"/>
      <c r="IS39"/>
      <c r="IT39"/>
      <c r="IU39"/>
      <c r="IV39"/>
      <c r="IW39"/>
    </row>
    <row r="40" spans="1:257" ht="12.75" customHeight="1" x14ac:dyDescent="0.2">
      <c r="A40" s="12" t="s">
        <v>14</v>
      </c>
      <c r="B40" s="27">
        <v>720</v>
      </c>
      <c r="C40" s="28">
        <v>0</v>
      </c>
      <c r="D40" s="28">
        <v>884</v>
      </c>
      <c r="E40" s="28">
        <v>555</v>
      </c>
      <c r="F40" s="28">
        <v>722</v>
      </c>
      <c r="G40" s="28">
        <v>461</v>
      </c>
      <c r="H40" s="28">
        <v>685</v>
      </c>
      <c r="I40" s="28">
        <v>245</v>
      </c>
      <c r="J40" s="13">
        <v>1099</v>
      </c>
      <c r="K40" s="221" t="s">
        <v>68</v>
      </c>
      <c r="L40" s="194"/>
      <c r="M40" s="198">
        <f>B43*10</f>
        <v>2830</v>
      </c>
      <c r="N40" s="170" t="s">
        <v>73</v>
      </c>
      <c r="O40" s="198">
        <f>B20*589*0.02+B20*G14*G15</f>
        <v>3619980</v>
      </c>
      <c r="P40" s="226"/>
      <c r="Q40" s="216"/>
      <c r="R40" s="51"/>
      <c r="S40" s="51"/>
      <c r="T40" s="51"/>
      <c r="IR40"/>
      <c r="IS40"/>
      <c r="IT40"/>
      <c r="IU40"/>
      <c r="IV40"/>
      <c r="IW40"/>
    </row>
    <row r="41" spans="1:257" ht="12.75" customHeight="1" x14ac:dyDescent="0.2">
      <c r="A41" s="12" t="s">
        <v>20</v>
      </c>
      <c r="B41" s="27">
        <v>790</v>
      </c>
      <c r="C41" s="28">
        <v>884</v>
      </c>
      <c r="D41" s="28">
        <v>0</v>
      </c>
      <c r="E41" s="28">
        <v>976</v>
      </c>
      <c r="F41" s="28">
        <v>614</v>
      </c>
      <c r="G41" s="28">
        <v>667</v>
      </c>
      <c r="H41" s="28">
        <v>371</v>
      </c>
      <c r="I41" s="28">
        <v>645</v>
      </c>
      <c r="J41" s="13">
        <v>219</v>
      </c>
      <c r="K41" s="222"/>
      <c r="L41" s="219"/>
      <c r="M41" s="216"/>
      <c r="N41" s="226"/>
      <c r="O41" s="173"/>
      <c r="P41" s="226"/>
      <c r="Q41" s="216"/>
      <c r="R41" s="51"/>
      <c r="S41" s="51"/>
      <c r="T41" s="51"/>
      <c r="IR41"/>
      <c r="IS41"/>
      <c r="IT41"/>
      <c r="IU41"/>
      <c r="IV41"/>
      <c r="IW41"/>
    </row>
    <row r="42" spans="1:257" ht="12.75" customHeight="1" x14ac:dyDescent="0.2">
      <c r="A42" s="12" t="s">
        <v>16</v>
      </c>
      <c r="B42" s="27">
        <v>297</v>
      </c>
      <c r="C42" s="28">
        <v>555</v>
      </c>
      <c r="D42" s="28">
        <v>976</v>
      </c>
      <c r="E42" s="28">
        <v>0</v>
      </c>
      <c r="F42" s="28">
        <v>531</v>
      </c>
      <c r="G42" s="28">
        <v>359</v>
      </c>
      <c r="H42" s="28">
        <v>602</v>
      </c>
      <c r="I42" s="28">
        <v>715</v>
      </c>
      <c r="J42" s="13">
        <v>1217</v>
      </c>
      <c r="K42" s="223"/>
      <c r="L42" s="196"/>
      <c r="M42" s="199"/>
      <c r="N42" s="227"/>
      <c r="O42" s="179"/>
      <c r="P42" s="227"/>
      <c r="Q42" s="199"/>
      <c r="R42" s="51"/>
      <c r="S42" s="51"/>
      <c r="T42" s="51"/>
      <c r="IR42"/>
      <c r="IS42"/>
      <c r="IT42"/>
      <c r="IU42"/>
      <c r="IV42"/>
      <c r="IW42"/>
    </row>
    <row r="43" spans="1:257" ht="12.75" customHeight="1" x14ac:dyDescent="0.2">
      <c r="A43" s="12" t="s">
        <v>17</v>
      </c>
      <c r="B43" s="27">
        <v>283</v>
      </c>
      <c r="C43" s="28">
        <v>722</v>
      </c>
      <c r="D43" s="28">
        <v>614</v>
      </c>
      <c r="E43" s="28">
        <v>531</v>
      </c>
      <c r="F43" s="28">
        <v>0</v>
      </c>
      <c r="G43" s="28">
        <v>263</v>
      </c>
      <c r="H43" s="28">
        <v>286</v>
      </c>
      <c r="I43" s="28">
        <v>629</v>
      </c>
      <c r="J43" s="13">
        <v>721</v>
      </c>
      <c r="K43" s="221" t="s">
        <v>69</v>
      </c>
      <c r="L43" s="194"/>
      <c r="M43" s="198">
        <f>(B17+B19)*263*0.02+B19*G14*G15</f>
        <v>3609230</v>
      </c>
      <c r="N43" s="170" t="s">
        <v>65</v>
      </c>
      <c r="O43" s="169">
        <f>PRODUCT(371,10)</f>
        <v>3710</v>
      </c>
      <c r="P43" s="170" t="s">
        <v>66</v>
      </c>
      <c r="Q43" s="169">
        <f>PRODUCT(245,10)</f>
        <v>2450</v>
      </c>
      <c r="R43" s="51"/>
      <c r="S43" s="51"/>
      <c r="T43" s="51"/>
      <c r="IR43"/>
      <c r="IS43"/>
      <c r="IT43"/>
      <c r="IU43"/>
      <c r="IV43"/>
      <c r="IW43"/>
    </row>
    <row r="44" spans="1:257" ht="12.75" customHeight="1" x14ac:dyDescent="0.2">
      <c r="A44" s="12" t="s">
        <v>18</v>
      </c>
      <c r="B44" s="27">
        <v>296</v>
      </c>
      <c r="C44" s="28">
        <v>461</v>
      </c>
      <c r="D44" s="28">
        <v>667</v>
      </c>
      <c r="E44" s="28">
        <v>359</v>
      </c>
      <c r="F44" s="28">
        <v>263</v>
      </c>
      <c r="G44" s="28">
        <v>0</v>
      </c>
      <c r="H44" s="28">
        <v>288</v>
      </c>
      <c r="I44" s="28">
        <v>479</v>
      </c>
      <c r="J44" s="13">
        <v>907</v>
      </c>
      <c r="K44" s="223"/>
      <c r="L44" s="196"/>
      <c r="M44" s="199"/>
      <c r="N44" s="226"/>
      <c r="O44" s="173"/>
      <c r="P44" s="226"/>
      <c r="Q44" s="173"/>
      <c r="R44" s="51"/>
      <c r="S44" s="51"/>
      <c r="T44" s="51"/>
      <c r="IR44"/>
      <c r="IS44"/>
      <c r="IT44"/>
      <c r="IU44"/>
      <c r="IV44"/>
      <c r="IW44"/>
    </row>
    <row r="45" spans="1:257" ht="24.75" customHeight="1" x14ac:dyDescent="0.2">
      <c r="A45" s="12" t="s">
        <v>22</v>
      </c>
      <c r="B45" s="27">
        <v>461</v>
      </c>
      <c r="C45" s="28">
        <v>685</v>
      </c>
      <c r="D45" s="28">
        <v>371</v>
      </c>
      <c r="E45" s="28">
        <v>602</v>
      </c>
      <c r="F45" s="28">
        <v>286</v>
      </c>
      <c r="G45" s="28">
        <v>288</v>
      </c>
      <c r="H45" s="28">
        <v>0</v>
      </c>
      <c r="I45" s="28">
        <v>448</v>
      </c>
      <c r="J45" s="13">
        <v>589</v>
      </c>
      <c r="K45" s="230" t="s">
        <v>70</v>
      </c>
      <c r="L45" s="192"/>
      <c r="M45" s="197">
        <f>(B17)*359*0.02+B17*G14*G15</f>
        <v>2530500</v>
      </c>
      <c r="N45" s="226"/>
      <c r="O45" s="173"/>
      <c r="P45" s="226"/>
      <c r="Q45" s="173"/>
      <c r="R45" s="51"/>
      <c r="S45" s="51"/>
      <c r="T45" s="51"/>
      <c r="IR45"/>
      <c r="IS45"/>
      <c r="IT45"/>
      <c r="IU45"/>
      <c r="IV45"/>
      <c r="IW45"/>
    </row>
    <row r="46" spans="1:257" ht="12.75" customHeight="1" x14ac:dyDescent="0.2">
      <c r="A46" s="12" t="s">
        <v>23</v>
      </c>
      <c r="B46" s="27">
        <v>769</v>
      </c>
      <c r="C46" s="28">
        <v>245</v>
      </c>
      <c r="D46" s="28">
        <v>645</v>
      </c>
      <c r="E46" s="28">
        <v>715</v>
      </c>
      <c r="F46" s="28">
        <v>629</v>
      </c>
      <c r="G46" s="28">
        <v>479</v>
      </c>
      <c r="H46" s="28">
        <v>448</v>
      </c>
      <c r="I46" s="28">
        <v>0</v>
      </c>
      <c r="J46" s="13">
        <v>867</v>
      </c>
      <c r="K46" s="221" t="s">
        <v>63</v>
      </c>
      <c r="L46" s="194"/>
      <c r="M46" s="224">
        <f>PRODUCT(297,10)</f>
        <v>2970</v>
      </c>
      <c r="N46" s="226"/>
      <c r="O46" s="173"/>
      <c r="P46" s="226"/>
      <c r="Q46" s="173"/>
      <c r="R46" s="51"/>
      <c r="S46" s="51"/>
      <c r="T46" s="51"/>
      <c r="IR46"/>
      <c r="IS46"/>
      <c r="IT46"/>
      <c r="IU46"/>
      <c r="IV46"/>
      <c r="IW46"/>
    </row>
    <row r="47" spans="1:257" ht="13.5" customHeight="1" thickBot="1" x14ac:dyDescent="0.25">
      <c r="A47" s="16" t="s">
        <v>21</v>
      </c>
      <c r="B47" s="29">
        <v>996</v>
      </c>
      <c r="C47" s="30">
        <v>1099</v>
      </c>
      <c r="D47" s="30">
        <v>219</v>
      </c>
      <c r="E47" s="30">
        <v>1217</v>
      </c>
      <c r="F47" s="30">
        <v>721</v>
      </c>
      <c r="G47" s="30">
        <v>907</v>
      </c>
      <c r="H47" s="30">
        <v>589</v>
      </c>
      <c r="I47" s="30">
        <v>867</v>
      </c>
      <c r="J47" s="31">
        <v>0</v>
      </c>
      <c r="K47" s="223"/>
      <c r="L47" s="196"/>
      <c r="M47" s="225"/>
      <c r="N47" s="227"/>
      <c r="O47" s="179"/>
      <c r="P47" s="227"/>
      <c r="Q47" s="179"/>
      <c r="R47" s="51"/>
      <c r="S47" s="51"/>
      <c r="T47" s="51"/>
      <c r="IR47"/>
      <c r="IS47"/>
      <c r="IT47"/>
      <c r="IU47"/>
      <c r="IV47"/>
      <c r="IW47"/>
    </row>
    <row r="48" spans="1:257" ht="0.75" customHeight="1" x14ac:dyDescent="0.2">
      <c r="K48" s="191"/>
      <c r="L48" s="191"/>
      <c r="M48" s="228">
        <f>SUM(M37:M47)</f>
        <v>11433740</v>
      </c>
      <c r="N48" s="233" t="s">
        <v>47</v>
      </c>
      <c r="O48" s="231">
        <f>SUM(O37:O47)</f>
        <v>8088770</v>
      </c>
      <c r="P48" s="233" t="s">
        <v>47</v>
      </c>
      <c r="Q48" s="231">
        <f>SUM(Q37:Q47)</f>
        <v>2870000</v>
      </c>
      <c r="R48" s="51"/>
      <c r="S48" s="51"/>
      <c r="T48" s="51"/>
      <c r="IS48"/>
      <c r="IT48"/>
      <c r="IU48"/>
      <c r="IV48"/>
      <c r="IW48"/>
    </row>
    <row r="49" spans="11:257" ht="13.5" customHeight="1" x14ac:dyDescent="0.2">
      <c r="K49" s="236" t="s">
        <v>47</v>
      </c>
      <c r="L49" s="237"/>
      <c r="M49" s="229"/>
      <c r="N49" s="234"/>
      <c r="O49" s="235"/>
      <c r="P49" s="234"/>
      <c r="Q49" s="232"/>
      <c r="R49" s="51"/>
      <c r="S49" s="51"/>
      <c r="T49" s="51"/>
      <c r="IS49"/>
      <c r="IT49"/>
      <c r="IU49"/>
      <c r="IV49"/>
      <c r="IW49"/>
    </row>
    <row r="50" spans="11:257" ht="13.5" customHeight="1" x14ac:dyDescent="0.2">
      <c r="R50" s="51"/>
      <c r="S50" s="51"/>
      <c r="T50" s="51"/>
      <c r="IV50"/>
      <c r="IW50"/>
    </row>
    <row r="51" spans="11:257" ht="13.5" customHeight="1" x14ac:dyDescent="0.2">
      <c r="R51" s="51"/>
      <c r="S51" s="51"/>
      <c r="T51" s="51"/>
    </row>
    <row r="52" spans="11:257" ht="13.5" customHeight="1" x14ac:dyDescent="0.2">
      <c r="R52" s="152"/>
      <c r="S52" s="152"/>
      <c r="T52" s="152"/>
    </row>
  </sheetData>
  <mergeCells count="56">
    <mergeCell ref="N48:N49"/>
    <mergeCell ref="O48:O49"/>
    <mergeCell ref="P48:P49"/>
    <mergeCell ref="Q48:Q49"/>
    <mergeCell ref="K45:L45"/>
    <mergeCell ref="K49:L49"/>
    <mergeCell ref="M48:M49"/>
    <mergeCell ref="N43:N47"/>
    <mergeCell ref="O43:O47"/>
    <mergeCell ref="P43:P47"/>
    <mergeCell ref="Q43:Q47"/>
    <mergeCell ref="K46:L47"/>
    <mergeCell ref="M46:M47"/>
    <mergeCell ref="K43:L44"/>
    <mergeCell ref="M43:M44"/>
    <mergeCell ref="P37:P42"/>
    <mergeCell ref="Q37:Q42"/>
    <mergeCell ref="K40:L42"/>
    <mergeCell ref="M40:M42"/>
    <mergeCell ref="N40:N42"/>
    <mergeCell ref="O40:O42"/>
    <mergeCell ref="K37:L39"/>
    <mergeCell ref="M37:M39"/>
    <mergeCell ref="N37:N39"/>
    <mergeCell ref="O37:O39"/>
    <mergeCell ref="G37:G38"/>
    <mergeCell ref="H37:H38"/>
    <mergeCell ref="I37:I38"/>
    <mergeCell ref="J37:J38"/>
    <mergeCell ref="N24:N25"/>
    <mergeCell ref="O24:O25"/>
    <mergeCell ref="P24:P25"/>
    <mergeCell ref="Q24:Q25"/>
    <mergeCell ref="A37:A38"/>
    <mergeCell ref="B37:B38"/>
    <mergeCell ref="C37:C38"/>
    <mergeCell ref="D37:D38"/>
    <mergeCell ref="E37:E38"/>
    <mergeCell ref="F37:F38"/>
    <mergeCell ref="K24:L25"/>
    <mergeCell ref="M24:M25"/>
    <mergeCell ref="P14:P15"/>
    <mergeCell ref="Q14:Q15"/>
    <mergeCell ref="E15:F15"/>
    <mergeCell ref="E16:H23"/>
    <mergeCell ref="I22:M23"/>
    <mergeCell ref="N22:N23"/>
    <mergeCell ref="O22:O23"/>
    <mergeCell ref="P22:P23"/>
    <mergeCell ref="Q22:Q23"/>
    <mergeCell ref="D13:D23"/>
    <mergeCell ref="E13:F13"/>
    <mergeCell ref="H13:H15"/>
    <mergeCell ref="K13:N13"/>
    <mergeCell ref="E14:F14"/>
    <mergeCell ref="O14:O15"/>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52"/>
  <sheetViews>
    <sheetView showGridLines="0" topLeftCell="A13" zoomScale="118" zoomScaleNormal="118" workbookViewId="0">
      <selection activeCell="N22" sqref="N22:N23"/>
    </sheetView>
  </sheetViews>
  <sheetFormatPr defaultColWidth="8.85546875" defaultRowHeight="13.5" customHeight="1" x14ac:dyDescent="0.2"/>
  <cols>
    <col min="1" max="2" width="15.28515625" style="1" customWidth="1"/>
    <col min="3" max="3" width="15.5703125" style="1" customWidth="1"/>
    <col min="4" max="4" width="8.85546875" style="1" customWidth="1"/>
    <col min="5" max="5" width="9.85546875" style="1" customWidth="1"/>
    <col min="6" max="6" width="24.85546875" style="1" customWidth="1"/>
    <col min="7" max="7" width="9.85546875" style="1" customWidth="1"/>
    <col min="8" max="8" width="20.140625" style="1" customWidth="1"/>
    <col min="9" max="10" width="8.85546875" style="1" customWidth="1"/>
    <col min="11" max="11" width="13.28515625" style="1" customWidth="1"/>
    <col min="12" max="12" width="15.140625" style="1" customWidth="1"/>
    <col min="13" max="13" width="15.28515625" style="1" customWidth="1"/>
    <col min="14" max="14" width="30.7109375" style="1" customWidth="1"/>
    <col min="15" max="15" width="21.140625" style="1" customWidth="1"/>
    <col min="16" max="16" width="21" style="1" customWidth="1"/>
    <col min="17" max="17" width="20.5703125" style="1" customWidth="1"/>
    <col min="18" max="18" width="19.42578125" style="34" customWidth="1"/>
    <col min="19" max="19" width="17.85546875" style="34" customWidth="1"/>
    <col min="20" max="20" width="8.85546875" style="34" customWidth="1"/>
    <col min="21" max="21" width="13.7109375" style="1" customWidth="1"/>
    <col min="22" max="22" width="17.5703125" style="1" customWidth="1"/>
    <col min="23" max="257" width="8.85546875" style="1" customWidth="1"/>
  </cols>
  <sheetData>
    <row r="1" spans="1:257" ht="13.5" hidden="1" customHeight="1" x14ac:dyDescent="0.2">
      <c r="A1" s="2"/>
      <c r="B1" s="3" t="s">
        <v>0</v>
      </c>
      <c r="C1" s="4"/>
      <c r="D1" s="34"/>
      <c r="E1" s="34"/>
      <c r="F1" s="34"/>
      <c r="G1" s="34"/>
      <c r="H1" s="34"/>
      <c r="I1" s="34"/>
      <c r="J1" s="34"/>
      <c r="K1" s="5"/>
      <c r="L1" s="34"/>
      <c r="M1" s="34"/>
      <c r="N1" s="34"/>
      <c r="O1" s="34"/>
      <c r="P1" s="34"/>
      <c r="Q1" s="34"/>
      <c r="R1" s="200"/>
      <c r="S1" s="200"/>
      <c r="T1" s="200"/>
      <c r="U1" s="34"/>
      <c r="V1" s="34"/>
    </row>
    <row r="2" spans="1:257" ht="12.75" hidden="1" customHeight="1" x14ac:dyDescent="0.2">
      <c r="A2" s="2"/>
      <c r="B2" s="6">
        <f>B14*(SUMPRODUCT(B27:B35,B39:B47))</f>
        <v>852390000</v>
      </c>
      <c r="C2" s="4"/>
      <c r="D2" s="34"/>
      <c r="E2" s="34"/>
      <c r="F2" s="34"/>
      <c r="G2" s="34"/>
      <c r="H2" s="34"/>
      <c r="I2" s="34"/>
      <c r="J2" s="34"/>
      <c r="K2" s="5"/>
      <c r="L2" s="34"/>
      <c r="M2" s="34"/>
      <c r="N2" s="34"/>
      <c r="O2" s="34"/>
      <c r="P2" s="34"/>
      <c r="Q2" s="34"/>
      <c r="R2" s="51"/>
      <c r="S2" s="51"/>
      <c r="T2" s="51"/>
      <c r="U2" s="34"/>
      <c r="V2" s="34"/>
    </row>
    <row r="3" spans="1:257" ht="12.75" hidden="1" customHeight="1" x14ac:dyDescent="0.2">
      <c r="A3" s="2"/>
      <c r="B3" s="7">
        <f>B15*(SUMPRODUCT(C27:C35,C39:C47))</f>
        <v>0</v>
      </c>
      <c r="C3" s="4"/>
      <c r="D3" s="34"/>
      <c r="E3" s="34"/>
      <c r="F3" s="34"/>
      <c r="G3" s="34"/>
      <c r="H3" s="34"/>
      <c r="I3" s="34"/>
      <c r="J3" s="34"/>
      <c r="K3" s="5"/>
      <c r="L3" s="34"/>
      <c r="M3" s="34"/>
      <c r="N3" s="34"/>
      <c r="O3" s="34"/>
      <c r="P3" s="34"/>
      <c r="Q3" s="34"/>
      <c r="R3" s="51"/>
      <c r="S3" s="51"/>
      <c r="T3" s="51"/>
      <c r="U3" s="34"/>
      <c r="V3" s="34"/>
    </row>
    <row r="4" spans="1:257" ht="12.75" hidden="1" customHeight="1" x14ac:dyDescent="0.2">
      <c r="A4" s="2"/>
      <c r="B4" s="7">
        <f>B16*(SUMPRODUCT(D27:D35,D39:D47))</f>
        <v>0</v>
      </c>
      <c r="C4" s="4"/>
      <c r="D4" s="34"/>
      <c r="E4" s="34"/>
      <c r="F4" s="34"/>
      <c r="G4" s="34"/>
      <c r="H4" s="34"/>
      <c r="I4" s="34"/>
      <c r="J4" s="34"/>
      <c r="K4" s="5"/>
      <c r="L4" s="34"/>
      <c r="M4" s="34"/>
      <c r="N4" s="34"/>
      <c r="O4" s="34"/>
      <c r="P4" s="34"/>
      <c r="Q4" s="34"/>
      <c r="R4" s="51"/>
      <c r="S4" s="51"/>
      <c r="T4" s="51"/>
      <c r="U4" s="34"/>
      <c r="V4" s="34"/>
    </row>
    <row r="5" spans="1:257" ht="12.75" hidden="1" customHeight="1" x14ac:dyDescent="0.2">
      <c r="A5" s="2"/>
      <c r="B5" s="7">
        <f>B17*(SUMPRODUCT(E27:E35,E39:E47))</f>
        <v>0</v>
      </c>
      <c r="C5" s="4"/>
      <c r="D5" s="34"/>
      <c r="E5" s="34"/>
      <c r="F5" s="34"/>
      <c r="G5" s="34"/>
      <c r="H5" s="34"/>
      <c r="I5" s="34"/>
      <c r="J5" s="34"/>
      <c r="K5" s="5"/>
      <c r="L5" s="34"/>
      <c r="M5" s="34"/>
      <c r="N5" s="34"/>
      <c r="O5" s="34"/>
      <c r="P5" s="34"/>
      <c r="Q5" s="34"/>
      <c r="R5" s="51"/>
      <c r="S5" s="51"/>
      <c r="T5" s="51"/>
      <c r="U5" s="34"/>
      <c r="V5" s="34"/>
    </row>
    <row r="6" spans="1:257" ht="12.75" hidden="1" customHeight="1" x14ac:dyDescent="0.2">
      <c r="A6" s="2"/>
      <c r="B6" s="7">
        <f>B18*(SUMPRODUCT(G27:G35,F39:F47))</f>
        <v>0</v>
      </c>
      <c r="C6" s="4"/>
      <c r="D6" s="34"/>
      <c r="E6" s="34"/>
      <c r="F6" s="34"/>
      <c r="G6" s="34"/>
      <c r="H6" s="34"/>
      <c r="I6" s="34"/>
      <c r="J6" s="34"/>
      <c r="K6" s="5"/>
      <c r="L6" s="34"/>
      <c r="M6" s="34"/>
      <c r="N6" s="34"/>
      <c r="O6" s="34"/>
      <c r="P6" s="34"/>
      <c r="Q6" s="34"/>
      <c r="R6" s="51"/>
      <c r="S6" s="51"/>
      <c r="T6" s="51"/>
      <c r="U6" s="34"/>
      <c r="V6" s="34"/>
    </row>
    <row r="7" spans="1:257" ht="12.75" hidden="1" customHeight="1" x14ac:dyDescent="0.2">
      <c r="A7" s="2"/>
      <c r="B7" s="7">
        <f>B19*(SUMPRODUCT(H27:H35,G39:G47))</f>
        <v>0</v>
      </c>
      <c r="C7" s="4"/>
      <c r="D7" s="34"/>
      <c r="E7" s="34"/>
      <c r="F7" s="34"/>
      <c r="G7" s="34"/>
      <c r="H7" s="34"/>
      <c r="I7" s="34"/>
      <c r="J7" s="34"/>
      <c r="K7" s="5"/>
      <c r="L7" s="34"/>
      <c r="M7" s="34"/>
      <c r="N7" s="34"/>
      <c r="O7" s="34"/>
      <c r="P7" s="34"/>
      <c r="Q7" s="34"/>
      <c r="R7" s="51"/>
      <c r="S7" s="51"/>
      <c r="T7" s="51"/>
      <c r="U7" s="34"/>
      <c r="V7" s="34"/>
    </row>
    <row r="8" spans="1:257" ht="12.75" hidden="1" customHeight="1" x14ac:dyDescent="0.2">
      <c r="A8" s="2"/>
      <c r="B8" s="7">
        <f>B20*(SUMPRODUCT(I27:I35,H39:H47))</f>
        <v>0</v>
      </c>
      <c r="C8" s="4"/>
      <c r="D8" s="34"/>
      <c r="E8" s="34"/>
      <c r="F8" s="34"/>
      <c r="G8" s="34"/>
      <c r="H8" s="34"/>
      <c r="I8" s="34"/>
      <c r="J8" s="34"/>
      <c r="K8" s="5"/>
      <c r="L8" s="34"/>
      <c r="M8" s="34"/>
      <c r="N8" s="34"/>
      <c r="O8" s="34"/>
      <c r="P8" s="34"/>
      <c r="Q8" s="34"/>
      <c r="R8" s="51"/>
      <c r="S8" s="51"/>
      <c r="T8" s="51"/>
      <c r="U8" s="34"/>
      <c r="V8" s="34"/>
    </row>
    <row r="9" spans="1:257" ht="12.75" hidden="1" customHeight="1" x14ac:dyDescent="0.2">
      <c r="A9" s="2"/>
      <c r="B9" s="7">
        <f>B21*(SUMPRODUCT(J27:J35,I39:I47))</f>
        <v>0</v>
      </c>
      <c r="C9" s="4"/>
      <c r="D9" s="34"/>
      <c r="E9" s="34"/>
      <c r="F9" s="34"/>
      <c r="G9" s="34"/>
      <c r="H9" s="34"/>
      <c r="I9" s="34"/>
      <c r="J9" s="34"/>
      <c r="K9" s="5"/>
      <c r="L9" s="34"/>
      <c r="M9" s="34"/>
      <c r="N9" s="34"/>
      <c r="O9" s="34"/>
      <c r="P9" s="34"/>
      <c r="Q9" s="34"/>
      <c r="R9" s="51"/>
      <c r="S9" s="51"/>
      <c r="T9" s="51"/>
      <c r="U9" s="34"/>
      <c r="V9" s="34"/>
    </row>
    <row r="10" spans="1:257" ht="13.5" hidden="1" customHeight="1" x14ac:dyDescent="0.2">
      <c r="A10" s="2"/>
      <c r="B10" s="8" t="e">
        <f>B22*(SUMPRODUCT(#REF!,J39:J47))</f>
        <v>#REF!</v>
      </c>
      <c r="C10" s="4"/>
      <c r="D10" s="34"/>
      <c r="E10" s="34"/>
      <c r="F10" s="34"/>
      <c r="G10" s="34"/>
      <c r="H10" s="34"/>
      <c r="I10" s="34"/>
      <c r="J10" s="34"/>
      <c r="K10" s="5"/>
      <c r="L10" s="34"/>
      <c r="M10" s="34"/>
      <c r="N10" s="34"/>
      <c r="O10" s="34"/>
      <c r="P10" s="34"/>
      <c r="Q10" s="34"/>
      <c r="R10" s="51"/>
      <c r="S10" s="51"/>
      <c r="T10" s="51"/>
      <c r="U10" s="34"/>
      <c r="V10" s="34"/>
    </row>
    <row r="11" spans="1:257" ht="12.75" hidden="1" customHeight="1" x14ac:dyDescent="0.2">
      <c r="A11" s="2"/>
      <c r="B11" s="9" t="e">
        <f>SUM(B2:B10)</f>
        <v>#REF!</v>
      </c>
      <c r="C11" s="10" t="s">
        <v>1</v>
      </c>
      <c r="D11" s="34"/>
      <c r="E11" s="34"/>
      <c r="F11" s="34"/>
      <c r="G11" s="34"/>
      <c r="H11" s="34"/>
      <c r="I11" s="34"/>
      <c r="J11" s="34"/>
      <c r="K11" s="5"/>
      <c r="L11" s="34"/>
      <c r="M11" s="34"/>
      <c r="N11" s="34"/>
      <c r="O11" s="34"/>
      <c r="P11" s="34"/>
      <c r="Q11" s="34"/>
      <c r="R11" s="51"/>
      <c r="S11" s="51"/>
      <c r="T11" s="51"/>
      <c r="U11" s="34"/>
      <c r="V11" s="34"/>
    </row>
    <row r="12" spans="1:257" s="51" customFormat="1" ht="13.5" hidden="1" customHeight="1" x14ac:dyDescent="0.2">
      <c r="A12" s="54"/>
      <c r="B12" s="63" t="e">
        <f>B11/SUM(B14:B22)</f>
        <v>#REF!</v>
      </c>
      <c r="C12" s="55" t="s">
        <v>2</v>
      </c>
      <c r="D12" s="56"/>
      <c r="E12" s="56"/>
      <c r="F12" s="56"/>
      <c r="G12" s="56"/>
      <c r="H12" s="56"/>
      <c r="I12" s="56"/>
      <c r="J12" s="56"/>
      <c r="K12" s="100"/>
      <c r="L12" s="56"/>
      <c r="M12" s="56"/>
      <c r="N12" s="56"/>
      <c r="O12" s="56"/>
      <c r="P12" s="56"/>
      <c r="Q12" s="56"/>
      <c r="U12" s="56"/>
      <c r="V12" s="56"/>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c r="CK12" s="58"/>
      <c r="CL12" s="58"/>
      <c r="CM12" s="58"/>
      <c r="CN12" s="58"/>
      <c r="CO12" s="58"/>
      <c r="CP12" s="58"/>
      <c r="CQ12" s="58"/>
      <c r="CR12" s="58"/>
      <c r="CS12" s="58"/>
      <c r="CT12" s="58"/>
      <c r="CU12" s="58"/>
      <c r="CV12" s="58"/>
      <c r="CW12" s="58"/>
      <c r="CX12" s="58"/>
      <c r="CY12" s="58"/>
      <c r="CZ12" s="58"/>
      <c r="DA12" s="58"/>
      <c r="DB12" s="58"/>
      <c r="DC12" s="58"/>
      <c r="DD12" s="58"/>
      <c r="DE12" s="58"/>
      <c r="DF12" s="58"/>
      <c r="DG12" s="58"/>
      <c r="DH12" s="58"/>
      <c r="DI12" s="58"/>
      <c r="DJ12" s="58"/>
      <c r="DK12" s="58"/>
      <c r="DL12" s="58"/>
      <c r="DM12" s="58"/>
      <c r="DN12" s="58"/>
      <c r="DO12" s="58"/>
      <c r="DP12" s="58"/>
      <c r="DQ12" s="58"/>
      <c r="DR12" s="58"/>
      <c r="DS12" s="58"/>
      <c r="DT12" s="58"/>
      <c r="DU12" s="58"/>
      <c r="DV12" s="58"/>
      <c r="DW12" s="58"/>
      <c r="DX12" s="58"/>
      <c r="DY12" s="58"/>
      <c r="DZ12" s="58"/>
      <c r="EA12" s="58"/>
      <c r="EB12" s="58"/>
      <c r="EC12" s="58"/>
      <c r="ED12" s="58"/>
      <c r="EE12" s="58"/>
      <c r="EF12" s="58"/>
      <c r="EG12" s="58"/>
      <c r="EH12" s="58"/>
      <c r="EI12" s="58"/>
      <c r="EJ12" s="58"/>
      <c r="EK12" s="58"/>
      <c r="EL12" s="58"/>
      <c r="EM12" s="58"/>
      <c r="EN12" s="58"/>
      <c r="EO12" s="58"/>
      <c r="EP12" s="58"/>
      <c r="EQ12" s="58"/>
      <c r="ER12" s="58"/>
      <c r="ES12" s="58"/>
      <c r="ET12" s="58"/>
      <c r="EU12" s="58"/>
      <c r="EV12" s="58"/>
      <c r="EW12" s="58"/>
      <c r="EX12" s="58"/>
      <c r="EY12" s="58"/>
      <c r="EZ12" s="58"/>
      <c r="FA12" s="58"/>
      <c r="FB12" s="58"/>
      <c r="FC12" s="58"/>
      <c r="FD12" s="58"/>
      <c r="FE12" s="58"/>
      <c r="FF12" s="58"/>
      <c r="FG12" s="58"/>
      <c r="FH12" s="58"/>
      <c r="FI12" s="58"/>
      <c r="FJ12" s="58"/>
      <c r="FK12" s="58"/>
      <c r="FL12" s="58"/>
      <c r="FM12" s="58"/>
      <c r="FN12" s="58"/>
      <c r="FO12" s="58"/>
      <c r="FP12" s="58"/>
      <c r="FQ12" s="58"/>
      <c r="FR12" s="58"/>
      <c r="FS12" s="58"/>
      <c r="FT12" s="58"/>
      <c r="FU12" s="58"/>
      <c r="FV12" s="58"/>
      <c r="FW12" s="58"/>
      <c r="FX12" s="58"/>
      <c r="FY12" s="58"/>
      <c r="FZ12" s="58"/>
      <c r="GA12" s="58"/>
      <c r="GB12" s="58"/>
      <c r="GC12" s="58"/>
      <c r="GD12" s="58"/>
      <c r="GE12" s="58"/>
      <c r="GF12" s="58"/>
      <c r="GG12" s="58"/>
      <c r="GH12" s="58"/>
      <c r="GI12" s="58"/>
      <c r="GJ12" s="58"/>
      <c r="GK12" s="58"/>
      <c r="GL12" s="58"/>
      <c r="GM12" s="58"/>
      <c r="GN12" s="58"/>
      <c r="GO12" s="58"/>
      <c r="GP12" s="58"/>
      <c r="GQ12" s="58"/>
      <c r="GR12" s="58"/>
      <c r="GS12" s="58"/>
      <c r="GT12" s="58"/>
      <c r="GU12" s="58"/>
      <c r="GV12" s="58"/>
      <c r="GW12" s="58"/>
      <c r="GX12" s="58"/>
      <c r="GY12" s="58"/>
      <c r="GZ12" s="58"/>
      <c r="HA12" s="58"/>
      <c r="HB12" s="58"/>
      <c r="HC12" s="58"/>
      <c r="HD12" s="58"/>
      <c r="HE12" s="58"/>
      <c r="HF12" s="58"/>
      <c r="HG12" s="58"/>
      <c r="HH12" s="58"/>
      <c r="HI12" s="58"/>
      <c r="HJ12" s="58"/>
      <c r="HK12" s="58"/>
      <c r="HL12" s="58"/>
      <c r="HM12" s="58"/>
      <c r="HN12" s="58"/>
      <c r="HO12" s="58"/>
      <c r="HP12" s="58"/>
      <c r="HQ12" s="58"/>
      <c r="HR12" s="58"/>
      <c r="HS12" s="58"/>
      <c r="HT12" s="58"/>
      <c r="HU12" s="58"/>
      <c r="HV12" s="58"/>
      <c r="HW12" s="58"/>
      <c r="HX12" s="58"/>
      <c r="HY12" s="58"/>
      <c r="HZ12" s="58"/>
      <c r="IA12" s="58"/>
      <c r="IB12" s="58"/>
      <c r="IC12" s="58"/>
      <c r="ID12" s="58"/>
      <c r="IE12" s="58"/>
      <c r="IF12" s="58"/>
      <c r="IG12" s="58"/>
      <c r="IH12" s="58"/>
      <c r="II12" s="58"/>
      <c r="IJ12" s="58"/>
      <c r="IK12" s="58"/>
      <c r="IL12" s="58"/>
      <c r="IM12" s="58"/>
      <c r="IN12" s="58"/>
      <c r="IO12" s="58"/>
      <c r="IP12" s="58"/>
      <c r="IQ12" s="58"/>
      <c r="IR12" s="58"/>
      <c r="IS12" s="58"/>
      <c r="IT12" s="58"/>
      <c r="IU12" s="58"/>
      <c r="IV12" s="58"/>
      <c r="IW12" s="58"/>
    </row>
    <row r="13" spans="1:257" s="86" customFormat="1" ht="37.5" customHeight="1" x14ac:dyDescent="0.2">
      <c r="A13" s="94" t="s">
        <v>3</v>
      </c>
      <c r="B13" s="103" t="s">
        <v>4</v>
      </c>
      <c r="C13" s="95" t="s">
        <v>31</v>
      </c>
      <c r="D13" s="160"/>
      <c r="E13" s="150" t="s">
        <v>5</v>
      </c>
      <c r="F13" s="122"/>
      <c r="G13" s="91">
        <v>0.02</v>
      </c>
      <c r="H13" s="127"/>
      <c r="I13" s="99"/>
      <c r="K13" s="201" t="s">
        <v>6</v>
      </c>
      <c r="L13" s="202"/>
      <c r="M13" s="202"/>
      <c r="N13" s="151"/>
      <c r="Q13" s="127"/>
      <c r="R13" s="51"/>
      <c r="S13" s="51"/>
      <c r="T13" s="51"/>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row>
    <row r="14" spans="1:257" s="71" customFormat="1" ht="12.75" customHeight="1" thickBot="1" x14ac:dyDescent="0.25">
      <c r="A14" s="65" t="s">
        <v>7</v>
      </c>
      <c r="B14" s="104">
        <v>2870000</v>
      </c>
      <c r="C14" s="34">
        <f ca="1">B14/10</f>
        <v>0.1</v>
      </c>
      <c r="D14" s="161"/>
      <c r="E14" s="150" t="s">
        <v>8</v>
      </c>
      <c r="F14" s="122"/>
      <c r="G14" s="92">
        <v>1E-3</v>
      </c>
      <c r="H14" s="128"/>
      <c r="I14" s="67" t="s">
        <v>9</v>
      </c>
      <c r="J14" s="68"/>
      <c r="K14" s="69" t="s">
        <v>10</v>
      </c>
      <c r="L14" s="69" t="s">
        <v>11</v>
      </c>
      <c r="M14" s="69" t="s">
        <v>12</v>
      </c>
      <c r="N14" s="114" t="s">
        <v>33</v>
      </c>
      <c r="O14" s="116" t="s">
        <v>34</v>
      </c>
      <c r="P14" s="118" t="s">
        <v>19</v>
      </c>
      <c r="Q14" s="128"/>
      <c r="R14" s="51"/>
      <c r="S14" s="51"/>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0"/>
      <c r="DD14" s="70"/>
      <c r="DE14" s="70"/>
      <c r="DF14" s="70"/>
      <c r="DG14" s="70"/>
      <c r="DH14" s="70"/>
      <c r="DI14" s="70"/>
      <c r="DJ14" s="70"/>
      <c r="DK14" s="70"/>
      <c r="DL14" s="70"/>
      <c r="DM14" s="70"/>
      <c r="DN14" s="70"/>
      <c r="DO14" s="70"/>
      <c r="DP14" s="70"/>
      <c r="DQ14" s="70"/>
      <c r="DR14" s="70"/>
      <c r="DS14" s="70"/>
      <c r="DT14" s="70"/>
      <c r="DU14" s="70"/>
      <c r="DV14" s="70"/>
      <c r="DW14" s="70"/>
      <c r="DX14" s="70"/>
      <c r="DY14" s="70"/>
      <c r="DZ14" s="70"/>
      <c r="EA14" s="70"/>
      <c r="EB14" s="70"/>
      <c r="EC14" s="70"/>
      <c r="ED14" s="70"/>
      <c r="EE14" s="70"/>
      <c r="EF14" s="70"/>
      <c r="EG14" s="70"/>
      <c r="EH14" s="70"/>
      <c r="EI14" s="70"/>
      <c r="EJ14" s="70"/>
      <c r="EK14" s="70"/>
      <c r="EL14" s="70"/>
      <c r="EM14" s="70"/>
      <c r="EN14" s="70"/>
      <c r="EO14" s="70"/>
      <c r="EP14" s="70"/>
      <c r="EQ14" s="70"/>
      <c r="ER14" s="70"/>
      <c r="ES14" s="70"/>
      <c r="ET14" s="70"/>
      <c r="EU14" s="70"/>
      <c r="EV14" s="70"/>
      <c r="EW14" s="70"/>
      <c r="EX14" s="70"/>
      <c r="EY14" s="70"/>
      <c r="EZ14" s="70"/>
      <c r="FA14" s="70"/>
      <c r="FB14" s="70"/>
      <c r="FC14" s="70"/>
      <c r="FD14" s="70"/>
      <c r="FE14" s="70"/>
      <c r="FF14" s="70"/>
      <c r="FG14" s="70"/>
      <c r="FH14" s="70"/>
      <c r="FI14" s="70"/>
      <c r="FJ14" s="70"/>
      <c r="FK14" s="70"/>
      <c r="FL14" s="70"/>
      <c r="FM14" s="70"/>
      <c r="FN14" s="70"/>
      <c r="FO14" s="70"/>
      <c r="FP14" s="70"/>
      <c r="FQ14" s="70"/>
      <c r="FR14" s="70"/>
      <c r="FS14" s="70"/>
      <c r="FT14" s="70"/>
      <c r="FU14" s="70"/>
      <c r="FV14" s="70"/>
      <c r="FW14" s="70"/>
      <c r="FX14" s="70"/>
      <c r="FY14" s="70"/>
      <c r="FZ14" s="70"/>
      <c r="GA14" s="70"/>
      <c r="GB14" s="70"/>
      <c r="GC14" s="70"/>
      <c r="GD14" s="70"/>
      <c r="GE14" s="70"/>
      <c r="GF14" s="70"/>
      <c r="GG14" s="70"/>
      <c r="GH14" s="70"/>
      <c r="GI14" s="70"/>
      <c r="GJ14" s="70"/>
      <c r="GK14" s="70"/>
      <c r="GL14" s="70"/>
      <c r="GM14" s="70"/>
      <c r="GN14" s="70"/>
      <c r="GO14" s="70"/>
      <c r="GP14" s="70"/>
      <c r="GQ14" s="70"/>
      <c r="GR14" s="70"/>
      <c r="GS14" s="70"/>
      <c r="GT14" s="70"/>
      <c r="GU14" s="70"/>
      <c r="GV14" s="70"/>
      <c r="GW14" s="70"/>
      <c r="GX14" s="70"/>
      <c r="GY14" s="70"/>
      <c r="GZ14" s="70"/>
      <c r="HA14" s="70"/>
      <c r="HB14" s="70"/>
      <c r="HC14" s="70"/>
      <c r="HD14" s="70"/>
      <c r="HE14" s="70"/>
      <c r="HF14" s="70"/>
      <c r="HG14" s="70"/>
      <c r="HH14" s="70"/>
      <c r="HI14" s="70"/>
      <c r="HJ14" s="70"/>
      <c r="HK14" s="70"/>
      <c r="HL14" s="70"/>
      <c r="HM14" s="70"/>
      <c r="HN14" s="70"/>
      <c r="HO14" s="70"/>
      <c r="HP14" s="70"/>
      <c r="HQ14" s="70"/>
      <c r="HR14" s="70"/>
      <c r="HS14" s="70"/>
      <c r="HT14" s="70"/>
      <c r="HU14" s="70"/>
      <c r="HV14" s="70"/>
      <c r="HW14" s="70"/>
      <c r="HX14" s="70"/>
      <c r="HY14" s="70"/>
      <c r="HZ14" s="70"/>
      <c r="IA14" s="70"/>
      <c r="IB14" s="70"/>
      <c r="IC14" s="70"/>
      <c r="ID14" s="70"/>
      <c r="IE14" s="70"/>
      <c r="IF14" s="70"/>
      <c r="IG14" s="70"/>
      <c r="IH14" s="70"/>
      <c r="II14" s="70"/>
      <c r="IJ14" s="70"/>
      <c r="IK14" s="70"/>
      <c r="IL14" s="70"/>
      <c r="IM14" s="70"/>
      <c r="IN14" s="70"/>
      <c r="IO14" s="70"/>
      <c r="IP14" s="70"/>
      <c r="IQ14" s="70"/>
      <c r="IR14" s="70"/>
      <c r="IS14" s="70"/>
      <c r="IT14" s="70"/>
    </row>
    <row r="15" spans="1:257" ht="12.75" customHeight="1" x14ac:dyDescent="0.2">
      <c r="A15" s="12" t="s">
        <v>14</v>
      </c>
      <c r="B15" s="105">
        <v>572000</v>
      </c>
      <c r="C15" s="34">
        <f t="shared" ref="C15:C22" ca="1" si="0">B15/10</f>
        <v>7.4999999999999997E-2</v>
      </c>
      <c r="D15" s="161"/>
      <c r="E15" s="150" t="s">
        <v>15</v>
      </c>
      <c r="F15" s="122"/>
      <c r="G15" s="93">
        <v>50</v>
      </c>
      <c r="H15" s="129"/>
      <c r="I15" s="13">
        <v>1</v>
      </c>
      <c r="J15" s="238" t="s">
        <v>16</v>
      </c>
      <c r="K15" s="146" t="s">
        <v>16</v>
      </c>
      <c r="L15" s="146" t="s">
        <v>7</v>
      </c>
      <c r="M15" s="78" t="s">
        <v>14</v>
      </c>
      <c r="N15" s="115"/>
      <c r="O15" s="117"/>
      <c r="P15" s="119"/>
      <c r="Q15" s="128"/>
      <c r="R15" s="51"/>
      <c r="S15" s="51"/>
      <c r="T15" s="1"/>
      <c r="IU15"/>
      <c r="IV15"/>
      <c r="IW15"/>
    </row>
    <row r="16" spans="1:257" s="37" customFormat="1" ht="12.75" customHeight="1" x14ac:dyDescent="0.2">
      <c r="A16" s="38" t="s">
        <v>20</v>
      </c>
      <c r="B16" s="106">
        <v>8450000</v>
      </c>
      <c r="C16" s="34">
        <f t="shared" ca="1" si="0"/>
        <v>0.15</v>
      </c>
      <c r="D16" s="161"/>
      <c r="E16" s="147" t="s">
        <v>75</v>
      </c>
      <c r="F16" s="137"/>
      <c r="G16" s="137"/>
      <c r="H16" s="140"/>
      <c r="I16" s="96"/>
      <c r="J16" s="85"/>
      <c r="K16" s="102">
        <f>(G14*B17)*G15</f>
        <v>17500</v>
      </c>
      <c r="L16" s="79">
        <f>(297*0.02+G15*G14)*B14</f>
        <v>17191300</v>
      </c>
      <c r="M16" s="79">
        <f>(555*0.02+G15*G14)*B15</f>
        <v>6377800</v>
      </c>
      <c r="N16" s="79">
        <f ca="1">SUM(K16:M16)</f>
        <v>23586600</v>
      </c>
      <c r="O16" s="80">
        <f ca="1">(B14+B15+B17)*C17</f>
        <v>189600</v>
      </c>
      <c r="P16" s="97">
        <f ca="1">SUM(N16+O16)</f>
        <v>23776200</v>
      </c>
      <c r="Q16" s="128"/>
      <c r="R16" s="51"/>
      <c r="S16" s="51"/>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s="36"/>
      <c r="EP16" s="36"/>
      <c r="EQ16" s="36"/>
      <c r="ER16" s="36"/>
      <c r="ES16" s="36"/>
      <c r="ET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c r="FU16" s="36"/>
      <c r="FV16" s="36"/>
      <c r="FW16" s="36"/>
      <c r="FX16" s="36"/>
      <c r="FY16" s="36"/>
      <c r="FZ16" s="36"/>
      <c r="GA16" s="36"/>
      <c r="GB16" s="36"/>
      <c r="GC16" s="36"/>
      <c r="GD16" s="36"/>
      <c r="GE16" s="36"/>
      <c r="GF16" s="36"/>
      <c r="GG16" s="36"/>
      <c r="GH16" s="36"/>
      <c r="GI16" s="36"/>
      <c r="GJ16" s="36"/>
      <c r="GK16" s="36"/>
      <c r="GL16" s="36"/>
      <c r="GM16" s="36"/>
      <c r="GN16" s="36"/>
      <c r="GO16" s="36"/>
      <c r="GP16" s="36"/>
      <c r="GQ16" s="36"/>
      <c r="GR16" s="36"/>
      <c r="GS16" s="36"/>
      <c r="GT16" s="36"/>
      <c r="GU16" s="36"/>
      <c r="GV16" s="36"/>
      <c r="GW16" s="36"/>
      <c r="GX16" s="36"/>
      <c r="GY16" s="36"/>
      <c r="GZ16" s="36"/>
      <c r="HA16" s="36"/>
      <c r="HB16" s="36"/>
      <c r="HC16" s="36"/>
      <c r="HD16" s="36"/>
      <c r="HE16" s="36"/>
      <c r="HF16" s="36"/>
      <c r="HG16" s="36"/>
      <c r="HH16" s="36"/>
      <c r="HI16" s="36"/>
      <c r="HJ16" s="36"/>
      <c r="HK16" s="36"/>
      <c r="HL16" s="36"/>
      <c r="HM16" s="36"/>
      <c r="HN16" s="36"/>
      <c r="HO16" s="36"/>
      <c r="HP16" s="36"/>
      <c r="HQ16" s="36"/>
      <c r="HR16" s="36"/>
      <c r="HS16" s="36"/>
      <c r="HT16" s="36"/>
      <c r="HU16" s="36"/>
      <c r="HV16" s="36"/>
      <c r="HW16" s="36"/>
      <c r="HX16" s="36"/>
      <c r="HY16" s="36"/>
      <c r="HZ16" s="36"/>
      <c r="IA16" s="36"/>
      <c r="IB16" s="36"/>
      <c r="IC16" s="36"/>
      <c r="ID16" s="36"/>
      <c r="IE16" s="36"/>
      <c r="IF16" s="36"/>
      <c r="IG16" s="36"/>
      <c r="IH16" s="36"/>
      <c r="II16" s="36"/>
      <c r="IJ16" s="36"/>
      <c r="IK16" s="36"/>
      <c r="IL16" s="36"/>
      <c r="IM16" s="36"/>
      <c r="IN16" s="36"/>
      <c r="IO16" s="36"/>
      <c r="IP16" s="36"/>
      <c r="IQ16" s="36"/>
      <c r="IR16" s="36"/>
      <c r="IS16" s="36"/>
      <c r="IT16" s="36"/>
    </row>
    <row r="17" spans="1:257" ht="12.75" customHeight="1" x14ac:dyDescent="0.2">
      <c r="A17" s="12" t="s">
        <v>16</v>
      </c>
      <c r="B17" s="105">
        <v>350000</v>
      </c>
      <c r="C17" s="34">
        <f t="shared" ca="1" si="0"/>
        <v>0.05</v>
      </c>
      <c r="D17" s="161"/>
      <c r="E17" s="147"/>
      <c r="F17" s="137"/>
      <c r="G17" s="137"/>
      <c r="H17" s="140"/>
      <c r="I17" s="13">
        <v>2</v>
      </c>
      <c r="J17" s="239" t="s">
        <v>77</v>
      </c>
      <c r="K17" s="76" t="s">
        <v>18</v>
      </c>
      <c r="L17" s="76" t="s">
        <v>17</v>
      </c>
      <c r="M17" s="77" t="s">
        <v>24</v>
      </c>
      <c r="N17" s="81"/>
      <c r="O17" s="82"/>
      <c r="P17" s="81"/>
      <c r="Q17" s="128"/>
      <c r="R17" s="51"/>
      <c r="S17" s="51"/>
      <c r="T17" s="1"/>
      <c r="IU17"/>
      <c r="IV17"/>
      <c r="IW17"/>
    </row>
    <row r="18" spans="1:257" ht="12.75" customHeight="1" x14ac:dyDescent="0.2">
      <c r="A18" s="12" t="s">
        <v>17</v>
      </c>
      <c r="B18" s="105">
        <v>901000</v>
      </c>
      <c r="C18" s="34">
        <f t="shared" ca="1" si="0"/>
        <v>0.1</v>
      </c>
      <c r="D18" s="161"/>
      <c r="E18" s="147"/>
      <c r="F18" s="137"/>
      <c r="G18" s="137"/>
      <c r="H18" s="140"/>
      <c r="I18" s="14"/>
      <c r="J18" s="85"/>
      <c r="K18" s="83">
        <f>B19*G15*G14</f>
        <v>16650</v>
      </c>
      <c r="L18" s="79">
        <f>(263*0.02+G15*G14)*B18</f>
        <v>4784310</v>
      </c>
      <c r="M18" s="79">
        <f>(479*0.02+G15*G14)*B21</f>
        <v>6962490.0000000009</v>
      </c>
      <c r="N18" s="79">
        <f ca="1">SUM(K18:M18)</f>
        <v>11763450</v>
      </c>
      <c r="O18" s="80">
        <f ca="1">(B18+B19+B21)*C19</f>
        <v>97850</v>
      </c>
      <c r="P18" s="97">
        <f ca="1">SUM(N18+O18)</f>
        <v>11861300</v>
      </c>
      <c r="Q18" s="128"/>
      <c r="R18" s="51"/>
      <c r="S18" s="51"/>
      <c r="T18" s="1"/>
      <c r="IU18"/>
      <c r="IV18"/>
      <c r="IW18"/>
    </row>
    <row r="19" spans="1:257" ht="12.75" customHeight="1" x14ac:dyDescent="0.2">
      <c r="A19" s="12" t="s">
        <v>18</v>
      </c>
      <c r="B19" s="105">
        <v>333000</v>
      </c>
      <c r="C19" s="34">
        <f t="shared" ca="1" si="0"/>
        <v>0.05</v>
      </c>
      <c r="D19" s="161"/>
      <c r="E19" s="147"/>
      <c r="F19" s="137"/>
      <c r="G19" s="137"/>
      <c r="H19" s="140"/>
      <c r="I19" s="13">
        <v>3</v>
      </c>
      <c r="J19" s="239" t="s">
        <v>78</v>
      </c>
      <c r="K19" s="78" t="s">
        <v>22</v>
      </c>
      <c r="L19" s="77" t="s">
        <v>20</v>
      </c>
      <c r="M19" s="78" t="s">
        <v>21</v>
      </c>
      <c r="N19" s="81"/>
      <c r="O19" s="82"/>
      <c r="P19" s="81"/>
      <c r="Q19" s="128"/>
      <c r="R19" s="51"/>
      <c r="S19" s="51"/>
      <c r="T19" s="1"/>
      <c r="IU19"/>
      <c r="IV19"/>
      <c r="IW19"/>
    </row>
    <row r="20" spans="1:257" ht="12.75" customHeight="1" x14ac:dyDescent="0.2">
      <c r="A20" s="12" t="s">
        <v>22</v>
      </c>
      <c r="B20" s="105">
        <v>306000</v>
      </c>
      <c r="C20" s="34">
        <f t="shared" ca="1" si="0"/>
        <v>0.05</v>
      </c>
      <c r="D20" s="161"/>
      <c r="E20" s="147"/>
      <c r="F20" s="137"/>
      <c r="G20" s="137"/>
      <c r="H20" s="140"/>
      <c r="I20" s="14"/>
      <c r="J20" s="85"/>
      <c r="K20" s="83">
        <f>B20*G15*G14</f>
        <v>15300</v>
      </c>
      <c r="L20" s="79">
        <f>(371*0.02+G15*G14)*B16</f>
        <v>63121500</v>
      </c>
      <c r="M20" s="79">
        <f>(589*0.02+G15*G14)*B22</f>
        <v>7216300</v>
      </c>
      <c r="N20" s="79">
        <f ca="1">SUM(K20:L20)</f>
        <v>63136800</v>
      </c>
      <c r="O20" s="80">
        <f ca="1">(B16+B20+B22)*C20</f>
        <v>468300</v>
      </c>
      <c r="P20" s="97">
        <f ca="1">SUM(N20+O20)</f>
        <v>63605100</v>
      </c>
      <c r="Q20" s="128"/>
      <c r="R20" s="51"/>
      <c r="S20" s="51"/>
      <c r="T20" s="1"/>
      <c r="IU20"/>
      <c r="IV20"/>
      <c r="IW20"/>
    </row>
    <row r="21" spans="1:257" s="37" customFormat="1" ht="12.75" customHeight="1" x14ac:dyDescent="0.2">
      <c r="A21" s="38" t="s">
        <v>23</v>
      </c>
      <c r="B21" s="106">
        <v>723000</v>
      </c>
      <c r="C21" s="34">
        <f t="shared" ca="1" si="0"/>
        <v>7.4999999999999997E-2</v>
      </c>
      <c r="D21" s="161"/>
      <c r="E21" s="147"/>
      <c r="F21" s="137"/>
      <c r="G21" s="137"/>
      <c r="H21" s="140"/>
      <c r="I21" s="39"/>
      <c r="J21" s="85"/>
      <c r="K21" s="40"/>
      <c r="L21" s="35"/>
      <c r="M21" s="35"/>
      <c r="N21" s="35"/>
      <c r="O21" s="35"/>
      <c r="P21" s="41"/>
      <c r="Q21" s="128"/>
      <c r="R21" s="51"/>
      <c r="S21" s="51"/>
      <c r="T21" s="51"/>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c r="FU21" s="36"/>
      <c r="FV21" s="36"/>
      <c r="FW21" s="36"/>
      <c r="FX21" s="36"/>
      <c r="FY21" s="36"/>
      <c r="FZ21" s="36"/>
      <c r="GA21" s="36"/>
      <c r="GB21" s="36"/>
      <c r="GC21" s="36"/>
      <c r="GD21" s="36"/>
      <c r="GE21" s="36"/>
      <c r="GF21" s="36"/>
      <c r="GG21" s="36"/>
      <c r="GH21" s="36"/>
      <c r="GI21" s="36"/>
      <c r="GJ21" s="36"/>
      <c r="GK21" s="36"/>
      <c r="GL21" s="36"/>
      <c r="GM21" s="36"/>
      <c r="GN21" s="36"/>
      <c r="GO21" s="36"/>
      <c r="GP21" s="36"/>
      <c r="GQ21" s="36"/>
      <c r="GR21" s="36"/>
      <c r="GS21" s="36"/>
      <c r="GT21" s="36"/>
      <c r="GU21" s="36"/>
      <c r="GV21" s="36"/>
      <c r="GW21" s="36"/>
      <c r="GX21" s="36"/>
      <c r="GY21" s="36"/>
      <c r="GZ21" s="36"/>
      <c r="HA21" s="36"/>
      <c r="HB21" s="36"/>
      <c r="HC21" s="36"/>
      <c r="HD21" s="36"/>
      <c r="HE21" s="36"/>
      <c r="HF21" s="36"/>
      <c r="HG21" s="36"/>
      <c r="HH21" s="36"/>
      <c r="HI21" s="36"/>
      <c r="HJ21" s="36"/>
      <c r="HK21" s="36"/>
      <c r="HL21" s="36"/>
      <c r="HM21" s="36"/>
      <c r="HN21" s="36"/>
      <c r="HO21" s="36"/>
      <c r="HP21" s="36"/>
      <c r="HQ21" s="36"/>
      <c r="HR21" s="36"/>
      <c r="HS21" s="36"/>
      <c r="HT21" s="36"/>
      <c r="HU21" s="36"/>
      <c r="HV21" s="36"/>
      <c r="HW21" s="36"/>
      <c r="HX21" s="36"/>
      <c r="HY21" s="36"/>
      <c r="HZ21" s="36"/>
      <c r="IA21" s="36"/>
      <c r="IB21" s="36"/>
      <c r="IC21" s="36"/>
      <c r="ID21" s="36"/>
      <c r="IE21" s="36"/>
      <c r="IF21" s="36"/>
      <c r="IG21" s="36"/>
      <c r="IH21" s="36"/>
      <c r="II21" s="36"/>
      <c r="IJ21" s="36"/>
      <c r="IK21" s="36"/>
      <c r="IL21" s="36"/>
      <c r="IM21" s="36"/>
      <c r="IN21" s="36"/>
      <c r="IO21" s="36"/>
      <c r="IP21" s="36"/>
      <c r="IQ21" s="36"/>
      <c r="IR21" s="36"/>
      <c r="IS21" s="36"/>
      <c r="IT21" s="36"/>
      <c r="IU21" s="36"/>
    </row>
    <row r="22" spans="1:257" ht="13.5" customHeight="1" thickBot="1" x14ac:dyDescent="0.25">
      <c r="A22" s="16" t="s">
        <v>21</v>
      </c>
      <c r="B22" s="107">
        <v>610000</v>
      </c>
      <c r="C22" s="34">
        <f t="shared" ca="1" si="0"/>
        <v>0.1</v>
      </c>
      <c r="D22" s="161"/>
      <c r="E22" s="147"/>
      <c r="F22" s="137"/>
      <c r="G22" s="137"/>
      <c r="H22" s="140"/>
      <c r="I22" s="62"/>
      <c r="J22" s="200"/>
      <c r="K22" s="200"/>
      <c r="L22" s="200"/>
      <c r="M22" s="124" t="s">
        <v>32</v>
      </c>
      <c r="N22" s="110">
        <f ca="1">SUM(N16+N18+N20)</f>
        <v>98486850</v>
      </c>
      <c r="O22" s="112">
        <f ca="1">SUM(O16+Q118+O20)</f>
        <v>657900</v>
      </c>
      <c r="P22" s="110">
        <f ca="1">SUM(N22+O22)</f>
        <v>99144750</v>
      </c>
      <c r="Q22" s="128"/>
      <c r="R22" s="51"/>
      <c r="S22" s="51"/>
      <c r="T22" s="51"/>
      <c r="IU22"/>
      <c r="IV22"/>
      <c r="IW22"/>
    </row>
    <row r="23" spans="1:257" ht="13.5" customHeight="1" x14ac:dyDescent="0.2">
      <c r="A23" s="17"/>
      <c r="B23" s="108" t="s">
        <v>36</v>
      </c>
      <c r="C23" s="74"/>
      <c r="D23" s="162"/>
      <c r="E23" s="148"/>
      <c r="F23" s="141"/>
      <c r="G23" s="141"/>
      <c r="H23" s="142"/>
      <c r="I23" s="240"/>
      <c r="J23" s="51"/>
      <c r="K23" s="51"/>
      <c r="L23" s="51"/>
      <c r="M23" s="205"/>
      <c r="N23" s="203"/>
      <c r="O23" s="204"/>
      <c r="P23" s="203"/>
      <c r="Q23" s="128"/>
      <c r="R23" s="51"/>
      <c r="S23" s="51"/>
      <c r="T23" s="51"/>
      <c r="IV23"/>
      <c r="IW23"/>
    </row>
    <row r="24" spans="1:257" s="51" customFormat="1" ht="13.5" customHeight="1" x14ac:dyDescent="0.2">
      <c r="A24" s="62"/>
      <c r="B24" s="98" t="s">
        <v>35</v>
      </c>
      <c r="C24" s="109" t="s">
        <v>25</v>
      </c>
      <c r="D24" s="101"/>
      <c r="E24" s="56"/>
      <c r="F24" s="56"/>
      <c r="G24" s="56"/>
      <c r="H24" s="56"/>
      <c r="I24" s="56"/>
      <c r="J24" s="56"/>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58"/>
      <c r="CI24" s="58"/>
      <c r="CJ24" s="58"/>
      <c r="CK24" s="58"/>
      <c r="CL24" s="58"/>
      <c r="CM24" s="58"/>
      <c r="CN24" s="58"/>
      <c r="CO24" s="58"/>
      <c r="CP24" s="58"/>
      <c r="CQ24" s="58"/>
      <c r="CR24" s="58"/>
      <c r="CS24" s="58"/>
      <c r="CT24" s="58"/>
      <c r="CU24" s="58"/>
      <c r="CV24" s="58"/>
      <c r="CW24" s="58"/>
      <c r="CX24" s="58"/>
      <c r="CY24" s="58"/>
      <c r="CZ24" s="58"/>
      <c r="DA24" s="58"/>
      <c r="DB24" s="58"/>
      <c r="DC24" s="58"/>
      <c r="DD24" s="58"/>
      <c r="DE24" s="58"/>
      <c r="DF24" s="58"/>
      <c r="DG24" s="58"/>
      <c r="DH24" s="58"/>
      <c r="DI24" s="58"/>
      <c r="DJ24" s="58"/>
      <c r="DK24" s="58"/>
      <c r="DL24" s="58"/>
      <c r="DM24" s="58"/>
      <c r="DN24" s="58"/>
      <c r="DO24" s="58"/>
      <c r="DP24" s="58"/>
      <c r="DQ24" s="58"/>
      <c r="DR24" s="58"/>
      <c r="DS24" s="58"/>
      <c r="DT24" s="58"/>
      <c r="DU24" s="58"/>
      <c r="DV24" s="58"/>
      <c r="DW24" s="58"/>
      <c r="DX24" s="58"/>
      <c r="DY24" s="58"/>
      <c r="DZ24" s="58"/>
      <c r="EA24" s="58"/>
      <c r="EB24" s="58"/>
      <c r="EC24" s="58"/>
      <c r="ED24" s="58"/>
      <c r="EE24" s="58"/>
      <c r="EF24" s="58"/>
      <c r="EG24" s="58"/>
      <c r="EH24" s="58"/>
      <c r="EI24" s="58"/>
      <c r="EJ24" s="58"/>
      <c r="EK24" s="58"/>
      <c r="EL24" s="58"/>
      <c r="EM24" s="58"/>
      <c r="EN24" s="58"/>
      <c r="EO24" s="58"/>
      <c r="EP24" s="58"/>
      <c r="EQ24" s="58"/>
      <c r="ER24" s="58"/>
      <c r="ES24" s="58"/>
      <c r="ET24" s="58"/>
      <c r="EU24" s="58"/>
      <c r="EV24" s="58"/>
      <c r="EW24" s="58"/>
      <c r="EX24" s="58"/>
      <c r="EY24" s="58"/>
      <c r="EZ24" s="58"/>
      <c r="FA24" s="58"/>
      <c r="FB24" s="58"/>
      <c r="FC24" s="58"/>
      <c r="FD24" s="58"/>
      <c r="FE24" s="58"/>
      <c r="FF24" s="58"/>
      <c r="FG24" s="58"/>
      <c r="FH24" s="58"/>
      <c r="FI24" s="58"/>
      <c r="FJ24" s="58"/>
      <c r="FK24" s="58"/>
      <c r="FL24" s="58"/>
      <c r="FM24" s="58"/>
      <c r="FN24" s="58"/>
      <c r="FO24" s="58"/>
      <c r="FP24" s="58"/>
      <c r="FQ24" s="58"/>
      <c r="FR24" s="58"/>
      <c r="FS24" s="58"/>
      <c r="FT24" s="58"/>
      <c r="FU24" s="58"/>
      <c r="FV24" s="58"/>
      <c r="FW24" s="58"/>
      <c r="FX24" s="58"/>
      <c r="FY24" s="58"/>
      <c r="FZ24" s="58"/>
      <c r="GA24" s="58"/>
      <c r="GB24" s="58"/>
      <c r="GC24" s="58"/>
      <c r="GD24" s="58"/>
      <c r="GE24" s="58"/>
      <c r="GF24" s="58"/>
      <c r="GG24" s="58"/>
      <c r="GH24" s="58"/>
      <c r="GI24" s="58"/>
      <c r="GJ24" s="58"/>
      <c r="GK24" s="58"/>
      <c r="GL24" s="58"/>
      <c r="GM24" s="58"/>
      <c r="GN24" s="58"/>
      <c r="GO24" s="58"/>
      <c r="GP24" s="58"/>
      <c r="GQ24" s="58"/>
      <c r="GR24" s="58"/>
      <c r="GS24" s="58"/>
      <c r="GT24" s="58"/>
      <c r="GU24" s="58"/>
      <c r="GV24" s="58"/>
      <c r="GW24" s="58"/>
      <c r="GX24" s="58"/>
      <c r="GY24" s="58"/>
      <c r="GZ24" s="58"/>
      <c r="HA24" s="58"/>
      <c r="HB24" s="58"/>
      <c r="HC24" s="58"/>
      <c r="HD24" s="58"/>
      <c r="HE24" s="58"/>
      <c r="HF24" s="58"/>
      <c r="HG24" s="58"/>
      <c r="HH24" s="58"/>
      <c r="HI24" s="58"/>
      <c r="HJ24" s="58"/>
      <c r="HK24" s="58"/>
      <c r="HL24" s="58"/>
      <c r="HM24" s="58"/>
      <c r="HN24" s="58"/>
      <c r="HO24" s="58"/>
      <c r="HP24" s="58"/>
      <c r="HQ24" s="58"/>
      <c r="HR24" s="58"/>
      <c r="HS24" s="58"/>
      <c r="HT24" s="58"/>
      <c r="HU24" s="58"/>
      <c r="HV24" s="58"/>
      <c r="HW24" s="58"/>
      <c r="HX24" s="58"/>
      <c r="HY24" s="58"/>
      <c r="HZ24" s="58"/>
      <c r="IA24" s="58"/>
      <c r="IB24" s="58"/>
      <c r="IC24" s="58"/>
      <c r="ID24" s="58"/>
      <c r="IE24" s="58"/>
      <c r="IF24" s="58"/>
      <c r="IG24" s="58"/>
      <c r="IH24" s="58"/>
      <c r="II24" s="58"/>
      <c r="IJ24" s="58"/>
    </row>
    <row r="25" spans="1:257" s="51" customFormat="1" ht="13.5" customHeight="1" x14ac:dyDescent="0.2">
      <c r="B25" s="61"/>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58"/>
      <c r="CI25" s="58"/>
      <c r="CJ25" s="58"/>
      <c r="CK25" s="58"/>
      <c r="CL25" s="58"/>
      <c r="CM25" s="58"/>
      <c r="CN25" s="58"/>
      <c r="CO25" s="58"/>
      <c r="CP25" s="58"/>
      <c r="CQ25" s="58"/>
      <c r="CR25" s="58"/>
      <c r="CS25" s="58"/>
      <c r="CT25" s="58"/>
      <c r="CU25" s="58"/>
      <c r="CV25" s="58"/>
      <c r="CW25" s="58"/>
      <c r="CX25" s="58"/>
      <c r="CY25" s="58"/>
      <c r="CZ25" s="58"/>
      <c r="DA25" s="58"/>
      <c r="DB25" s="58"/>
      <c r="DC25" s="58"/>
      <c r="DD25" s="58"/>
      <c r="DE25" s="58"/>
      <c r="DF25" s="58"/>
      <c r="DG25" s="58"/>
      <c r="DH25" s="58"/>
      <c r="DI25" s="58"/>
      <c r="DJ25" s="58"/>
      <c r="DK25" s="58"/>
      <c r="DL25" s="58"/>
      <c r="DM25" s="58"/>
      <c r="DN25" s="58"/>
      <c r="DO25" s="58"/>
      <c r="DP25" s="58"/>
      <c r="DQ25" s="58"/>
      <c r="DR25" s="58"/>
      <c r="DS25" s="58"/>
      <c r="DT25" s="58"/>
      <c r="DU25" s="58"/>
      <c r="DV25" s="58"/>
      <c r="DW25" s="58"/>
      <c r="DX25" s="58"/>
      <c r="DY25" s="58"/>
      <c r="DZ25" s="58"/>
      <c r="EA25" s="58"/>
      <c r="EB25" s="58"/>
      <c r="EC25" s="58"/>
      <c r="ED25" s="58"/>
      <c r="EE25" s="58"/>
      <c r="EF25" s="58"/>
      <c r="EG25" s="58"/>
      <c r="EH25" s="58"/>
      <c r="EI25" s="58"/>
      <c r="EJ25" s="58"/>
      <c r="EK25" s="58"/>
      <c r="EL25" s="58"/>
      <c r="EM25" s="58"/>
      <c r="EN25" s="58"/>
      <c r="EO25" s="58"/>
      <c r="EP25" s="58"/>
      <c r="EQ25" s="58"/>
      <c r="ER25" s="58"/>
      <c r="ES25" s="58"/>
      <c r="ET25" s="58"/>
      <c r="EU25" s="58"/>
      <c r="EV25" s="58"/>
      <c r="EW25" s="58"/>
      <c r="EX25" s="58"/>
      <c r="EY25" s="58"/>
      <c r="EZ25" s="58"/>
      <c r="FA25" s="58"/>
      <c r="FB25" s="58"/>
      <c r="FC25" s="58"/>
      <c r="FD25" s="58"/>
      <c r="FE25" s="58"/>
      <c r="FF25" s="58"/>
      <c r="FG25" s="58"/>
      <c r="FH25" s="58"/>
      <c r="FI25" s="58"/>
      <c r="FJ25" s="58"/>
      <c r="FK25" s="58"/>
      <c r="FL25" s="58"/>
      <c r="FM25" s="58"/>
      <c r="FN25" s="58"/>
      <c r="FO25" s="58"/>
      <c r="FP25" s="58"/>
      <c r="FQ25" s="58"/>
      <c r="FR25" s="58"/>
      <c r="FS25" s="58"/>
      <c r="FT25" s="58"/>
      <c r="FU25" s="58"/>
      <c r="FV25" s="58"/>
      <c r="FW25" s="58"/>
      <c r="FX25" s="58"/>
      <c r="FY25" s="58"/>
      <c r="FZ25" s="58"/>
      <c r="GA25" s="58"/>
      <c r="GB25" s="58"/>
      <c r="GC25" s="58"/>
      <c r="GD25" s="58"/>
      <c r="GE25" s="58"/>
      <c r="GF25" s="58"/>
      <c r="GG25" s="58"/>
      <c r="GH25" s="58"/>
      <c r="GI25" s="58"/>
      <c r="GJ25" s="58"/>
      <c r="GK25" s="58"/>
      <c r="GL25" s="58"/>
      <c r="GM25" s="58"/>
      <c r="GN25" s="58"/>
      <c r="GO25" s="58"/>
      <c r="GP25" s="58"/>
      <c r="GQ25" s="58"/>
      <c r="GR25" s="58"/>
      <c r="GS25" s="58"/>
      <c r="GT25" s="58"/>
      <c r="GU25" s="58"/>
      <c r="GV25" s="58"/>
      <c r="GW25" s="58"/>
      <c r="GX25" s="58"/>
      <c r="GY25" s="58"/>
      <c r="GZ25" s="58"/>
      <c r="HA25" s="58"/>
      <c r="HB25" s="58"/>
      <c r="HC25" s="58"/>
      <c r="HD25" s="58"/>
      <c r="HE25" s="58"/>
      <c r="HF25" s="58"/>
      <c r="HG25" s="58"/>
      <c r="HH25" s="58"/>
      <c r="HI25" s="58"/>
      <c r="HJ25" s="58"/>
      <c r="HK25" s="58"/>
      <c r="HL25" s="58"/>
      <c r="HM25" s="58"/>
      <c r="HN25" s="58"/>
      <c r="HO25" s="58"/>
      <c r="HP25" s="58"/>
      <c r="HQ25" s="58"/>
      <c r="HR25" s="58"/>
      <c r="HS25" s="58"/>
      <c r="HT25" s="58"/>
      <c r="HU25" s="58"/>
      <c r="HV25" s="58"/>
      <c r="HW25" s="58"/>
      <c r="HX25" s="58"/>
      <c r="HY25" s="58"/>
      <c r="HZ25" s="58"/>
      <c r="IA25" s="58"/>
      <c r="IB25" s="58"/>
      <c r="IC25" s="58"/>
      <c r="ID25" s="58"/>
      <c r="IE25" s="58"/>
      <c r="IF25" s="58"/>
      <c r="IG25" s="58"/>
      <c r="IH25" s="58"/>
      <c r="II25" s="58"/>
      <c r="IJ25" s="58"/>
      <c r="IK25" s="58"/>
    </row>
    <row r="26" spans="1:257" s="51" customFormat="1" ht="13.5" hidden="1" customHeight="1" x14ac:dyDescent="0.25">
      <c r="A26" s="47" t="s">
        <v>26</v>
      </c>
      <c r="B26" s="48" t="s">
        <v>7</v>
      </c>
      <c r="C26" s="49" t="s">
        <v>14</v>
      </c>
      <c r="D26" s="49" t="s">
        <v>20</v>
      </c>
      <c r="E26" s="49" t="s">
        <v>16</v>
      </c>
      <c r="F26" s="49"/>
      <c r="G26" s="49" t="s">
        <v>17</v>
      </c>
      <c r="H26" s="49" t="s">
        <v>18</v>
      </c>
      <c r="I26" s="49" t="s">
        <v>22</v>
      </c>
      <c r="J26" s="49" t="s">
        <v>23</v>
      </c>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58"/>
      <c r="CI26" s="58"/>
      <c r="CJ26" s="58"/>
      <c r="CK26" s="58"/>
      <c r="CL26" s="58"/>
      <c r="CM26" s="58"/>
      <c r="CN26" s="58"/>
      <c r="CO26" s="58"/>
      <c r="CP26" s="58"/>
      <c r="CQ26" s="58"/>
      <c r="CR26" s="58"/>
      <c r="CS26" s="58"/>
      <c r="CT26" s="58"/>
      <c r="CU26" s="58"/>
      <c r="CV26" s="58"/>
      <c r="CW26" s="58"/>
      <c r="CX26" s="58"/>
      <c r="CY26" s="58"/>
      <c r="CZ26" s="58"/>
      <c r="DA26" s="58"/>
      <c r="DB26" s="58"/>
      <c r="DC26" s="58"/>
      <c r="DD26" s="58"/>
      <c r="DE26" s="58"/>
      <c r="DF26" s="58"/>
      <c r="DG26" s="58"/>
      <c r="DH26" s="58"/>
      <c r="DI26" s="58"/>
      <c r="DJ26" s="58"/>
      <c r="DK26" s="58"/>
      <c r="DL26" s="58"/>
      <c r="DM26" s="58"/>
      <c r="DN26" s="58"/>
      <c r="DO26" s="58"/>
      <c r="DP26" s="58"/>
      <c r="DQ26" s="58"/>
      <c r="DR26" s="58"/>
      <c r="DS26" s="58"/>
      <c r="DT26" s="58"/>
      <c r="DU26" s="58"/>
      <c r="DV26" s="58"/>
      <c r="DW26" s="58"/>
      <c r="DX26" s="58"/>
      <c r="DY26" s="58"/>
      <c r="DZ26" s="58"/>
      <c r="EA26" s="58"/>
      <c r="EB26" s="58"/>
      <c r="EC26" s="58"/>
      <c r="ED26" s="58"/>
      <c r="EE26" s="58"/>
      <c r="EF26" s="58"/>
      <c r="EG26" s="58"/>
      <c r="EH26" s="58"/>
      <c r="EI26" s="58"/>
      <c r="EJ26" s="58"/>
      <c r="EK26" s="58"/>
      <c r="EL26" s="58"/>
      <c r="EM26" s="58"/>
      <c r="EN26" s="58"/>
      <c r="EO26" s="58"/>
      <c r="EP26" s="58"/>
      <c r="EQ26" s="58"/>
      <c r="ER26" s="58"/>
      <c r="ES26" s="58"/>
      <c r="ET26" s="58"/>
      <c r="EU26" s="58"/>
      <c r="EV26" s="58"/>
      <c r="EW26" s="58"/>
      <c r="EX26" s="58"/>
      <c r="EY26" s="58"/>
      <c r="EZ26" s="58"/>
      <c r="FA26" s="58"/>
      <c r="FB26" s="58"/>
      <c r="FC26" s="58"/>
      <c r="FD26" s="58"/>
      <c r="FE26" s="58"/>
      <c r="FF26" s="58"/>
      <c r="FG26" s="58"/>
      <c r="FH26" s="58"/>
      <c r="FI26" s="58"/>
      <c r="FJ26" s="58"/>
      <c r="FK26" s="58"/>
      <c r="FL26" s="58"/>
      <c r="FM26" s="58"/>
      <c r="FN26" s="58"/>
      <c r="FO26" s="58"/>
      <c r="FP26" s="58"/>
      <c r="FQ26" s="58"/>
      <c r="FR26" s="58"/>
      <c r="FS26" s="58"/>
      <c r="FT26" s="58"/>
      <c r="FU26" s="58"/>
      <c r="FV26" s="58"/>
      <c r="FW26" s="58"/>
      <c r="FX26" s="58"/>
      <c r="FY26" s="58"/>
      <c r="FZ26" s="58"/>
      <c r="GA26" s="58"/>
      <c r="GB26" s="58"/>
      <c r="GC26" s="58"/>
      <c r="GD26" s="58"/>
      <c r="GE26" s="58"/>
      <c r="GF26" s="58"/>
      <c r="GG26" s="58"/>
      <c r="GH26" s="58"/>
      <c r="GI26" s="58"/>
      <c r="GJ26" s="58"/>
      <c r="GK26" s="58"/>
      <c r="GL26" s="58"/>
      <c r="GM26" s="58"/>
      <c r="GN26" s="58"/>
      <c r="GO26" s="58"/>
      <c r="GP26" s="58"/>
      <c r="GQ26" s="58"/>
      <c r="GR26" s="58"/>
      <c r="GS26" s="58"/>
      <c r="GT26" s="58"/>
      <c r="GU26" s="58"/>
      <c r="GV26" s="58"/>
      <c r="GW26" s="58"/>
      <c r="GX26" s="58"/>
      <c r="GY26" s="58"/>
      <c r="GZ26" s="58"/>
      <c r="HA26" s="58"/>
      <c r="HB26" s="58"/>
      <c r="HC26" s="58"/>
      <c r="HD26" s="58"/>
      <c r="HE26" s="58"/>
      <c r="HF26" s="58"/>
      <c r="HG26" s="58"/>
      <c r="HH26" s="58"/>
      <c r="HI26" s="58"/>
      <c r="HJ26" s="58"/>
      <c r="HK26" s="58"/>
      <c r="HL26" s="58"/>
      <c r="HM26" s="58"/>
      <c r="HN26" s="58"/>
      <c r="HO26" s="58"/>
      <c r="HP26" s="58"/>
      <c r="HQ26" s="58"/>
      <c r="HR26" s="58"/>
      <c r="HS26" s="58"/>
      <c r="HT26" s="58"/>
      <c r="HU26" s="58"/>
      <c r="HV26" s="58"/>
      <c r="HW26" s="58"/>
      <c r="HX26" s="58"/>
      <c r="HY26" s="58"/>
      <c r="HZ26" s="58"/>
      <c r="IA26" s="58"/>
      <c r="IB26" s="58"/>
      <c r="IC26" s="58"/>
      <c r="ID26" s="58"/>
      <c r="IE26" s="58"/>
      <c r="IF26" s="58"/>
      <c r="IG26" s="58"/>
      <c r="IH26" s="58"/>
      <c r="II26" s="58"/>
      <c r="IJ26" s="58"/>
      <c r="IK26" s="58"/>
    </row>
    <row r="27" spans="1:257" ht="12.75" hidden="1" customHeight="1" x14ac:dyDescent="0.2">
      <c r="A27" s="11" t="s">
        <v>7</v>
      </c>
      <c r="B27" s="18">
        <v>1</v>
      </c>
      <c r="C27" s="19">
        <v>0</v>
      </c>
      <c r="D27" s="19">
        <v>0</v>
      </c>
      <c r="E27" s="19">
        <v>0</v>
      </c>
      <c r="F27" s="19"/>
      <c r="G27" s="19">
        <v>0</v>
      </c>
      <c r="H27" s="19">
        <v>0</v>
      </c>
      <c r="I27" s="19">
        <v>0</v>
      </c>
      <c r="J27" s="19">
        <v>0</v>
      </c>
      <c r="K27" s="51"/>
      <c r="L27" s="51"/>
      <c r="M27" s="51"/>
      <c r="R27" s="1"/>
      <c r="S27" s="1"/>
      <c r="T27" s="1"/>
      <c r="IL27"/>
      <c r="IM27"/>
      <c r="IN27"/>
      <c r="IO27"/>
      <c r="IP27"/>
      <c r="IQ27"/>
      <c r="IR27"/>
      <c r="IS27"/>
      <c r="IT27"/>
      <c r="IU27"/>
      <c r="IV27"/>
      <c r="IW27"/>
    </row>
    <row r="28" spans="1:257" ht="12.75" hidden="1" customHeight="1" x14ac:dyDescent="0.2">
      <c r="A28" s="12" t="s">
        <v>14</v>
      </c>
      <c r="B28" s="21">
        <v>0</v>
      </c>
      <c r="C28" s="22">
        <v>0</v>
      </c>
      <c r="D28" s="22">
        <v>0</v>
      </c>
      <c r="E28" s="22">
        <v>0</v>
      </c>
      <c r="F28" s="22"/>
      <c r="G28" s="22">
        <v>0</v>
      </c>
      <c r="H28" s="22">
        <v>0</v>
      </c>
      <c r="I28" s="22">
        <v>0</v>
      </c>
      <c r="J28" s="22">
        <v>0</v>
      </c>
      <c r="K28" s="51"/>
      <c r="L28" s="51"/>
      <c r="M28" s="51"/>
      <c r="R28" s="1"/>
      <c r="S28" s="1"/>
      <c r="T28" s="1"/>
      <c r="IL28"/>
      <c r="IM28"/>
      <c r="IN28"/>
      <c r="IO28"/>
      <c r="IP28"/>
      <c r="IQ28"/>
      <c r="IR28"/>
      <c r="IS28"/>
      <c r="IT28"/>
      <c r="IU28"/>
      <c r="IV28"/>
      <c r="IW28"/>
    </row>
    <row r="29" spans="1:257" ht="12.75" hidden="1" customHeight="1" x14ac:dyDescent="0.2">
      <c r="A29" s="12" t="s">
        <v>20</v>
      </c>
      <c r="B29" s="21">
        <v>0</v>
      </c>
      <c r="C29" s="22">
        <v>0</v>
      </c>
      <c r="D29" s="22">
        <v>0</v>
      </c>
      <c r="E29" s="22">
        <v>0</v>
      </c>
      <c r="F29" s="22"/>
      <c r="G29" s="22">
        <v>0</v>
      </c>
      <c r="H29" s="22">
        <v>0</v>
      </c>
      <c r="I29" s="22">
        <v>0</v>
      </c>
      <c r="J29" s="22">
        <v>0</v>
      </c>
      <c r="K29" s="51"/>
      <c r="L29" s="51"/>
      <c r="M29" s="51"/>
      <c r="R29" s="1"/>
      <c r="S29" s="1"/>
      <c r="T29" s="1"/>
      <c r="IL29"/>
      <c r="IM29"/>
      <c r="IN29"/>
      <c r="IO29"/>
      <c r="IP29"/>
      <c r="IQ29"/>
      <c r="IR29"/>
      <c r="IS29"/>
      <c r="IT29"/>
      <c r="IU29"/>
      <c r="IV29"/>
      <c r="IW29"/>
    </row>
    <row r="30" spans="1:257" ht="12.75" hidden="1" customHeight="1" x14ac:dyDescent="0.2">
      <c r="A30" s="12" t="s">
        <v>16</v>
      </c>
      <c r="B30" s="21">
        <v>1</v>
      </c>
      <c r="C30" s="22">
        <v>0</v>
      </c>
      <c r="D30" s="22">
        <v>0</v>
      </c>
      <c r="E30" s="22">
        <v>0</v>
      </c>
      <c r="F30" s="22"/>
      <c r="G30" s="22">
        <v>0</v>
      </c>
      <c r="H30" s="22">
        <v>0</v>
      </c>
      <c r="I30" s="22">
        <v>0</v>
      </c>
      <c r="J30" s="22">
        <v>0</v>
      </c>
      <c r="K30" s="51"/>
      <c r="L30" s="51"/>
      <c r="M30" s="51"/>
      <c r="R30" s="1"/>
      <c r="S30" s="1"/>
      <c r="T30" s="1"/>
      <c r="IL30"/>
      <c r="IM30"/>
      <c r="IN30"/>
      <c r="IO30"/>
      <c r="IP30"/>
      <c r="IQ30"/>
      <c r="IR30"/>
      <c r="IS30"/>
      <c r="IT30"/>
      <c r="IU30"/>
      <c r="IV30"/>
      <c r="IW30"/>
    </row>
    <row r="31" spans="1:257" ht="12.75" hidden="1" customHeight="1" x14ac:dyDescent="0.2">
      <c r="A31" s="12" t="s">
        <v>17</v>
      </c>
      <c r="B31" s="21">
        <v>0</v>
      </c>
      <c r="C31" s="22">
        <v>0</v>
      </c>
      <c r="D31" s="22">
        <v>0</v>
      </c>
      <c r="E31" s="22">
        <v>0</v>
      </c>
      <c r="F31" s="22"/>
      <c r="G31" s="22">
        <v>0</v>
      </c>
      <c r="H31" s="22">
        <v>0</v>
      </c>
      <c r="I31" s="22">
        <v>0</v>
      </c>
      <c r="J31" s="22">
        <v>0</v>
      </c>
      <c r="K31" s="51"/>
      <c r="L31" s="51"/>
      <c r="M31" s="51"/>
      <c r="R31" s="1"/>
      <c r="S31" s="1"/>
      <c r="T31" s="1"/>
      <c r="IL31"/>
      <c r="IM31"/>
      <c r="IN31"/>
      <c r="IO31"/>
      <c r="IP31"/>
      <c r="IQ31"/>
      <c r="IR31"/>
      <c r="IS31"/>
      <c r="IT31"/>
      <c r="IU31"/>
      <c r="IV31"/>
      <c r="IW31"/>
    </row>
    <row r="32" spans="1:257" ht="12.75" hidden="1" customHeight="1" x14ac:dyDescent="0.2">
      <c r="A32" s="12" t="s">
        <v>18</v>
      </c>
      <c r="B32" s="21">
        <v>0</v>
      </c>
      <c r="C32" s="22">
        <v>0</v>
      </c>
      <c r="D32" s="22">
        <v>0</v>
      </c>
      <c r="E32" s="22">
        <v>0</v>
      </c>
      <c r="F32" s="22"/>
      <c r="G32" s="22">
        <v>0</v>
      </c>
      <c r="H32" s="22">
        <v>0</v>
      </c>
      <c r="I32" s="22">
        <v>0</v>
      </c>
      <c r="J32" s="22">
        <v>0</v>
      </c>
      <c r="K32" s="51"/>
      <c r="L32" s="51"/>
      <c r="M32" s="51"/>
      <c r="R32" s="1"/>
      <c r="S32" s="1"/>
      <c r="T32" s="1"/>
      <c r="IL32"/>
      <c r="IM32"/>
      <c r="IN32"/>
      <c r="IO32"/>
      <c r="IP32"/>
      <c r="IQ32"/>
      <c r="IR32"/>
      <c r="IS32"/>
      <c r="IT32"/>
      <c r="IU32"/>
      <c r="IV32"/>
      <c r="IW32"/>
    </row>
    <row r="33" spans="1:257" ht="12.75" hidden="1" customHeight="1" x14ac:dyDescent="0.2">
      <c r="A33" s="12" t="s">
        <v>22</v>
      </c>
      <c r="B33" s="21">
        <v>0</v>
      </c>
      <c r="C33" s="22">
        <v>0</v>
      </c>
      <c r="D33" s="22">
        <v>0</v>
      </c>
      <c r="E33" s="22">
        <v>0</v>
      </c>
      <c r="F33" s="22"/>
      <c r="G33" s="22">
        <v>0</v>
      </c>
      <c r="H33" s="22">
        <v>0</v>
      </c>
      <c r="I33" s="22">
        <v>0</v>
      </c>
      <c r="J33" s="22">
        <v>0</v>
      </c>
      <c r="K33" s="51"/>
      <c r="L33" s="51"/>
      <c r="M33" s="51"/>
      <c r="R33" s="1"/>
      <c r="S33" s="1"/>
      <c r="T33" s="1"/>
      <c r="IL33"/>
      <c r="IM33"/>
      <c r="IN33"/>
      <c r="IO33"/>
      <c r="IP33"/>
      <c r="IQ33"/>
      <c r="IR33"/>
      <c r="IS33"/>
      <c r="IT33"/>
      <c r="IU33"/>
      <c r="IV33"/>
      <c r="IW33"/>
    </row>
    <row r="34" spans="1:257" ht="12.75" hidden="1" customHeight="1" x14ac:dyDescent="0.2">
      <c r="A34" s="12" t="s">
        <v>23</v>
      </c>
      <c r="B34" s="21">
        <v>0</v>
      </c>
      <c r="C34" s="22">
        <v>0</v>
      </c>
      <c r="D34" s="22">
        <v>0</v>
      </c>
      <c r="E34" s="22">
        <v>0</v>
      </c>
      <c r="F34" s="22"/>
      <c r="G34" s="22">
        <v>0</v>
      </c>
      <c r="H34" s="22">
        <v>0</v>
      </c>
      <c r="I34" s="22">
        <v>0</v>
      </c>
      <c r="J34" s="22">
        <v>0</v>
      </c>
      <c r="K34" s="51"/>
      <c r="L34" s="51"/>
      <c r="M34" s="51"/>
      <c r="R34" s="1"/>
      <c r="S34" s="1"/>
      <c r="T34" s="1"/>
      <c r="IL34"/>
      <c r="IM34"/>
      <c r="IN34"/>
      <c r="IO34"/>
      <c r="IP34"/>
      <c r="IQ34"/>
      <c r="IR34"/>
      <c r="IS34"/>
      <c r="IT34"/>
      <c r="IU34"/>
      <c r="IV34"/>
      <c r="IW34"/>
    </row>
    <row r="35" spans="1:257" ht="13.5" hidden="1" customHeight="1" x14ac:dyDescent="0.25">
      <c r="A35" s="16" t="s">
        <v>21</v>
      </c>
      <c r="B35" s="24">
        <v>0</v>
      </c>
      <c r="C35" s="25">
        <v>0</v>
      </c>
      <c r="D35" s="25">
        <v>0</v>
      </c>
      <c r="E35" s="25">
        <v>0</v>
      </c>
      <c r="F35" s="25"/>
      <c r="G35" s="25">
        <v>0</v>
      </c>
      <c r="H35" s="25">
        <v>0</v>
      </c>
      <c r="I35" s="25">
        <v>0</v>
      </c>
      <c r="J35" s="25">
        <v>0</v>
      </c>
      <c r="K35" s="51"/>
      <c r="L35" s="51"/>
      <c r="M35" s="51"/>
      <c r="R35" s="1"/>
      <c r="S35" s="1"/>
      <c r="T35" s="1"/>
      <c r="IL35"/>
      <c r="IM35"/>
      <c r="IN35"/>
      <c r="IO35"/>
      <c r="IP35"/>
      <c r="IQ35"/>
      <c r="IR35"/>
      <c r="IS35"/>
      <c r="IT35"/>
      <c r="IU35"/>
      <c r="IV35"/>
      <c r="IW35"/>
    </row>
    <row r="36" spans="1:257" ht="13.5" hidden="1" customHeight="1" x14ac:dyDescent="0.2">
      <c r="A36" s="43" t="s">
        <v>28</v>
      </c>
      <c r="B36" s="44">
        <f t="shared" ref="B36:J36" si="1">SUM(B27:B35)</f>
        <v>2</v>
      </c>
      <c r="C36" s="45">
        <f t="shared" si="1"/>
        <v>0</v>
      </c>
      <c r="D36" s="45">
        <f t="shared" si="1"/>
        <v>0</v>
      </c>
      <c r="E36" s="45">
        <f t="shared" si="1"/>
        <v>0</v>
      </c>
      <c r="F36" s="45"/>
      <c r="G36" s="45">
        <f t="shared" si="1"/>
        <v>0</v>
      </c>
      <c r="H36" s="45">
        <f t="shared" si="1"/>
        <v>0</v>
      </c>
      <c r="I36" s="45">
        <f t="shared" si="1"/>
        <v>0</v>
      </c>
      <c r="J36" s="45">
        <f t="shared" si="1"/>
        <v>0</v>
      </c>
      <c r="K36" s="51"/>
      <c r="L36" s="51"/>
      <c r="M36" s="51"/>
      <c r="R36" s="1"/>
      <c r="S36" s="1"/>
      <c r="T36" s="1"/>
      <c r="IL36"/>
      <c r="IM36"/>
      <c r="IN36"/>
      <c r="IO36"/>
      <c r="IP36"/>
      <c r="IQ36"/>
      <c r="IR36"/>
      <c r="IS36"/>
      <c r="IT36"/>
      <c r="IU36"/>
      <c r="IV36"/>
      <c r="IW36"/>
    </row>
    <row r="37" spans="1:257" ht="13.5" customHeight="1" x14ac:dyDescent="0.2">
      <c r="A37" s="120" t="s">
        <v>29</v>
      </c>
      <c r="B37" s="212" t="s">
        <v>7</v>
      </c>
      <c r="C37" s="212" t="s">
        <v>14</v>
      </c>
      <c r="D37" s="212" t="s">
        <v>20</v>
      </c>
      <c r="E37" s="212" t="s">
        <v>16</v>
      </c>
      <c r="F37" s="212" t="s">
        <v>17</v>
      </c>
      <c r="G37" s="212" t="s">
        <v>18</v>
      </c>
      <c r="H37" s="212" t="s">
        <v>22</v>
      </c>
      <c r="I37" s="212" t="s">
        <v>23</v>
      </c>
      <c r="J37" s="212" t="s">
        <v>21</v>
      </c>
      <c r="K37" s="51"/>
      <c r="L37" s="51"/>
      <c r="M37" s="51"/>
      <c r="R37" s="1"/>
      <c r="S37" s="1"/>
      <c r="T37" s="1"/>
      <c r="IK37"/>
      <c r="IL37"/>
      <c r="IM37"/>
      <c r="IN37"/>
      <c r="IO37"/>
      <c r="IP37"/>
      <c r="IQ37"/>
      <c r="IR37"/>
      <c r="IS37"/>
      <c r="IT37"/>
      <c r="IU37"/>
      <c r="IV37"/>
      <c r="IW37"/>
    </row>
    <row r="38" spans="1:257" ht="13.5" customHeight="1" x14ac:dyDescent="0.2">
      <c r="A38" s="121"/>
      <c r="B38" s="213"/>
      <c r="C38" s="213"/>
      <c r="D38" s="213"/>
      <c r="E38" s="213"/>
      <c r="F38" s="213"/>
      <c r="G38" s="213"/>
      <c r="H38" s="213"/>
      <c r="I38" s="213"/>
      <c r="J38" s="213"/>
      <c r="K38" s="51"/>
      <c r="L38" s="51"/>
      <c r="M38" s="51"/>
      <c r="R38" s="1"/>
      <c r="S38" s="1"/>
      <c r="T38" s="1"/>
      <c r="IK38"/>
      <c r="IL38"/>
      <c r="IM38"/>
      <c r="IN38"/>
      <c r="IO38"/>
      <c r="IP38"/>
      <c r="IQ38"/>
      <c r="IR38"/>
      <c r="IS38"/>
      <c r="IT38"/>
      <c r="IU38"/>
      <c r="IV38"/>
      <c r="IW38"/>
    </row>
    <row r="39" spans="1:257" ht="12.75" customHeight="1" x14ac:dyDescent="0.2">
      <c r="A39" s="90" t="s">
        <v>7</v>
      </c>
      <c r="B39" s="87">
        <v>0</v>
      </c>
      <c r="C39" s="88">
        <v>720</v>
      </c>
      <c r="D39" s="88">
        <v>790</v>
      </c>
      <c r="E39" s="88">
        <v>297</v>
      </c>
      <c r="F39" s="88">
        <v>283</v>
      </c>
      <c r="G39" s="88">
        <v>296</v>
      </c>
      <c r="H39" s="88">
        <v>461</v>
      </c>
      <c r="I39" s="88">
        <v>769</v>
      </c>
      <c r="J39" s="89">
        <v>996</v>
      </c>
      <c r="K39" s="51"/>
      <c r="L39" s="51"/>
      <c r="M39" s="51"/>
      <c r="R39" s="1"/>
      <c r="S39" s="1"/>
      <c r="T39" s="1"/>
      <c r="IK39"/>
      <c r="IL39"/>
      <c r="IM39"/>
      <c r="IN39"/>
      <c r="IO39"/>
      <c r="IP39"/>
      <c r="IQ39"/>
      <c r="IR39"/>
      <c r="IS39"/>
      <c r="IT39"/>
      <c r="IU39"/>
      <c r="IV39"/>
      <c r="IW39"/>
    </row>
    <row r="40" spans="1:257" ht="12.75" customHeight="1" x14ac:dyDescent="0.2">
      <c r="A40" s="12" t="s">
        <v>14</v>
      </c>
      <c r="B40" s="27">
        <v>720</v>
      </c>
      <c r="C40" s="28">
        <v>0</v>
      </c>
      <c r="D40" s="28">
        <v>884</v>
      </c>
      <c r="E40" s="28">
        <v>555</v>
      </c>
      <c r="F40" s="28">
        <v>722</v>
      </c>
      <c r="G40" s="28">
        <v>461</v>
      </c>
      <c r="H40" s="28">
        <v>685</v>
      </c>
      <c r="I40" s="28">
        <v>245</v>
      </c>
      <c r="J40" s="13">
        <v>1099</v>
      </c>
      <c r="K40" s="51"/>
      <c r="L40" s="51"/>
      <c r="M40" s="51"/>
      <c r="R40" s="1"/>
      <c r="S40" s="1"/>
      <c r="T40" s="1"/>
      <c r="IK40"/>
      <c r="IL40"/>
      <c r="IM40"/>
      <c r="IN40"/>
      <c r="IO40"/>
      <c r="IP40"/>
      <c r="IQ40"/>
      <c r="IR40"/>
      <c r="IS40"/>
      <c r="IT40"/>
      <c r="IU40"/>
      <c r="IV40"/>
      <c r="IW40"/>
    </row>
    <row r="41" spans="1:257" ht="12.75" customHeight="1" x14ac:dyDescent="0.2">
      <c r="A41" s="12" t="s">
        <v>20</v>
      </c>
      <c r="B41" s="27">
        <v>790</v>
      </c>
      <c r="C41" s="28">
        <v>884</v>
      </c>
      <c r="D41" s="28">
        <v>0</v>
      </c>
      <c r="E41" s="28">
        <v>976</v>
      </c>
      <c r="F41" s="28">
        <v>614</v>
      </c>
      <c r="G41" s="28">
        <v>667</v>
      </c>
      <c r="H41" s="28">
        <v>371</v>
      </c>
      <c r="I41" s="28">
        <v>645</v>
      </c>
      <c r="J41" s="13">
        <v>219</v>
      </c>
      <c r="K41" s="51"/>
      <c r="L41" s="51"/>
      <c r="M41" s="51"/>
      <c r="R41" s="1"/>
      <c r="S41" s="1"/>
      <c r="T41" s="1"/>
      <c r="IK41"/>
      <c r="IL41"/>
      <c r="IM41"/>
      <c r="IN41"/>
      <c r="IO41"/>
      <c r="IP41"/>
      <c r="IQ41"/>
      <c r="IR41"/>
      <c r="IS41"/>
      <c r="IT41"/>
      <c r="IU41"/>
      <c r="IV41"/>
      <c r="IW41"/>
    </row>
    <row r="42" spans="1:257" ht="12.75" customHeight="1" x14ac:dyDescent="0.2">
      <c r="A42" s="12" t="s">
        <v>16</v>
      </c>
      <c r="B42" s="27">
        <v>297</v>
      </c>
      <c r="C42" s="28">
        <v>555</v>
      </c>
      <c r="D42" s="28">
        <v>976</v>
      </c>
      <c r="E42" s="28">
        <v>0</v>
      </c>
      <c r="F42" s="28">
        <v>531</v>
      </c>
      <c r="G42" s="28">
        <v>359</v>
      </c>
      <c r="H42" s="28">
        <v>602</v>
      </c>
      <c r="I42" s="28">
        <v>715</v>
      </c>
      <c r="J42" s="13">
        <v>1217</v>
      </c>
      <c r="K42" s="51"/>
      <c r="L42" s="51"/>
      <c r="M42" s="51"/>
      <c r="R42" s="1"/>
      <c r="S42" s="1"/>
      <c r="T42" s="1"/>
      <c r="IK42"/>
      <c r="IL42"/>
      <c r="IM42"/>
      <c r="IN42"/>
      <c r="IO42"/>
      <c r="IP42"/>
      <c r="IQ42"/>
      <c r="IR42"/>
      <c r="IS42"/>
      <c r="IT42"/>
      <c r="IU42"/>
      <c r="IV42"/>
      <c r="IW42"/>
    </row>
    <row r="43" spans="1:257" ht="12.75" customHeight="1" x14ac:dyDescent="0.2">
      <c r="A43" s="12" t="s">
        <v>17</v>
      </c>
      <c r="B43" s="27">
        <v>283</v>
      </c>
      <c r="C43" s="28">
        <v>722</v>
      </c>
      <c r="D43" s="28">
        <v>614</v>
      </c>
      <c r="E43" s="28">
        <v>531</v>
      </c>
      <c r="F43" s="28">
        <v>0</v>
      </c>
      <c r="G43" s="28">
        <v>263</v>
      </c>
      <c r="H43" s="28">
        <v>286</v>
      </c>
      <c r="I43" s="28">
        <v>629</v>
      </c>
      <c r="J43" s="13">
        <v>721</v>
      </c>
      <c r="K43" s="51"/>
      <c r="L43" s="51"/>
      <c r="M43" s="51"/>
      <c r="R43" s="1"/>
      <c r="S43" s="1"/>
      <c r="T43" s="1"/>
      <c r="IK43"/>
      <c r="IL43"/>
      <c r="IM43"/>
      <c r="IN43"/>
      <c r="IO43"/>
      <c r="IP43"/>
      <c r="IQ43"/>
      <c r="IR43"/>
      <c r="IS43"/>
      <c r="IT43"/>
      <c r="IU43"/>
      <c r="IV43"/>
      <c r="IW43"/>
    </row>
    <row r="44" spans="1:257" ht="12.75" customHeight="1" x14ac:dyDescent="0.2">
      <c r="A44" s="12" t="s">
        <v>18</v>
      </c>
      <c r="B44" s="27">
        <v>296</v>
      </c>
      <c r="C44" s="28">
        <v>461</v>
      </c>
      <c r="D44" s="28">
        <v>667</v>
      </c>
      <c r="E44" s="28">
        <v>359</v>
      </c>
      <c r="F44" s="28">
        <v>263</v>
      </c>
      <c r="G44" s="28">
        <v>0</v>
      </c>
      <c r="H44" s="28">
        <v>288</v>
      </c>
      <c r="I44" s="28">
        <v>479</v>
      </c>
      <c r="J44" s="13">
        <v>907</v>
      </c>
      <c r="K44" s="51"/>
      <c r="L44" s="51"/>
      <c r="M44" s="51"/>
      <c r="R44" s="1"/>
      <c r="S44" s="1"/>
      <c r="T44" s="1"/>
      <c r="IK44"/>
      <c r="IL44"/>
      <c r="IM44"/>
      <c r="IN44"/>
      <c r="IO44"/>
      <c r="IP44"/>
      <c r="IQ44"/>
      <c r="IR44"/>
      <c r="IS44"/>
      <c r="IT44"/>
      <c r="IU44"/>
      <c r="IV44"/>
      <c r="IW44"/>
    </row>
    <row r="45" spans="1:257" ht="24.75" customHeight="1" x14ac:dyDescent="0.2">
      <c r="A45" s="12" t="s">
        <v>22</v>
      </c>
      <c r="B45" s="27">
        <v>461</v>
      </c>
      <c r="C45" s="28">
        <v>685</v>
      </c>
      <c r="D45" s="28">
        <v>371</v>
      </c>
      <c r="E45" s="28">
        <v>602</v>
      </c>
      <c r="F45" s="28">
        <v>286</v>
      </c>
      <c r="G45" s="28">
        <v>288</v>
      </c>
      <c r="H45" s="28">
        <v>0</v>
      </c>
      <c r="I45" s="28">
        <v>448</v>
      </c>
      <c r="J45" s="13">
        <v>589</v>
      </c>
      <c r="K45" s="51"/>
      <c r="L45" s="51"/>
      <c r="M45" s="51"/>
      <c r="R45" s="1"/>
      <c r="S45" s="1"/>
      <c r="T45" s="1"/>
      <c r="IK45"/>
      <c r="IL45"/>
      <c r="IM45"/>
      <c r="IN45"/>
      <c r="IO45"/>
      <c r="IP45"/>
      <c r="IQ45"/>
      <c r="IR45"/>
      <c r="IS45"/>
      <c r="IT45"/>
      <c r="IU45"/>
      <c r="IV45"/>
      <c r="IW45"/>
    </row>
    <row r="46" spans="1:257" ht="12.75" customHeight="1" x14ac:dyDescent="0.2">
      <c r="A46" s="12" t="s">
        <v>23</v>
      </c>
      <c r="B46" s="27">
        <v>769</v>
      </c>
      <c r="C46" s="28">
        <v>245</v>
      </c>
      <c r="D46" s="28">
        <v>645</v>
      </c>
      <c r="E46" s="28">
        <v>715</v>
      </c>
      <c r="F46" s="28">
        <v>629</v>
      </c>
      <c r="G46" s="28">
        <v>479</v>
      </c>
      <c r="H46" s="28">
        <v>448</v>
      </c>
      <c r="I46" s="28">
        <v>0</v>
      </c>
      <c r="J46" s="13">
        <v>867</v>
      </c>
      <c r="K46" s="51"/>
      <c r="L46" s="51"/>
      <c r="M46" s="51"/>
      <c r="R46" s="1"/>
      <c r="S46" s="1"/>
      <c r="T46" s="1"/>
      <c r="IK46"/>
      <c r="IL46"/>
      <c r="IM46"/>
      <c r="IN46"/>
      <c r="IO46"/>
      <c r="IP46"/>
      <c r="IQ46"/>
      <c r="IR46"/>
      <c r="IS46"/>
      <c r="IT46"/>
      <c r="IU46"/>
      <c r="IV46"/>
      <c r="IW46"/>
    </row>
    <row r="47" spans="1:257" ht="13.5" customHeight="1" thickBot="1" x14ac:dyDescent="0.25">
      <c r="A47" s="16" t="s">
        <v>21</v>
      </c>
      <c r="B47" s="29">
        <v>996</v>
      </c>
      <c r="C47" s="30">
        <v>1099</v>
      </c>
      <c r="D47" s="30">
        <v>219</v>
      </c>
      <c r="E47" s="30">
        <v>1217</v>
      </c>
      <c r="F47" s="30">
        <v>721</v>
      </c>
      <c r="G47" s="30">
        <v>907</v>
      </c>
      <c r="H47" s="30">
        <v>589</v>
      </c>
      <c r="I47" s="30">
        <v>867</v>
      </c>
      <c r="J47" s="31">
        <v>0</v>
      </c>
      <c r="K47" s="51"/>
      <c r="L47" s="51"/>
      <c r="M47" s="51"/>
      <c r="R47" s="1"/>
      <c r="S47" s="1"/>
      <c r="T47" s="1"/>
      <c r="IK47"/>
      <c r="IL47"/>
      <c r="IM47"/>
      <c r="IN47"/>
      <c r="IO47"/>
      <c r="IP47"/>
      <c r="IQ47"/>
      <c r="IR47"/>
      <c r="IS47"/>
      <c r="IT47"/>
      <c r="IU47"/>
      <c r="IV47"/>
      <c r="IW47"/>
    </row>
    <row r="48" spans="1:257" ht="0.75" customHeight="1" x14ac:dyDescent="0.2">
      <c r="K48" s="51"/>
      <c r="L48" s="51"/>
      <c r="M48" s="51"/>
      <c r="R48" s="1"/>
      <c r="S48" s="1"/>
      <c r="T48" s="1"/>
      <c r="IL48"/>
      <c r="IM48"/>
      <c r="IN48"/>
      <c r="IO48"/>
      <c r="IP48"/>
      <c r="IQ48"/>
      <c r="IR48"/>
      <c r="IS48"/>
      <c r="IT48"/>
      <c r="IU48"/>
      <c r="IV48"/>
      <c r="IW48"/>
    </row>
    <row r="49" spans="11:257" ht="13.5" customHeight="1" x14ac:dyDescent="0.2">
      <c r="K49" s="51"/>
      <c r="L49" s="51"/>
      <c r="M49" s="51"/>
      <c r="R49" s="1"/>
      <c r="S49" s="1"/>
      <c r="T49" s="1"/>
      <c r="IL49"/>
      <c r="IM49"/>
      <c r="IN49"/>
      <c r="IO49"/>
      <c r="IP49"/>
      <c r="IQ49"/>
      <c r="IR49"/>
      <c r="IS49"/>
      <c r="IT49"/>
      <c r="IU49"/>
      <c r="IV49"/>
      <c r="IW49"/>
    </row>
    <row r="50" spans="11:257" ht="13.5" customHeight="1" x14ac:dyDescent="0.2">
      <c r="R50" s="51"/>
      <c r="S50" s="51"/>
      <c r="T50" s="51"/>
      <c r="IV50"/>
      <c r="IW50"/>
    </row>
    <row r="51" spans="11:257" ht="13.5" customHeight="1" x14ac:dyDescent="0.2">
      <c r="R51" s="51"/>
      <c r="S51" s="51"/>
      <c r="T51" s="51"/>
    </row>
    <row r="52" spans="11:257" ht="13.5" customHeight="1" x14ac:dyDescent="0.2">
      <c r="R52" s="152"/>
      <c r="S52" s="152"/>
      <c r="T52" s="152"/>
    </row>
  </sheetData>
  <mergeCells count="25">
    <mergeCell ref="Q13:Q23"/>
    <mergeCell ref="G37:G38"/>
    <mergeCell ref="H37:H38"/>
    <mergeCell ref="I37:I38"/>
    <mergeCell ref="J37:J38"/>
    <mergeCell ref="A37:A38"/>
    <mergeCell ref="B37:B38"/>
    <mergeCell ref="C37:C38"/>
    <mergeCell ref="D37:D38"/>
    <mergeCell ref="E37:E38"/>
    <mergeCell ref="F37:F38"/>
    <mergeCell ref="O14:O15"/>
    <mergeCell ref="P14:P15"/>
    <mergeCell ref="E15:F15"/>
    <mergeCell ref="E16:H23"/>
    <mergeCell ref="N22:N23"/>
    <mergeCell ref="O22:O23"/>
    <mergeCell ref="P22:P23"/>
    <mergeCell ref="M22:M23"/>
    <mergeCell ref="D13:D23"/>
    <mergeCell ref="E13:F13"/>
    <mergeCell ref="H13:H15"/>
    <mergeCell ref="K13:N13"/>
    <mergeCell ref="E14:F14"/>
    <mergeCell ref="N14:N15"/>
  </mergeCells>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52"/>
  <sheetViews>
    <sheetView showGridLines="0" topLeftCell="A13" zoomScaleNormal="100" workbookViewId="0">
      <selection activeCell="N24" sqref="N24"/>
    </sheetView>
  </sheetViews>
  <sheetFormatPr defaultColWidth="8.85546875" defaultRowHeight="13.5" customHeight="1" x14ac:dyDescent="0.2"/>
  <cols>
    <col min="1" max="2" width="15.28515625" style="1" customWidth="1"/>
    <col min="3" max="3" width="15.5703125" style="1" customWidth="1"/>
    <col min="4" max="4" width="8.85546875" style="1" customWidth="1"/>
    <col min="5" max="5" width="9.85546875" style="1" customWidth="1"/>
    <col min="6" max="6" width="24.85546875" style="1" customWidth="1"/>
    <col min="7" max="7" width="9.85546875" style="1" customWidth="1"/>
    <col min="8" max="8" width="20.140625" style="1" customWidth="1"/>
    <col min="9" max="10" width="8.85546875" style="1" customWidth="1"/>
    <col min="11" max="11" width="13.28515625" style="1" customWidth="1"/>
    <col min="12" max="12" width="15.140625" style="1" customWidth="1"/>
    <col min="13" max="13" width="15.28515625" style="1" customWidth="1"/>
    <col min="14" max="14" width="30.7109375" style="1" customWidth="1"/>
    <col min="15" max="15" width="21.140625" style="1" customWidth="1"/>
    <col min="16" max="16" width="21" style="1" customWidth="1"/>
    <col min="17" max="17" width="20.5703125" style="1" customWidth="1"/>
    <col min="18" max="18" width="19.42578125" style="34" customWidth="1"/>
    <col min="19" max="19" width="17.85546875" style="34" customWidth="1"/>
    <col min="20" max="20" width="8.85546875" style="34" customWidth="1"/>
    <col min="21" max="21" width="13.7109375" style="1" customWidth="1"/>
    <col min="22" max="22" width="17.5703125" style="1" customWidth="1"/>
    <col min="23" max="257" width="8.85546875" style="1" customWidth="1"/>
  </cols>
  <sheetData>
    <row r="1" spans="1:257" ht="13.5" hidden="1" customHeight="1" x14ac:dyDescent="0.2">
      <c r="A1" s="2"/>
      <c r="B1" s="3" t="s">
        <v>0</v>
      </c>
      <c r="C1" s="4"/>
      <c r="D1" s="34"/>
      <c r="E1" s="34"/>
      <c r="F1" s="34"/>
      <c r="G1" s="34"/>
      <c r="H1" s="34"/>
      <c r="I1" s="34"/>
      <c r="J1" s="34"/>
      <c r="K1" s="5"/>
      <c r="L1" s="34"/>
      <c r="M1" s="34"/>
      <c r="N1" s="34"/>
      <c r="O1" s="34"/>
      <c r="P1" s="34"/>
      <c r="Q1" s="34"/>
      <c r="R1" s="200"/>
      <c r="S1" s="200"/>
      <c r="T1" s="200"/>
      <c r="U1" s="34"/>
      <c r="V1" s="34"/>
    </row>
    <row r="2" spans="1:257" ht="12.75" hidden="1" customHeight="1" x14ac:dyDescent="0.2">
      <c r="A2" s="2"/>
      <c r="B2" s="6">
        <f>B14*(SUMPRODUCT(B27:B35,B39:B47))</f>
        <v>852390000</v>
      </c>
      <c r="C2" s="4"/>
      <c r="D2" s="34"/>
      <c r="E2" s="34"/>
      <c r="F2" s="34"/>
      <c r="G2" s="34"/>
      <c r="H2" s="34"/>
      <c r="I2" s="34"/>
      <c r="J2" s="34"/>
      <c r="K2" s="5"/>
      <c r="L2" s="34"/>
      <c r="M2" s="34"/>
      <c r="N2" s="34"/>
      <c r="O2" s="34"/>
      <c r="P2" s="34"/>
      <c r="Q2" s="34"/>
      <c r="R2" s="51"/>
      <c r="S2" s="51"/>
      <c r="T2" s="51"/>
      <c r="U2" s="34"/>
      <c r="V2" s="34"/>
    </row>
    <row r="3" spans="1:257" ht="12.75" hidden="1" customHeight="1" x14ac:dyDescent="0.2">
      <c r="A3" s="2"/>
      <c r="B3" s="7">
        <f>B15*(SUMPRODUCT(C27:C35,C39:C47))</f>
        <v>0</v>
      </c>
      <c r="C3" s="4"/>
      <c r="D3" s="34"/>
      <c r="E3" s="34"/>
      <c r="F3" s="34"/>
      <c r="G3" s="34"/>
      <c r="H3" s="34"/>
      <c r="I3" s="34"/>
      <c r="J3" s="34"/>
      <c r="K3" s="5"/>
      <c r="L3" s="34"/>
      <c r="M3" s="34"/>
      <c r="N3" s="34"/>
      <c r="O3" s="34"/>
      <c r="P3" s="34"/>
      <c r="Q3" s="34"/>
      <c r="R3" s="51"/>
      <c r="S3" s="51"/>
      <c r="T3" s="51"/>
      <c r="U3" s="34"/>
      <c r="V3" s="34"/>
    </row>
    <row r="4" spans="1:257" ht="12.75" hidden="1" customHeight="1" x14ac:dyDescent="0.2">
      <c r="A4" s="2"/>
      <c r="B4" s="7">
        <f>B16*(SUMPRODUCT(D27:D35,D39:D47))</f>
        <v>0</v>
      </c>
      <c r="C4" s="4"/>
      <c r="D4" s="34"/>
      <c r="E4" s="34"/>
      <c r="F4" s="34"/>
      <c r="G4" s="34"/>
      <c r="H4" s="34"/>
      <c r="I4" s="34"/>
      <c r="J4" s="34"/>
      <c r="K4" s="5"/>
      <c r="L4" s="34"/>
      <c r="M4" s="34"/>
      <c r="N4" s="34"/>
      <c r="O4" s="34"/>
      <c r="P4" s="34"/>
      <c r="Q4" s="34"/>
      <c r="R4" s="51"/>
      <c r="S4" s="51"/>
      <c r="T4" s="51"/>
      <c r="U4" s="34"/>
      <c r="V4" s="34"/>
    </row>
    <row r="5" spans="1:257" ht="12.75" hidden="1" customHeight="1" x14ac:dyDescent="0.2">
      <c r="A5" s="2"/>
      <c r="B5" s="7">
        <f>B17*(SUMPRODUCT(E27:E35,E39:E47))</f>
        <v>0</v>
      </c>
      <c r="C5" s="4"/>
      <c r="D5" s="34"/>
      <c r="E5" s="34"/>
      <c r="F5" s="34"/>
      <c r="G5" s="34"/>
      <c r="H5" s="34"/>
      <c r="I5" s="34"/>
      <c r="J5" s="34"/>
      <c r="K5" s="5"/>
      <c r="L5" s="34"/>
      <c r="M5" s="34"/>
      <c r="N5" s="34"/>
      <c r="O5" s="34"/>
      <c r="P5" s="34"/>
      <c r="Q5" s="34"/>
      <c r="R5" s="51"/>
      <c r="S5" s="51"/>
      <c r="T5" s="51"/>
      <c r="U5" s="34"/>
      <c r="V5" s="34"/>
    </row>
    <row r="6" spans="1:257" ht="12.75" hidden="1" customHeight="1" x14ac:dyDescent="0.2">
      <c r="A6" s="2"/>
      <c r="B6" s="7">
        <f>B18*(SUMPRODUCT(G27:G35,F39:F47))</f>
        <v>0</v>
      </c>
      <c r="C6" s="4"/>
      <c r="D6" s="34"/>
      <c r="E6" s="34"/>
      <c r="F6" s="34"/>
      <c r="G6" s="34"/>
      <c r="H6" s="34"/>
      <c r="I6" s="34"/>
      <c r="J6" s="34"/>
      <c r="K6" s="5"/>
      <c r="L6" s="34"/>
      <c r="M6" s="34"/>
      <c r="N6" s="34"/>
      <c r="O6" s="34"/>
      <c r="P6" s="34"/>
      <c r="Q6" s="34"/>
      <c r="R6" s="51"/>
      <c r="S6" s="51"/>
      <c r="T6" s="51"/>
      <c r="U6" s="34"/>
      <c r="V6" s="34"/>
    </row>
    <row r="7" spans="1:257" ht="12.75" hidden="1" customHeight="1" x14ac:dyDescent="0.2">
      <c r="A7" s="2"/>
      <c r="B7" s="7">
        <f>B19*(SUMPRODUCT(H27:H35,G39:G47))</f>
        <v>0</v>
      </c>
      <c r="C7" s="4"/>
      <c r="D7" s="34"/>
      <c r="E7" s="34"/>
      <c r="F7" s="34"/>
      <c r="G7" s="34"/>
      <c r="H7" s="34"/>
      <c r="I7" s="34"/>
      <c r="J7" s="34"/>
      <c r="K7" s="5"/>
      <c r="L7" s="34"/>
      <c r="M7" s="34"/>
      <c r="N7" s="34"/>
      <c r="O7" s="34"/>
      <c r="P7" s="34"/>
      <c r="Q7" s="34"/>
      <c r="R7" s="51"/>
      <c r="S7" s="51"/>
      <c r="T7" s="51"/>
      <c r="U7" s="34"/>
      <c r="V7" s="34"/>
    </row>
    <row r="8" spans="1:257" ht="12.75" hidden="1" customHeight="1" x14ac:dyDescent="0.2">
      <c r="A8" s="2"/>
      <c r="B8" s="7">
        <f>B20*(SUMPRODUCT(I27:I35,H39:H47))</f>
        <v>0</v>
      </c>
      <c r="C8" s="4"/>
      <c r="D8" s="34"/>
      <c r="E8" s="34"/>
      <c r="F8" s="34"/>
      <c r="G8" s="34"/>
      <c r="H8" s="34"/>
      <c r="I8" s="34"/>
      <c r="J8" s="34"/>
      <c r="K8" s="5"/>
      <c r="L8" s="34"/>
      <c r="M8" s="34"/>
      <c r="N8" s="34"/>
      <c r="O8" s="34"/>
      <c r="P8" s="34"/>
      <c r="Q8" s="34"/>
      <c r="R8" s="51"/>
      <c r="S8" s="51"/>
      <c r="T8" s="51"/>
      <c r="U8" s="34"/>
      <c r="V8" s="34"/>
    </row>
    <row r="9" spans="1:257" ht="12.75" hidden="1" customHeight="1" x14ac:dyDescent="0.2">
      <c r="A9" s="2"/>
      <c r="B9" s="7">
        <f>B21*(SUMPRODUCT(J27:J35,I39:I47))</f>
        <v>0</v>
      </c>
      <c r="C9" s="4"/>
      <c r="D9" s="34"/>
      <c r="E9" s="34"/>
      <c r="F9" s="34"/>
      <c r="G9" s="34"/>
      <c r="H9" s="34"/>
      <c r="I9" s="34"/>
      <c r="J9" s="34"/>
      <c r="K9" s="5"/>
      <c r="L9" s="34"/>
      <c r="M9" s="34"/>
      <c r="N9" s="34"/>
      <c r="O9" s="34"/>
      <c r="P9" s="34"/>
      <c r="Q9" s="34"/>
      <c r="R9" s="51"/>
      <c r="S9" s="51"/>
      <c r="T9" s="51"/>
      <c r="U9" s="34"/>
      <c r="V9" s="34"/>
    </row>
    <row r="10" spans="1:257" ht="13.5" hidden="1" customHeight="1" x14ac:dyDescent="0.2">
      <c r="A10" s="2"/>
      <c r="B10" s="8" t="e">
        <f>B22*(SUMPRODUCT(#REF!,J39:J47))</f>
        <v>#REF!</v>
      </c>
      <c r="C10" s="4"/>
      <c r="D10" s="34"/>
      <c r="E10" s="34"/>
      <c r="F10" s="34"/>
      <c r="G10" s="34"/>
      <c r="H10" s="34"/>
      <c r="I10" s="34"/>
      <c r="J10" s="34"/>
      <c r="K10" s="5"/>
      <c r="L10" s="34"/>
      <c r="M10" s="34"/>
      <c r="N10" s="34"/>
      <c r="O10" s="34"/>
      <c r="P10" s="34"/>
      <c r="Q10" s="34"/>
      <c r="R10" s="51"/>
      <c r="S10" s="51"/>
      <c r="T10" s="51"/>
      <c r="U10" s="34"/>
      <c r="V10" s="34"/>
    </row>
    <row r="11" spans="1:257" ht="12.75" hidden="1" customHeight="1" x14ac:dyDescent="0.2">
      <c r="A11" s="2"/>
      <c r="B11" s="9" t="e">
        <f>SUM(B2:B10)</f>
        <v>#REF!</v>
      </c>
      <c r="C11" s="10" t="s">
        <v>1</v>
      </c>
      <c r="D11" s="34"/>
      <c r="E11" s="34"/>
      <c r="F11" s="34"/>
      <c r="G11" s="34"/>
      <c r="H11" s="34"/>
      <c r="I11" s="34"/>
      <c r="J11" s="34"/>
      <c r="K11" s="5"/>
      <c r="L11" s="34"/>
      <c r="M11" s="34"/>
      <c r="N11" s="34"/>
      <c r="O11" s="34"/>
      <c r="P11" s="34"/>
      <c r="Q11" s="34"/>
      <c r="R11" s="51"/>
      <c r="S11" s="51"/>
      <c r="T11" s="51"/>
      <c r="U11" s="34"/>
      <c r="V11" s="34"/>
    </row>
    <row r="12" spans="1:257" s="51" customFormat="1" ht="13.5" hidden="1" customHeight="1" x14ac:dyDescent="0.2">
      <c r="A12" s="54"/>
      <c r="B12" s="63" t="e">
        <f>B11/SUM(B14:B22)</f>
        <v>#REF!</v>
      </c>
      <c r="C12" s="55" t="s">
        <v>2</v>
      </c>
      <c r="D12" s="56"/>
      <c r="E12" s="56"/>
      <c r="F12" s="56"/>
      <c r="G12" s="56"/>
      <c r="H12" s="56"/>
      <c r="I12" s="56"/>
      <c r="J12" s="56"/>
      <c r="K12" s="100"/>
      <c r="L12" s="56"/>
      <c r="M12" s="56"/>
      <c r="N12" s="56"/>
      <c r="O12" s="56"/>
      <c r="P12" s="56"/>
      <c r="Q12" s="56"/>
      <c r="U12" s="56"/>
      <c r="V12" s="56"/>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c r="CK12" s="58"/>
      <c r="CL12" s="58"/>
      <c r="CM12" s="58"/>
      <c r="CN12" s="58"/>
      <c r="CO12" s="58"/>
      <c r="CP12" s="58"/>
      <c r="CQ12" s="58"/>
      <c r="CR12" s="58"/>
      <c r="CS12" s="58"/>
      <c r="CT12" s="58"/>
      <c r="CU12" s="58"/>
      <c r="CV12" s="58"/>
      <c r="CW12" s="58"/>
      <c r="CX12" s="58"/>
      <c r="CY12" s="58"/>
      <c r="CZ12" s="58"/>
      <c r="DA12" s="58"/>
      <c r="DB12" s="58"/>
      <c r="DC12" s="58"/>
      <c r="DD12" s="58"/>
      <c r="DE12" s="58"/>
      <c r="DF12" s="58"/>
      <c r="DG12" s="58"/>
      <c r="DH12" s="58"/>
      <c r="DI12" s="58"/>
      <c r="DJ12" s="58"/>
      <c r="DK12" s="58"/>
      <c r="DL12" s="58"/>
      <c r="DM12" s="58"/>
      <c r="DN12" s="58"/>
      <c r="DO12" s="58"/>
      <c r="DP12" s="58"/>
      <c r="DQ12" s="58"/>
      <c r="DR12" s="58"/>
      <c r="DS12" s="58"/>
      <c r="DT12" s="58"/>
      <c r="DU12" s="58"/>
      <c r="DV12" s="58"/>
      <c r="DW12" s="58"/>
      <c r="DX12" s="58"/>
      <c r="DY12" s="58"/>
      <c r="DZ12" s="58"/>
      <c r="EA12" s="58"/>
      <c r="EB12" s="58"/>
      <c r="EC12" s="58"/>
      <c r="ED12" s="58"/>
      <c r="EE12" s="58"/>
      <c r="EF12" s="58"/>
      <c r="EG12" s="58"/>
      <c r="EH12" s="58"/>
      <c r="EI12" s="58"/>
      <c r="EJ12" s="58"/>
      <c r="EK12" s="58"/>
      <c r="EL12" s="58"/>
      <c r="EM12" s="58"/>
      <c r="EN12" s="58"/>
      <c r="EO12" s="58"/>
      <c r="EP12" s="58"/>
      <c r="EQ12" s="58"/>
      <c r="ER12" s="58"/>
      <c r="ES12" s="58"/>
      <c r="ET12" s="58"/>
      <c r="EU12" s="58"/>
      <c r="EV12" s="58"/>
      <c r="EW12" s="58"/>
      <c r="EX12" s="58"/>
      <c r="EY12" s="58"/>
      <c r="EZ12" s="58"/>
      <c r="FA12" s="58"/>
      <c r="FB12" s="58"/>
      <c r="FC12" s="58"/>
      <c r="FD12" s="58"/>
      <c r="FE12" s="58"/>
      <c r="FF12" s="58"/>
      <c r="FG12" s="58"/>
      <c r="FH12" s="58"/>
      <c r="FI12" s="58"/>
      <c r="FJ12" s="58"/>
      <c r="FK12" s="58"/>
      <c r="FL12" s="58"/>
      <c r="FM12" s="58"/>
      <c r="FN12" s="58"/>
      <c r="FO12" s="58"/>
      <c r="FP12" s="58"/>
      <c r="FQ12" s="58"/>
      <c r="FR12" s="58"/>
      <c r="FS12" s="58"/>
      <c r="FT12" s="58"/>
      <c r="FU12" s="58"/>
      <c r="FV12" s="58"/>
      <c r="FW12" s="58"/>
      <c r="FX12" s="58"/>
      <c r="FY12" s="58"/>
      <c r="FZ12" s="58"/>
      <c r="GA12" s="58"/>
      <c r="GB12" s="58"/>
      <c r="GC12" s="58"/>
      <c r="GD12" s="58"/>
      <c r="GE12" s="58"/>
      <c r="GF12" s="58"/>
      <c r="GG12" s="58"/>
      <c r="GH12" s="58"/>
      <c r="GI12" s="58"/>
      <c r="GJ12" s="58"/>
      <c r="GK12" s="58"/>
      <c r="GL12" s="58"/>
      <c r="GM12" s="58"/>
      <c r="GN12" s="58"/>
      <c r="GO12" s="58"/>
      <c r="GP12" s="58"/>
      <c r="GQ12" s="58"/>
      <c r="GR12" s="58"/>
      <c r="GS12" s="58"/>
      <c r="GT12" s="58"/>
      <c r="GU12" s="58"/>
      <c r="GV12" s="58"/>
      <c r="GW12" s="58"/>
      <c r="GX12" s="58"/>
      <c r="GY12" s="58"/>
      <c r="GZ12" s="58"/>
      <c r="HA12" s="58"/>
      <c r="HB12" s="58"/>
      <c r="HC12" s="58"/>
      <c r="HD12" s="58"/>
      <c r="HE12" s="58"/>
      <c r="HF12" s="58"/>
      <c r="HG12" s="58"/>
      <c r="HH12" s="58"/>
      <c r="HI12" s="58"/>
      <c r="HJ12" s="58"/>
      <c r="HK12" s="58"/>
      <c r="HL12" s="58"/>
      <c r="HM12" s="58"/>
      <c r="HN12" s="58"/>
      <c r="HO12" s="58"/>
      <c r="HP12" s="58"/>
      <c r="HQ12" s="58"/>
      <c r="HR12" s="58"/>
      <c r="HS12" s="58"/>
      <c r="HT12" s="58"/>
      <c r="HU12" s="58"/>
      <c r="HV12" s="58"/>
      <c r="HW12" s="58"/>
      <c r="HX12" s="58"/>
      <c r="HY12" s="58"/>
      <c r="HZ12" s="58"/>
      <c r="IA12" s="58"/>
      <c r="IB12" s="58"/>
      <c r="IC12" s="58"/>
      <c r="ID12" s="58"/>
      <c r="IE12" s="58"/>
      <c r="IF12" s="58"/>
      <c r="IG12" s="58"/>
      <c r="IH12" s="58"/>
      <c r="II12" s="58"/>
      <c r="IJ12" s="58"/>
      <c r="IK12" s="58"/>
      <c r="IL12" s="58"/>
      <c r="IM12" s="58"/>
      <c r="IN12" s="58"/>
      <c r="IO12" s="58"/>
      <c r="IP12" s="58"/>
      <c r="IQ12" s="58"/>
      <c r="IR12" s="58"/>
      <c r="IS12" s="58"/>
      <c r="IT12" s="58"/>
      <c r="IU12" s="58"/>
      <c r="IV12" s="58"/>
      <c r="IW12" s="58"/>
    </row>
    <row r="13" spans="1:257" s="86" customFormat="1" ht="37.5" customHeight="1" x14ac:dyDescent="0.2">
      <c r="A13" s="94" t="s">
        <v>3</v>
      </c>
      <c r="B13" s="103" t="s">
        <v>4</v>
      </c>
      <c r="C13" s="95" t="s">
        <v>31</v>
      </c>
      <c r="D13" s="160"/>
      <c r="E13" s="150" t="s">
        <v>5</v>
      </c>
      <c r="F13" s="122"/>
      <c r="G13" s="91">
        <v>0.02</v>
      </c>
      <c r="H13" s="127"/>
      <c r="I13" s="99"/>
      <c r="K13" s="201" t="s">
        <v>6</v>
      </c>
      <c r="L13" s="202"/>
      <c r="M13" s="202"/>
      <c r="N13" s="151"/>
      <c r="Q13" s="127"/>
      <c r="R13" s="51"/>
      <c r="S13" s="51"/>
      <c r="T13" s="51"/>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row>
    <row r="14" spans="1:257" s="71" customFormat="1" ht="12.75" customHeight="1" thickBot="1" x14ac:dyDescent="0.25">
      <c r="A14" s="65" t="s">
        <v>7</v>
      </c>
      <c r="B14" s="104">
        <v>2870000</v>
      </c>
      <c r="C14" s="34">
        <f ca="1">B14/10</f>
        <v>0.1</v>
      </c>
      <c r="D14" s="161"/>
      <c r="E14" s="150" t="s">
        <v>8</v>
      </c>
      <c r="F14" s="122"/>
      <c r="G14" s="92">
        <v>5.0000000000000001E-4</v>
      </c>
      <c r="H14" s="128"/>
      <c r="I14" s="67" t="s">
        <v>9</v>
      </c>
      <c r="J14" s="68"/>
      <c r="K14" s="69" t="s">
        <v>10</v>
      </c>
      <c r="L14" s="69" t="s">
        <v>11</v>
      </c>
      <c r="M14" s="69" t="s">
        <v>12</v>
      </c>
      <c r="N14" s="114" t="s">
        <v>33</v>
      </c>
      <c r="O14" s="116" t="s">
        <v>34</v>
      </c>
      <c r="P14" s="118" t="s">
        <v>19</v>
      </c>
      <c r="Q14" s="128"/>
      <c r="R14" s="51"/>
      <c r="S14" s="51"/>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0"/>
      <c r="DD14" s="70"/>
      <c r="DE14" s="70"/>
      <c r="DF14" s="70"/>
      <c r="DG14" s="70"/>
      <c r="DH14" s="70"/>
      <c r="DI14" s="70"/>
      <c r="DJ14" s="70"/>
      <c r="DK14" s="70"/>
      <c r="DL14" s="70"/>
      <c r="DM14" s="70"/>
      <c r="DN14" s="70"/>
      <c r="DO14" s="70"/>
      <c r="DP14" s="70"/>
      <c r="DQ14" s="70"/>
      <c r="DR14" s="70"/>
      <c r="DS14" s="70"/>
      <c r="DT14" s="70"/>
      <c r="DU14" s="70"/>
      <c r="DV14" s="70"/>
      <c r="DW14" s="70"/>
      <c r="DX14" s="70"/>
      <c r="DY14" s="70"/>
      <c r="DZ14" s="70"/>
      <c r="EA14" s="70"/>
      <c r="EB14" s="70"/>
      <c r="EC14" s="70"/>
      <c r="ED14" s="70"/>
      <c r="EE14" s="70"/>
      <c r="EF14" s="70"/>
      <c r="EG14" s="70"/>
      <c r="EH14" s="70"/>
      <c r="EI14" s="70"/>
      <c r="EJ14" s="70"/>
      <c r="EK14" s="70"/>
      <c r="EL14" s="70"/>
      <c r="EM14" s="70"/>
      <c r="EN14" s="70"/>
      <c r="EO14" s="70"/>
      <c r="EP14" s="70"/>
      <c r="EQ14" s="70"/>
      <c r="ER14" s="70"/>
      <c r="ES14" s="70"/>
      <c r="ET14" s="70"/>
      <c r="EU14" s="70"/>
      <c r="EV14" s="70"/>
      <c r="EW14" s="70"/>
      <c r="EX14" s="70"/>
      <c r="EY14" s="70"/>
      <c r="EZ14" s="70"/>
      <c r="FA14" s="70"/>
      <c r="FB14" s="70"/>
      <c r="FC14" s="70"/>
      <c r="FD14" s="70"/>
      <c r="FE14" s="70"/>
      <c r="FF14" s="70"/>
      <c r="FG14" s="70"/>
      <c r="FH14" s="70"/>
      <c r="FI14" s="70"/>
      <c r="FJ14" s="70"/>
      <c r="FK14" s="70"/>
      <c r="FL14" s="70"/>
      <c r="FM14" s="70"/>
      <c r="FN14" s="70"/>
      <c r="FO14" s="70"/>
      <c r="FP14" s="70"/>
      <c r="FQ14" s="70"/>
      <c r="FR14" s="70"/>
      <c r="FS14" s="70"/>
      <c r="FT14" s="70"/>
      <c r="FU14" s="70"/>
      <c r="FV14" s="70"/>
      <c r="FW14" s="70"/>
      <c r="FX14" s="70"/>
      <c r="FY14" s="70"/>
      <c r="FZ14" s="70"/>
      <c r="GA14" s="70"/>
      <c r="GB14" s="70"/>
      <c r="GC14" s="70"/>
      <c r="GD14" s="70"/>
      <c r="GE14" s="70"/>
      <c r="GF14" s="70"/>
      <c r="GG14" s="70"/>
      <c r="GH14" s="70"/>
      <c r="GI14" s="70"/>
      <c r="GJ14" s="70"/>
      <c r="GK14" s="70"/>
      <c r="GL14" s="70"/>
      <c r="GM14" s="70"/>
      <c r="GN14" s="70"/>
      <c r="GO14" s="70"/>
      <c r="GP14" s="70"/>
      <c r="GQ14" s="70"/>
      <c r="GR14" s="70"/>
      <c r="GS14" s="70"/>
      <c r="GT14" s="70"/>
      <c r="GU14" s="70"/>
      <c r="GV14" s="70"/>
      <c r="GW14" s="70"/>
      <c r="GX14" s="70"/>
      <c r="GY14" s="70"/>
      <c r="GZ14" s="70"/>
      <c r="HA14" s="70"/>
      <c r="HB14" s="70"/>
      <c r="HC14" s="70"/>
      <c r="HD14" s="70"/>
      <c r="HE14" s="70"/>
      <c r="HF14" s="70"/>
      <c r="HG14" s="70"/>
      <c r="HH14" s="70"/>
      <c r="HI14" s="70"/>
      <c r="HJ14" s="70"/>
      <c r="HK14" s="70"/>
      <c r="HL14" s="70"/>
      <c r="HM14" s="70"/>
      <c r="HN14" s="70"/>
      <c r="HO14" s="70"/>
      <c r="HP14" s="70"/>
      <c r="HQ14" s="70"/>
      <c r="HR14" s="70"/>
      <c r="HS14" s="70"/>
      <c r="HT14" s="70"/>
      <c r="HU14" s="70"/>
      <c r="HV14" s="70"/>
      <c r="HW14" s="70"/>
      <c r="HX14" s="70"/>
      <c r="HY14" s="70"/>
      <c r="HZ14" s="70"/>
      <c r="IA14" s="70"/>
      <c r="IB14" s="70"/>
      <c r="IC14" s="70"/>
      <c r="ID14" s="70"/>
      <c r="IE14" s="70"/>
      <c r="IF14" s="70"/>
      <c r="IG14" s="70"/>
      <c r="IH14" s="70"/>
      <c r="II14" s="70"/>
      <c r="IJ14" s="70"/>
      <c r="IK14" s="70"/>
      <c r="IL14" s="70"/>
      <c r="IM14" s="70"/>
      <c r="IN14" s="70"/>
      <c r="IO14" s="70"/>
      <c r="IP14" s="70"/>
      <c r="IQ14" s="70"/>
      <c r="IR14" s="70"/>
      <c r="IS14" s="70"/>
      <c r="IT14" s="70"/>
    </row>
    <row r="15" spans="1:257" ht="12.75" customHeight="1" x14ac:dyDescent="0.2">
      <c r="A15" s="12" t="s">
        <v>14</v>
      </c>
      <c r="B15" s="105">
        <v>572000</v>
      </c>
      <c r="C15" s="34">
        <f t="shared" ref="C15:C22" ca="1" si="0">B15/10</f>
        <v>7.4999999999999997E-2</v>
      </c>
      <c r="D15" s="161"/>
      <c r="E15" s="150" t="s">
        <v>15</v>
      </c>
      <c r="F15" s="122"/>
      <c r="G15" s="93">
        <v>50</v>
      </c>
      <c r="H15" s="129"/>
      <c r="I15" s="13">
        <v>1</v>
      </c>
      <c r="J15" s="238" t="s">
        <v>16</v>
      </c>
      <c r="K15" s="146" t="s">
        <v>16</v>
      </c>
      <c r="L15" s="146" t="s">
        <v>7</v>
      </c>
      <c r="M15" s="78" t="s">
        <v>14</v>
      </c>
      <c r="N15" s="115"/>
      <c r="O15" s="117"/>
      <c r="P15" s="119"/>
      <c r="Q15" s="128"/>
      <c r="R15" s="51"/>
      <c r="S15" s="51"/>
      <c r="T15" s="1"/>
      <c r="IU15"/>
      <c r="IV15"/>
      <c r="IW15"/>
    </row>
    <row r="16" spans="1:257" s="37" customFormat="1" ht="12.75" customHeight="1" x14ac:dyDescent="0.2">
      <c r="A16" s="38" t="s">
        <v>20</v>
      </c>
      <c r="B16" s="106">
        <v>8450000</v>
      </c>
      <c r="C16" s="34">
        <f t="shared" ca="1" si="0"/>
        <v>0.15</v>
      </c>
      <c r="D16" s="161"/>
      <c r="E16" s="147" t="s">
        <v>79</v>
      </c>
      <c r="F16" s="137"/>
      <c r="G16" s="137"/>
      <c r="H16" s="140"/>
      <c r="I16" s="96"/>
      <c r="J16" s="85"/>
      <c r="K16" s="102">
        <f>(G14*B17)*G15</f>
        <v>8750</v>
      </c>
      <c r="L16" s="79">
        <f>(297*0.02+G15*G14)*B14</f>
        <v>17119550.000000004</v>
      </c>
      <c r="M16" s="79">
        <f>(555*0.02+G15*G14)*B15</f>
        <v>6363500</v>
      </c>
      <c r="N16" s="79">
        <f ca="1">SUM(K16:M16)</f>
        <v>23491800.000000004</v>
      </c>
      <c r="O16" s="80">
        <f ca="1">(B14+B15+B17)*C17</f>
        <v>189600</v>
      </c>
      <c r="P16" s="97">
        <f ca="1">SUM(N16+O16)</f>
        <v>23681400.000000004</v>
      </c>
      <c r="Q16" s="128"/>
      <c r="R16" s="51"/>
      <c r="S16" s="51"/>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s="36"/>
      <c r="EP16" s="36"/>
      <c r="EQ16" s="36"/>
      <c r="ER16" s="36"/>
      <c r="ES16" s="36"/>
      <c r="ET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c r="FU16" s="36"/>
      <c r="FV16" s="36"/>
      <c r="FW16" s="36"/>
      <c r="FX16" s="36"/>
      <c r="FY16" s="36"/>
      <c r="FZ16" s="36"/>
      <c r="GA16" s="36"/>
      <c r="GB16" s="36"/>
      <c r="GC16" s="36"/>
      <c r="GD16" s="36"/>
      <c r="GE16" s="36"/>
      <c r="GF16" s="36"/>
      <c r="GG16" s="36"/>
      <c r="GH16" s="36"/>
      <c r="GI16" s="36"/>
      <c r="GJ16" s="36"/>
      <c r="GK16" s="36"/>
      <c r="GL16" s="36"/>
      <c r="GM16" s="36"/>
      <c r="GN16" s="36"/>
      <c r="GO16" s="36"/>
      <c r="GP16" s="36"/>
      <c r="GQ16" s="36"/>
      <c r="GR16" s="36"/>
      <c r="GS16" s="36"/>
      <c r="GT16" s="36"/>
      <c r="GU16" s="36"/>
      <c r="GV16" s="36"/>
      <c r="GW16" s="36"/>
      <c r="GX16" s="36"/>
      <c r="GY16" s="36"/>
      <c r="GZ16" s="36"/>
      <c r="HA16" s="36"/>
      <c r="HB16" s="36"/>
      <c r="HC16" s="36"/>
      <c r="HD16" s="36"/>
      <c r="HE16" s="36"/>
      <c r="HF16" s="36"/>
      <c r="HG16" s="36"/>
      <c r="HH16" s="36"/>
      <c r="HI16" s="36"/>
      <c r="HJ16" s="36"/>
      <c r="HK16" s="36"/>
      <c r="HL16" s="36"/>
      <c r="HM16" s="36"/>
      <c r="HN16" s="36"/>
      <c r="HO16" s="36"/>
      <c r="HP16" s="36"/>
      <c r="HQ16" s="36"/>
      <c r="HR16" s="36"/>
      <c r="HS16" s="36"/>
      <c r="HT16" s="36"/>
      <c r="HU16" s="36"/>
      <c r="HV16" s="36"/>
      <c r="HW16" s="36"/>
      <c r="HX16" s="36"/>
      <c r="HY16" s="36"/>
      <c r="HZ16" s="36"/>
      <c r="IA16" s="36"/>
      <c r="IB16" s="36"/>
      <c r="IC16" s="36"/>
      <c r="ID16" s="36"/>
      <c r="IE16" s="36"/>
      <c r="IF16" s="36"/>
      <c r="IG16" s="36"/>
      <c r="IH16" s="36"/>
      <c r="II16" s="36"/>
      <c r="IJ16" s="36"/>
      <c r="IK16" s="36"/>
      <c r="IL16" s="36"/>
      <c r="IM16" s="36"/>
      <c r="IN16" s="36"/>
      <c r="IO16" s="36"/>
      <c r="IP16" s="36"/>
      <c r="IQ16" s="36"/>
      <c r="IR16" s="36"/>
      <c r="IS16" s="36"/>
      <c r="IT16" s="36"/>
    </row>
    <row r="17" spans="1:257" ht="12.75" customHeight="1" x14ac:dyDescent="0.2">
      <c r="A17" s="12" t="s">
        <v>16</v>
      </c>
      <c r="B17" s="105">
        <v>350000</v>
      </c>
      <c r="C17" s="34">
        <f t="shared" ca="1" si="0"/>
        <v>0.05</v>
      </c>
      <c r="D17" s="161"/>
      <c r="E17" s="147"/>
      <c r="F17" s="137"/>
      <c r="G17" s="137"/>
      <c r="H17" s="140"/>
      <c r="I17" s="13">
        <v>2</v>
      </c>
      <c r="J17" s="239" t="s">
        <v>77</v>
      </c>
      <c r="K17" s="76" t="s">
        <v>18</v>
      </c>
      <c r="L17" s="76" t="s">
        <v>17</v>
      </c>
      <c r="M17" s="77" t="s">
        <v>24</v>
      </c>
      <c r="N17" s="81"/>
      <c r="O17" s="82"/>
      <c r="P17" s="81"/>
      <c r="Q17" s="128"/>
      <c r="R17" s="51"/>
      <c r="S17" s="51"/>
      <c r="T17" s="1"/>
      <c r="IU17"/>
      <c r="IV17"/>
      <c r="IW17"/>
    </row>
    <row r="18" spans="1:257" ht="12.75" customHeight="1" x14ac:dyDescent="0.2">
      <c r="A18" s="12" t="s">
        <v>17</v>
      </c>
      <c r="B18" s="105">
        <v>901000</v>
      </c>
      <c r="C18" s="34">
        <f t="shared" ca="1" si="0"/>
        <v>0.1</v>
      </c>
      <c r="D18" s="161"/>
      <c r="E18" s="147"/>
      <c r="F18" s="137"/>
      <c r="G18" s="137"/>
      <c r="H18" s="140"/>
      <c r="I18" s="14"/>
      <c r="J18" s="85"/>
      <c r="K18" s="83">
        <f>B19*G15*G14</f>
        <v>8325</v>
      </c>
      <c r="L18" s="79">
        <f>(263*0.02+G15*G14)*B18</f>
        <v>4761785</v>
      </c>
      <c r="M18" s="79">
        <f>(479*0.02+G15*G14)*B21</f>
        <v>6944415</v>
      </c>
      <c r="N18" s="79">
        <f ca="1">SUM(K18:M18)</f>
        <v>11714525</v>
      </c>
      <c r="O18" s="80">
        <f ca="1">(B18+B19+B21)*C19</f>
        <v>97850</v>
      </c>
      <c r="P18" s="97">
        <f ca="1">SUM(N18+O18)</f>
        <v>11812375</v>
      </c>
      <c r="Q18" s="128"/>
      <c r="R18" s="51"/>
      <c r="S18" s="51"/>
      <c r="T18" s="1"/>
      <c r="IU18"/>
      <c r="IV18"/>
      <c r="IW18"/>
    </row>
    <row r="19" spans="1:257" ht="12.75" customHeight="1" x14ac:dyDescent="0.2">
      <c r="A19" s="12" t="s">
        <v>18</v>
      </c>
      <c r="B19" s="105">
        <v>333000</v>
      </c>
      <c r="C19" s="34">
        <f t="shared" ca="1" si="0"/>
        <v>0.05</v>
      </c>
      <c r="D19" s="161"/>
      <c r="E19" s="147"/>
      <c r="F19" s="137"/>
      <c r="G19" s="137"/>
      <c r="H19" s="140"/>
      <c r="I19" s="13">
        <v>3</v>
      </c>
      <c r="J19" s="239" t="s">
        <v>78</v>
      </c>
      <c r="K19" s="78" t="s">
        <v>22</v>
      </c>
      <c r="L19" s="77" t="s">
        <v>20</v>
      </c>
      <c r="M19" s="78" t="s">
        <v>21</v>
      </c>
      <c r="N19" s="81"/>
      <c r="O19" s="82"/>
      <c r="P19" s="81"/>
      <c r="Q19" s="128"/>
      <c r="R19" s="51"/>
      <c r="S19" s="51"/>
      <c r="T19" s="1"/>
      <c r="IU19"/>
      <c r="IV19"/>
      <c r="IW19"/>
    </row>
    <row r="20" spans="1:257" ht="12.75" customHeight="1" x14ac:dyDescent="0.2">
      <c r="A20" s="12" t="s">
        <v>22</v>
      </c>
      <c r="B20" s="105">
        <v>306000</v>
      </c>
      <c r="C20" s="34">
        <f t="shared" ca="1" si="0"/>
        <v>0.05</v>
      </c>
      <c r="D20" s="161"/>
      <c r="E20" s="147"/>
      <c r="F20" s="137"/>
      <c r="G20" s="137"/>
      <c r="H20" s="140"/>
      <c r="I20" s="14"/>
      <c r="J20" s="85"/>
      <c r="K20" s="83">
        <f>B20*G15*G14</f>
        <v>7650</v>
      </c>
      <c r="L20" s="79">
        <f>(371*0.02+G15*G14)*B16</f>
        <v>62910250</v>
      </c>
      <c r="M20" s="79">
        <f>(589*0.02+G15*G14)*B22</f>
        <v>7201050</v>
      </c>
      <c r="N20" s="79">
        <f ca="1">SUM(K20:L20)</f>
        <v>62917900</v>
      </c>
      <c r="O20" s="80">
        <f ca="1">(B16+B20+B22)*C20</f>
        <v>468300</v>
      </c>
      <c r="P20" s="97">
        <f ca="1">SUM(N20+O20)</f>
        <v>63386200</v>
      </c>
      <c r="Q20" s="128"/>
      <c r="R20" s="51"/>
      <c r="S20" s="51"/>
      <c r="T20" s="1"/>
      <c r="IU20"/>
      <c r="IV20"/>
      <c r="IW20"/>
    </row>
    <row r="21" spans="1:257" s="37" customFormat="1" ht="12.75" customHeight="1" x14ac:dyDescent="0.2">
      <c r="A21" s="38" t="s">
        <v>23</v>
      </c>
      <c r="B21" s="106">
        <v>723000</v>
      </c>
      <c r="C21" s="34">
        <f t="shared" ca="1" si="0"/>
        <v>7.4999999999999997E-2</v>
      </c>
      <c r="D21" s="161"/>
      <c r="E21" s="147"/>
      <c r="F21" s="137"/>
      <c r="G21" s="137"/>
      <c r="H21" s="140"/>
      <c r="I21" s="39"/>
      <c r="J21" s="85"/>
      <c r="K21" s="40"/>
      <c r="L21" s="35"/>
      <c r="M21" s="35"/>
      <c r="N21" s="35"/>
      <c r="O21" s="35"/>
      <c r="P21" s="41"/>
      <c r="Q21" s="128"/>
      <c r="R21" s="51"/>
      <c r="S21" s="51"/>
      <c r="T21" s="51"/>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c r="FU21" s="36"/>
      <c r="FV21" s="36"/>
      <c r="FW21" s="36"/>
      <c r="FX21" s="36"/>
      <c r="FY21" s="36"/>
      <c r="FZ21" s="36"/>
      <c r="GA21" s="36"/>
      <c r="GB21" s="36"/>
      <c r="GC21" s="36"/>
      <c r="GD21" s="36"/>
      <c r="GE21" s="36"/>
      <c r="GF21" s="36"/>
      <c r="GG21" s="36"/>
      <c r="GH21" s="36"/>
      <c r="GI21" s="36"/>
      <c r="GJ21" s="36"/>
      <c r="GK21" s="36"/>
      <c r="GL21" s="36"/>
      <c r="GM21" s="36"/>
      <c r="GN21" s="36"/>
      <c r="GO21" s="36"/>
      <c r="GP21" s="36"/>
      <c r="GQ21" s="36"/>
      <c r="GR21" s="36"/>
      <c r="GS21" s="36"/>
      <c r="GT21" s="36"/>
      <c r="GU21" s="36"/>
      <c r="GV21" s="36"/>
      <c r="GW21" s="36"/>
      <c r="GX21" s="36"/>
      <c r="GY21" s="36"/>
      <c r="GZ21" s="36"/>
      <c r="HA21" s="36"/>
      <c r="HB21" s="36"/>
      <c r="HC21" s="36"/>
      <c r="HD21" s="36"/>
      <c r="HE21" s="36"/>
      <c r="HF21" s="36"/>
      <c r="HG21" s="36"/>
      <c r="HH21" s="36"/>
      <c r="HI21" s="36"/>
      <c r="HJ21" s="36"/>
      <c r="HK21" s="36"/>
      <c r="HL21" s="36"/>
      <c r="HM21" s="36"/>
      <c r="HN21" s="36"/>
      <c r="HO21" s="36"/>
      <c r="HP21" s="36"/>
      <c r="HQ21" s="36"/>
      <c r="HR21" s="36"/>
      <c r="HS21" s="36"/>
      <c r="HT21" s="36"/>
      <c r="HU21" s="36"/>
      <c r="HV21" s="36"/>
      <c r="HW21" s="36"/>
      <c r="HX21" s="36"/>
      <c r="HY21" s="36"/>
      <c r="HZ21" s="36"/>
      <c r="IA21" s="36"/>
      <c r="IB21" s="36"/>
      <c r="IC21" s="36"/>
      <c r="ID21" s="36"/>
      <c r="IE21" s="36"/>
      <c r="IF21" s="36"/>
      <c r="IG21" s="36"/>
      <c r="IH21" s="36"/>
      <c r="II21" s="36"/>
      <c r="IJ21" s="36"/>
      <c r="IK21" s="36"/>
      <c r="IL21" s="36"/>
      <c r="IM21" s="36"/>
      <c r="IN21" s="36"/>
      <c r="IO21" s="36"/>
      <c r="IP21" s="36"/>
      <c r="IQ21" s="36"/>
      <c r="IR21" s="36"/>
      <c r="IS21" s="36"/>
      <c r="IT21" s="36"/>
      <c r="IU21" s="36"/>
    </row>
    <row r="22" spans="1:257" ht="13.5" customHeight="1" thickBot="1" x14ac:dyDescent="0.25">
      <c r="A22" s="16" t="s">
        <v>21</v>
      </c>
      <c r="B22" s="107">
        <v>610000</v>
      </c>
      <c r="C22" s="34">
        <f t="shared" ca="1" si="0"/>
        <v>0.1</v>
      </c>
      <c r="D22" s="161"/>
      <c r="E22" s="147"/>
      <c r="F22" s="137"/>
      <c r="G22" s="137"/>
      <c r="H22" s="140"/>
      <c r="I22" s="62"/>
      <c r="J22" s="200"/>
      <c r="K22" s="200"/>
      <c r="L22" s="200"/>
      <c r="M22" s="124" t="s">
        <v>32</v>
      </c>
      <c r="N22" s="110">
        <f ca="1">SUM(N16+N18+N20)</f>
        <v>98124225</v>
      </c>
      <c r="O22" s="112">
        <f ca="1">SUM(O16+Q118+O20)</f>
        <v>657900</v>
      </c>
      <c r="P22" s="110">
        <f ca="1">SUM(N22+O22)</f>
        <v>98782125</v>
      </c>
      <c r="Q22" s="128"/>
      <c r="R22" s="51"/>
      <c r="S22" s="51"/>
      <c r="T22" s="51"/>
      <c r="IU22"/>
      <c r="IV22"/>
      <c r="IW22"/>
    </row>
    <row r="23" spans="1:257" ht="13.5" customHeight="1" x14ac:dyDescent="0.2">
      <c r="A23" s="17"/>
      <c r="B23" s="108" t="s">
        <v>36</v>
      </c>
      <c r="C23" s="74"/>
      <c r="D23" s="162"/>
      <c r="E23" s="148"/>
      <c r="F23" s="141"/>
      <c r="G23" s="141"/>
      <c r="H23" s="142"/>
      <c r="I23" s="240"/>
      <c r="J23" s="51"/>
      <c r="K23" s="51"/>
      <c r="L23" s="51"/>
      <c r="M23" s="205"/>
      <c r="N23" s="203"/>
      <c r="O23" s="204"/>
      <c r="P23" s="203"/>
      <c r="Q23" s="128"/>
      <c r="R23" s="51"/>
      <c r="S23" s="51"/>
      <c r="T23" s="51"/>
      <c r="IV23"/>
      <c r="IW23"/>
    </row>
    <row r="24" spans="1:257" s="51" customFormat="1" ht="13.5" customHeight="1" x14ac:dyDescent="0.2">
      <c r="A24" s="62"/>
      <c r="B24" s="98" t="s">
        <v>35</v>
      </c>
      <c r="C24" s="109" t="s">
        <v>25</v>
      </c>
      <c r="D24" s="101"/>
      <c r="E24" s="56"/>
      <c r="F24" s="56"/>
      <c r="G24" s="56"/>
      <c r="H24" s="56"/>
      <c r="I24" s="56"/>
      <c r="J24" s="56"/>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58"/>
      <c r="CI24" s="58"/>
      <c r="CJ24" s="58"/>
      <c r="CK24" s="58"/>
      <c r="CL24" s="58"/>
      <c r="CM24" s="58"/>
      <c r="CN24" s="58"/>
      <c r="CO24" s="58"/>
      <c r="CP24" s="58"/>
      <c r="CQ24" s="58"/>
      <c r="CR24" s="58"/>
      <c r="CS24" s="58"/>
      <c r="CT24" s="58"/>
      <c r="CU24" s="58"/>
      <c r="CV24" s="58"/>
      <c r="CW24" s="58"/>
      <c r="CX24" s="58"/>
      <c r="CY24" s="58"/>
      <c r="CZ24" s="58"/>
      <c r="DA24" s="58"/>
      <c r="DB24" s="58"/>
      <c r="DC24" s="58"/>
      <c r="DD24" s="58"/>
      <c r="DE24" s="58"/>
      <c r="DF24" s="58"/>
      <c r="DG24" s="58"/>
      <c r="DH24" s="58"/>
      <c r="DI24" s="58"/>
      <c r="DJ24" s="58"/>
      <c r="DK24" s="58"/>
      <c r="DL24" s="58"/>
      <c r="DM24" s="58"/>
      <c r="DN24" s="58"/>
      <c r="DO24" s="58"/>
      <c r="DP24" s="58"/>
      <c r="DQ24" s="58"/>
      <c r="DR24" s="58"/>
      <c r="DS24" s="58"/>
      <c r="DT24" s="58"/>
      <c r="DU24" s="58"/>
      <c r="DV24" s="58"/>
      <c r="DW24" s="58"/>
      <c r="DX24" s="58"/>
      <c r="DY24" s="58"/>
      <c r="DZ24" s="58"/>
      <c r="EA24" s="58"/>
      <c r="EB24" s="58"/>
      <c r="EC24" s="58"/>
      <c r="ED24" s="58"/>
      <c r="EE24" s="58"/>
      <c r="EF24" s="58"/>
      <c r="EG24" s="58"/>
      <c r="EH24" s="58"/>
      <c r="EI24" s="58"/>
      <c r="EJ24" s="58"/>
      <c r="EK24" s="58"/>
      <c r="EL24" s="58"/>
      <c r="EM24" s="58"/>
      <c r="EN24" s="58"/>
      <c r="EO24" s="58"/>
      <c r="EP24" s="58"/>
      <c r="EQ24" s="58"/>
      <c r="ER24" s="58"/>
      <c r="ES24" s="58"/>
      <c r="ET24" s="58"/>
      <c r="EU24" s="58"/>
      <c r="EV24" s="58"/>
      <c r="EW24" s="58"/>
      <c r="EX24" s="58"/>
      <c r="EY24" s="58"/>
      <c r="EZ24" s="58"/>
      <c r="FA24" s="58"/>
      <c r="FB24" s="58"/>
      <c r="FC24" s="58"/>
      <c r="FD24" s="58"/>
      <c r="FE24" s="58"/>
      <c r="FF24" s="58"/>
      <c r="FG24" s="58"/>
      <c r="FH24" s="58"/>
      <c r="FI24" s="58"/>
      <c r="FJ24" s="58"/>
      <c r="FK24" s="58"/>
      <c r="FL24" s="58"/>
      <c r="FM24" s="58"/>
      <c r="FN24" s="58"/>
      <c r="FO24" s="58"/>
      <c r="FP24" s="58"/>
      <c r="FQ24" s="58"/>
      <c r="FR24" s="58"/>
      <c r="FS24" s="58"/>
      <c r="FT24" s="58"/>
      <c r="FU24" s="58"/>
      <c r="FV24" s="58"/>
      <c r="FW24" s="58"/>
      <c r="FX24" s="58"/>
      <c r="FY24" s="58"/>
      <c r="FZ24" s="58"/>
      <c r="GA24" s="58"/>
      <c r="GB24" s="58"/>
      <c r="GC24" s="58"/>
      <c r="GD24" s="58"/>
      <c r="GE24" s="58"/>
      <c r="GF24" s="58"/>
      <c r="GG24" s="58"/>
      <c r="GH24" s="58"/>
      <c r="GI24" s="58"/>
      <c r="GJ24" s="58"/>
      <c r="GK24" s="58"/>
      <c r="GL24" s="58"/>
      <c r="GM24" s="58"/>
      <c r="GN24" s="58"/>
      <c r="GO24" s="58"/>
      <c r="GP24" s="58"/>
      <c r="GQ24" s="58"/>
      <c r="GR24" s="58"/>
      <c r="GS24" s="58"/>
      <c r="GT24" s="58"/>
      <c r="GU24" s="58"/>
      <c r="GV24" s="58"/>
      <c r="GW24" s="58"/>
      <c r="GX24" s="58"/>
      <c r="GY24" s="58"/>
      <c r="GZ24" s="58"/>
      <c r="HA24" s="58"/>
      <c r="HB24" s="58"/>
      <c r="HC24" s="58"/>
      <c r="HD24" s="58"/>
      <c r="HE24" s="58"/>
      <c r="HF24" s="58"/>
      <c r="HG24" s="58"/>
      <c r="HH24" s="58"/>
      <c r="HI24" s="58"/>
      <c r="HJ24" s="58"/>
      <c r="HK24" s="58"/>
      <c r="HL24" s="58"/>
      <c r="HM24" s="58"/>
      <c r="HN24" s="58"/>
      <c r="HO24" s="58"/>
      <c r="HP24" s="58"/>
      <c r="HQ24" s="58"/>
      <c r="HR24" s="58"/>
      <c r="HS24" s="58"/>
      <c r="HT24" s="58"/>
      <c r="HU24" s="58"/>
      <c r="HV24" s="58"/>
      <c r="HW24" s="58"/>
      <c r="HX24" s="58"/>
      <c r="HY24" s="58"/>
      <c r="HZ24" s="58"/>
      <c r="IA24" s="58"/>
      <c r="IB24" s="58"/>
      <c r="IC24" s="58"/>
      <c r="ID24" s="58"/>
      <c r="IE24" s="58"/>
      <c r="IF24" s="58"/>
      <c r="IG24" s="58"/>
      <c r="IH24" s="58"/>
      <c r="II24" s="58"/>
      <c r="IJ24" s="58"/>
    </row>
    <row r="25" spans="1:257" s="51" customFormat="1" ht="13.5" customHeight="1" x14ac:dyDescent="0.2">
      <c r="B25" s="61"/>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58"/>
      <c r="CI25" s="58"/>
      <c r="CJ25" s="58"/>
      <c r="CK25" s="58"/>
      <c r="CL25" s="58"/>
      <c r="CM25" s="58"/>
      <c r="CN25" s="58"/>
      <c r="CO25" s="58"/>
      <c r="CP25" s="58"/>
      <c r="CQ25" s="58"/>
      <c r="CR25" s="58"/>
      <c r="CS25" s="58"/>
      <c r="CT25" s="58"/>
      <c r="CU25" s="58"/>
      <c r="CV25" s="58"/>
      <c r="CW25" s="58"/>
      <c r="CX25" s="58"/>
      <c r="CY25" s="58"/>
      <c r="CZ25" s="58"/>
      <c r="DA25" s="58"/>
      <c r="DB25" s="58"/>
      <c r="DC25" s="58"/>
      <c r="DD25" s="58"/>
      <c r="DE25" s="58"/>
      <c r="DF25" s="58"/>
      <c r="DG25" s="58"/>
      <c r="DH25" s="58"/>
      <c r="DI25" s="58"/>
      <c r="DJ25" s="58"/>
      <c r="DK25" s="58"/>
      <c r="DL25" s="58"/>
      <c r="DM25" s="58"/>
      <c r="DN25" s="58"/>
      <c r="DO25" s="58"/>
      <c r="DP25" s="58"/>
      <c r="DQ25" s="58"/>
      <c r="DR25" s="58"/>
      <c r="DS25" s="58"/>
      <c r="DT25" s="58"/>
      <c r="DU25" s="58"/>
      <c r="DV25" s="58"/>
      <c r="DW25" s="58"/>
      <c r="DX25" s="58"/>
      <c r="DY25" s="58"/>
      <c r="DZ25" s="58"/>
      <c r="EA25" s="58"/>
      <c r="EB25" s="58"/>
      <c r="EC25" s="58"/>
      <c r="ED25" s="58"/>
      <c r="EE25" s="58"/>
      <c r="EF25" s="58"/>
      <c r="EG25" s="58"/>
      <c r="EH25" s="58"/>
      <c r="EI25" s="58"/>
      <c r="EJ25" s="58"/>
      <c r="EK25" s="58"/>
      <c r="EL25" s="58"/>
      <c r="EM25" s="58"/>
      <c r="EN25" s="58"/>
      <c r="EO25" s="58"/>
      <c r="EP25" s="58"/>
      <c r="EQ25" s="58"/>
      <c r="ER25" s="58"/>
      <c r="ES25" s="58"/>
      <c r="ET25" s="58"/>
      <c r="EU25" s="58"/>
      <c r="EV25" s="58"/>
      <c r="EW25" s="58"/>
      <c r="EX25" s="58"/>
      <c r="EY25" s="58"/>
      <c r="EZ25" s="58"/>
      <c r="FA25" s="58"/>
      <c r="FB25" s="58"/>
      <c r="FC25" s="58"/>
      <c r="FD25" s="58"/>
      <c r="FE25" s="58"/>
      <c r="FF25" s="58"/>
      <c r="FG25" s="58"/>
      <c r="FH25" s="58"/>
      <c r="FI25" s="58"/>
      <c r="FJ25" s="58"/>
      <c r="FK25" s="58"/>
      <c r="FL25" s="58"/>
      <c r="FM25" s="58"/>
      <c r="FN25" s="58"/>
      <c r="FO25" s="58"/>
      <c r="FP25" s="58"/>
      <c r="FQ25" s="58"/>
      <c r="FR25" s="58"/>
      <c r="FS25" s="58"/>
      <c r="FT25" s="58"/>
      <c r="FU25" s="58"/>
      <c r="FV25" s="58"/>
      <c r="FW25" s="58"/>
      <c r="FX25" s="58"/>
      <c r="FY25" s="58"/>
      <c r="FZ25" s="58"/>
      <c r="GA25" s="58"/>
      <c r="GB25" s="58"/>
      <c r="GC25" s="58"/>
      <c r="GD25" s="58"/>
      <c r="GE25" s="58"/>
      <c r="GF25" s="58"/>
      <c r="GG25" s="58"/>
      <c r="GH25" s="58"/>
      <c r="GI25" s="58"/>
      <c r="GJ25" s="58"/>
      <c r="GK25" s="58"/>
      <c r="GL25" s="58"/>
      <c r="GM25" s="58"/>
      <c r="GN25" s="58"/>
      <c r="GO25" s="58"/>
      <c r="GP25" s="58"/>
      <c r="GQ25" s="58"/>
      <c r="GR25" s="58"/>
      <c r="GS25" s="58"/>
      <c r="GT25" s="58"/>
      <c r="GU25" s="58"/>
      <c r="GV25" s="58"/>
      <c r="GW25" s="58"/>
      <c r="GX25" s="58"/>
      <c r="GY25" s="58"/>
      <c r="GZ25" s="58"/>
      <c r="HA25" s="58"/>
      <c r="HB25" s="58"/>
      <c r="HC25" s="58"/>
      <c r="HD25" s="58"/>
      <c r="HE25" s="58"/>
      <c r="HF25" s="58"/>
      <c r="HG25" s="58"/>
      <c r="HH25" s="58"/>
      <c r="HI25" s="58"/>
      <c r="HJ25" s="58"/>
      <c r="HK25" s="58"/>
      <c r="HL25" s="58"/>
      <c r="HM25" s="58"/>
      <c r="HN25" s="58"/>
      <c r="HO25" s="58"/>
      <c r="HP25" s="58"/>
      <c r="HQ25" s="58"/>
      <c r="HR25" s="58"/>
      <c r="HS25" s="58"/>
      <c r="HT25" s="58"/>
      <c r="HU25" s="58"/>
      <c r="HV25" s="58"/>
      <c r="HW25" s="58"/>
      <c r="HX25" s="58"/>
      <c r="HY25" s="58"/>
      <c r="HZ25" s="58"/>
      <c r="IA25" s="58"/>
      <c r="IB25" s="58"/>
      <c r="IC25" s="58"/>
      <c r="ID25" s="58"/>
      <c r="IE25" s="58"/>
      <c r="IF25" s="58"/>
      <c r="IG25" s="58"/>
      <c r="IH25" s="58"/>
      <c r="II25" s="58"/>
      <c r="IJ25" s="58"/>
      <c r="IK25" s="58"/>
    </row>
    <row r="26" spans="1:257" s="51" customFormat="1" ht="13.5" hidden="1" customHeight="1" x14ac:dyDescent="0.2">
      <c r="A26" s="47" t="s">
        <v>26</v>
      </c>
      <c r="B26" s="48" t="s">
        <v>7</v>
      </c>
      <c r="C26" s="49" t="s">
        <v>14</v>
      </c>
      <c r="D26" s="49" t="s">
        <v>20</v>
      </c>
      <c r="E26" s="49" t="s">
        <v>16</v>
      </c>
      <c r="F26" s="49"/>
      <c r="G26" s="49" t="s">
        <v>17</v>
      </c>
      <c r="H26" s="49" t="s">
        <v>18</v>
      </c>
      <c r="I26" s="49" t="s">
        <v>22</v>
      </c>
      <c r="J26" s="49" t="s">
        <v>23</v>
      </c>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58"/>
      <c r="CI26" s="58"/>
      <c r="CJ26" s="58"/>
      <c r="CK26" s="58"/>
      <c r="CL26" s="58"/>
      <c r="CM26" s="58"/>
      <c r="CN26" s="58"/>
      <c r="CO26" s="58"/>
      <c r="CP26" s="58"/>
      <c r="CQ26" s="58"/>
      <c r="CR26" s="58"/>
      <c r="CS26" s="58"/>
      <c r="CT26" s="58"/>
      <c r="CU26" s="58"/>
      <c r="CV26" s="58"/>
      <c r="CW26" s="58"/>
      <c r="CX26" s="58"/>
      <c r="CY26" s="58"/>
      <c r="CZ26" s="58"/>
      <c r="DA26" s="58"/>
      <c r="DB26" s="58"/>
      <c r="DC26" s="58"/>
      <c r="DD26" s="58"/>
      <c r="DE26" s="58"/>
      <c r="DF26" s="58"/>
      <c r="DG26" s="58"/>
      <c r="DH26" s="58"/>
      <c r="DI26" s="58"/>
      <c r="DJ26" s="58"/>
      <c r="DK26" s="58"/>
      <c r="DL26" s="58"/>
      <c r="DM26" s="58"/>
      <c r="DN26" s="58"/>
      <c r="DO26" s="58"/>
      <c r="DP26" s="58"/>
      <c r="DQ26" s="58"/>
      <c r="DR26" s="58"/>
      <c r="DS26" s="58"/>
      <c r="DT26" s="58"/>
      <c r="DU26" s="58"/>
      <c r="DV26" s="58"/>
      <c r="DW26" s="58"/>
      <c r="DX26" s="58"/>
      <c r="DY26" s="58"/>
      <c r="DZ26" s="58"/>
      <c r="EA26" s="58"/>
      <c r="EB26" s="58"/>
      <c r="EC26" s="58"/>
      <c r="ED26" s="58"/>
      <c r="EE26" s="58"/>
      <c r="EF26" s="58"/>
      <c r="EG26" s="58"/>
      <c r="EH26" s="58"/>
      <c r="EI26" s="58"/>
      <c r="EJ26" s="58"/>
      <c r="EK26" s="58"/>
      <c r="EL26" s="58"/>
      <c r="EM26" s="58"/>
      <c r="EN26" s="58"/>
      <c r="EO26" s="58"/>
      <c r="EP26" s="58"/>
      <c r="EQ26" s="58"/>
      <c r="ER26" s="58"/>
      <c r="ES26" s="58"/>
      <c r="ET26" s="58"/>
      <c r="EU26" s="58"/>
      <c r="EV26" s="58"/>
      <c r="EW26" s="58"/>
      <c r="EX26" s="58"/>
      <c r="EY26" s="58"/>
      <c r="EZ26" s="58"/>
      <c r="FA26" s="58"/>
      <c r="FB26" s="58"/>
      <c r="FC26" s="58"/>
      <c r="FD26" s="58"/>
      <c r="FE26" s="58"/>
      <c r="FF26" s="58"/>
      <c r="FG26" s="58"/>
      <c r="FH26" s="58"/>
      <c r="FI26" s="58"/>
      <c r="FJ26" s="58"/>
      <c r="FK26" s="58"/>
      <c r="FL26" s="58"/>
      <c r="FM26" s="58"/>
      <c r="FN26" s="58"/>
      <c r="FO26" s="58"/>
      <c r="FP26" s="58"/>
      <c r="FQ26" s="58"/>
      <c r="FR26" s="58"/>
      <c r="FS26" s="58"/>
      <c r="FT26" s="58"/>
      <c r="FU26" s="58"/>
      <c r="FV26" s="58"/>
      <c r="FW26" s="58"/>
      <c r="FX26" s="58"/>
      <c r="FY26" s="58"/>
      <c r="FZ26" s="58"/>
      <c r="GA26" s="58"/>
      <c r="GB26" s="58"/>
      <c r="GC26" s="58"/>
      <c r="GD26" s="58"/>
      <c r="GE26" s="58"/>
      <c r="GF26" s="58"/>
      <c r="GG26" s="58"/>
      <c r="GH26" s="58"/>
      <c r="GI26" s="58"/>
      <c r="GJ26" s="58"/>
      <c r="GK26" s="58"/>
      <c r="GL26" s="58"/>
      <c r="GM26" s="58"/>
      <c r="GN26" s="58"/>
      <c r="GO26" s="58"/>
      <c r="GP26" s="58"/>
      <c r="GQ26" s="58"/>
      <c r="GR26" s="58"/>
      <c r="GS26" s="58"/>
      <c r="GT26" s="58"/>
      <c r="GU26" s="58"/>
      <c r="GV26" s="58"/>
      <c r="GW26" s="58"/>
      <c r="GX26" s="58"/>
      <c r="GY26" s="58"/>
      <c r="GZ26" s="58"/>
      <c r="HA26" s="58"/>
      <c r="HB26" s="58"/>
      <c r="HC26" s="58"/>
      <c r="HD26" s="58"/>
      <c r="HE26" s="58"/>
      <c r="HF26" s="58"/>
      <c r="HG26" s="58"/>
      <c r="HH26" s="58"/>
      <c r="HI26" s="58"/>
      <c r="HJ26" s="58"/>
      <c r="HK26" s="58"/>
      <c r="HL26" s="58"/>
      <c r="HM26" s="58"/>
      <c r="HN26" s="58"/>
      <c r="HO26" s="58"/>
      <c r="HP26" s="58"/>
      <c r="HQ26" s="58"/>
      <c r="HR26" s="58"/>
      <c r="HS26" s="58"/>
      <c r="HT26" s="58"/>
      <c r="HU26" s="58"/>
      <c r="HV26" s="58"/>
      <c r="HW26" s="58"/>
      <c r="HX26" s="58"/>
      <c r="HY26" s="58"/>
      <c r="HZ26" s="58"/>
      <c r="IA26" s="58"/>
      <c r="IB26" s="58"/>
      <c r="IC26" s="58"/>
      <c r="ID26" s="58"/>
      <c r="IE26" s="58"/>
      <c r="IF26" s="58"/>
      <c r="IG26" s="58"/>
      <c r="IH26" s="58"/>
      <c r="II26" s="58"/>
      <c r="IJ26" s="58"/>
      <c r="IK26" s="58"/>
    </row>
    <row r="27" spans="1:257" ht="12.75" hidden="1" customHeight="1" x14ac:dyDescent="0.2">
      <c r="A27" s="11" t="s">
        <v>7</v>
      </c>
      <c r="B27" s="18">
        <v>1</v>
      </c>
      <c r="C27" s="19">
        <v>0</v>
      </c>
      <c r="D27" s="19">
        <v>0</v>
      </c>
      <c r="E27" s="19">
        <v>0</v>
      </c>
      <c r="F27" s="19"/>
      <c r="G27" s="19">
        <v>0</v>
      </c>
      <c r="H27" s="19">
        <v>0</v>
      </c>
      <c r="I27" s="19">
        <v>0</v>
      </c>
      <c r="J27" s="19">
        <v>0</v>
      </c>
      <c r="K27" s="51"/>
      <c r="L27" s="51"/>
      <c r="M27" s="51"/>
      <c r="R27" s="1"/>
      <c r="S27" s="1"/>
      <c r="T27" s="1"/>
      <c r="IL27"/>
      <c r="IM27"/>
      <c r="IN27"/>
      <c r="IO27"/>
      <c r="IP27"/>
      <c r="IQ27"/>
      <c r="IR27"/>
      <c r="IS27"/>
      <c r="IT27"/>
      <c r="IU27"/>
      <c r="IV27"/>
      <c r="IW27"/>
    </row>
    <row r="28" spans="1:257" ht="12.75" hidden="1" customHeight="1" x14ac:dyDescent="0.2">
      <c r="A28" s="12" t="s">
        <v>14</v>
      </c>
      <c r="B28" s="21">
        <v>0</v>
      </c>
      <c r="C28" s="22">
        <v>0</v>
      </c>
      <c r="D28" s="22">
        <v>0</v>
      </c>
      <c r="E28" s="22">
        <v>0</v>
      </c>
      <c r="F28" s="22"/>
      <c r="G28" s="22">
        <v>0</v>
      </c>
      <c r="H28" s="22">
        <v>0</v>
      </c>
      <c r="I28" s="22">
        <v>0</v>
      </c>
      <c r="J28" s="22">
        <v>0</v>
      </c>
      <c r="K28" s="51"/>
      <c r="L28" s="51"/>
      <c r="M28" s="51"/>
      <c r="R28" s="1"/>
      <c r="S28" s="1"/>
      <c r="T28" s="1"/>
      <c r="IL28"/>
      <c r="IM28"/>
      <c r="IN28"/>
      <c r="IO28"/>
      <c r="IP28"/>
      <c r="IQ28"/>
      <c r="IR28"/>
      <c r="IS28"/>
      <c r="IT28"/>
      <c r="IU28"/>
      <c r="IV28"/>
      <c r="IW28"/>
    </row>
    <row r="29" spans="1:257" ht="12.75" hidden="1" customHeight="1" x14ac:dyDescent="0.2">
      <c r="A29" s="12" t="s">
        <v>20</v>
      </c>
      <c r="B29" s="21">
        <v>0</v>
      </c>
      <c r="C29" s="22">
        <v>0</v>
      </c>
      <c r="D29" s="22">
        <v>0</v>
      </c>
      <c r="E29" s="22">
        <v>0</v>
      </c>
      <c r="F29" s="22"/>
      <c r="G29" s="22">
        <v>0</v>
      </c>
      <c r="H29" s="22">
        <v>0</v>
      </c>
      <c r="I29" s="22">
        <v>0</v>
      </c>
      <c r="J29" s="22">
        <v>0</v>
      </c>
      <c r="K29" s="51"/>
      <c r="L29" s="51"/>
      <c r="M29" s="51"/>
      <c r="R29" s="1"/>
      <c r="S29" s="1"/>
      <c r="T29" s="1"/>
      <c r="IL29"/>
      <c r="IM29"/>
      <c r="IN29"/>
      <c r="IO29"/>
      <c r="IP29"/>
      <c r="IQ29"/>
      <c r="IR29"/>
      <c r="IS29"/>
      <c r="IT29"/>
      <c r="IU29"/>
      <c r="IV29"/>
      <c r="IW29"/>
    </row>
    <row r="30" spans="1:257" ht="12.75" hidden="1" customHeight="1" x14ac:dyDescent="0.2">
      <c r="A30" s="12" t="s">
        <v>16</v>
      </c>
      <c r="B30" s="21">
        <v>1</v>
      </c>
      <c r="C30" s="22">
        <v>0</v>
      </c>
      <c r="D30" s="22">
        <v>0</v>
      </c>
      <c r="E30" s="22">
        <v>0</v>
      </c>
      <c r="F30" s="22"/>
      <c r="G30" s="22">
        <v>0</v>
      </c>
      <c r="H30" s="22">
        <v>0</v>
      </c>
      <c r="I30" s="22">
        <v>0</v>
      </c>
      <c r="J30" s="22">
        <v>0</v>
      </c>
      <c r="K30" s="51"/>
      <c r="L30" s="51"/>
      <c r="M30" s="51"/>
      <c r="R30" s="1"/>
      <c r="S30" s="1"/>
      <c r="T30" s="1"/>
      <c r="IL30"/>
      <c r="IM30"/>
      <c r="IN30"/>
      <c r="IO30"/>
      <c r="IP30"/>
      <c r="IQ30"/>
      <c r="IR30"/>
      <c r="IS30"/>
      <c r="IT30"/>
      <c r="IU30"/>
      <c r="IV30"/>
      <c r="IW30"/>
    </row>
    <row r="31" spans="1:257" ht="12.75" hidden="1" customHeight="1" x14ac:dyDescent="0.2">
      <c r="A31" s="12" t="s">
        <v>17</v>
      </c>
      <c r="B31" s="21">
        <v>0</v>
      </c>
      <c r="C31" s="22">
        <v>0</v>
      </c>
      <c r="D31" s="22">
        <v>0</v>
      </c>
      <c r="E31" s="22">
        <v>0</v>
      </c>
      <c r="F31" s="22"/>
      <c r="G31" s="22">
        <v>0</v>
      </c>
      <c r="H31" s="22">
        <v>0</v>
      </c>
      <c r="I31" s="22">
        <v>0</v>
      </c>
      <c r="J31" s="22">
        <v>0</v>
      </c>
      <c r="K31" s="51"/>
      <c r="L31" s="51"/>
      <c r="M31" s="51"/>
      <c r="R31" s="1"/>
      <c r="S31" s="1"/>
      <c r="T31" s="1"/>
      <c r="IL31"/>
      <c r="IM31"/>
      <c r="IN31"/>
      <c r="IO31"/>
      <c r="IP31"/>
      <c r="IQ31"/>
      <c r="IR31"/>
      <c r="IS31"/>
      <c r="IT31"/>
      <c r="IU31"/>
      <c r="IV31"/>
      <c r="IW31"/>
    </row>
    <row r="32" spans="1:257" ht="12.75" hidden="1" customHeight="1" x14ac:dyDescent="0.2">
      <c r="A32" s="12" t="s">
        <v>18</v>
      </c>
      <c r="B32" s="21">
        <v>0</v>
      </c>
      <c r="C32" s="22">
        <v>0</v>
      </c>
      <c r="D32" s="22">
        <v>0</v>
      </c>
      <c r="E32" s="22">
        <v>0</v>
      </c>
      <c r="F32" s="22"/>
      <c r="G32" s="22">
        <v>0</v>
      </c>
      <c r="H32" s="22">
        <v>0</v>
      </c>
      <c r="I32" s="22">
        <v>0</v>
      </c>
      <c r="J32" s="22">
        <v>0</v>
      </c>
      <c r="K32" s="51"/>
      <c r="L32" s="51"/>
      <c r="M32" s="51"/>
      <c r="R32" s="1"/>
      <c r="S32" s="1"/>
      <c r="T32" s="1"/>
      <c r="IL32"/>
      <c r="IM32"/>
      <c r="IN32"/>
      <c r="IO32"/>
      <c r="IP32"/>
      <c r="IQ32"/>
      <c r="IR32"/>
      <c r="IS32"/>
      <c r="IT32"/>
      <c r="IU32"/>
      <c r="IV32"/>
      <c r="IW32"/>
    </row>
    <row r="33" spans="1:257" ht="12.75" hidden="1" customHeight="1" x14ac:dyDescent="0.2">
      <c r="A33" s="12" t="s">
        <v>22</v>
      </c>
      <c r="B33" s="21">
        <v>0</v>
      </c>
      <c r="C33" s="22">
        <v>0</v>
      </c>
      <c r="D33" s="22">
        <v>0</v>
      </c>
      <c r="E33" s="22">
        <v>0</v>
      </c>
      <c r="F33" s="22"/>
      <c r="G33" s="22">
        <v>0</v>
      </c>
      <c r="H33" s="22">
        <v>0</v>
      </c>
      <c r="I33" s="22">
        <v>0</v>
      </c>
      <c r="J33" s="22">
        <v>0</v>
      </c>
      <c r="K33" s="51"/>
      <c r="L33" s="51"/>
      <c r="M33" s="51"/>
      <c r="R33" s="1"/>
      <c r="S33" s="1"/>
      <c r="T33" s="1"/>
      <c r="IL33"/>
      <c r="IM33"/>
      <c r="IN33"/>
      <c r="IO33"/>
      <c r="IP33"/>
      <c r="IQ33"/>
      <c r="IR33"/>
      <c r="IS33"/>
      <c r="IT33"/>
      <c r="IU33"/>
      <c r="IV33"/>
      <c r="IW33"/>
    </row>
    <row r="34" spans="1:257" ht="12.75" hidden="1" customHeight="1" x14ac:dyDescent="0.2">
      <c r="A34" s="12" t="s">
        <v>23</v>
      </c>
      <c r="B34" s="21">
        <v>0</v>
      </c>
      <c r="C34" s="22">
        <v>0</v>
      </c>
      <c r="D34" s="22">
        <v>0</v>
      </c>
      <c r="E34" s="22">
        <v>0</v>
      </c>
      <c r="F34" s="22"/>
      <c r="G34" s="22">
        <v>0</v>
      </c>
      <c r="H34" s="22">
        <v>0</v>
      </c>
      <c r="I34" s="22">
        <v>0</v>
      </c>
      <c r="J34" s="22">
        <v>0</v>
      </c>
      <c r="K34" s="51"/>
      <c r="L34" s="51"/>
      <c r="M34" s="51"/>
      <c r="R34" s="1"/>
      <c r="S34" s="1"/>
      <c r="T34" s="1"/>
      <c r="IL34"/>
      <c r="IM34"/>
      <c r="IN34"/>
      <c r="IO34"/>
      <c r="IP34"/>
      <c r="IQ34"/>
      <c r="IR34"/>
      <c r="IS34"/>
      <c r="IT34"/>
      <c r="IU34"/>
      <c r="IV34"/>
      <c r="IW34"/>
    </row>
    <row r="35" spans="1:257" ht="13.5" hidden="1" customHeight="1" x14ac:dyDescent="0.2">
      <c r="A35" s="16" t="s">
        <v>21</v>
      </c>
      <c r="B35" s="24">
        <v>0</v>
      </c>
      <c r="C35" s="25">
        <v>0</v>
      </c>
      <c r="D35" s="25">
        <v>0</v>
      </c>
      <c r="E35" s="25">
        <v>0</v>
      </c>
      <c r="F35" s="25"/>
      <c r="G35" s="25">
        <v>0</v>
      </c>
      <c r="H35" s="25">
        <v>0</v>
      </c>
      <c r="I35" s="25">
        <v>0</v>
      </c>
      <c r="J35" s="25">
        <v>0</v>
      </c>
      <c r="K35" s="51"/>
      <c r="L35" s="51"/>
      <c r="M35" s="51"/>
      <c r="R35" s="1"/>
      <c r="S35" s="1"/>
      <c r="T35" s="1"/>
      <c r="IL35"/>
      <c r="IM35"/>
      <c r="IN35"/>
      <c r="IO35"/>
      <c r="IP35"/>
      <c r="IQ35"/>
      <c r="IR35"/>
      <c r="IS35"/>
      <c r="IT35"/>
      <c r="IU35"/>
      <c r="IV35"/>
      <c r="IW35"/>
    </row>
    <row r="36" spans="1:257" ht="13.5" hidden="1" customHeight="1" x14ac:dyDescent="0.2">
      <c r="A36" s="43" t="s">
        <v>28</v>
      </c>
      <c r="B36" s="44">
        <f t="shared" ref="B36:J36" si="1">SUM(B27:B35)</f>
        <v>2</v>
      </c>
      <c r="C36" s="45">
        <f t="shared" si="1"/>
        <v>0</v>
      </c>
      <c r="D36" s="45">
        <f t="shared" si="1"/>
        <v>0</v>
      </c>
      <c r="E36" s="45">
        <f t="shared" si="1"/>
        <v>0</v>
      </c>
      <c r="F36" s="45"/>
      <c r="G36" s="45">
        <f t="shared" si="1"/>
        <v>0</v>
      </c>
      <c r="H36" s="45">
        <f t="shared" si="1"/>
        <v>0</v>
      </c>
      <c r="I36" s="45">
        <f t="shared" si="1"/>
        <v>0</v>
      </c>
      <c r="J36" s="45">
        <f t="shared" si="1"/>
        <v>0</v>
      </c>
      <c r="K36" s="51"/>
      <c r="L36" s="51"/>
      <c r="M36" s="51"/>
      <c r="R36" s="1"/>
      <c r="S36" s="1"/>
      <c r="T36" s="1"/>
      <c r="IL36"/>
      <c r="IM36"/>
      <c r="IN36"/>
      <c r="IO36"/>
      <c r="IP36"/>
      <c r="IQ36"/>
      <c r="IR36"/>
      <c r="IS36"/>
      <c r="IT36"/>
      <c r="IU36"/>
      <c r="IV36"/>
      <c r="IW36"/>
    </row>
    <row r="37" spans="1:257" ht="13.5" customHeight="1" x14ac:dyDescent="0.2">
      <c r="A37" s="120" t="s">
        <v>29</v>
      </c>
      <c r="B37" s="212" t="s">
        <v>7</v>
      </c>
      <c r="C37" s="212" t="s">
        <v>14</v>
      </c>
      <c r="D37" s="212" t="s">
        <v>20</v>
      </c>
      <c r="E37" s="212" t="s">
        <v>16</v>
      </c>
      <c r="F37" s="212" t="s">
        <v>17</v>
      </c>
      <c r="G37" s="212" t="s">
        <v>18</v>
      </c>
      <c r="H37" s="212" t="s">
        <v>22</v>
      </c>
      <c r="I37" s="212" t="s">
        <v>23</v>
      </c>
      <c r="J37" s="212" t="s">
        <v>21</v>
      </c>
      <c r="K37" s="51"/>
      <c r="L37" s="51"/>
      <c r="M37" s="51"/>
      <c r="R37" s="1"/>
      <c r="S37" s="1"/>
      <c r="T37" s="1"/>
      <c r="IK37"/>
      <c r="IL37"/>
      <c r="IM37"/>
      <c r="IN37"/>
      <c r="IO37"/>
      <c r="IP37"/>
      <c r="IQ37"/>
      <c r="IR37"/>
      <c r="IS37"/>
      <c r="IT37"/>
      <c r="IU37"/>
      <c r="IV37"/>
      <c r="IW37"/>
    </row>
    <row r="38" spans="1:257" ht="13.5" customHeight="1" x14ac:dyDescent="0.2">
      <c r="A38" s="121"/>
      <c r="B38" s="213"/>
      <c r="C38" s="213"/>
      <c r="D38" s="213"/>
      <c r="E38" s="213"/>
      <c r="F38" s="213"/>
      <c r="G38" s="213"/>
      <c r="H38" s="213"/>
      <c r="I38" s="213"/>
      <c r="J38" s="213"/>
      <c r="K38" s="51"/>
      <c r="L38" s="51"/>
      <c r="M38" s="51"/>
      <c r="R38" s="1"/>
      <c r="S38" s="1"/>
      <c r="T38" s="1"/>
      <c r="IK38"/>
      <c r="IL38"/>
      <c r="IM38"/>
      <c r="IN38"/>
      <c r="IO38"/>
      <c r="IP38"/>
      <c r="IQ38"/>
      <c r="IR38"/>
      <c r="IS38"/>
      <c r="IT38"/>
      <c r="IU38"/>
      <c r="IV38"/>
      <c r="IW38"/>
    </row>
    <row r="39" spans="1:257" ht="12.75" customHeight="1" x14ac:dyDescent="0.2">
      <c r="A39" s="90" t="s">
        <v>7</v>
      </c>
      <c r="B39" s="87">
        <v>0</v>
      </c>
      <c r="C39" s="88">
        <v>720</v>
      </c>
      <c r="D39" s="88">
        <v>790</v>
      </c>
      <c r="E39" s="88">
        <v>297</v>
      </c>
      <c r="F39" s="88">
        <v>283</v>
      </c>
      <c r="G39" s="88">
        <v>296</v>
      </c>
      <c r="H39" s="88">
        <v>461</v>
      </c>
      <c r="I39" s="88">
        <v>769</v>
      </c>
      <c r="J39" s="89">
        <v>996</v>
      </c>
      <c r="K39" s="51"/>
      <c r="L39" s="51"/>
      <c r="M39" s="51"/>
      <c r="R39" s="1"/>
      <c r="S39" s="1"/>
      <c r="T39" s="1"/>
      <c r="IK39"/>
      <c r="IL39"/>
      <c r="IM39"/>
      <c r="IN39"/>
      <c r="IO39"/>
      <c r="IP39"/>
      <c r="IQ39"/>
      <c r="IR39"/>
      <c r="IS39"/>
      <c r="IT39"/>
      <c r="IU39"/>
      <c r="IV39"/>
      <c r="IW39"/>
    </row>
    <row r="40" spans="1:257" ht="12.75" customHeight="1" x14ac:dyDescent="0.2">
      <c r="A40" s="12" t="s">
        <v>14</v>
      </c>
      <c r="B40" s="27">
        <v>720</v>
      </c>
      <c r="C40" s="28">
        <v>0</v>
      </c>
      <c r="D40" s="28">
        <v>884</v>
      </c>
      <c r="E40" s="28">
        <v>555</v>
      </c>
      <c r="F40" s="28">
        <v>722</v>
      </c>
      <c r="G40" s="28">
        <v>461</v>
      </c>
      <c r="H40" s="28">
        <v>685</v>
      </c>
      <c r="I40" s="28">
        <v>245</v>
      </c>
      <c r="J40" s="13">
        <v>1099</v>
      </c>
      <c r="K40" s="51"/>
      <c r="L40" s="51"/>
      <c r="M40" s="51"/>
      <c r="R40" s="1"/>
      <c r="S40" s="1"/>
      <c r="T40" s="1"/>
      <c r="IK40"/>
      <c r="IL40"/>
      <c r="IM40"/>
      <c r="IN40"/>
      <c r="IO40"/>
      <c r="IP40"/>
      <c r="IQ40"/>
      <c r="IR40"/>
      <c r="IS40"/>
      <c r="IT40"/>
      <c r="IU40"/>
      <c r="IV40"/>
      <c r="IW40"/>
    </row>
    <row r="41" spans="1:257" ht="12.75" customHeight="1" x14ac:dyDescent="0.2">
      <c r="A41" s="12" t="s">
        <v>20</v>
      </c>
      <c r="B41" s="27">
        <v>790</v>
      </c>
      <c r="C41" s="28">
        <v>884</v>
      </c>
      <c r="D41" s="28">
        <v>0</v>
      </c>
      <c r="E41" s="28">
        <v>976</v>
      </c>
      <c r="F41" s="28">
        <v>614</v>
      </c>
      <c r="G41" s="28">
        <v>667</v>
      </c>
      <c r="H41" s="28">
        <v>371</v>
      </c>
      <c r="I41" s="28">
        <v>645</v>
      </c>
      <c r="J41" s="13">
        <v>219</v>
      </c>
      <c r="K41" s="51"/>
      <c r="L41" s="51"/>
      <c r="M41" s="51"/>
      <c r="R41" s="1"/>
      <c r="S41" s="1"/>
      <c r="T41" s="1"/>
      <c r="IK41"/>
      <c r="IL41"/>
      <c r="IM41"/>
      <c r="IN41"/>
      <c r="IO41"/>
      <c r="IP41"/>
      <c r="IQ41"/>
      <c r="IR41"/>
      <c r="IS41"/>
      <c r="IT41"/>
      <c r="IU41"/>
      <c r="IV41"/>
      <c r="IW41"/>
    </row>
    <row r="42" spans="1:257" ht="12.75" customHeight="1" x14ac:dyDescent="0.2">
      <c r="A42" s="12" t="s">
        <v>16</v>
      </c>
      <c r="B42" s="27">
        <v>297</v>
      </c>
      <c r="C42" s="28">
        <v>555</v>
      </c>
      <c r="D42" s="28">
        <v>976</v>
      </c>
      <c r="E42" s="28">
        <v>0</v>
      </c>
      <c r="F42" s="28">
        <v>531</v>
      </c>
      <c r="G42" s="28">
        <v>359</v>
      </c>
      <c r="H42" s="28">
        <v>602</v>
      </c>
      <c r="I42" s="28">
        <v>715</v>
      </c>
      <c r="J42" s="13">
        <v>1217</v>
      </c>
      <c r="K42" s="51"/>
      <c r="L42" s="51"/>
      <c r="M42" s="51"/>
      <c r="R42" s="1"/>
      <c r="S42" s="1"/>
      <c r="T42" s="1"/>
      <c r="IK42"/>
      <c r="IL42"/>
      <c r="IM42"/>
      <c r="IN42"/>
      <c r="IO42"/>
      <c r="IP42"/>
      <c r="IQ42"/>
      <c r="IR42"/>
      <c r="IS42"/>
      <c r="IT42"/>
      <c r="IU42"/>
      <c r="IV42"/>
      <c r="IW42"/>
    </row>
    <row r="43" spans="1:257" ht="12.75" customHeight="1" x14ac:dyDescent="0.2">
      <c r="A43" s="12" t="s">
        <v>17</v>
      </c>
      <c r="B43" s="27">
        <v>283</v>
      </c>
      <c r="C43" s="28">
        <v>722</v>
      </c>
      <c r="D43" s="28">
        <v>614</v>
      </c>
      <c r="E43" s="28">
        <v>531</v>
      </c>
      <c r="F43" s="28">
        <v>0</v>
      </c>
      <c r="G43" s="28">
        <v>263</v>
      </c>
      <c r="H43" s="28">
        <v>286</v>
      </c>
      <c r="I43" s="28">
        <v>629</v>
      </c>
      <c r="J43" s="13">
        <v>721</v>
      </c>
      <c r="K43" s="51"/>
      <c r="L43" s="51"/>
      <c r="M43" s="51"/>
      <c r="R43" s="1"/>
      <c r="S43" s="1"/>
      <c r="T43" s="1"/>
      <c r="IK43"/>
      <c r="IL43"/>
      <c r="IM43"/>
      <c r="IN43"/>
      <c r="IO43"/>
      <c r="IP43"/>
      <c r="IQ43"/>
      <c r="IR43"/>
      <c r="IS43"/>
      <c r="IT43"/>
      <c r="IU43"/>
      <c r="IV43"/>
      <c r="IW43"/>
    </row>
    <row r="44" spans="1:257" ht="12.75" customHeight="1" x14ac:dyDescent="0.2">
      <c r="A44" s="12" t="s">
        <v>18</v>
      </c>
      <c r="B44" s="27">
        <v>296</v>
      </c>
      <c r="C44" s="28">
        <v>461</v>
      </c>
      <c r="D44" s="28">
        <v>667</v>
      </c>
      <c r="E44" s="28">
        <v>359</v>
      </c>
      <c r="F44" s="28">
        <v>263</v>
      </c>
      <c r="G44" s="28">
        <v>0</v>
      </c>
      <c r="H44" s="28">
        <v>288</v>
      </c>
      <c r="I44" s="28">
        <v>479</v>
      </c>
      <c r="J44" s="13">
        <v>907</v>
      </c>
      <c r="K44" s="51"/>
      <c r="L44" s="51"/>
      <c r="M44" s="51"/>
      <c r="R44" s="1"/>
      <c r="S44" s="1"/>
      <c r="T44" s="1"/>
      <c r="IK44"/>
      <c r="IL44"/>
      <c r="IM44"/>
      <c r="IN44"/>
      <c r="IO44"/>
      <c r="IP44"/>
      <c r="IQ44"/>
      <c r="IR44"/>
      <c r="IS44"/>
      <c r="IT44"/>
      <c r="IU44"/>
      <c r="IV44"/>
      <c r="IW44"/>
    </row>
    <row r="45" spans="1:257" ht="24.75" customHeight="1" x14ac:dyDescent="0.2">
      <c r="A45" s="12" t="s">
        <v>22</v>
      </c>
      <c r="B45" s="27">
        <v>461</v>
      </c>
      <c r="C45" s="28">
        <v>685</v>
      </c>
      <c r="D45" s="28">
        <v>371</v>
      </c>
      <c r="E45" s="28">
        <v>602</v>
      </c>
      <c r="F45" s="28">
        <v>286</v>
      </c>
      <c r="G45" s="28">
        <v>288</v>
      </c>
      <c r="H45" s="28">
        <v>0</v>
      </c>
      <c r="I45" s="28">
        <v>448</v>
      </c>
      <c r="J45" s="13">
        <v>589</v>
      </c>
      <c r="K45" s="51"/>
      <c r="L45" s="51"/>
      <c r="M45" s="51"/>
      <c r="R45" s="1"/>
      <c r="S45" s="1"/>
      <c r="T45" s="1"/>
      <c r="IK45"/>
      <c r="IL45"/>
      <c r="IM45"/>
      <c r="IN45"/>
      <c r="IO45"/>
      <c r="IP45"/>
      <c r="IQ45"/>
      <c r="IR45"/>
      <c r="IS45"/>
      <c r="IT45"/>
      <c r="IU45"/>
      <c r="IV45"/>
      <c r="IW45"/>
    </row>
    <row r="46" spans="1:257" ht="12.75" customHeight="1" x14ac:dyDescent="0.2">
      <c r="A46" s="12" t="s">
        <v>23</v>
      </c>
      <c r="B46" s="27">
        <v>769</v>
      </c>
      <c r="C46" s="28">
        <v>245</v>
      </c>
      <c r="D46" s="28">
        <v>645</v>
      </c>
      <c r="E46" s="28">
        <v>715</v>
      </c>
      <c r="F46" s="28">
        <v>629</v>
      </c>
      <c r="G46" s="28">
        <v>479</v>
      </c>
      <c r="H46" s="28">
        <v>448</v>
      </c>
      <c r="I46" s="28">
        <v>0</v>
      </c>
      <c r="J46" s="13">
        <v>867</v>
      </c>
      <c r="K46" s="51"/>
      <c r="L46" s="51"/>
      <c r="M46" s="51"/>
      <c r="R46" s="1"/>
      <c r="S46" s="1"/>
      <c r="T46" s="1"/>
      <c r="IK46"/>
      <c r="IL46"/>
      <c r="IM46"/>
      <c r="IN46"/>
      <c r="IO46"/>
      <c r="IP46"/>
      <c r="IQ46"/>
      <c r="IR46"/>
      <c r="IS46"/>
      <c r="IT46"/>
      <c r="IU46"/>
      <c r="IV46"/>
      <c r="IW46"/>
    </row>
    <row r="47" spans="1:257" ht="13.5" customHeight="1" thickBot="1" x14ac:dyDescent="0.25">
      <c r="A47" s="16" t="s">
        <v>21</v>
      </c>
      <c r="B47" s="29">
        <v>996</v>
      </c>
      <c r="C47" s="30">
        <v>1099</v>
      </c>
      <c r="D47" s="30">
        <v>219</v>
      </c>
      <c r="E47" s="30">
        <v>1217</v>
      </c>
      <c r="F47" s="30">
        <v>721</v>
      </c>
      <c r="G47" s="30">
        <v>907</v>
      </c>
      <c r="H47" s="30">
        <v>589</v>
      </c>
      <c r="I47" s="30">
        <v>867</v>
      </c>
      <c r="J47" s="31">
        <v>0</v>
      </c>
      <c r="K47" s="51"/>
      <c r="L47" s="51"/>
      <c r="M47" s="51"/>
      <c r="R47" s="1"/>
      <c r="S47" s="1"/>
      <c r="T47" s="1"/>
      <c r="IK47"/>
      <c r="IL47"/>
      <c r="IM47"/>
      <c r="IN47"/>
      <c r="IO47"/>
      <c r="IP47"/>
      <c r="IQ47"/>
      <c r="IR47"/>
      <c r="IS47"/>
      <c r="IT47"/>
      <c r="IU47"/>
      <c r="IV47"/>
      <c r="IW47"/>
    </row>
    <row r="48" spans="1:257" ht="0.75" customHeight="1" x14ac:dyDescent="0.2">
      <c r="K48" s="51"/>
      <c r="L48" s="51"/>
      <c r="M48" s="51"/>
      <c r="R48" s="1"/>
      <c r="S48" s="1"/>
      <c r="T48" s="1"/>
      <c r="IL48"/>
      <c r="IM48"/>
      <c r="IN48"/>
      <c r="IO48"/>
      <c r="IP48"/>
      <c r="IQ48"/>
      <c r="IR48"/>
      <c r="IS48"/>
      <c r="IT48"/>
      <c r="IU48"/>
      <c r="IV48"/>
      <c r="IW48"/>
    </row>
    <row r="49" spans="11:257" ht="13.5" customHeight="1" x14ac:dyDescent="0.2">
      <c r="K49" s="51"/>
      <c r="L49" s="51"/>
      <c r="M49" s="51"/>
      <c r="R49" s="1"/>
      <c r="S49" s="1"/>
      <c r="T49" s="1"/>
      <c r="IL49"/>
      <c r="IM49"/>
      <c r="IN49"/>
      <c r="IO49"/>
      <c r="IP49"/>
      <c r="IQ49"/>
      <c r="IR49"/>
      <c r="IS49"/>
      <c r="IT49"/>
      <c r="IU49"/>
      <c r="IV49"/>
      <c r="IW49"/>
    </row>
    <row r="50" spans="11:257" ht="13.5" customHeight="1" x14ac:dyDescent="0.2">
      <c r="R50" s="51"/>
      <c r="S50" s="51"/>
      <c r="T50" s="51"/>
      <c r="IV50"/>
      <c r="IW50"/>
    </row>
    <row r="51" spans="11:257" ht="13.5" customHeight="1" x14ac:dyDescent="0.2">
      <c r="R51" s="51"/>
      <c r="S51" s="51"/>
      <c r="T51" s="51"/>
    </row>
    <row r="52" spans="11:257" ht="13.5" customHeight="1" x14ac:dyDescent="0.2">
      <c r="R52" s="152"/>
      <c r="S52" s="152"/>
      <c r="T52" s="152"/>
    </row>
  </sheetData>
  <mergeCells count="25">
    <mergeCell ref="F37:F38"/>
    <mergeCell ref="G37:G38"/>
    <mergeCell ref="H37:H38"/>
    <mergeCell ref="I37:I38"/>
    <mergeCell ref="J37:J38"/>
    <mergeCell ref="E16:H23"/>
    <mergeCell ref="M22:M23"/>
    <mergeCell ref="N22:N23"/>
    <mergeCell ref="O22:O23"/>
    <mergeCell ref="P22:P23"/>
    <mergeCell ref="A37:A38"/>
    <mergeCell ref="B37:B38"/>
    <mergeCell ref="C37:C38"/>
    <mergeCell ref="D37:D38"/>
    <mergeCell ref="E37:E38"/>
    <mergeCell ref="D13:D23"/>
    <mergeCell ref="E13:F13"/>
    <mergeCell ref="H13:H15"/>
    <mergeCell ref="K13:N13"/>
    <mergeCell ref="Q13:Q23"/>
    <mergeCell ref="E14:F14"/>
    <mergeCell ref="N14:N15"/>
    <mergeCell ref="O14:O15"/>
    <mergeCell ref="P14:P15"/>
    <mergeCell ref="E15:F15"/>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52"/>
  <sheetViews>
    <sheetView showGridLines="0" topLeftCell="A17" zoomScale="106" zoomScaleNormal="106" workbookViewId="0">
      <selection activeCell="P24" sqref="P24:P25"/>
    </sheetView>
  </sheetViews>
  <sheetFormatPr defaultColWidth="8.85546875" defaultRowHeight="13.5" customHeight="1" x14ac:dyDescent="0.2"/>
  <cols>
    <col min="1" max="2" width="15.28515625" style="1" customWidth="1"/>
    <col min="3" max="3" width="15.5703125" style="1" customWidth="1"/>
    <col min="4" max="4" width="8.85546875" style="1" customWidth="1"/>
    <col min="5" max="5" width="9.85546875" style="1" customWidth="1"/>
    <col min="6" max="6" width="24.85546875" style="1" customWidth="1"/>
    <col min="7" max="7" width="9.85546875" style="1" customWidth="1"/>
    <col min="8" max="8" width="20.140625" style="1" customWidth="1"/>
    <col min="9" max="10" width="8.85546875" style="1" customWidth="1"/>
    <col min="11" max="11" width="13.28515625" style="1" customWidth="1"/>
    <col min="12" max="12" width="20.7109375" style="1" customWidth="1"/>
    <col min="13" max="13" width="15.28515625" style="1" customWidth="1"/>
    <col min="14" max="14" width="30.7109375" style="1" customWidth="1"/>
    <col min="15" max="15" width="21.140625" style="1" customWidth="1"/>
    <col min="16" max="16" width="21" style="1" customWidth="1"/>
    <col min="17" max="17" width="25.5703125" style="1" customWidth="1"/>
    <col min="18" max="18" width="19.42578125" style="34" customWidth="1"/>
    <col min="19" max="19" width="17.85546875" style="34" customWidth="1"/>
    <col min="20" max="20" width="8.85546875" style="34" customWidth="1"/>
    <col min="21" max="21" width="13.7109375" style="1" customWidth="1"/>
    <col min="22" max="22" width="17.5703125" style="1" customWidth="1"/>
    <col min="23" max="257" width="8.85546875" style="1" customWidth="1"/>
  </cols>
  <sheetData>
    <row r="1" spans="1:257" ht="13.5" hidden="1" customHeight="1" x14ac:dyDescent="0.2">
      <c r="A1" s="2"/>
      <c r="B1" s="3" t="s">
        <v>0</v>
      </c>
      <c r="C1" s="4"/>
      <c r="D1" s="34"/>
      <c r="E1" s="34"/>
      <c r="F1" s="34"/>
      <c r="G1" s="34"/>
      <c r="H1" s="34"/>
      <c r="I1" s="34"/>
      <c r="J1" s="34"/>
      <c r="K1" s="5"/>
      <c r="L1" s="34"/>
      <c r="M1" s="34"/>
      <c r="N1" s="34"/>
      <c r="O1" s="34"/>
      <c r="P1" s="34"/>
      <c r="Q1" s="34"/>
      <c r="R1" s="200"/>
      <c r="S1" s="200"/>
      <c r="T1" s="200"/>
      <c r="U1" s="34"/>
      <c r="V1" s="34"/>
    </row>
    <row r="2" spans="1:257" ht="12.75" hidden="1" customHeight="1" x14ac:dyDescent="0.2">
      <c r="A2" s="2"/>
      <c r="B2" s="6">
        <f>B14*(SUMPRODUCT(B27:B35,B39:B47))</f>
        <v>852390000</v>
      </c>
      <c r="C2" s="4"/>
      <c r="D2" s="34"/>
      <c r="E2" s="34"/>
      <c r="F2" s="34"/>
      <c r="G2" s="34"/>
      <c r="H2" s="34"/>
      <c r="I2" s="34"/>
      <c r="J2" s="34"/>
      <c r="K2" s="5"/>
      <c r="L2" s="34"/>
      <c r="M2" s="34"/>
      <c r="N2" s="34"/>
      <c r="O2" s="34"/>
      <c r="P2" s="34"/>
      <c r="Q2" s="34"/>
      <c r="R2" s="51"/>
      <c r="S2" s="51"/>
      <c r="T2" s="51"/>
      <c r="U2" s="34"/>
      <c r="V2" s="34"/>
    </row>
    <row r="3" spans="1:257" ht="12.75" hidden="1" customHeight="1" x14ac:dyDescent="0.2">
      <c r="A3" s="2"/>
      <c r="B3" s="7">
        <f>B15*(SUMPRODUCT(C27:C35,C39:C47))</f>
        <v>0</v>
      </c>
      <c r="C3" s="4"/>
      <c r="D3" s="34"/>
      <c r="E3" s="34"/>
      <c r="F3" s="34"/>
      <c r="G3" s="34"/>
      <c r="H3" s="34"/>
      <c r="I3" s="34"/>
      <c r="J3" s="34"/>
      <c r="K3" s="5"/>
      <c r="L3" s="34"/>
      <c r="M3" s="34"/>
      <c r="N3" s="34"/>
      <c r="O3" s="34"/>
      <c r="P3" s="34"/>
      <c r="Q3" s="34"/>
      <c r="R3" s="51"/>
      <c r="S3" s="51"/>
      <c r="T3" s="51"/>
      <c r="U3" s="34"/>
      <c r="V3" s="34"/>
    </row>
    <row r="4" spans="1:257" ht="12.75" hidden="1" customHeight="1" x14ac:dyDescent="0.2">
      <c r="A4" s="2"/>
      <c r="B4" s="7">
        <f>B16*(SUMPRODUCT(D27:D35,D39:D47))</f>
        <v>0</v>
      </c>
      <c r="C4" s="4"/>
      <c r="D4" s="34"/>
      <c r="E4" s="34"/>
      <c r="F4" s="34"/>
      <c r="G4" s="34"/>
      <c r="H4" s="34"/>
      <c r="I4" s="34"/>
      <c r="J4" s="34"/>
      <c r="K4" s="5"/>
      <c r="L4" s="34"/>
      <c r="M4" s="34"/>
      <c r="N4" s="34"/>
      <c r="O4" s="34"/>
      <c r="P4" s="34"/>
      <c r="Q4" s="34"/>
      <c r="R4" s="51"/>
      <c r="S4" s="51"/>
      <c r="T4" s="51"/>
      <c r="U4" s="34"/>
      <c r="V4" s="34"/>
    </row>
    <row r="5" spans="1:257" ht="12.75" hidden="1" customHeight="1" x14ac:dyDescent="0.2">
      <c r="A5" s="2"/>
      <c r="B5" s="7">
        <f>B17*(SUMPRODUCT(E27:E35,E39:E47))</f>
        <v>0</v>
      </c>
      <c r="C5" s="4"/>
      <c r="D5" s="34"/>
      <c r="E5" s="34"/>
      <c r="F5" s="34"/>
      <c r="G5" s="34"/>
      <c r="H5" s="34"/>
      <c r="I5" s="34"/>
      <c r="J5" s="34"/>
      <c r="K5" s="5"/>
      <c r="L5" s="34"/>
      <c r="M5" s="34"/>
      <c r="N5" s="34"/>
      <c r="O5" s="34"/>
      <c r="P5" s="34"/>
      <c r="Q5" s="34"/>
      <c r="R5" s="51"/>
      <c r="S5" s="51"/>
      <c r="T5" s="51"/>
      <c r="U5" s="34"/>
      <c r="V5" s="34"/>
    </row>
    <row r="6" spans="1:257" ht="12.75" hidden="1" customHeight="1" x14ac:dyDescent="0.2">
      <c r="A6" s="2"/>
      <c r="B6" s="7">
        <f>B18*(SUMPRODUCT(G27:G35,F39:F47))</f>
        <v>0</v>
      </c>
      <c r="C6" s="4"/>
      <c r="D6" s="34"/>
      <c r="E6" s="34"/>
      <c r="F6" s="34"/>
      <c r="G6" s="34"/>
      <c r="H6" s="34"/>
      <c r="I6" s="34"/>
      <c r="J6" s="34"/>
      <c r="K6" s="5"/>
      <c r="L6" s="34"/>
      <c r="M6" s="34"/>
      <c r="N6" s="34"/>
      <c r="O6" s="34"/>
      <c r="P6" s="34"/>
      <c r="Q6" s="34"/>
      <c r="R6" s="51"/>
      <c r="S6" s="51"/>
      <c r="T6" s="51"/>
      <c r="U6" s="34"/>
      <c r="V6" s="34"/>
    </row>
    <row r="7" spans="1:257" ht="12.75" hidden="1" customHeight="1" x14ac:dyDescent="0.2">
      <c r="A7" s="2"/>
      <c r="B7" s="7">
        <f>B19*(SUMPRODUCT(H27:H35,G39:G47))</f>
        <v>0</v>
      </c>
      <c r="C7" s="4"/>
      <c r="D7" s="34"/>
      <c r="E7" s="34"/>
      <c r="F7" s="34"/>
      <c r="G7" s="34"/>
      <c r="H7" s="34"/>
      <c r="I7" s="34"/>
      <c r="J7" s="34"/>
      <c r="K7" s="5"/>
      <c r="L7" s="34"/>
      <c r="M7" s="34"/>
      <c r="N7" s="34"/>
      <c r="O7" s="34"/>
      <c r="P7" s="34"/>
      <c r="Q7" s="34"/>
      <c r="R7" s="51"/>
      <c r="S7" s="51"/>
      <c r="T7" s="51"/>
      <c r="U7" s="34"/>
      <c r="V7" s="34"/>
    </row>
    <row r="8" spans="1:257" ht="12.75" hidden="1" customHeight="1" x14ac:dyDescent="0.2">
      <c r="A8" s="2"/>
      <c r="B8" s="7">
        <f>B20*(SUMPRODUCT(I27:I35,H39:H47))</f>
        <v>0</v>
      </c>
      <c r="C8" s="4"/>
      <c r="D8" s="34"/>
      <c r="E8" s="34"/>
      <c r="F8" s="34"/>
      <c r="G8" s="34"/>
      <c r="H8" s="34"/>
      <c r="I8" s="34"/>
      <c r="J8" s="34"/>
      <c r="K8" s="5"/>
      <c r="L8" s="34"/>
      <c r="M8" s="34"/>
      <c r="N8" s="34"/>
      <c r="O8" s="34"/>
      <c r="P8" s="34"/>
      <c r="Q8" s="34"/>
      <c r="R8" s="51"/>
      <c r="S8" s="51"/>
      <c r="T8" s="51"/>
      <c r="U8" s="34"/>
      <c r="V8" s="34"/>
    </row>
    <row r="9" spans="1:257" ht="12.75" hidden="1" customHeight="1" x14ac:dyDescent="0.2">
      <c r="A9" s="2"/>
      <c r="B9" s="7">
        <f>B21*(SUMPRODUCT(J27:J35,I39:I47))</f>
        <v>0</v>
      </c>
      <c r="C9" s="4"/>
      <c r="D9" s="34"/>
      <c r="E9" s="34"/>
      <c r="F9" s="34"/>
      <c r="G9" s="34"/>
      <c r="H9" s="34"/>
      <c r="I9" s="34"/>
      <c r="J9" s="34"/>
      <c r="K9" s="5"/>
      <c r="L9" s="34"/>
      <c r="M9" s="34"/>
      <c r="N9" s="34"/>
      <c r="O9" s="34"/>
      <c r="P9" s="34"/>
      <c r="Q9" s="34"/>
      <c r="R9" s="51"/>
      <c r="S9" s="51"/>
      <c r="T9" s="51"/>
      <c r="U9" s="34"/>
      <c r="V9" s="34"/>
    </row>
    <row r="10" spans="1:257" ht="13.5" hidden="1" customHeight="1" x14ac:dyDescent="0.2">
      <c r="A10" s="2"/>
      <c r="B10" s="8" t="e">
        <f>B22*(SUMPRODUCT(#REF!,J39:J47))</f>
        <v>#REF!</v>
      </c>
      <c r="C10" s="4"/>
      <c r="D10" s="34"/>
      <c r="E10" s="34"/>
      <c r="F10" s="34"/>
      <c r="G10" s="34"/>
      <c r="H10" s="34"/>
      <c r="I10" s="34"/>
      <c r="J10" s="34"/>
      <c r="K10" s="5"/>
      <c r="L10" s="34"/>
      <c r="M10" s="34"/>
      <c r="N10" s="34"/>
      <c r="O10" s="34"/>
      <c r="P10" s="34"/>
      <c r="Q10" s="34"/>
      <c r="R10" s="51"/>
      <c r="S10" s="51"/>
      <c r="T10" s="51"/>
      <c r="U10" s="34"/>
      <c r="V10" s="34"/>
    </row>
    <row r="11" spans="1:257" ht="12.75" hidden="1" customHeight="1" x14ac:dyDescent="0.2">
      <c r="A11" s="2"/>
      <c r="B11" s="9" t="e">
        <f>SUM(B2:B10)</f>
        <v>#REF!</v>
      </c>
      <c r="C11" s="10" t="s">
        <v>1</v>
      </c>
      <c r="D11" s="34"/>
      <c r="E11" s="34"/>
      <c r="F11" s="34"/>
      <c r="G11" s="34"/>
      <c r="H11" s="34"/>
      <c r="I11" s="34"/>
      <c r="J11" s="34"/>
      <c r="K11" s="5"/>
      <c r="L11" s="34"/>
      <c r="M11" s="34"/>
      <c r="N11" s="34"/>
      <c r="O11" s="34"/>
      <c r="P11" s="34"/>
      <c r="Q11" s="34"/>
      <c r="R11" s="51"/>
      <c r="S11" s="51"/>
      <c r="T11" s="51"/>
      <c r="U11" s="34"/>
      <c r="V11" s="34"/>
    </row>
    <row r="12" spans="1:257" s="51" customFormat="1" ht="13.5" hidden="1" customHeight="1" x14ac:dyDescent="0.2">
      <c r="A12" s="54"/>
      <c r="B12" s="63" t="e">
        <f>B11/SUM(B14:B22)</f>
        <v>#REF!</v>
      </c>
      <c r="C12" s="55" t="s">
        <v>2</v>
      </c>
      <c r="D12" s="56"/>
      <c r="E12" s="56"/>
      <c r="F12" s="56"/>
      <c r="G12" s="56"/>
      <c r="H12" s="56"/>
      <c r="I12" s="56"/>
      <c r="J12" s="56"/>
      <c r="K12" s="100"/>
      <c r="L12" s="56"/>
      <c r="M12" s="56"/>
      <c r="N12" s="56"/>
      <c r="O12" s="56"/>
      <c r="P12" s="56"/>
      <c r="Q12" s="56"/>
      <c r="U12" s="56"/>
      <c r="V12" s="56"/>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c r="CK12" s="58"/>
      <c r="CL12" s="58"/>
      <c r="CM12" s="58"/>
      <c r="CN12" s="58"/>
      <c r="CO12" s="58"/>
      <c r="CP12" s="58"/>
      <c r="CQ12" s="58"/>
      <c r="CR12" s="58"/>
      <c r="CS12" s="58"/>
      <c r="CT12" s="58"/>
      <c r="CU12" s="58"/>
      <c r="CV12" s="58"/>
      <c r="CW12" s="58"/>
      <c r="CX12" s="58"/>
      <c r="CY12" s="58"/>
      <c r="CZ12" s="58"/>
      <c r="DA12" s="58"/>
      <c r="DB12" s="58"/>
      <c r="DC12" s="58"/>
      <c r="DD12" s="58"/>
      <c r="DE12" s="58"/>
      <c r="DF12" s="58"/>
      <c r="DG12" s="58"/>
      <c r="DH12" s="58"/>
      <c r="DI12" s="58"/>
      <c r="DJ12" s="58"/>
      <c r="DK12" s="58"/>
      <c r="DL12" s="58"/>
      <c r="DM12" s="58"/>
      <c r="DN12" s="58"/>
      <c r="DO12" s="58"/>
      <c r="DP12" s="58"/>
      <c r="DQ12" s="58"/>
      <c r="DR12" s="58"/>
      <c r="DS12" s="58"/>
      <c r="DT12" s="58"/>
      <c r="DU12" s="58"/>
      <c r="DV12" s="58"/>
      <c r="DW12" s="58"/>
      <c r="DX12" s="58"/>
      <c r="DY12" s="58"/>
      <c r="DZ12" s="58"/>
      <c r="EA12" s="58"/>
      <c r="EB12" s="58"/>
      <c r="EC12" s="58"/>
      <c r="ED12" s="58"/>
      <c r="EE12" s="58"/>
      <c r="EF12" s="58"/>
      <c r="EG12" s="58"/>
      <c r="EH12" s="58"/>
      <c r="EI12" s="58"/>
      <c r="EJ12" s="58"/>
      <c r="EK12" s="58"/>
      <c r="EL12" s="58"/>
      <c r="EM12" s="58"/>
      <c r="EN12" s="58"/>
      <c r="EO12" s="58"/>
      <c r="EP12" s="58"/>
      <c r="EQ12" s="58"/>
      <c r="ER12" s="58"/>
      <c r="ES12" s="58"/>
      <c r="ET12" s="58"/>
      <c r="EU12" s="58"/>
      <c r="EV12" s="58"/>
      <c r="EW12" s="58"/>
      <c r="EX12" s="58"/>
      <c r="EY12" s="58"/>
      <c r="EZ12" s="58"/>
      <c r="FA12" s="58"/>
      <c r="FB12" s="58"/>
      <c r="FC12" s="58"/>
      <c r="FD12" s="58"/>
      <c r="FE12" s="58"/>
      <c r="FF12" s="58"/>
      <c r="FG12" s="58"/>
      <c r="FH12" s="58"/>
      <c r="FI12" s="58"/>
      <c r="FJ12" s="58"/>
      <c r="FK12" s="58"/>
      <c r="FL12" s="58"/>
      <c r="FM12" s="58"/>
      <c r="FN12" s="58"/>
      <c r="FO12" s="58"/>
      <c r="FP12" s="58"/>
      <c r="FQ12" s="58"/>
      <c r="FR12" s="58"/>
      <c r="FS12" s="58"/>
      <c r="FT12" s="58"/>
      <c r="FU12" s="58"/>
      <c r="FV12" s="58"/>
      <c r="FW12" s="58"/>
      <c r="FX12" s="58"/>
      <c r="FY12" s="58"/>
      <c r="FZ12" s="58"/>
      <c r="GA12" s="58"/>
      <c r="GB12" s="58"/>
      <c r="GC12" s="58"/>
      <c r="GD12" s="58"/>
      <c r="GE12" s="58"/>
      <c r="GF12" s="58"/>
      <c r="GG12" s="58"/>
      <c r="GH12" s="58"/>
      <c r="GI12" s="58"/>
      <c r="GJ12" s="58"/>
      <c r="GK12" s="58"/>
      <c r="GL12" s="58"/>
      <c r="GM12" s="58"/>
      <c r="GN12" s="58"/>
      <c r="GO12" s="58"/>
      <c r="GP12" s="58"/>
      <c r="GQ12" s="58"/>
      <c r="GR12" s="58"/>
      <c r="GS12" s="58"/>
      <c r="GT12" s="58"/>
      <c r="GU12" s="58"/>
      <c r="GV12" s="58"/>
      <c r="GW12" s="58"/>
      <c r="GX12" s="58"/>
      <c r="GY12" s="58"/>
      <c r="GZ12" s="58"/>
      <c r="HA12" s="58"/>
      <c r="HB12" s="58"/>
      <c r="HC12" s="58"/>
      <c r="HD12" s="58"/>
      <c r="HE12" s="58"/>
      <c r="HF12" s="58"/>
      <c r="HG12" s="58"/>
      <c r="HH12" s="58"/>
      <c r="HI12" s="58"/>
      <c r="HJ12" s="58"/>
      <c r="HK12" s="58"/>
      <c r="HL12" s="58"/>
      <c r="HM12" s="58"/>
      <c r="HN12" s="58"/>
      <c r="HO12" s="58"/>
      <c r="HP12" s="58"/>
      <c r="HQ12" s="58"/>
      <c r="HR12" s="58"/>
      <c r="HS12" s="58"/>
      <c r="HT12" s="58"/>
      <c r="HU12" s="58"/>
      <c r="HV12" s="58"/>
      <c r="HW12" s="58"/>
      <c r="HX12" s="58"/>
      <c r="HY12" s="58"/>
      <c r="HZ12" s="58"/>
      <c r="IA12" s="58"/>
      <c r="IB12" s="58"/>
      <c r="IC12" s="58"/>
      <c r="ID12" s="58"/>
      <c r="IE12" s="58"/>
      <c r="IF12" s="58"/>
      <c r="IG12" s="58"/>
      <c r="IH12" s="58"/>
      <c r="II12" s="58"/>
      <c r="IJ12" s="58"/>
      <c r="IK12" s="58"/>
      <c r="IL12" s="58"/>
      <c r="IM12" s="58"/>
      <c r="IN12" s="58"/>
      <c r="IO12" s="58"/>
      <c r="IP12" s="58"/>
      <c r="IQ12" s="58"/>
      <c r="IR12" s="58"/>
      <c r="IS12" s="58"/>
      <c r="IT12" s="58"/>
      <c r="IU12" s="58"/>
      <c r="IV12" s="58"/>
      <c r="IW12" s="58"/>
    </row>
    <row r="13" spans="1:257" s="86" customFormat="1" ht="37.5" customHeight="1" x14ac:dyDescent="0.2">
      <c r="A13" s="94" t="s">
        <v>3</v>
      </c>
      <c r="B13" s="103" t="s">
        <v>4</v>
      </c>
      <c r="C13" s="95" t="s">
        <v>31</v>
      </c>
      <c r="D13" s="160"/>
      <c r="E13" s="149" t="s">
        <v>5</v>
      </c>
      <c r="F13" s="122"/>
      <c r="G13" s="91">
        <v>1.0000000000000001E-5</v>
      </c>
      <c r="H13" s="127"/>
      <c r="I13" s="99"/>
      <c r="K13" s="201" t="s">
        <v>6</v>
      </c>
      <c r="L13" s="202"/>
      <c r="M13" s="202"/>
      <c r="N13" s="151"/>
      <c r="Q13" s="127"/>
      <c r="R13" s="51"/>
      <c r="S13" s="51"/>
      <c r="T13" s="51"/>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row>
    <row r="14" spans="1:257" s="71" customFormat="1" ht="12.75" customHeight="1" thickBot="1" x14ac:dyDescent="0.25">
      <c r="A14" s="65" t="s">
        <v>7</v>
      </c>
      <c r="B14" s="104">
        <v>2870000</v>
      </c>
      <c r="C14" s="34">
        <f ca="1">B14/10</f>
        <v>0.1</v>
      </c>
      <c r="D14" s="161"/>
      <c r="E14" s="150" t="s">
        <v>8</v>
      </c>
      <c r="F14" s="122"/>
      <c r="G14" s="92">
        <v>5.0000000000000001E-4</v>
      </c>
      <c r="H14" s="128"/>
      <c r="I14" s="67" t="s">
        <v>9</v>
      </c>
      <c r="J14" s="68"/>
      <c r="K14" s="69" t="s">
        <v>10</v>
      </c>
      <c r="L14" s="69" t="s">
        <v>11</v>
      </c>
      <c r="M14" s="69" t="s">
        <v>12</v>
      </c>
      <c r="N14" s="114" t="s">
        <v>33</v>
      </c>
      <c r="O14" s="116" t="s">
        <v>34</v>
      </c>
      <c r="P14" s="118" t="s">
        <v>19</v>
      </c>
      <c r="Q14" s="128"/>
      <c r="R14" s="51"/>
      <c r="S14" s="51"/>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0"/>
      <c r="DD14" s="70"/>
      <c r="DE14" s="70"/>
      <c r="DF14" s="70"/>
      <c r="DG14" s="70"/>
      <c r="DH14" s="70"/>
      <c r="DI14" s="70"/>
      <c r="DJ14" s="70"/>
      <c r="DK14" s="70"/>
      <c r="DL14" s="70"/>
      <c r="DM14" s="70"/>
      <c r="DN14" s="70"/>
      <c r="DO14" s="70"/>
      <c r="DP14" s="70"/>
      <c r="DQ14" s="70"/>
      <c r="DR14" s="70"/>
      <c r="DS14" s="70"/>
      <c r="DT14" s="70"/>
      <c r="DU14" s="70"/>
      <c r="DV14" s="70"/>
      <c r="DW14" s="70"/>
      <c r="DX14" s="70"/>
      <c r="DY14" s="70"/>
      <c r="DZ14" s="70"/>
      <c r="EA14" s="70"/>
      <c r="EB14" s="70"/>
      <c r="EC14" s="70"/>
      <c r="ED14" s="70"/>
      <c r="EE14" s="70"/>
      <c r="EF14" s="70"/>
      <c r="EG14" s="70"/>
      <c r="EH14" s="70"/>
      <c r="EI14" s="70"/>
      <c r="EJ14" s="70"/>
      <c r="EK14" s="70"/>
      <c r="EL14" s="70"/>
      <c r="EM14" s="70"/>
      <c r="EN14" s="70"/>
      <c r="EO14" s="70"/>
      <c r="EP14" s="70"/>
      <c r="EQ14" s="70"/>
      <c r="ER14" s="70"/>
      <c r="ES14" s="70"/>
      <c r="ET14" s="70"/>
      <c r="EU14" s="70"/>
      <c r="EV14" s="70"/>
      <c r="EW14" s="70"/>
      <c r="EX14" s="70"/>
      <c r="EY14" s="70"/>
      <c r="EZ14" s="70"/>
      <c r="FA14" s="70"/>
      <c r="FB14" s="70"/>
      <c r="FC14" s="70"/>
      <c r="FD14" s="70"/>
      <c r="FE14" s="70"/>
      <c r="FF14" s="70"/>
      <c r="FG14" s="70"/>
      <c r="FH14" s="70"/>
      <c r="FI14" s="70"/>
      <c r="FJ14" s="70"/>
      <c r="FK14" s="70"/>
      <c r="FL14" s="70"/>
      <c r="FM14" s="70"/>
      <c r="FN14" s="70"/>
      <c r="FO14" s="70"/>
      <c r="FP14" s="70"/>
      <c r="FQ14" s="70"/>
      <c r="FR14" s="70"/>
      <c r="FS14" s="70"/>
      <c r="FT14" s="70"/>
      <c r="FU14" s="70"/>
      <c r="FV14" s="70"/>
      <c r="FW14" s="70"/>
      <c r="FX14" s="70"/>
      <c r="FY14" s="70"/>
      <c r="FZ14" s="70"/>
      <c r="GA14" s="70"/>
      <c r="GB14" s="70"/>
      <c r="GC14" s="70"/>
      <c r="GD14" s="70"/>
      <c r="GE14" s="70"/>
      <c r="GF14" s="70"/>
      <c r="GG14" s="70"/>
      <c r="GH14" s="70"/>
      <c r="GI14" s="70"/>
      <c r="GJ14" s="70"/>
      <c r="GK14" s="70"/>
      <c r="GL14" s="70"/>
      <c r="GM14" s="70"/>
      <c r="GN14" s="70"/>
      <c r="GO14" s="70"/>
      <c r="GP14" s="70"/>
      <c r="GQ14" s="70"/>
      <c r="GR14" s="70"/>
      <c r="GS14" s="70"/>
      <c r="GT14" s="70"/>
      <c r="GU14" s="70"/>
      <c r="GV14" s="70"/>
      <c r="GW14" s="70"/>
      <c r="GX14" s="70"/>
      <c r="GY14" s="70"/>
      <c r="GZ14" s="70"/>
      <c r="HA14" s="70"/>
      <c r="HB14" s="70"/>
      <c r="HC14" s="70"/>
      <c r="HD14" s="70"/>
      <c r="HE14" s="70"/>
      <c r="HF14" s="70"/>
      <c r="HG14" s="70"/>
      <c r="HH14" s="70"/>
      <c r="HI14" s="70"/>
      <c r="HJ14" s="70"/>
      <c r="HK14" s="70"/>
      <c r="HL14" s="70"/>
      <c r="HM14" s="70"/>
      <c r="HN14" s="70"/>
      <c r="HO14" s="70"/>
      <c r="HP14" s="70"/>
      <c r="HQ14" s="70"/>
      <c r="HR14" s="70"/>
      <c r="HS14" s="70"/>
      <c r="HT14" s="70"/>
      <c r="HU14" s="70"/>
      <c r="HV14" s="70"/>
      <c r="HW14" s="70"/>
      <c r="HX14" s="70"/>
      <c r="HY14" s="70"/>
      <c r="HZ14" s="70"/>
      <c r="IA14" s="70"/>
      <c r="IB14" s="70"/>
      <c r="IC14" s="70"/>
      <c r="ID14" s="70"/>
      <c r="IE14" s="70"/>
      <c r="IF14" s="70"/>
      <c r="IG14" s="70"/>
      <c r="IH14" s="70"/>
      <c r="II14" s="70"/>
      <c r="IJ14" s="70"/>
      <c r="IK14" s="70"/>
      <c r="IL14" s="70"/>
      <c r="IM14" s="70"/>
      <c r="IN14" s="70"/>
      <c r="IO14" s="70"/>
      <c r="IP14" s="70"/>
      <c r="IQ14" s="70"/>
      <c r="IR14" s="70"/>
      <c r="IS14" s="70"/>
      <c r="IT14" s="70"/>
    </row>
    <row r="15" spans="1:257" ht="12.75" customHeight="1" x14ac:dyDescent="0.2">
      <c r="A15" s="12" t="s">
        <v>14</v>
      </c>
      <c r="B15" s="105">
        <v>572000</v>
      </c>
      <c r="C15" s="34">
        <f t="shared" ref="C15:C22" ca="1" si="0">B15/10</f>
        <v>7.4999999999999997E-2</v>
      </c>
      <c r="D15" s="161"/>
      <c r="E15" s="150" t="s">
        <v>15</v>
      </c>
      <c r="F15" s="122"/>
      <c r="G15" s="93">
        <v>50</v>
      </c>
      <c r="H15" s="129"/>
      <c r="I15" s="13">
        <v>1</v>
      </c>
      <c r="J15" s="238" t="s">
        <v>16</v>
      </c>
      <c r="K15" s="146" t="s">
        <v>16</v>
      </c>
      <c r="L15" s="146" t="s">
        <v>7</v>
      </c>
      <c r="M15" s="159" t="s">
        <v>14</v>
      </c>
      <c r="N15" s="115"/>
      <c r="O15" s="117"/>
      <c r="P15" s="119"/>
      <c r="Q15" s="128"/>
      <c r="R15" s="51"/>
      <c r="S15" s="51"/>
      <c r="T15" s="1"/>
      <c r="IU15"/>
      <c r="IV15"/>
      <c r="IW15"/>
    </row>
    <row r="16" spans="1:257" s="37" customFormat="1" ht="12.75" customHeight="1" x14ac:dyDescent="0.2">
      <c r="A16" s="38" t="s">
        <v>20</v>
      </c>
      <c r="B16" s="106">
        <v>8450000</v>
      </c>
      <c r="C16" s="34">
        <f t="shared" ca="1" si="0"/>
        <v>0.15</v>
      </c>
      <c r="D16" s="161"/>
      <c r="E16" s="147" t="s">
        <v>89</v>
      </c>
      <c r="F16" s="137"/>
      <c r="G16" s="137"/>
      <c r="H16" s="140"/>
      <c r="I16" s="96"/>
      <c r="J16" s="85"/>
      <c r="K16" s="102">
        <f>(G14*B17)*G15</f>
        <v>8750</v>
      </c>
      <c r="L16" s="79">
        <f>(297*0.02+G15*G14)*B14</f>
        <v>17119550.000000004</v>
      </c>
      <c r="M16" s="79">
        <f>(555*0.02+G15*G14)*B15</f>
        <v>6363500</v>
      </c>
      <c r="N16" s="79">
        <f ca="1">SUM(K16:M16)</f>
        <v>23491800.000000004</v>
      </c>
      <c r="O16" s="80">
        <f ca="1">(B14+B15+B17)*C17</f>
        <v>189600</v>
      </c>
      <c r="P16" s="97">
        <f ca="1">SUM(N16+O16)</f>
        <v>23681400.000000004</v>
      </c>
      <c r="Q16" s="128"/>
      <c r="R16" s="51"/>
      <c r="S16" s="51"/>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s="36"/>
      <c r="EP16" s="36"/>
      <c r="EQ16" s="36"/>
      <c r="ER16" s="36"/>
      <c r="ES16" s="36"/>
      <c r="ET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c r="FU16" s="36"/>
      <c r="FV16" s="36"/>
      <c r="FW16" s="36"/>
      <c r="FX16" s="36"/>
      <c r="FY16" s="36"/>
      <c r="FZ16" s="36"/>
      <c r="GA16" s="36"/>
      <c r="GB16" s="36"/>
      <c r="GC16" s="36"/>
      <c r="GD16" s="36"/>
      <c r="GE16" s="36"/>
      <c r="GF16" s="36"/>
      <c r="GG16" s="36"/>
      <c r="GH16" s="36"/>
      <c r="GI16" s="36"/>
      <c r="GJ16" s="36"/>
      <c r="GK16" s="36"/>
      <c r="GL16" s="36"/>
      <c r="GM16" s="36"/>
      <c r="GN16" s="36"/>
      <c r="GO16" s="36"/>
      <c r="GP16" s="36"/>
      <c r="GQ16" s="36"/>
      <c r="GR16" s="36"/>
      <c r="GS16" s="36"/>
      <c r="GT16" s="36"/>
      <c r="GU16" s="36"/>
      <c r="GV16" s="36"/>
      <c r="GW16" s="36"/>
      <c r="GX16" s="36"/>
      <c r="GY16" s="36"/>
      <c r="GZ16" s="36"/>
      <c r="HA16" s="36"/>
      <c r="HB16" s="36"/>
      <c r="HC16" s="36"/>
      <c r="HD16" s="36"/>
      <c r="HE16" s="36"/>
      <c r="HF16" s="36"/>
      <c r="HG16" s="36"/>
      <c r="HH16" s="36"/>
      <c r="HI16" s="36"/>
      <c r="HJ16" s="36"/>
      <c r="HK16" s="36"/>
      <c r="HL16" s="36"/>
      <c r="HM16" s="36"/>
      <c r="HN16" s="36"/>
      <c r="HO16" s="36"/>
      <c r="HP16" s="36"/>
      <c r="HQ16" s="36"/>
      <c r="HR16" s="36"/>
      <c r="HS16" s="36"/>
      <c r="HT16" s="36"/>
      <c r="HU16" s="36"/>
      <c r="HV16" s="36"/>
      <c r="HW16" s="36"/>
      <c r="HX16" s="36"/>
      <c r="HY16" s="36"/>
      <c r="HZ16" s="36"/>
      <c r="IA16" s="36"/>
      <c r="IB16" s="36"/>
      <c r="IC16" s="36"/>
      <c r="ID16" s="36"/>
      <c r="IE16" s="36"/>
      <c r="IF16" s="36"/>
      <c r="IG16" s="36"/>
      <c r="IH16" s="36"/>
      <c r="II16" s="36"/>
      <c r="IJ16" s="36"/>
      <c r="IK16" s="36"/>
      <c r="IL16" s="36"/>
      <c r="IM16" s="36"/>
      <c r="IN16" s="36"/>
      <c r="IO16" s="36"/>
      <c r="IP16" s="36"/>
      <c r="IQ16" s="36"/>
      <c r="IR16" s="36"/>
      <c r="IS16" s="36"/>
      <c r="IT16" s="36"/>
    </row>
    <row r="17" spans="1:257" ht="12.75" customHeight="1" x14ac:dyDescent="0.2">
      <c r="A17" s="12" t="s">
        <v>16</v>
      </c>
      <c r="B17" s="105">
        <v>350000</v>
      </c>
      <c r="C17" s="34">
        <f t="shared" ca="1" si="0"/>
        <v>0.05</v>
      </c>
      <c r="D17" s="161"/>
      <c r="E17" s="147"/>
      <c r="F17" s="137"/>
      <c r="G17" s="137"/>
      <c r="H17" s="140"/>
      <c r="I17" s="13">
        <v>2</v>
      </c>
      <c r="J17" s="239" t="s">
        <v>77</v>
      </c>
      <c r="K17" s="76" t="s">
        <v>18</v>
      </c>
      <c r="L17" s="76" t="s">
        <v>17</v>
      </c>
      <c r="M17" s="158" t="s">
        <v>24</v>
      </c>
      <c r="N17" s="81"/>
      <c r="O17" s="82"/>
      <c r="P17" s="81"/>
      <c r="Q17" s="128"/>
      <c r="R17" s="51"/>
      <c r="S17" s="51"/>
      <c r="T17" s="1"/>
      <c r="IU17"/>
      <c r="IV17"/>
      <c r="IW17"/>
    </row>
    <row r="18" spans="1:257" ht="12.75" customHeight="1" x14ac:dyDescent="0.2">
      <c r="A18" s="12" t="s">
        <v>17</v>
      </c>
      <c r="B18" s="105">
        <v>901000</v>
      </c>
      <c r="C18" s="34">
        <f t="shared" ca="1" si="0"/>
        <v>0.1</v>
      </c>
      <c r="D18" s="161"/>
      <c r="E18" s="147"/>
      <c r="F18" s="137"/>
      <c r="G18" s="137"/>
      <c r="H18" s="140"/>
      <c r="I18" s="14"/>
      <c r="J18" s="85"/>
      <c r="K18" s="83">
        <f>B19*G15*G14</f>
        <v>8325</v>
      </c>
      <c r="L18" s="79">
        <f>(263*0.02+G15*G14)*B18</f>
        <v>4761785</v>
      </c>
      <c r="M18" s="79">
        <f>(479*0.02+G15*G14)*B21</f>
        <v>6944415</v>
      </c>
      <c r="N18" s="79">
        <f ca="1">SUM(K18:M18)</f>
        <v>11714525</v>
      </c>
      <c r="O18" s="80">
        <f ca="1">(B18+B19+B21)*C19</f>
        <v>97850</v>
      </c>
      <c r="P18" s="97">
        <f ca="1">SUM(N18+O18)</f>
        <v>11812375</v>
      </c>
      <c r="Q18" s="128"/>
      <c r="R18" s="51"/>
      <c r="S18" s="51"/>
      <c r="T18" s="1"/>
      <c r="IU18"/>
      <c r="IV18"/>
      <c r="IW18"/>
    </row>
    <row r="19" spans="1:257" ht="12.75" customHeight="1" x14ac:dyDescent="0.2">
      <c r="A19" s="12" t="s">
        <v>18</v>
      </c>
      <c r="B19" s="105">
        <v>333000</v>
      </c>
      <c r="C19" s="34">
        <f t="shared" ca="1" si="0"/>
        <v>0.05</v>
      </c>
      <c r="D19" s="161"/>
      <c r="E19" s="147"/>
      <c r="F19" s="137"/>
      <c r="G19" s="137"/>
      <c r="H19" s="140"/>
      <c r="I19" s="13">
        <v>3</v>
      </c>
      <c r="J19" s="239" t="s">
        <v>78</v>
      </c>
      <c r="K19" s="78" t="s">
        <v>22</v>
      </c>
      <c r="L19" s="77" t="s">
        <v>20</v>
      </c>
      <c r="M19" s="78" t="s">
        <v>21</v>
      </c>
      <c r="N19" s="81"/>
      <c r="O19" s="82"/>
      <c r="P19" s="81"/>
      <c r="Q19" s="128"/>
      <c r="R19" s="51"/>
      <c r="S19" s="51"/>
      <c r="T19" s="1"/>
      <c r="IU19"/>
      <c r="IV19"/>
      <c r="IW19"/>
    </row>
    <row r="20" spans="1:257" ht="12.75" customHeight="1" x14ac:dyDescent="0.2">
      <c r="A20" s="12" t="s">
        <v>22</v>
      </c>
      <c r="B20" s="105">
        <v>306000</v>
      </c>
      <c r="C20" s="34">
        <f t="shared" ca="1" si="0"/>
        <v>0.05</v>
      </c>
      <c r="D20" s="161"/>
      <c r="E20" s="147"/>
      <c r="F20" s="137"/>
      <c r="G20" s="137"/>
      <c r="H20" s="140"/>
      <c r="I20" s="14"/>
      <c r="J20" s="85"/>
      <c r="K20" s="83">
        <f>B20*G15*G14</f>
        <v>7650</v>
      </c>
      <c r="L20" s="79">
        <f>(371*0.02+G15*G14)*B16</f>
        <v>62910250</v>
      </c>
      <c r="M20" s="79">
        <f>(589*0.02+G15*G14)*B22</f>
        <v>7201050</v>
      </c>
      <c r="N20" s="79">
        <f ca="1">SUM(K20:L20)</f>
        <v>62917900</v>
      </c>
      <c r="O20" s="80">
        <f ca="1">(B16+B20+B22)*C20</f>
        <v>468300</v>
      </c>
      <c r="P20" s="97">
        <f ca="1">SUM(N20+O20)</f>
        <v>63386200</v>
      </c>
      <c r="Q20" s="128"/>
      <c r="R20" s="51"/>
      <c r="S20" s="51"/>
      <c r="T20" s="1"/>
      <c r="IU20"/>
      <c r="IV20"/>
      <c r="IW20"/>
    </row>
    <row r="21" spans="1:257" s="37" customFormat="1" ht="12.75" customHeight="1" x14ac:dyDescent="0.2">
      <c r="A21" s="38" t="s">
        <v>23</v>
      </c>
      <c r="B21" s="106">
        <v>723000</v>
      </c>
      <c r="C21" s="34">
        <f t="shared" ca="1" si="0"/>
        <v>7.4999999999999997E-2</v>
      </c>
      <c r="D21" s="161"/>
      <c r="E21" s="147"/>
      <c r="F21" s="137"/>
      <c r="G21" s="137"/>
      <c r="H21" s="140"/>
      <c r="I21" s="39"/>
      <c r="J21" s="85"/>
      <c r="K21" s="40"/>
      <c r="L21" s="35"/>
      <c r="M21" s="35"/>
      <c r="N21" s="35"/>
      <c r="O21" s="35"/>
      <c r="P21" s="41"/>
      <c r="Q21" s="128"/>
      <c r="R21" s="51"/>
      <c r="S21" s="51"/>
      <c r="T21" s="51"/>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c r="FU21" s="36"/>
      <c r="FV21" s="36"/>
      <c r="FW21" s="36"/>
      <c r="FX21" s="36"/>
      <c r="FY21" s="36"/>
      <c r="FZ21" s="36"/>
      <c r="GA21" s="36"/>
      <c r="GB21" s="36"/>
      <c r="GC21" s="36"/>
      <c r="GD21" s="36"/>
      <c r="GE21" s="36"/>
      <c r="GF21" s="36"/>
      <c r="GG21" s="36"/>
      <c r="GH21" s="36"/>
      <c r="GI21" s="36"/>
      <c r="GJ21" s="36"/>
      <c r="GK21" s="36"/>
      <c r="GL21" s="36"/>
      <c r="GM21" s="36"/>
      <c r="GN21" s="36"/>
      <c r="GO21" s="36"/>
      <c r="GP21" s="36"/>
      <c r="GQ21" s="36"/>
      <c r="GR21" s="36"/>
      <c r="GS21" s="36"/>
      <c r="GT21" s="36"/>
      <c r="GU21" s="36"/>
      <c r="GV21" s="36"/>
      <c r="GW21" s="36"/>
      <c r="GX21" s="36"/>
      <c r="GY21" s="36"/>
      <c r="GZ21" s="36"/>
      <c r="HA21" s="36"/>
      <c r="HB21" s="36"/>
      <c r="HC21" s="36"/>
      <c r="HD21" s="36"/>
      <c r="HE21" s="36"/>
      <c r="HF21" s="36"/>
      <c r="HG21" s="36"/>
      <c r="HH21" s="36"/>
      <c r="HI21" s="36"/>
      <c r="HJ21" s="36"/>
      <c r="HK21" s="36"/>
      <c r="HL21" s="36"/>
      <c r="HM21" s="36"/>
      <c r="HN21" s="36"/>
      <c r="HO21" s="36"/>
      <c r="HP21" s="36"/>
      <c r="HQ21" s="36"/>
      <c r="HR21" s="36"/>
      <c r="HS21" s="36"/>
      <c r="HT21" s="36"/>
      <c r="HU21" s="36"/>
      <c r="HV21" s="36"/>
      <c r="HW21" s="36"/>
      <c r="HX21" s="36"/>
      <c r="HY21" s="36"/>
      <c r="HZ21" s="36"/>
      <c r="IA21" s="36"/>
      <c r="IB21" s="36"/>
      <c r="IC21" s="36"/>
      <c r="ID21" s="36"/>
      <c r="IE21" s="36"/>
      <c r="IF21" s="36"/>
      <c r="IG21" s="36"/>
      <c r="IH21" s="36"/>
      <c r="II21" s="36"/>
      <c r="IJ21" s="36"/>
      <c r="IK21" s="36"/>
      <c r="IL21" s="36"/>
      <c r="IM21" s="36"/>
      <c r="IN21" s="36"/>
      <c r="IO21" s="36"/>
      <c r="IP21" s="36"/>
      <c r="IQ21" s="36"/>
      <c r="IR21" s="36"/>
      <c r="IS21" s="36"/>
      <c r="IT21" s="36"/>
      <c r="IU21" s="36"/>
    </row>
    <row r="22" spans="1:257" ht="13.5" customHeight="1" thickBot="1" x14ac:dyDescent="0.25">
      <c r="A22" s="16" t="s">
        <v>21</v>
      </c>
      <c r="B22" s="107">
        <v>610000</v>
      </c>
      <c r="C22" s="34">
        <f t="shared" ca="1" si="0"/>
        <v>0.1</v>
      </c>
      <c r="D22" s="161"/>
      <c r="E22" s="147"/>
      <c r="F22" s="137"/>
      <c r="G22" s="137"/>
      <c r="H22" s="140"/>
      <c r="I22" s="62"/>
      <c r="J22" s="200"/>
      <c r="K22" s="200"/>
      <c r="L22" s="200"/>
      <c r="M22" s="124" t="s">
        <v>32</v>
      </c>
      <c r="N22" s="110">
        <f ca="1">SUM(N16+N18+N20)</f>
        <v>98124225</v>
      </c>
      <c r="O22" s="112">
        <f ca="1">SUM(O16+Q118+O20)</f>
        <v>657900</v>
      </c>
      <c r="P22" s="110">
        <f ca="1">SUM(N22+O22)</f>
        <v>98782125</v>
      </c>
      <c r="Q22" s="128"/>
      <c r="R22" s="51"/>
      <c r="S22" s="51"/>
      <c r="T22" s="51"/>
      <c r="IU22"/>
      <c r="IV22"/>
      <c r="IW22"/>
    </row>
    <row r="23" spans="1:257" ht="13.5" customHeight="1" x14ac:dyDescent="0.2">
      <c r="A23" s="17"/>
      <c r="B23" s="108" t="s">
        <v>36</v>
      </c>
      <c r="C23" s="74"/>
      <c r="D23" s="162"/>
      <c r="E23" s="148"/>
      <c r="F23" s="141"/>
      <c r="G23" s="141"/>
      <c r="H23" s="142"/>
      <c r="I23" s="240"/>
      <c r="J23" s="51"/>
      <c r="K23" s="51"/>
      <c r="L23" s="51"/>
      <c r="M23" s="205"/>
      <c r="N23" s="203"/>
      <c r="O23" s="204"/>
      <c r="P23" s="203"/>
      <c r="Q23" s="128"/>
      <c r="R23" s="51"/>
      <c r="S23" s="51"/>
      <c r="T23" s="51"/>
      <c r="IV23"/>
      <c r="IW23"/>
    </row>
    <row r="24" spans="1:257" s="51" customFormat="1" ht="13.5" customHeight="1" x14ac:dyDescent="0.2">
      <c r="A24" s="62"/>
      <c r="B24" s="98" t="s">
        <v>35</v>
      </c>
      <c r="C24" s="109" t="s">
        <v>25</v>
      </c>
      <c r="D24" s="101"/>
      <c r="E24" s="56"/>
      <c r="F24" s="56"/>
      <c r="G24" s="56"/>
      <c r="H24" s="56"/>
      <c r="I24" s="56"/>
      <c r="J24" s="56"/>
      <c r="K24" s="181" t="s">
        <v>80</v>
      </c>
      <c r="L24" s="182"/>
      <c r="M24" s="181" t="s">
        <v>42</v>
      </c>
      <c r="N24" s="181"/>
      <c r="O24" s="181"/>
      <c r="P24" s="181" t="s">
        <v>42</v>
      </c>
      <c r="Q24" s="183" t="s">
        <v>85</v>
      </c>
      <c r="R24" s="181" t="s">
        <v>42</v>
      </c>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58"/>
      <c r="CI24" s="58"/>
      <c r="CJ24" s="58"/>
      <c r="CK24" s="58"/>
      <c r="CL24" s="58"/>
      <c r="CM24" s="58"/>
      <c r="CN24" s="58"/>
      <c r="CO24" s="58"/>
      <c r="CP24" s="58"/>
      <c r="CQ24" s="58"/>
      <c r="CR24" s="58"/>
      <c r="CS24" s="58"/>
      <c r="CT24" s="58"/>
      <c r="CU24" s="58"/>
      <c r="CV24" s="58"/>
      <c r="CW24" s="58"/>
      <c r="CX24" s="58"/>
      <c r="CY24" s="58"/>
      <c r="CZ24" s="58"/>
      <c r="DA24" s="58"/>
      <c r="DB24" s="58"/>
      <c r="DC24" s="58"/>
      <c r="DD24" s="58"/>
      <c r="DE24" s="58"/>
      <c r="DF24" s="58"/>
      <c r="DG24" s="58"/>
      <c r="DH24" s="58"/>
      <c r="DI24" s="58"/>
      <c r="DJ24" s="58"/>
      <c r="DK24" s="58"/>
      <c r="DL24" s="58"/>
      <c r="DM24" s="58"/>
      <c r="DN24" s="58"/>
      <c r="DO24" s="58"/>
      <c r="DP24" s="58"/>
      <c r="DQ24" s="58"/>
      <c r="DR24" s="58"/>
      <c r="DS24" s="58"/>
      <c r="DT24" s="58"/>
      <c r="DU24" s="58"/>
      <c r="DV24" s="58"/>
      <c r="DW24" s="58"/>
      <c r="DX24" s="58"/>
      <c r="DY24" s="58"/>
      <c r="DZ24" s="58"/>
      <c r="EA24" s="58"/>
      <c r="EB24" s="58"/>
      <c r="EC24" s="58"/>
      <c r="ED24" s="58"/>
      <c r="EE24" s="58"/>
      <c r="EF24" s="58"/>
      <c r="EG24" s="58"/>
      <c r="EH24" s="58"/>
      <c r="EI24" s="58"/>
      <c r="EJ24" s="58"/>
      <c r="EK24" s="58"/>
      <c r="EL24" s="58"/>
      <c r="EM24" s="58"/>
      <c r="EN24" s="58"/>
      <c r="EO24" s="58"/>
      <c r="EP24" s="58"/>
      <c r="EQ24" s="58"/>
      <c r="ER24" s="58"/>
      <c r="ES24" s="58"/>
      <c r="ET24" s="58"/>
      <c r="EU24" s="58"/>
      <c r="EV24" s="58"/>
      <c r="EW24" s="58"/>
      <c r="EX24" s="58"/>
      <c r="EY24" s="58"/>
      <c r="EZ24" s="58"/>
      <c r="FA24" s="58"/>
      <c r="FB24" s="58"/>
      <c r="FC24" s="58"/>
      <c r="FD24" s="58"/>
      <c r="FE24" s="58"/>
      <c r="FF24" s="58"/>
      <c r="FG24" s="58"/>
      <c r="FH24" s="58"/>
      <c r="FI24" s="58"/>
      <c r="FJ24" s="58"/>
      <c r="FK24" s="58"/>
      <c r="FL24" s="58"/>
      <c r="FM24" s="58"/>
      <c r="FN24" s="58"/>
      <c r="FO24" s="58"/>
      <c r="FP24" s="58"/>
      <c r="FQ24" s="58"/>
      <c r="FR24" s="58"/>
      <c r="FS24" s="58"/>
      <c r="FT24" s="58"/>
      <c r="FU24" s="58"/>
      <c r="FV24" s="58"/>
      <c r="FW24" s="58"/>
      <c r="FX24" s="58"/>
      <c r="FY24" s="58"/>
      <c r="FZ24" s="58"/>
      <c r="GA24" s="58"/>
      <c r="GB24" s="58"/>
      <c r="GC24" s="58"/>
      <c r="GD24" s="58"/>
      <c r="GE24" s="58"/>
      <c r="GF24" s="58"/>
      <c r="GG24" s="58"/>
      <c r="GH24" s="58"/>
      <c r="GI24" s="58"/>
      <c r="GJ24" s="58"/>
      <c r="GK24" s="58"/>
      <c r="GL24" s="58"/>
      <c r="GM24" s="58"/>
      <c r="GN24" s="58"/>
      <c r="GO24" s="58"/>
      <c r="GP24" s="58"/>
      <c r="GQ24" s="58"/>
      <c r="GR24" s="58"/>
      <c r="GS24" s="58"/>
      <c r="GT24" s="58"/>
      <c r="GU24" s="58"/>
      <c r="GV24" s="58"/>
      <c r="GW24" s="58"/>
      <c r="GX24" s="58"/>
      <c r="GY24" s="58"/>
      <c r="GZ24" s="58"/>
      <c r="HA24" s="58"/>
      <c r="HB24" s="58"/>
      <c r="HC24" s="58"/>
      <c r="HD24" s="58"/>
      <c r="HE24" s="58"/>
      <c r="HF24" s="58"/>
      <c r="HG24" s="58"/>
      <c r="HH24" s="58"/>
      <c r="HI24" s="58"/>
      <c r="HJ24" s="58"/>
      <c r="HK24" s="58"/>
      <c r="HL24" s="58"/>
      <c r="HM24" s="58"/>
      <c r="HN24" s="58"/>
      <c r="HO24" s="58"/>
      <c r="HP24" s="58"/>
      <c r="HQ24" s="58"/>
      <c r="HR24" s="58"/>
      <c r="HS24" s="58"/>
      <c r="HT24" s="58"/>
      <c r="HU24" s="58"/>
      <c r="HV24" s="58"/>
      <c r="HW24" s="58"/>
      <c r="HX24" s="58"/>
      <c r="HY24" s="58"/>
      <c r="HZ24" s="58"/>
      <c r="IA24" s="58"/>
      <c r="IB24" s="58"/>
      <c r="IC24" s="58"/>
      <c r="ID24" s="58"/>
      <c r="IE24" s="58"/>
      <c r="IF24" s="58"/>
    </row>
    <row r="25" spans="1:257" s="51" customFormat="1" ht="13.5" customHeight="1" x14ac:dyDescent="0.2">
      <c r="B25" s="61"/>
      <c r="K25" s="182"/>
      <c r="L25" s="182"/>
      <c r="M25" s="181"/>
      <c r="N25" s="181"/>
      <c r="O25" s="181"/>
      <c r="P25" s="181"/>
      <c r="Q25" s="185"/>
      <c r="R25" s="181"/>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58"/>
      <c r="CI25" s="58"/>
      <c r="CJ25" s="58"/>
      <c r="CK25" s="58"/>
      <c r="CL25" s="58"/>
      <c r="CM25" s="58"/>
      <c r="CN25" s="58"/>
      <c r="CO25" s="58"/>
      <c r="CP25" s="58"/>
      <c r="CQ25" s="58"/>
      <c r="CR25" s="58"/>
      <c r="CS25" s="58"/>
      <c r="CT25" s="58"/>
      <c r="CU25" s="58"/>
      <c r="CV25" s="58"/>
      <c r="CW25" s="58"/>
      <c r="CX25" s="58"/>
      <c r="CY25" s="58"/>
      <c r="CZ25" s="58"/>
      <c r="DA25" s="58"/>
      <c r="DB25" s="58"/>
      <c r="DC25" s="58"/>
      <c r="DD25" s="58"/>
      <c r="DE25" s="58"/>
      <c r="DF25" s="58"/>
      <c r="DG25" s="58"/>
      <c r="DH25" s="58"/>
      <c r="DI25" s="58"/>
      <c r="DJ25" s="58"/>
      <c r="DK25" s="58"/>
      <c r="DL25" s="58"/>
      <c r="DM25" s="58"/>
      <c r="DN25" s="58"/>
      <c r="DO25" s="58"/>
      <c r="DP25" s="58"/>
      <c r="DQ25" s="58"/>
      <c r="DR25" s="58"/>
      <c r="DS25" s="58"/>
      <c r="DT25" s="58"/>
      <c r="DU25" s="58"/>
      <c r="DV25" s="58"/>
      <c r="DW25" s="58"/>
      <c r="DX25" s="58"/>
      <c r="DY25" s="58"/>
      <c r="DZ25" s="58"/>
      <c r="EA25" s="58"/>
      <c r="EB25" s="58"/>
      <c r="EC25" s="58"/>
      <c r="ED25" s="58"/>
      <c r="EE25" s="58"/>
      <c r="EF25" s="58"/>
      <c r="EG25" s="58"/>
      <c r="EH25" s="58"/>
      <c r="EI25" s="58"/>
      <c r="EJ25" s="58"/>
      <c r="EK25" s="58"/>
      <c r="EL25" s="58"/>
      <c r="EM25" s="58"/>
      <c r="EN25" s="58"/>
      <c r="EO25" s="58"/>
      <c r="EP25" s="58"/>
      <c r="EQ25" s="58"/>
      <c r="ER25" s="58"/>
      <c r="ES25" s="58"/>
      <c r="ET25" s="58"/>
      <c r="EU25" s="58"/>
      <c r="EV25" s="58"/>
      <c r="EW25" s="58"/>
      <c r="EX25" s="58"/>
      <c r="EY25" s="58"/>
      <c r="EZ25" s="58"/>
      <c r="FA25" s="58"/>
      <c r="FB25" s="58"/>
      <c r="FC25" s="58"/>
      <c r="FD25" s="58"/>
      <c r="FE25" s="58"/>
      <c r="FF25" s="58"/>
      <c r="FG25" s="58"/>
      <c r="FH25" s="58"/>
      <c r="FI25" s="58"/>
      <c r="FJ25" s="58"/>
      <c r="FK25" s="58"/>
      <c r="FL25" s="58"/>
      <c r="FM25" s="58"/>
      <c r="FN25" s="58"/>
      <c r="FO25" s="58"/>
      <c r="FP25" s="58"/>
      <c r="FQ25" s="58"/>
      <c r="FR25" s="58"/>
      <c r="FS25" s="58"/>
      <c r="FT25" s="58"/>
      <c r="FU25" s="58"/>
      <c r="FV25" s="58"/>
      <c r="FW25" s="58"/>
      <c r="FX25" s="58"/>
      <c r="FY25" s="58"/>
      <c r="FZ25" s="58"/>
      <c r="GA25" s="58"/>
      <c r="GB25" s="58"/>
      <c r="GC25" s="58"/>
      <c r="GD25" s="58"/>
      <c r="GE25" s="58"/>
      <c r="GF25" s="58"/>
      <c r="GG25" s="58"/>
      <c r="GH25" s="58"/>
      <c r="GI25" s="58"/>
      <c r="GJ25" s="58"/>
      <c r="GK25" s="58"/>
      <c r="GL25" s="58"/>
      <c r="GM25" s="58"/>
      <c r="GN25" s="58"/>
      <c r="GO25" s="58"/>
      <c r="GP25" s="58"/>
      <c r="GQ25" s="58"/>
      <c r="GR25" s="58"/>
      <c r="GS25" s="58"/>
      <c r="GT25" s="58"/>
      <c r="GU25" s="58"/>
      <c r="GV25" s="58"/>
      <c r="GW25" s="58"/>
      <c r="GX25" s="58"/>
      <c r="GY25" s="58"/>
      <c r="GZ25" s="58"/>
      <c r="HA25" s="58"/>
      <c r="HB25" s="58"/>
      <c r="HC25" s="58"/>
      <c r="HD25" s="58"/>
      <c r="HE25" s="58"/>
      <c r="HF25" s="58"/>
      <c r="HG25" s="58"/>
      <c r="HH25" s="58"/>
      <c r="HI25" s="58"/>
      <c r="HJ25" s="58"/>
      <c r="HK25" s="58"/>
      <c r="HL25" s="58"/>
      <c r="HM25" s="58"/>
      <c r="HN25" s="58"/>
      <c r="HO25" s="58"/>
      <c r="HP25" s="58"/>
      <c r="HQ25" s="58"/>
      <c r="HR25" s="58"/>
      <c r="HS25" s="58"/>
      <c r="HT25" s="58"/>
      <c r="HU25" s="58"/>
      <c r="HV25" s="58"/>
      <c r="HW25" s="58"/>
      <c r="HX25" s="58"/>
      <c r="HY25" s="58"/>
      <c r="HZ25" s="58"/>
      <c r="IA25" s="58"/>
      <c r="IB25" s="58"/>
      <c r="IC25" s="58"/>
      <c r="ID25" s="58"/>
      <c r="IE25" s="58"/>
      <c r="IF25" s="58"/>
      <c r="IG25" s="58"/>
    </row>
    <row r="26" spans="1:257" s="51" customFormat="1" ht="13.5" hidden="1" customHeight="1" x14ac:dyDescent="0.25">
      <c r="A26" s="47" t="s">
        <v>26</v>
      </c>
      <c r="B26" s="48" t="s">
        <v>7</v>
      </c>
      <c r="C26" s="49" t="s">
        <v>14</v>
      </c>
      <c r="D26" s="49" t="s">
        <v>20</v>
      </c>
      <c r="E26" s="49" t="s">
        <v>16</v>
      </c>
      <c r="F26" s="49"/>
      <c r="G26" s="49" t="s">
        <v>17</v>
      </c>
      <c r="H26" s="49" t="s">
        <v>18</v>
      </c>
      <c r="I26" s="49" t="s">
        <v>22</v>
      </c>
      <c r="J26" s="49" t="s">
        <v>23</v>
      </c>
      <c r="K26" s="154" t="s">
        <v>21</v>
      </c>
      <c r="L26" s="86"/>
      <c r="M26" s="86"/>
      <c r="N26" s="155" t="s">
        <v>27</v>
      </c>
      <c r="O26" s="86"/>
      <c r="P26" s="86"/>
      <c r="Q26" s="86"/>
      <c r="R26" s="86"/>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58"/>
      <c r="CI26" s="58"/>
      <c r="CJ26" s="58"/>
      <c r="CK26" s="58"/>
      <c r="CL26" s="58"/>
      <c r="CM26" s="58"/>
      <c r="CN26" s="58"/>
      <c r="CO26" s="58"/>
      <c r="CP26" s="58"/>
      <c r="CQ26" s="58"/>
      <c r="CR26" s="58"/>
      <c r="CS26" s="58"/>
      <c r="CT26" s="58"/>
      <c r="CU26" s="58"/>
      <c r="CV26" s="58"/>
      <c r="CW26" s="58"/>
      <c r="CX26" s="58"/>
      <c r="CY26" s="58"/>
      <c r="CZ26" s="58"/>
      <c r="DA26" s="58"/>
      <c r="DB26" s="58"/>
      <c r="DC26" s="58"/>
      <c r="DD26" s="58"/>
      <c r="DE26" s="58"/>
      <c r="DF26" s="58"/>
      <c r="DG26" s="58"/>
      <c r="DH26" s="58"/>
      <c r="DI26" s="58"/>
      <c r="DJ26" s="58"/>
      <c r="DK26" s="58"/>
      <c r="DL26" s="58"/>
      <c r="DM26" s="58"/>
      <c r="DN26" s="58"/>
      <c r="DO26" s="58"/>
      <c r="DP26" s="58"/>
      <c r="DQ26" s="58"/>
      <c r="DR26" s="58"/>
      <c r="DS26" s="58"/>
      <c r="DT26" s="58"/>
      <c r="DU26" s="58"/>
      <c r="DV26" s="58"/>
      <c r="DW26" s="58"/>
      <c r="DX26" s="58"/>
      <c r="DY26" s="58"/>
      <c r="DZ26" s="58"/>
      <c r="EA26" s="58"/>
      <c r="EB26" s="58"/>
      <c r="EC26" s="58"/>
      <c r="ED26" s="58"/>
      <c r="EE26" s="58"/>
      <c r="EF26" s="58"/>
      <c r="EG26" s="58"/>
      <c r="EH26" s="58"/>
      <c r="EI26" s="58"/>
      <c r="EJ26" s="58"/>
      <c r="EK26" s="58"/>
      <c r="EL26" s="58"/>
      <c r="EM26" s="58"/>
      <c r="EN26" s="58"/>
      <c r="EO26" s="58"/>
      <c r="EP26" s="58"/>
      <c r="EQ26" s="58"/>
      <c r="ER26" s="58"/>
      <c r="ES26" s="58"/>
      <c r="ET26" s="58"/>
      <c r="EU26" s="58"/>
      <c r="EV26" s="58"/>
      <c r="EW26" s="58"/>
      <c r="EX26" s="58"/>
      <c r="EY26" s="58"/>
      <c r="EZ26" s="58"/>
      <c r="FA26" s="58"/>
      <c r="FB26" s="58"/>
      <c r="FC26" s="58"/>
      <c r="FD26" s="58"/>
      <c r="FE26" s="58"/>
      <c r="FF26" s="58"/>
      <c r="FG26" s="58"/>
      <c r="FH26" s="58"/>
      <c r="FI26" s="58"/>
      <c r="FJ26" s="58"/>
      <c r="FK26" s="58"/>
      <c r="FL26" s="58"/>
      <c r="FM26" s="58"/>
      <c r="FN26" s="58"/>
      <c r="FO26" s="58"/>
      <c r="FP26" s="58"/>
      <c r="FQ26" s="58"/>
      <c r="FR26" s="58"/>
      <c r="FS26" s="58"/>
      <c r="FT26" s="58"/>
      <c r="FU26" s="58"/>
      <c r="FV26" s="58"/>
      <c r="FW26" s="58"/>
      <c r="FX26" s="58"/>
      <c r="FY26" s="58"/>
      <c r="FZ26" s="58"/>
      <c r="GA26" s="58"/>
      <c r="GB26" s="58"/>
      <c r="GC26" s="58"/>
      <c r="GD26" s="58"/>
      <c r="GE26" s="58"/>
      <c r="GF26" s="58"/>
      <c r="GG26" s="58"/>
      <c r="GH26" s="58"/>
      <c r="GI26" s="58"/>
      <c r="GJ26" s="58"/>
      <c r="GK26" s="58"/>
      <c r="GL26" s="58"/>
      <c r="GM26" s="58"/>
      <c r="GN26" s="58"/>
      <c r="GO26" s="58"/>
      <c r="GP26" s="58"/>
      <c r="GQ26" s="58"/>
      <c r="GR26" s="58"/>
      <c r="GS26" s="58"/>
      <c r="GT26" s="58"/>
      <c r="GU26" s="58"/>
      <c r="GV26" s="58"/>
      <c r="GW26" s="58"/>
      <c r="GX26" s="58"/>
      <c r="GY26" s="58"/>
      <c r="GZ26" s="58"/>
      <c r="HA26" s="58"/>
      <c r="HB26" s="58"/>
      <c r="HC26" s="58"/>
      <c r="HD26" s="58"/>
      <c r="HE26" s="58"/>
      <c r="HF26" s="58"/>
      <c r="HG26" s="58"/>
      <c r="HH26" s="58"/>
      <c r="HI26" s="58"/>
      <c r="HJ26" s="58"/>
      <c r="HK26" s="58"/>
      <c r="HL26" s="58"/>
      <c r="HM26" s="58"/>
      <c r="HN26" s="58"/>
      <c r="HO26" s="58"/>
      <c r="HP26" s="58"/>
      <c r="HQ26" s="58"/>
      <c r="HR26" s="58"/>
      <c r="HS26" s="58"/>
      <c r="HT26" s="58"/>
      <c r="HU26" s="58"/>
      <c r="HV26" s="58"/>
      <c r="HW26" s="58"/>
      <c r="HX26" s="58"/>
      <c r="HY26" s="58"/>
      <c r="HZ26" s="58"/>
      <c r="IA26" s="58"/>
      <c r="IB26" s="58"/>
      <c r="IC26" s="58"/>
      <c r="ID26" s="58"/>
      <c r="IE26" s="58"/>
      <c r="IF26" s="58"/>
      <c r="IG26" s="58"/>
    </row>
    <row r="27" spans="1:257" ht="12.75" hidden="1" customHeight="1" x14ac:dyDescent="0.2">
      <c r="A27" s="11" t="s">
        <v>7</v>
      </c>
      <c r="B27" s="18">
        <v>1</v>
      </c>
      <c r="C27" s="19">
        <v>0</v>
      </c>
      <c r="D27" s="19">
        <v>0</v>
      </c>
      <c r="E27" s="19">
        <v>0</v>
      </c>
      <c r="F27" s="19"/>
      <c r="G27" s="19">
        <v>0</v>
      </c>
      <c r="H27" s="19">
        <v>0</v>
      </c>
      <c r="I27" s="19">
        <v>0</v>
      </c>
      <c r="J27" s="19">
        <v>0</v>
      </c>
      <c r="K27" s="156">
        <v>0</v>
      </c>
      <c r="L27" s="86"/>
      <c r="M27" s="86"/>
      <c r="N27" s="86"/>
      <c r="O27" s="86"/>
      <c r="P27" s="86"/>
      <c r="Q27" s="86"/>
      <c r="R27" s="86"/>
      <c r="S27" s="1"/>
      <c r="T27" s="1"/>
      <c r="IH27"/>
      <c r="II27"/>
      <c r="IJ27"/>
      <c r="IK27"/>
      <c r="IL27"/>
      <c r="IM27"/>
      <c r="IN27"/>
      <c r="IO27"/>
      <c r="IP27"/>
      <c r="IQ27"/>
      <c r="IR27"/>
      <c r="IS27"/>
      <c r="IT27"/>
      <c r="IU27"/>
      <c r="IV27"/>
      <c r="IW27"/>
    </row>
    <row r="28" spans="1:257" ht="12.75" hidden="1" customHeight="1" x14ac:dyDescent="0.2">
      <c r="A28" s="12" t="s">
        <v>14</v>
      </c>
      <c r="B28" s="21">
        <v>0</v>
      </c>
      <c r="C28" s="22">
        <v>0</v>
      </c>
      <c r="D28" s="22">
        <v>0</v>
      </c>
      <c r="E28" s="22">
        <v>0</v>
      </c>
      <c r="F28" s="22"/>
      <c r="G28" s="22">
        <v>0</v>
      </c>
      <c r="H28" s="22">
        <v>0</v>
      </c>
      <c r="I28" s="22">
        <v>0</v>
      </c>
      <c r="J28" s="22">
        <v>0</v>
      </c>
      <c r="K28" s="156">
        <v>0</v>
      </c>
      <c r="L28" s="86"/>
      <c r="M28" s="86"/>
      <c r="N28" s="86"/>
      <c r="O28" s="86"/>
      <c r="P28" s="86"/>
      <c r="Q28" s="86"/>
      <c r="R28" s="86"/>
      <c r="S28" s="1"/>
      <c r="T28" s="1"/>
      <c r="IH28"/>
      <c r="II28"/>
      <c r="IJ28"/>
      <c r="IK28"/>
      <c r="IL28"/>
      <c r="IM28"/>
      <c r="IN28"/>
      <c r="IO28"/>
      <c r="IP28"/>
      <c r="IQ28"/>
      <c r="IR28"/>
      <c r="IS28"/>
      <c r="IT28"/>
      <c r="IU28"/>
      <c r="IV28"/>
      <c r="IW28"/>
    </row>
    <row r="29" spans="1:257" ht="12.75" hidden="1" customHeight="1" x14ac:dyDescent="0.2">
      <c r="A29" s="12" t="s">
        <v>20</v>
      </c>
      <c r="B29" s="21">
        <v>0</v>
      </c>
      <c r="C29" s="22">
        <v>0</v>
      </c>
      <c r="D29" s="22">
        <v>0</v>
      </c>
      <c r="E29" s="22">
        <v>0</v>
      </c>
      <c r="F29" s="22"/>
      <c r="G29" s="22">
        <v>0</v>
      </c>
      <c r="H29" s="22">
        <v>0</v>
      </c>
      <c r="I29" s="22">
        <v>0</v>
      </c>
      <c r="J29" s="22">
        <v>0</v>
      </c>
      <c r="K29" s="156">
        <v>0</v>
      </c>
      <c r="L29" s="86"/>
      <c r="M29" s="86"/>
      <c r="N29" s="86"/>
      <c r="O29" s="86"/>
      <c r="P29" s="86"/>
      <c r="Q29" s="86"/>
      <c r="R29" s="86"/>
      <c r="S29" s="1"/>
      <c r="T29" s="1"/>
      <c r="IH29"/>
      <c r="II29"/>
      <c r="IJ29"/>
      <c r="IK29"/>
      <c r="IL29"/>
      <c r="IM29"/>
      <c r="IN29"/>
      <c r="IO29"/>
      <c r="IP29"/>
      <c r="IQ29"/>
      <c r="IR29"/>
      <c r="IS29"/>
      <c r="IT29"/>
      <c r="IU29"/>
      <c r="IV29"/>
      <c r="IW29"/>
    </row>
    <row r="30" spans="1:257" ht="12.75" hidden="1" customHeight="1" x14ac:dyDescent="0.2">
      <c r="A30" s="12" t="s">
        <v>16</v>
      </c>
      <c r="B30" s="21">
        <v>1</v>
      </c>
      <c r="C30" s="22">
        <v>0</v>
      </c>
      <c r="D30" s="22">
        <v>0</v>
      </c>
      <c r="E30" s="22">
        <v>0</v>
      </c>
      <c r="F30" s="22"/>
      <c r="G30" s="22">
        <v>0</v>
      </c>
      <c r="H30" s="22">
        <v>0</v>
      </c>
      <c r="I30" s="22">
        <v>0</v>
      </c>
      <c r="J30" s="22">
        <v>0</v>
      </c>
      <c r="K30" s="156">
        <v>0</v>
      </c>
      <c r="L30" s="86"/>
      <c r="M30" s="86"/>
      <c r="N30" s="86"/>
      <c r="O30" s="86"/>
      <c r="P30" s="86"/>
      <c r="Q30" s="86"/>
      <c r="R30" s="86"/>
      <c r="S30" s="1"/>
      <c r="T30" s="1"/>
      <c r="IH30"/>
      <c r="II30"/>
      <c r="IJ30"/>
      <c r="IK30"/>
      <c r="IL30"/>
      <c r="IM30"/>
      <c r="IN30"/>
      <c r="IO30"/>
      <c r="IP30"/>
      <c r="IQ30"/>
      <c r="IR30"/>
      <c r="IS30"/>
      <c r="IT30"/>
      <c r="IU30"/>
      <c r="IV30"/>
      <c r="IW30"/>
    </row>
    <row r="31" spans="1:257" ht="12.75" hidden="1" customHeight="1" x14ac:dyDescent="0.2">
      <c r="A31" s="12" t="s">
        <v>17</v>
      </c>
      <c r="B31" s="21">
        <v>0</v>
      </c>
      <c r="C31" s="22">
        <v>0</v>
      </c>
      <c r="D31" s="22">
        <v>0</v>
      </c>
      <c r="E31" s="22">
        <v>0</v>
      </c>
      <c r="F31" s="22"/>
      <c r="G31" s="22">
        <v>0</v>
      </c>
      <c r="H31" s="22">
        <v>0</v>
      </c>
      <c r="I31" s="22">
        <v>0</v>
      </c>
      <c r="J31" s="22">
        <v>0</v>
      </c>
      <c r="K31" s="156">
        <v>0</v>
      </c>
      <c r="L31" s="86"/>
      <c r="M31" s="86"/>
      <c r="N31" s="86"/>
      <c r="O31" s="86"/>
      <c r="P31" s="86"/>
      <c r="Q31" s="86"/>
      <c r="R31" s="86"/>
      <c r="S31" s="1"/>
      <c r="T31" s="1"/>
      <c r="IH31"/>
      <c r="II31"/>
      <c r="IJ31"/>
      <c r="IK31"/>
      <c r="IL31"/>
      <c r="IM31"/>
      <c r="IN31"/>
      <c r="IO31"/>
      <c r="IP31"/>
      <c r="IQ31"/>
      <c r="IR31"/>
      <c r="IS31"/>
      <c r="IT31"/>
      <c r="IU31"/>
      <c r="IV31"/>
      <c r="IW31"/>
    </row>
    <row r="32" spans="1:257" ht="12.75" hidden="1" customHeight="1" x14ac:dyDescent="0.2">
      <c r="A32" s="12" t="s">
        <v>18</v>
      </c>
      <c r="B32" s="21">
        <v>0</v>
      </c>
      <c r="C32" s="22">
        <v>0</v>
      </c>
      <c r="D32" s="22">
        <v>0</v>
      </c>
      <c r="E32" s="22">
        <v>0</v>
      </c>
      <c r="F32" s="22"/>
      <c r="G32" s="22">
        <v>0</v>
      </c>
      <c r="H32" s="22">
        <v>0</v>
      </c>
      <c r="I32" s="22">
        <v>0</v>
      </c>
      <c r="J32" s="22">
        <v>0</v>
      </c>
      <c r="K32" s="156">
        <v>0</v>
      </c>
      <c r="L32" s="86"/>
      <c r="M32" s="86"/>
      <c r="N32" s="86"/>
      <c r="O32" s="86"/>
      <c r="P32" s="86"/>
      <c r="Q32" s="86"/>
      <c r="R32" s="86"/>
      <c r="S32" s="1"/>
      <c r="T32" s="1"/>
      <c r="IH32"/>
      <c r="II32"/>
      <c r="IJ32"/>
      <c r="IK32"/>
      <c r="IL32"/>
      <c r="IM32"/>
      <c r="IN32"/>
      <c r="IO32"/>
      <c r="IP32"/>
      <c r="IQ32"/>
      <c r="IR32"/>
      <c r="IS32"/>
      <c r="IT32"/>
      <c r="IU32"/>
      <c r="IV32"/>
      <c r="IW32"/>
    </row>
    <row r="33" spans="1:257" ht="12.75" hidden="1" customHeight="1" x14ac:dyDescent="0.2">
      <c r="A33" s="12" t="s">
        <v>22</v>
      </c>
      <c r="B33" s="21">
        <v>0</v>
      </c>
      <c r="C33" s="22">
        <v>0</v>
      </c>
      <c r="D33" s="22">
        <v>0</v>
      </c>
      <c r="E33" s="22">
        <v>0</v>
      </c>
      <c r="F33" s="22"/>
      <c r="G33" s="22">
        <v>0</v>
      </c>
      <c r="H33" s="22">
        <v>0</v>
      </c>
      <c r="I33" s="22">
        <v>0</v>
      </c>
      <c r="J33" s="22">
        <v>0</v>
      </c>
      <c r="K33" s="156">
        <v>0</v>
      </c>
      <c r="L33" s="86"/>
      <c r="M33" s="86"/>
      <c r="N33" s="86"/>
      <c r="O33" s="86"/>
      <c r="P33" s="86"/>
      <c r="Q33" s="86"/>
      <c r="R33" s="86"/>
      <c r="S33" s="1"/>
      <c r="T33" s="1"/>
      <c r="IH33"/>
      <c r="II33"/>
      <c r="IJ33"/>
      <c r="IK33"/>
      <c r="IL33"/>
      <c r="IM33"/>
      <c r="IN33"/>
      <c r="IO33"/>
      <c r="IP33"/>
      <c r="IQ33"/>
      <c r="IR33"/>
      <c r="IS33"/>
      <c r="IT33"/>
      <c r="IU33"/>
      <c r="IV33"/>
      <c r="IW33"/>
    </row>
    <row r="34" spans="1:257" ht="12.75" hidden="1" customHeight="1" x14ac:dyDescent="0.2">
      <c r="A34" s="12" t="s">
        <v>23</v>
      </c>
      <c r="B34" s="21">
        <v>0</v>
      </c>
      <c r="C34" s="22">
        <v>0</v>
      </c>
      <c r="D34" s="22">
        <v>0</v>
      </c>
      <c r="E34" s="22">
        <v>0</v>
      </c>
      <c r="F34" s="22"/>
      <c r="G34" s="22">
        <v>0</v>
      </c>
      <c r="H34" s="22">
        <v>0</v>
      </c>
      <c r="I34" s="22">
        <v>0</v>
      </c>
      <c r="J34" s="22">
        <v>0</v>
      </c>
      <c r="K34" s="156">
        <v>0</v>
      </c>
      <c r="L34" s="86"/>
      <c r="M34" s="86"/>
      <c r="N34" s="86"/>
      <c r="O34" s="86"/>
      <c r="P34" s="86"/>
      <c r="Q34" s="86"/>
      <c r="R34" s="86"/>
      <c r="S34" s="1"/>
      <c r="T34" s="1"/>
      <c r="IH34"/>
      <c r="II34"/>
      <c r="IJ34"/>
      <c r="IK34"/>
      <c r="IL34"/>
      <c r="IM34"/>
      <c r="IN34"/>
      <c r="IO34"/>
      <c r="IP34"/>
      <c r="IQ34"/>
      <c r="IR34"/>
      <c r="IS34"/>
      <c r="IT34"/>
      <c r="IU34"/>
      <c r="IV34"/>
      <c r="IW34"/>
    </row>
    <row r="35" spans="1:257" ht="13.5" hidden="1" customHeight="1" x14ac:dyDescent="0.25">
      <c r="A35" s="16" t="s">
        <v>21</v>
      </c>
      <c r="B35" s="24">
        <v>0</v>
      </c>
      <c r="C35" s="25">
        <v>0</v>
      </c>
      <c r="D35" s="25">
        <v>0</v>
      </c>
      <c r="E35" s="25">
        <v>0</v>
      </c>
      <c r="F35" s="25"/>
      <c r="G35" s="25">
        <v>0</v>
      </c>
      <c r="H35" s="25">
        <v>0</v>
      </c>
      <c r="I35" s="25">
        <v>0</v>
      </c>
      <c r="J35" s="25">
        <v>0</v>
      </c>
      <c r="K35" s="156">
        <v>0</v>
      </c>
      <c r="L35" s="86"/>
      <c r="M35" s="86"/>
      <c r="N35" s="86"/>
      <c r="O35" s="86"/>
      <c r="P35" s="86"/>
      <c r="Q35" s="86"/>
      <c r="R35" s="86"/>
      <c r="S35" s="1"/>
      <c r="T35" s="1"/>
      <c r="IH35"/>
      <c r="II35"/>
      <c r="IJ35"/>
      <c r="IK35"/>
      <c r="IL35"/>
      <c r="IM35"/>
      <c r="IN35"/>
      <c r="IO35"/>
      <c r="IP35"/>
      <c r="IQ35"/>
      <c r="IR35"/>
      <c r="IS35"/>
      <c r="IT35"/>
      <c r="IU35"/>
      <c r="IV35"/>
      <c r="IW35"/>
    </row>
    <row r="36" spans="1:257" ht="13.5" hidden="1" customHeight="1" x14ac:dyDescent="0.2">
      <c r="A36" s="43" t="s">
        <v>28</v>
      </c>
      <c r="B36" s="44">
        <f t="shared" ref="B36:J36" si="1">SUM(B27:B35)</f>
        <v>2</v>
      </c>
      <c r="C36" s="45">
        <f t="shared" si="1"/>
        <v>0</v>
      </c>
      <c r="D36" s="45">
        <f t="shared" si="1"/>
        <v>0</v>
      </c>
      <c r="E36" s="45">
        <f t="shared" si="1"/>
        <v>0</v>
      </c>
      <c r="F36" s="45"/>
      <c r="G36" s="45">
        <f t="shared" si="1"/>
        <v>0</v>
      </c>
      <c r="H36" s="45">
        <f t="shared" si="1"/>
        <v>0</v>
      </c>
      <c r="I36" s="45">
        <f t="shared" si="1"/>
        <v>0</v>
      </c>
      <c r="J36" s="45">
        <f t="shared" si="1"/>
        <v>0</v>
      </c>
      <c r="K36" s="157">
        <f t="shared" ref="K36" si="2">SUM(K27:K35)</f>
        <v>0</v>
      </c>
      <c r="L36" s="86"/>
      <c r="M36" s="86"/>
      <c r="N36" s="86"/>
      <c r="O36" s="86"/>
      <c r="P36" s="86"/>
      <c r="Q36" s="86"/>
      <c r="R36" s="86"/>
      <c r="S36" s="1"/>
      <c r="T36" s="1"/>
      <c r="IH36"/>
      <c r="II36"/>
      <c r="IJ36"/>
      <c r="IK36"/>
      <c r="IL36"/>
      <c r="IM36"/>
      <c r="IN36"/>
      <c r="IO36"/>
      <c r="IP36"/>
      <c r="IQ36"/>
      <c r="IR36"/>
      <c r="IS36"/>
      <c r="IT36"/>
      <c r="IU36"/>
      <c r="IV36"/>
      <c r="IW36"/>
    </row>
    <row r="37" spans="1:257" ht="13.5" customHeight="1" x14ac:dyDescent="0.2">
      <c r="A37" s="120" t="s">
        <v>29</v>
      </c>
      <c r="B37" s="212" t="s">
        <v>7</v>
      </c>
      <c r="C37" s="212" t="s">
        <v>14</v>
      </c>
      <c r="D37" s="212" t="s">
        <v>20</v>
      </c>
      <c r="E37" s="212" t="s">
        <v>16</v>
      </c>
      <c r="F37" s="212" t="s">
        <v>17</v>
      </c>
      <c r="G37" s="212" t="s">
        <v>18</v>
      </c>
      <c r="H37" s="212" t="s">
        <v>22</v>
      </c>
      <c r="I37" s="212" t="s">
        <v>23</v>
      </c>
      <c r="J37" s="212" t="s">
        <v>21</v>
      </c>
      <c r="K37" s="171" t="s">
        <v>82</v>
      </c>
      <c r="L37" s="175"/>
      <c r="M37" s="165">
        <f>B17*G14*G15+(B14+B18+B19+B21+B15)*G13*297</f>
        <v>24785.03</v>
      </c>
      <c r="N37" s="171" t="s">
        <v>84</v>
      </c>
      <c r="O37" s="175"/>
      <c r="P37" s="165">
        <f>B19*G14*G15+(B21+B15)*G13*479</f>
        <v>14528.05</v>
      </c>
      <c r="Q37" s="248" t="s">
        <v>88</v>
      </c>
      <c r="R37" s="250">
        <f>B20*G14*G15+(B22+B16)*G13*589</f>
        <v>61013.4</v>
      </c>
      <c r="S37" s="1"/>
      <c r="T37" s="1"/>
      <c r="IG37"/>
      <c r="IH37"/>
      <c r="II37"/>
      <c r="IJ37"/>
      <c r="IK37"/>
      <c r="IL37"/>
      <c r="IM37"/>
      <c r="IN37"/>
      <c r="IO37"/>
      <c r="IP37"/>
      <c r="IQ37"/>
      <c r="IR37"/>
      <c r="IS37"/>
      <c r="IT37"/>
      <c r="IU37"/>
      <c r="IV37"/>
      <c r="IW37"/>
    </row>
    <row r="38" spans="1:257" ht="13.5" customHeight="1" x14ac:dyDescent="0.2">
      <c r="A38" s="121"/>
      <c r="B38" s="213"/>
      <c r="C38" s="213"/>
      <c r="D38" s="213"/>
      <c r="E38" s="213"/>
      <c r="F38" s="213"/>
      <c r="G38" s="213"/>
      <c r="H38" s="213"/>
      <c r="I38" s="213"/>
      <c r="J38" s="213"/>
      <c r="K38" s="175"/>
      <c r="L38" s="175"/>
      <c r="M38" s="164"/>
      <c r="N38" s="175"/>
      <c r="O38" s="175"/>
      <c r="P38" s="164"/>
      <c r="Q38" s="249"/>
      <c r="R38" s="164"/>
      <c r="S38" s="1"/>
      <c r="T38" s="1"/>
      <c r="IG38"/>
      <c r="IH38"/>
      <c r="II38"/>
      <c r="IJ38"/>
      <c r="IK38"/>
      <c r="IL38"/>
      <c r="IM38"/>
      <c r="IN38"/>
      <c r="IO38"/>
      <c r="IP38"/>
      <c r="IQ38"/>
      <c r="IR38"/>
      <c r="IS38"/>
      <c r="IT38"/>
      <c r="IU38"/>
      <c r="IV38"/>
      <c r="IW38"/>
    </row>
    <row r="39" spans="1:257" ht="12.75" customHeight="1" x14ac:dyDescent="0.2">
      <c r="A39" s="90" t="s">
        <v>7</v>
      </c>
      <c r="B39" s="87">
        <v>0</v>
      </c>
      <c r="C39" s="88">
        <v>720</v>
      </c>
      <c r="D39" s="88">
        <v>790</v>
      </c>
      <c r="E39" s="88">
        <v>297</v>
      </c>
      <c r="F39" s="88">
        <v>283</v>
      </c>
      <c r="G39" s="88">
        <v>296</v>
      </c>
      <c r="H39" s="88">
        <v>461</v>
      </c>
      <c r="I39" s="88">
        <v>769</v>
      </c>
      <c r="J39" s="89">
        <v>996</v>
      </c>
      <c r="K39" s="175"/>
      <c r="L39" s="175"/>
      <c r="M39" s="164"/>
      <c r="N39" s="175"/>
      <c r="O39" s="175"/>
      <c r="P39" s="164"/>
      <c r="Q39" s="249"/>
      <c r="R39" s="164"/>
      <c r="S39" s="1"/>
      <c r="T39" s="1"/>
      <c r="IG39"/>
      <c r="IH39"/>
      <c r="II39"/>
      <c r="IJ39"/>
      <c r="IK39"/>
      <c r="IL39"/>
      <c r="IM39"/>
      <c r="IN39"/>
      <c r="IO39"/>
      <c r="IP39"/>
      <c r="IQ39"/>
      <c r="IR39"/>
      <c r="IS39"/>
      <c r="IT39"/>
      <c r="IU39"/>
      <c r="IV39"/>
      <c r="IW39"/>
    </row>
    <row r="40" spans="1:257" ht="12.75" customHeight="1" x14ac:dyDescent="0.2">
      <c r="A40" s="12" t="s">
        <v>14</v>
      </c>
      <c r="B40" s="27">
        <v>720</v>
      </c>
      <c r="C40" s="28">
        <v>0</v>
      </c>
      <c r="D40" s="28">
        <v>884</v>
      </c>
      <c r="E40" s="28">
        <v>555</v>
      </c>
      <c r="F40" s="28">
        <v>722</v>
      </c>
      <c r="G40" s="28">
        <v>461</v>
      </c>
      <c r="H40" s="28">
        <v>685</v>
      </c>
      <c r="I40" s="28">
        <v>245</v>
      </c>
      <c r="J40" s="13">
        <v>1099</v>
      </c>
      <c r="K40" s="171" t="s">
        <v>81</v>
      </c>
      <c r="L40" s="175"/>
      <c r="M40" s="165">
        <f>B14*G14*G15+(B18+B19+B21+B15)*G13*283</f>
        <v>78907.070000000007</v>
      </c>
      <c r="N40" s="193" t="s">
        <v>86</v>
      </c>
      <c r="O40" s="194"/>
      <c r="P40" s="198">
        <f>B21*G14*G15+B15*0.02*245+B15*G14*G15</f>
        <v>2835175</v>
      </c>
      <c r="Q40" s="168" t="s">
        <v>87</v>
      </c>
      <c r="R40" s="198">
        <f>(B22+B16)*G14*G15+(B16)*G13*219</f>
        <v>245005.5</v>
      </c>
      <c r="S40" s="1"/>
      <c r="T40" s="1"/>
      <c r="IG40"/>
      <c r="IH40"/>
      <c r="II40"/>
      <c r="IJ40"/>
      <c r="IK40"/>
      <c r="IL40"/>
      <c r="IM40"/>
      <c r="IN40"/>
      <c r="IO40"/>
      <c r="IP40"/>
      <c r="IQ40"/>
      <c r="IR40"/>
      <c r="IS40"/>
      <c r="IT40"/>
      <c r="IU40"/>
      <c r="IV40"/>
      <c r="IW40"/>
    </row>
    <row r="41" spans="1:257" ht="12.75" customHeight="1" x14ac:dyDescent="0.2">
      <c r="A41" s="12" t="s">
        <v>20</v>
      </c>
      <c r="B41" s="27">
        <v>790</v>
      </c>
      <c r="C41" s="28">
        <v>884</v>
      </c>
      <c r="D41" s="28">
        <v>0</v>
      </c>
      <c r="E41" s="28">
        <v>976</v>
      </c>
      <c r="F41" s="28">
        <v>614</v>
      </c>
      <c r="G41" s="28">
        <v>667</v>
      </c>
      <c r="H41" s="28">
        <v>371</v>
      </c>
      <c r="I41" s="28">
        <v>645</v>
      </c>
      <c r="J41" s="13">
        <v>219</v>
      </c>
      <c r="K41" s="175"/>
      <c r="L41" s="175"/>
      <c r="M41" s="164"/>
      <c r="N41" s="241"/>
      <c r="O41" s="219"/>
      <c r="P41" s="216"/>
      <c r="Q41" s="172"/>
      <c r="R41" s="173"/>
      <c r="S41" s="1"/>
      <c r="T41" s="1"/>
      <c r="IG41"/>
      <c r="IH41"/>
      <c r="II41"/>
      <c r="IJ41"/>
      <c r="IK41"/>
      <c r="IL41"/>
      <c r="IM41"/>
      <c r="IN41"/>
      <c r="IO41"/>
      <c r="IP41"/>
      <c r="IQ41"/>
      <c r="IR41"/>
      <c r="IS41"/>
      <c r="IT41"/>
      <c r="IU41"/>
      <c r="IV41"/>
      <c r="IW41"/>
    </row>
    <row r="42" spans="1:257" ht="12.75" customHeight="1" x14ac:dyDescent="0.2">
      <c r="A42" s="12" t="s">
        <v>16</v>
      </c>
      <c r="B42" s="27">
        <v>297</v>
      </c>
      <c r="C42" s="28">
        <v>555</v>
      </c>
      <c r="D42" s="28">
        <v>976</v>
      </c>
      <c r="E42" s="28">
        <v>0</v>
      </c>
      <c r="F42" s="28">
        <v>531</v>
      </c>
      <c r="G42" s="28">
        <v>359</v>
      </c>
      <c r="H42" s="28">
        <v>602</v>
      </c>
      <c r="I42" s="28">
        <v>715</v>
      </c>
      <c r="J42" s="13">
        <v>1217</v>
      </c>
      <c r="K42" s="175"/>
      <c r="L42" s="175"/>
      <c r="M42" s="164"/>
      <c r="N42" s="241"/>
      <c r="O42" s="219"/>
      <c r="P42" s="216"/>
      <c r="Q42" s="172"/>
      <c r="R42" s="173"/>
      <c r="S42" s="1"/>
      <c r="T42" s="1"/>
      <c r="IG42"/>
      <c r="IH42"/>
      <c r="II42"/>
      <c r="IJ42"/>
      <c r="IK42"/>
      <c r="IL42"/>
      <c r="IM42"/>
      <c r="IN42"/>
      <c r="IO42"/>
      <c r="IP42"/>
      <c r="IQ42"/>
      <c r="IR42"/>
      <c r="IS42"/>
      <c r="IT42"/>
      <c r="IU42"/>
      <c r="IV42"/>
      <c r="IW42"/>
    </row>
    <row r="43" spans="1:257" ht="12.75" customHeight="1" x14ac:dyDescent="0.2">
      <c r="A43" s="12" t="s">
        <v>17</v>
      </c>
      <c r="B43" s="27">
        <v>283</v>
      </c>
      <c r="C43" s="28">
        <v>722</v>
      </c>
      <c r="D43" s="28">
        <v>614</v>
      </c>
      <c r="E43" s="28">
        <v>531</v>
      </c>
      <c r="F43" s="28">
        <v>0</v>
      </c>
      <c r="G43" s="28">
        <v>263</v>
      </c>
      <c r="H43" s="28">
        <v>286</v>
      </c>
      <c r="I43" s="28">
        <v>629</v>
      </c>
      <c r="J43" s="13">
        <v>721</v>
      </c>
      <c r="K43" s="221" t="s">
        <v>83</v>
      </c>
      <c r="L43" s="194"/>
      <c r="M43" s="198">
        <f>B18*G14*G15+(B19+B21+B15)*G13*263</f>
        <v>26806.639999999999</v>
      </c>
      <c r="N43" s="241"/>
      <c r="O43" s="219"/>
      <c r="P43" s="216"/>
      <c r="Q43" s="172"/>
      <c r="R43" s="173"/>
      <c r="S43" s="1"/>
      <c r="T43" s="1"/>
      <c r="IG43"/>
      <c r="IH43"/>
      <c r="II43"/>
      <c r="IJ43"/>
      <c r="IK43"/>
      <c r="IL43"/>
      <c r="IM43"/>
      <c r="IN43"/>
      <c r="IO43"/>
      <c r="IP43"/>
      <c r="IQ43"/>
      <c r="IR43"/>
      <c r="IS43"/>
      <c r="IT43"/>
      <c r="IU43"/>
      <c r="IV43"/>
      <c r="IW43"/>
    </row>
    <row r="44" spans="1:257" ht="12.75" customHeight="1" x14ac:dyDescent="0.2">
      <c r="A44" s="12" t="s">
        <v>18</v>
      </c>
      <c r="B44" s="27">
        <v>296</v>
      </c>
      <c r="C44" s="28">
        <v>461</v>
      </c>
      <c r="D44" s="28">
        <v>667</v>
      </c>
      <c r="E44" s="28">
        <v>359</v>
      </c>
      <c r="F44" s="28">
        <v>263</v>
      </c>
      <c r="G44" s="28">
        <v>0</v>
      </c>
      <c r="H44" s="28">
        <v>288</v>
      </c>
      <c r="I44" s="28">
        <v>479</v>
      </c>
      <c r="J44" s="13">
        <v>907</v>
      </c>
      <c r="K44" s="222"/>
      <c r="L44" s="219"/>
      <c r="M44" s="216"/>
      <c r="N44" s="241"/>
      <c r="O44" s="219"/>
      <c r="P44" s="216"/>
      <c r="Q44" s="172"/>
      <c r="R44" s="173"/>
      <c r="S44" s="1"/>
      <c r="T44" s="1"/>
      <c r="IG44"/>
      <c r="IH44"/>
      <c r="II44"/>
      <c r="IJ44"/>
      <c r="IK44"/>
      <c r="IL44"/>
      <c r="IM44"/>
      <c r="IN44"/>
      <c r="IO44"/>
      <c r="IP44"/>
      <c r="IQ44"/>
      <c r="IR44"/>
      <c r="IS44"/>
      <c r="IT44"/>
      <c r="IU44"/>
      <c r="IV44"/>
      <c r="IW44"/>
    </row>
    <row r="45" spans="1:257" ht="24.75" customHeight="1" x14ac:dyDescent="0.2">
      <c r="A45" s="12" t="s">
        <v>22</v>
      </c>
      <c r="B45" s="27">
        <v>461</v>
      </c>
      <c r="C45" s="28">
        <v>685</v>
      </c>
      <c r="D45" s="28">
        <v>371</v>
      </c>
      <c r="E45" s="28">
        <v>602</v>
      </c>
      <c r="F45" s="28">
        <v>286</v>
      </c>
      <c r="G45" s="28">
        <v>288</v>
      </c>
      <c r="H45" s="28">
        <v>0</v>
      </c>
      <c r="I45" s="28">
        <v>448</v>
      </c>
      <c r="J45" s="13">
        <v>589</v>
      </c>
      <c r="K45" s="222"/>
      <c r="L45" s="219"/>
      <c r="M45" s="216"/>
      <c r="N45" s="241"/>
      <c r="O45" s="219"/>
      <c r="P45" s="216"/>
      <c r="Q45" s="172"/>
      <c r="R45" s="173"/>
      <c r="S45" s="1"/>
      <c r="T45" s="1"/>
      <c r="IG45"/>
      <c r="IH45"/>
      <c r="II45"/>
      <c r="IJ45"/>
      <c r="IK45"/>
      <c r="IL45"/>
      <c r="IM45"/>
      <c r="IN45"/>
      <c r="IO45"/>
      <c r="IP45"/>
      <c r="IQ45"/>
      <c r="IR45"/>
      <c r="IS45"/>
      <c r="IT45"/>
      <c r="IU45"/>
      <c r="IV45"/>
      <c r="IW45"/>
    </row>
    <row r="46" spans="1:257" ht="12.75" customHeight="1" x14ac:dyDescent="0.2">
      <c r="A46" s="12" t="s">
        <v>23</v>
      </c>
      <c r="B46" s="27">
        <v>769</v>
      </c>
      <c r="C46" s="28">
        <v>245</v>
      </c>
      <c r="D46" s="28">
        <v>645</v>
      </c>
      <c r="E46" s="28">
        <v>715</v>
      </c>
      <c r="F46" s="28">
        <v>629</v>
      </c>
      <c r="G46" s="28">
        <v>479</v>
      </c>
      <c r="H46" s="28">
        <v>448</v>
      </c>
      <c r="I46" s="28">
        <v>0</v>
      </c>
      <c r="J46" s="13">
        <v>867</v>
      </c>
      <c r="K46" s="222"/>
      <c r="L46" s="219"/>
      <c r="M46" s="216"/>
      <c r="N46" s="241"/>
      <c r="O46" s="219"/>
      <c r="P46" s="216"/>
      <c r="Q46" s="172"/>
      <c r="R46" s="173"/>
      <c r="S46" s="1"/>
      <c r="T46" s="1"/>
      <c r="IG46"/>
      <c r="IH46"/>
      <c r="II46"/>
      <c r="IJ46"/>
      <c r="IK46"/>
      <c r="IL46"/>
      <c r="IM46"/>
      <c r="IN46"/>
      <c r="IO46"/>
      <c r="IP46"/>
      <c r="IQ46"/>
      <c r="IR46"/>
      <c r="IS46"/>
      <c r="IT46"/>
      <c r="IU46"/>
      <c r="IV46"/>
      <c r="IW46"/>
    </row>
    <row r="47" spans="1:257" ht="13.5" customHeight="1" thickBot="1" x14ac:dyDescent="0.25">
      <c r="A47" s="16" t="s">
        <v>21</v>
      </c>
      <c r="B47" s="29">
        <v>996</v>
      </c>
      <c r="C47" s="30">
        <v>1099</v>
      </c>
      <c r="D47" s="30">
        <v>219</v>
      </c>
      <c r="E47" s="30">
        <v>1217</v>
      </c>
      <c r="F47" s="30">
        <v>721</v>
      </c>
      <c r="G47" s="30">
        <v>907</v>
      </c>
      <c r="H47" s="30">
        <v>589</v>
      </c>
      <c r="I47" s="30">
        <v>867</v>
      </c>
      <c r="J47" s="31">
        <v>0</v>
      </c>
      <c r="K47" s="223"/>
      <c r="L47" s="196"/>
      <c r="M47" s="199"/>
      <c r="N47" s="195"/>
      <c r="O47" s="196"/>
      <c r="P47" s="199"/>
      <c r="Q47" s="178"/>
      <c r="R47" s="179"/>
      <c r="S47" s="1"/>
      <c r="T47" s="1"/>
      <c r="IG47"/>
      <c r="IH47"/>
      <c r="II47"/>
      <c r="IJ47"/>
      <c r="IK47"/>
      <c r="IL47"/>
      <c r="IM47"/>
      <c r="IN47"/>
      <c r="IO47"/>
      <c r="IP47"/>
      <c r="IQ47"/>
      <c r="IR47"/>
      <c r="IS47"/>
      <c r="IT47"/>
      <c r="IU47"/>
      <c r="IV47"/>
      <c r="IW47"/>
    </row>
    <row r="48" spans="1:257" ht="0.75" customHeight="1" x14ac:dyDescent="0.2">
      <c r="K48" s="242" t="s">
        <v>47</v>
      </c>
      <c r="L48" s="243"/>
      <c r="M48" s="243"/>
      <c r="N48" s="243"/>
      <c r="O48" s="244"/>
      <c r="P48" s="188">
        <f>SUM(P37:P47)+SUM(M37:M47)</f>
        <v>2980201.79</v>
      </c>
      <c r="Q48" s="186" t="s">
        <v>47</v>
      </c>
      <c r="R48" s="189">
        <f>SUM(R37:R47)</f>
        <v>306018.90000000002</v>
      </c>
      <c r="S48" s="1"/>
      <c r="T48" s="1"/>
      <c r="IH48"/>
      <c r="II48"/>
      <c r="IJ48"/>
      <c r="IK48"/>
      <c r="IL48"/>
      <c r="IM48"/>
      <c r="IN48"/>
      <c r="IO48"/>
      <c r="IP48"/>
      <c r="IQ48"/>
      <c r="IR48"/>
      <c r="IS48"/>
      <c r="IT48"/>
      <c r="IU48"/>
      <c r="IV48"/>
      <c r="IW48"/>
    </row>
    <row r="49" spans="11:257" ht="13.5" customHeight="1" x14ac:dyDescent="0.2">
      <c r="K49" s="245"/>
      <c r="L49" s="246"/>
      <c r="M49" s="246"/>
      <c r="N49" s="246"/>
      <c r="O49" s="247"/>
      <c r="P49" s="190"/>
      <c r="Q49" s="186"/>
      <c r="R49" s="187"/>
      <c r="S49" s="1"/>
      <c r="T49" s="1"/>
      <c r="IH49"/>
      <c r="II49"/>
      <c r="IJ49"/>
      <c r="IK49"/>
      <c r="IL49"/>
      <c r="IM49"/>
      <c r="IN49"/>
      <c r="IO49"/>
      <c r="IP49"/>
      <c r="IQ49"/>
      <c r="IR49"/>
      <c r="IS49"/>
      <c r="IT49"/>
      <c r="IU49"/>
      <c r="IV49"/>
      <c r="IW49"/>
    </row>
    <row r="50" spans="11:257" ht="13.5" customHeight="1" x14ac:dyDescent="0.2">
      <c r="R50" s="51"/>
      <c r="S50" s="51"/>
      <c r="T50" s="51"/>
      <c r="IV50"/>
      <c r="IW50"/>
    </row>
    <row r="51" spans="11:257" ht="13.5" customHeight="1" x14ac:dyDescent="0.2">
      <c r="R51" s="51"/>
      <c r="S51" s="51"/>
      <c r="T51" s="51"/>
    </row>
    <row r="52" spans="11:257" ht="13.5" customHeight="1" x14ac:dyDescent="0.2">
      <c r="R52" s="152"/>
      <c r="S52" s="152"/>
      <c r="T52" s="152"/>
    </row>
  </sheetData>
  <mergeCells count="49">
    <mergeCell ref="K43:L47"/>
    <mergeCell ref="N40:O47"/>
    <mergeCell ref="M43:M47"/>
    <mergeCell ref="P40:P47"/>
    <mergeCell ref="K48:O49"/>
    <mergeCell ref="Q40:Q47"/>
    <mergeCell ref="R48:R49"/>
    <mergeCell ref="R40:R47"/>
    <mergeCell ref="N37:O39"/>
    <mergeCell ref="P37:P39"/>
    <mergeCell ref="Q37:Q39"/>
    <mergeCell ref="R37:R39"/>
    <mergeCell ref="N24:O25"/>
    <mergeCell ref="R24:R25"/>
    <mergeCell ref="P48:P49"/>
    <mergeCell ref="Q48:Q49"/>
    <mergeCell ref="K40:L42"/>
    <mergeCell ref="M40:M42"/>
    <mergeCell ref="M24:M25"/>
    <mergeCell ref="P24:P25"/>
    <mergeCell ref="Q24:Q25"/>
    <mergeCell ref="K37:L39"/>
    <mergeCell ref="M37:M39"/>
    <mergeCell ref="F37:F38"/>
    <mergeCell ref="G37:G38"/>
    <mergeCell ref="H37:H38"/>
    <mergeCell ref="I37:I38"/>
    <mergeCell ref="J37:J38"/>
    <mergeCell ref="K24:L25"/>
    <mergeCell ref="E16:H23"/>
    <mergeCell ref="M22:M23"/>
    <mergeCell ref="N22:N23"/>
    <mergeCell ref="O22:O23"/>
    <mergeCell ref="P22:P23"/>
    <mergeCell ref="A37:A38"/>
    <mergeCell ref="B37:B38"/>
    <mergeCell ref="C37:C38"/>
    <mergeCell ref="D37:D38"/>
    <mergeCell ref="E37:E38"/>
    <mergeCell ref="D13:D23"/>
    <mergeCell ref="E13:F13"/>
    <mergeCell ref="H13:H15"/>
    <mergeCell ref="K13:N13"/>
    <mergeCell ref="Q13:Q23"/>
    <mergeCell ref="E14:F14"/>
    <mergeCell ref="N14:N15"/>
    <mergeCell ref="O14:O15"/>
    <mergeCell ref="P14:P15"/>
    <mergeCell ref="E15:F15"/>
  </mergeCells>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T195"/>
  <sheetViews>
    <sheetView showGridLines="0" workbookViewId="0">
      <selection activeCell="A155" sqref="A155:T161"/>
    </sheetView>
  </sheetViews>
  <sheetFormatPr defaultRowHeight="12.75" x14ac:dyDescent="0.2"/>
  <sheetData>
    <row r="16" spans="1:20" x14ac:dyDescent="0.2">
      <c r="A16" s="251" t="s">
        <v>90</v>
      </c>
      <c r="B16" s="153"/>
      <c r="C16" s="153"/>
      <c r="D16" s="153"/>
      <c r="E16" s="153"/>
      <c r="F16" s="153"/>
      <c r="G16" s="153"/>
      <c r="H16" s="153"/>
      <c r="I16" s="153"/>
      <c r="J16" s="153"/>
      <c r="K16" s="153"/>
      <c r="L16" s="153"/>
      <c r="M16" s="153"/>
      <c r="N16" s="153"/>
      <c r="O16" s="153"/>
      <c r="P16" s="153"/>
      <c r="Q16" s="153"/>
      <c r="R16" s="153"/>
      <c r="S16" s="153"/>
      <c r="T16" s="153"/>
    </row>
    <row r="17" spans="1:20" x14ac:dyDescent="0.2">
      <c r="A17" s="153"/>
      <c r="B17" s="153"/>
      <c r="C17" s="153"/>
      <c r="D17" s="153"/>
      <c r="E17" s="153"/>
      <c r="F17" s="153"/>
      <c r="G17" s="153"/>
      <c r="H17" s="153"/>
      <c r="I17" s="153"/>
      <c r="J17" s="153"/>
      <c r="K17" s="153"/>
      <c r="L17" s="153"/>
      <c r="M17" s="153"/>
      <c r="N17" s="153"/>
      <c r="O17" s="153"/>
      <c r="P17" s="153"/>
      <c r="Q17" s="153"/>
      <c r="R17" s="153"/>
      <c r="S17" s="153"/>
      <c r="T17" s="153"/>
    </row>
    <row r="18" spans="1:20" x14ac:dyDescent="0.2">
      <c r="A18" s="153"/>
      <c r="B18" s="153"/>
      <c r="C18" s="153"/>
      <c r="D18" s="153"/>
      <c r="E18" s="153"/>
      <c r="F18" s="153"/>
      <c r="G18" s="153"/>
      <c r="H18" s="153"/>
      <c r="I18" s="153"/>
      <c r="J18" s="153"/>
      <c r="K18" s="153"/>
      <c r="L18" s="153"/>
      <c r="M18" s="153"/>
      <c r="N18" s="153"/>
      <c r="O18" s="153"/>
      <c r="P18" s="153"/>
      <c r="Q18" s="153"/>
      <c r="R18" s="153"/>
      <c r="S18" s="153"/>
      <c r="T18" s="153"/>
    </row>
    <row r="19" spans="1:20" x14ac:dyDescent="0.2">
      <c r="A19" s="153"/>
      <c r="B19" s="153"/>
      <c r="C19" s="153"/>
      <c r="D19" s="153"/>
      <c r="E19" s="153"/>
      <c r="F19" s="153"/>
      <c r="G19" s="153"/>
      <c r="H19" s="153"/>
      <c r="I19" s="153"/>
      <c r="J19" s="153"/>
      <c r="K19" s="153"/>
      <c r="L19" s="153"/>
      <c r="M19" s="153"/>
      <c r="N19" s="153"/>
      <c r="O19" s="153"/>
      <c r="P19" s="153"/>
      <c r="Q19" s="153"/>
      <c r="R19" s="153"/>
      <c r="S19" s="153"/>
      <c r="T19" s="153"/>
    </row>
    <row r="20" spans="1:20" x14ac:dyDescent="0.2">
      <c r="A20" s="153"/>
      <c r="B20" s="153"/>
      <c r="C20" s="153"/>
      <c r="D20" s="153"/>
      <c r="E20" s="153"/>
      <c r="F20" s="153"/>
      <c r="G20" s="153"/>
      <c r="H20" s="153"/>
      <c r="I20" s="153"/>
      <c r="J20" s="153"/>
      <c r="K20" s="153"/>
      <c r="L20" s="153"/>
      <c r="M20" s="153"/>
      <c r="N20" s="153"/>
      <c r="O20" s="153"/>
      <c r="P20" s="153"/>
      <c r="Q20" s="153"/>
      <c r="R20" s="153"/>
      <c r="S20" s="153"/>
      <c r="T20" s="153"/>
    </row>
    <row r="21" spans="1:20" x14ac:dyDescent="0.2">
      <c r="A21" s="153"/>
      <c r="B21" s="153"/>
      <c r="C21" s="153"/>
      <c r="D21" s="153"/>
      <c r="E21" s="153"/>
      <c r="F21" s="153"/>
      <c r="G21" s="153"/>
      <c r="H21" s="153"/>
      <c r="I21" s="153"/>
      <c r="J21" s="153"/>
      <c r="K21" s="153"/>
      <c r="L21" s="153"/>
      <c r="M21" s="153"/>
      <c r="N21" s="153"/>
      <c r="O21" s="153"/>
      <c r="P21" s="153"/>
      <c r="Q21" s="153"/>
      <c r="R21" s="153"/>
      <c r="S21" s="153"/>
      <c r="T21" s="153"/>
    </row>
    <row r="22" spans="1:20" x14ac:dyDescent="0.2">
      <c r="A22" s="153"/>
      <c r="B22" s="153"/>
      <c r="C22" s="153"/>
      <c r="D22" s="153"/>
      <c r="E22" s="153"/>
      <c r="F22" s="153"/>
      <c r="G22" s="153"/>
      <c r="H22" s="153"/>
      <c r="I22" s="153"/>
      <c r="J22" s="153"/>
      <c r="K22" s="153"/>
      <c r="L22" s="153"/>
      <c r="M22" s="153"/>
      <c r="N22" s="153"/>
      <c r="O22" s="153"/>
      <c r="P22" s="153"/>
      <c r="Q22" s="153"/>
      <c r="R22" s="153"/>
      <c r="S22" s="153"/>
      <c r="T22" s="153"/>
    </row>
    <row r="54" spans="1:20" x14ac:dyDescent="0.2">
      <c r="A54" s="251" t="s">
        <v>91</v>
      </c>
      <c r="B54" s="153"/>
      <c r="C54" s="153"/>
      <c r="D54" s="153"/>
      <c r="E54" s="153"/>
      <c r="F54" s="153"/>
      <c r="G54" s="153"/>
      <c r="H54" s="153"/>
      <c r="I54" s="153"/>
      <c r="J54" s="153"/>
      <c r="K54" s="153"/>
      <c r="L54" s="153"/>
      <c r="M54" s="153"/>
      <c r="N54" s="153"/>
      <c r="O54" s="153"/>
      <c r="P54" s="153"/>
      <c r="Q54" s="153"/>
      <c r="R54" s="153"/>
      <c r="S54" s="153"/>
      <c r="T54" s="153"/>
    </row>
    <row r="55" spans="1:20" x14ac:dyDescent="0.2">
      <c r="A55" s="153"/>
      <c r="B55" s="153"/>
      <c r="C55" s="153"/>
      <c r="D55" s="153"/>
      <c r="E55" s="153"/>
      <c r="F55" s="153"/>
      <c r="G55" s="153"/>
      <c r="H55" s="153"/>
      <c r="I55" s="153"/>
      <c r="J55" s="153"/>
      <c r="K55" s="153"/>
      <c r="L55" s="153"/>
      <c r="M55" s="153"/>
      <c r="N55" s="153"/>
      <c r="O55" s="153"/>
      <c r="P55" s="153"/>
      <c r="Q55" s="153"/>
      <c r="R55" s="153"/>
      <c r="S55" s="153"/>
      <c r="T55" s="153"/>
    </row>
    <row r="56" spans="1:20" x14ac:dyDescent="0.2">
      <c r="A56" s="153"/>
      <c r="B56" s="153"/>
      <c r="C56" s="153"/>
      <c r="D56" s="153"/>
      <c r="E56" s="153"/>
      <c r="F56" s="153"/>
      <c r="G56" s="153"/>
      <c r="H56" s="153"/>
      <c r="I56" s="153"/>
      <c r="J56" s="153"/>
      <c r="K56" s="153"/>
      <c r="L56" s="153"/>
      <c r="M56" s="153"/>
      <c r="N56" s="153"/>
      <c r="O56" s="153"/>
      <c r="P56" s="153"/>
      <c r="Q56" s="153"/>
      <c r="R56" s="153"/>
      <c r="S56" s="153"/>
      <c r="T56" s="153"/>
    </row>
    <row r="57" spans="1:20" x14ac:dyDescent="0.2">
      <c r="A57" s="153"/>
      <c r="B57" s="153"/>
      <c r="C57" s="153"/>
      <c r="D57" s="153"/>
      <c r="E57" s="153"/>
      <c r="F57" s="153"/>
      <c r="G57" s="153"/>
      <c r="H57" s="153"/>
      <c r="I57" s="153"/>
      <c r="J57" s="153"/>
      <c r="K57" s="153"/>
      <c r="L57" s="153"/>
      <c r="M57" s="153"/>
      <c r="N57" s="153"/>
      <c r="O57" s="153"/>
      <c r="P57" s="153"/>
      <c r="Q57" s="153"/>
      <c r="R57" s="153"/>
      <c r="S57" s="153"/>
      <c r="T57" s="153"/>
    </row>
    <row r="58" spans="1:20" x14ac:dyDescent="0.2">
      <c r="A58" s="153"/>
      <c r="B58" s="153"/>
      <c r="C58" s="153"/>
      <c r="D58" s="153"/>
      <c r="E58" s="153"/>
      <c r="F58" s="153"/>
      <c r="G58" s="153"/>
      <c r="H58" s="153"/>
      <c r="I58" s="153"/>
      <c r="J58" s="153"/>
      <c r="K58" s="153"/>
      <c r="L58" s="153"/>
      <c r="M58" s="153"/>
      <c r="N58" s="153"/>
      <c r="O58" s="153"/>
      <c r="P58" s="153"/>
      <c r="Q58" s="153"/>
      <c r="R58" s="153"/>
      <c r="S58" s="153"/>
      <c r="T58" s="153"/>
    </row>
    <row r="59" spans="1:20" x14ac:dyDescent="0.2">
      <c r="A59" s="153"/>
      <c r="B59" s="153"/>
      <c r="C59" s="153"/>
      <c r="D59" s="153"/>
      <c r="E59" s="153"/>
      <c r="F59" s="153"/>
      <c r="G59" s="153"/>
      <c r="H59" s="153"/>
      <c r="I59" s="153"/>
      <c r="J59" s="153"/>
      <c r="K59" s="153"/>
      <c r="L59" s="153"/>
      <c r="M59" s="153"/>
      <c r="N59" s="153"/>
      <c r="O59" s="153"/>
      <c r="P59" s="153"/>
      <c r="Q59" s="153"/>
      <c r="R59" s="153"/>
      <c r="S59" s="153"/>
      <c r="T59" s="153"/>
    </row>
    <row r="60" spans="1:20" ht="56.25" customHeight="1" x14ac:dyDescent="0.2">
      <c r="A60" s="153"/>
      <c r="B60" s="153"/>
      <c r="C60" s="153"/>
      <c r="D60" s="153"/>
      <c r="E60" s="153"/>
      <c r="F60" s="153"/>
      <c r="G60" s="153"/>
      <c r="H60" s="153"/>
      <c r="I60" s="153"/>
      <c r="J60" s="153"/>
      <c r="K60" s="153"/>
      <c r="L60" s="153"/>
      <c r="M60" s="153"/>
      <c r="N60" s="153"/>
      <c r="O60" s="153"/>
      <c r="P60" s="153"/>
      <c r="Q60" s="153"/>
      <c r="R60" s="153"/>
      <c r="S60" s="153"/>
      <c r="T60" s="153"/>
    </row>
    <row r="61" spans="1:20" ht="12.75" customHeight="1" x14ac:dyDescent="0.2"/>
    <row r="63" spans="1:20" ht="3.75" customHeight="1" x14ac:dyDescent="0.2"/>
    <row r="93" spans="1:20" s="252" customFormat="1" ht="79.5" customHeight="1" x14ac:dyDescent="0.2">
      <c r="A93" s="251" t="s">
        <v>92</v>
      </c>
      <c r="B93" s="153"/>
      <c r="C93" s="153"/>
      <c r="D93" s="153"/>
      <c r="E93" s="153"/>
      <c r="F93" s="153"/>
      <c r="G93" s="153"/>
      <c r="H93" s="153"/>
      <c r="I93" s="153"/>
      <c r="J93" s="153"/>
      <c r="K93" s="153"/>
      <c r="L93" s="153"/>
      <c r="M93" s="153"/>
      <c r="N93" s="153"/>
      <c r="O93" s="153"/>
      <c r="P93" s="153"/>
      <c r="Q93" s="153"/>
      <c r="R93" s="153"/>
      <c r="S93" s="153"/>
      <c r="T93" s="153"/>
    </row>
    <row r="94" spans="1:20" x14ac:dyDescent="0.2">
      <c r="A94" s="153"/>
      <c r="B94" s="153"/>
      <c r="C94" s="153"/>
      <c r="D94" s="153"/>
      <c r="E94" s="153"/>
      <c r="F94" s="153"/>
      <c r="G94" s="153"/>
      <c r="H94" s="153"/>
      <c r="I94" s="153"/>
      <c r="J94" s="153"/>
      <c r="K94" s="153"/>
      <c r="L94" s="153"/>
      <c r="M94" s="153"/>
      <c r="N94" s="153"/>
      <c r="O94" s="153"/>
      <c r="P94" s="153"/>
      <c r="Q94" s="153"/>
      <c r="R94" s="153"/>
      <c r="S94" s="153"/>
      <c r="T94" s="153"/>
    </row>
    <row r="95" spans="1:20" x14ac:dyDescent="0.2">
      <c r="A95" s="153"/>
      <c r="B95" s="153"/>
      <c r="C95" s="153"/>
      <c r="D95" s="153"/>
      <c r="E95" s="153"/>
      <c r="F95" s="153"/>
      <c r="G95" s="153"/>
      <c r="H95" s="153"/>
      <c r="I95" s="153"/>
      <c r="J95" s="153"/>
      <c r="K95" s="153"/>
      <c r="L95" s="153"/>
      <c r="M95" s="153"/>
      <c r="N95" s="153"/>
      <c r="O95" s="153"/>
      <c r="P95" s="153"/>
      <c r="Q95" s="153"/>
      <c r="R95" s="153"/>
      <c r="S95" s="153"/>
      <c r="T95" s="153"/>
    </row>
    <row r="96" spans="1:20" x14ac:dyDescent="0.2">
      <c r="A96" s="153"/>
      <c r="B96" s="153"/>
      <c r="C96" s="153"/>
      <c r="D96" s="153"/>
      <c r="E96" s="153"/>
      <c r="F96" s="153"/>
      <c r="G96" s="153"/>
      <c r="H96" s="153"/>
      <c r="I96" s="153"/>
      <c r="J96" s="153"/>
      <c r="K96" s="153"/>
      <c r="L96" s="153"/>
      <c r="M96" s="153"/>
      <c r="N96" s="153"/>
      <c r="O96" s="153"/>
      <c r="P96" s="153"/>
      <c r="Q96" s="153"/>
      <c r="R96" s="153"/>
      <c r="S96" s="153"/>
      <c r="T96" s="153"/>
    </row>
    <row r="97" spans="1:20" hidden="1" x14ac:dyDescent="0.2">
      <c r="A97" s="153"/>
      <c r="B97" s="153"/>
      <c r="C97" s="153"/>
      <c r="D97" s="153"/>
      <c r="E97" s="153"/>
      <c r="F97" s="153"/>
      <c r="G97" s="153"/>
      <c r="H97" s="153"/>
      <c r="I97" s="153"/>
      <c r="J97" s="153"/>
      <c r="K97" s="153"/>
      <c r="L97" s="153"/>
      <c r="M97" s="153"/>
      <c r="N97" s="153"/>
      <c r="O97" s="153"/>
      <c r="P97" s="153"/>
      <c r="Q97" s="153"/>
      <c r="R97" s="153"/>
      <c r="S97" s="153"/>
      <c r="T97" s="153"/>
    </row>
    <row r="98" spans="1:20" hidden="1" x14ac:dyDescent="0.2">
      <c r="A98" s="153"/>
      <c r="B98" s="153"/>
      <c r="C98" s="153"/>
      <c r="D98" s="153"/>
      <c r="E98" s="153"/>
      <c r="F98" s="153"/>
      <c r="G98" s="153"/>
      <c r="H98" s="153"/>
      <c r="I98" s="153"/>
      <c r="J98" s="153"/>
      <c r="K98" s="153"/>
      <c r="L98" s="153"/>
      <c r="M98" s="153"/>
      <c r="N98" s="153"/>
      <c r="O98" s="153"/>
      <c r="P98" s="153"/>
      <c r="Q98" s="153"/>
      <c r="R98" s="153"/>
      <c r="S98" s="153"/>
      <c r="T98" s="153"/>
    </row>
    <row r="99" spans="1:20" ht="0.75" hidden="1" customHeight="1" x14ac:dyDescent="0.2">
      <c r="A99" s="153"/>
      <c r="B99" s="153"/>
      <c r="C99" s="153"/>
      <c r="D99" s="153"/>
      <c r="E99" s="153"/>
      <c r="F99" s="153"/>
      <c r="G99" s="153"/>
      <c r="H99" s="153"/>
      <c r="I99" s="153"/>
      <c r="J99" s="153"/>
      <c r="K99" s="153"/>
      <c r="L99" s="153"/>
      <c r="M99" s="153"/>
      <c r="N99" s="153"/>
      <c r="O99" s="153"/>
      <c r="P99" s="153"/>
      <c r="Q99" s="153"/>
      <c r="R99" s="153"/>
      <c r="S99" s="153"/>
      <c r="T99" s="153"/>
    </row>
    <row r="112" spans="1:20" ht="15" customHeight="1" x14ac:dyDescent="0.2"/>
    <row r="113" spans="1:20" ht="100.5" customHeight="1" x14ac:dyDescent="0.2">
      <c r="A113" s="251" t="s">
        <v>93</v>
      </c>
      <c r="B113" s="153"/>
      <c r="C113" s="153"/>
      <c r="D113" s="153"/>
      <c r="E113" s="153"/>
      <c r="F113" s="153"/>
      <c r="G113" s="153"/>
      <c r="H113" s="153"/>
      <c r="I113" s="153"/>
      <c r="J113" s="153"/>
      <c r="K113" s="153"/>
      <c r="L113" s="153"/>
      <c r="M113" s="153"/>
      <c r="N113" s="153"/>
      <c r="O113" s="153"/>
      <c r="P113" s="153"/>
      <c r="Q113" s="153"/>
      <c r="R113" s="153"/>
      <c r="S113" s="153"/>
      <c r="T113" s="153"/>
    </row>
    <row r="114" spans="1:20" hidden="1" x14ac:dyDescent="0.2">
      <c r="A114" s="153"/>
      <c r="B114" s="153"/>
      <c r="C114" s="153"/>
      <c r="D114" s="153"/>
      <c r="E114" s="153"/>
      <c r="F114" s="153"/>
      <c r="G114" s="153"/>
      <c r="H114" s="153"/>
      <c r="I114" s="153"/>
      <c r="J114" s="153"/>
      <c r="K114" s="153"/>
      <c r="L114" s="153"/>
      <c r="M114" s="153"/>
      <c r="N114" s="153"/>
      <c r="O114" s="153"/>
      <c r="P114" s="153"/>
      <c r="Q114" s="153"/>
      <c r="R114" s="153"/>
      <c r="S114" s="153"/>
      <c r="T114" s="153"/>
    </row>
    <row r="115" spans="1:20" hidden="1" x14ac:dyDescent="0.2">
      <c r="A115" s="153"/>
      <c r="B115" s="153"/>
      <c r="C115" s="153"/>
      <c r="D115" s="153"/>
      <c r="E115" s="153"/>
      <c r="F115" s="153"/>
      <c r="G115" s="153"/>
      <c r="H115" s="153"/>
      <c r="I115" s="153"/>
      <c r="J115" s="153"/>
      <c r="K115" s="153"/>
      <c r="L115" s="153"/>
      <c r="M115" s="153"/>
      <c r="N115" s="153"/>
      <c r="O115" s="153"/>
      <c r="P115" s="153"/>
      <c r="Q115" s="153"/>
      <c r="R115" s="153"/>
      <c r="S115" s="153"/>
      <c r="T115" s="153"/>
    </row>
    <row r="116" spans="1:20" hidden="1" x14ac:dyDescent="0.2">
      <c r="A116" s="153"/>
      <c r="B116" s="153"/>
      <c r="C116" s="153"/>
      <c r="D116" s="153"/>
      <c r="E116" s="153"/>
      <c r="F116" s="153"/>
      <c r="G116" s="153"/>
      <c r="H116" s="153"/>
      <c r="I116" s="153"/>
      <c r="J116" s="153"/>
      <c r="K116" s="153"/>
      <c r="L116" s="153"/>
      <c r="M116" s="153"/>
      <c r="N116" s="153"/>
      <c r="O116" s="153"/>
      <c r="P116" s="153"/>
      <c r="Q116" s="153"/>
      <c r="R116" s="153"/>
      <c r="S116" s="153"/>
      <c r="T116" s="153"/>
    </row>
    <row r="117" spans="1:20" hidden="1" x14ac:dyDescent="0.2">
      <c r="A117" s="153"/>
      <c r="B117" s="153"/>
      <c r="C117" s="153"/>
      <c r="D117" s="153"/>
      <c r="E117" s="153"/>
      <c r="F117" s="153"/>
      <c r="G117" s="153"/>
      <c r="H117" s="153"/>
      <c r="I117" s="153"/>
      <c r="J117" s="153"/>
      <c r="K117" s="153"/>
      <c r="L117" s="153"/>
      <c r="M117" s="153"/>
      <c r="N117" s="153"/>
      <c r="O117" s="153"/>
      <c r="P117" s="153"/>
      <c r="Q117" s="153"/>
      <c r="R117" s="153"/>
      <c r="S117" s="153"/>
      <c r="T117" s="153"/>
    </row>
    <row r="118" spans="1:20" hidden="1" x14ac:dyDescent="0.2">
      <c r="A118" s="153"/>
      <c r="B118" s="153"/>
      <c r="C118" s="153"/>
      <c r="D118" s="153"/>
      <c r="E118" s="153"/>
      <c r="F118" s="153"/>
      <c r="G118" s="153"/>
      <c r="H118" s="153"/>
      <c r="I118" s="153"/>
      <c r="J118" s="153"/>
      <c r="K118" s="153"/>
      <c r="L118" s="153"/>
      <c r="M118" s="153"/>
      <c r="N118" s="153"/>
      <c r="O118" s="153"/>
      <c r="P118" s="153"/>
      <c r="Q118" s="153"/>
      <c r="R118" s="153"/>
      <c r="S118" s="153"/>
      <c r="T118" s="153"/>
    </row>
    <row r="119" spans="1:20" hidden="1" x14ac:dyDescent="0.2">
      <c r="A119" s="153"/>
      <c r="B119" s="153"/>
      <c r="C119" s="153"/>
      <c r="D119" s="153"/>
      <c r="E119" s="153"/>
      <c r="F119" s="153"/>
      <c r="G119" s="153"/>
      <c r="H119" s="153"/>
      <c r="I119" s="153"/>
      <c r="J119" s="153"/>
      <c r="K119" s="153"/>
      <c r="L119" s="153"/>
      <c r="M119" s="153"/>
      <c r="N119" s="153"/>
      <c r="O119" s="153"/>
      <c r="P119" s="153"/>
      <c r="Q119" s="153"/>
      <c r="R119" s="153"/>
      <c r="S119" s="153"/>
      <c r="T119" s="153"/>
    </row>
    <row r="133" spans="1:20" x14ac:dyDescent="0.2">
      <c r="A133" s="251" t="s">
        <v>94</v>
      </c>
      <c r="B133" s="153"/>
      <c r="C133" s="153"/>
      <c r="D133" s="153"/>
      <c r="E133" s="153"/>
      <c r="F133" s="153"/>
      <c r="G133" s="153"/>
      <c r="H133" s="153"/>
      <c r="I133" s="153"/>
      <c r="J133" s="153"/>
      <c r="K133" s="153"/>
      <c r="L133" s="153"/>
      <c r="M133" s="153"/>
      <c r="N133" s="153"/>
      <c r="O133" s="153"/>
      <c r="P133" s="153"/>
      <c r="Q133" s="153"/>
      <c r="R133" s="153"/>
      <c r="S133" s="153"/>
      <c r="T133" s="153"/>
    </row>
    <row r="134" spans="1:20" x14ac:dyDescent="0.2">
      <c r="A134" s="153"/>
      <c r="B134" s="153"/>
      <c r="C134" s="153"/>
      <c r="D134" s="153"/>
      <c r="E134" s="153"/>
      <c r="F134" s="153"/>
      <c r="G134" s="153"/>
      <c r="H134" s="153"/>
      <c r="I134" s="153"/>
      <c r="J134" s="153"/>
      <c r="K134" s="153"/>
      <c r="L134" s="153"/>
      <c r="M134" s="153"/>
      <c r="N134" s="153"/>
      <c r="O134" s="153"/>
      <c r="P134" s="153"/>
      <c r="Q134" s="153"/>
      <c r="R134" s="153"/>
      <c r="S134" s="153"/>
      <c r="T134" s="153"/>
    </row>
    <row r="135" spans="1:20" x14ac:dyDescent="0.2">
      <c r="A135" s="153"/>
      <c r="B135" s="153"/>
      <c r="C135" s="153"/>
      <c r="D135" s="153"/>
      <c r="E135" s="153"/>
      <c r="F135" s="153"/>
      <c r="G135" s="153"/>
      <c r="H135" s="153"/>
      <c r="I135" s="153"/>
      <c r="J135" s="153"/>
      <c r="K135" s="153"/>
      <c r="L135" s="153"/>
      <c r="M135" s="153"/>
      <c r="N135" s="153"/>
      <c r="O135" s="153"/>
      <c r="P135" s="153"/>
      <c r="Q135" s="153"/>
      <c r="R135" s="153"/>
      <c r="S135" s="153"/>
      <c r="T135" s="153"/>
    </row>
    <row r="136" spans="1:20" x14ac:dyDescent="0.2">
      <c r="A136" s="153"/>
      <c r="B136" s="153"/>
      <c r="C136" s="153"/>
      <c r="D136" s="153"/>
      <c r="E136" s="153"/>
      <c r="F136" s="153"/>
      <c r="G136" s="153"/>
      <c r="H136" s="153"/>
      <c r="I136" s="153"/>
      <c r="J136" s="153"/>
      <c r="K136" s="153"/>
      <c r="L136" s="153"/>
      <c r="M136" s="153"/>
      <c r="N136" s="153"/>
      <c r="O136" s="153"/>
      <c r="P136" s="153"/>
      <c r="Q136" s="153"/>
      <c r="R136" s="153"/>
      <c r="S136" s="153"/>
      <c r="T136" s="153"/>
    </row>
    <row r="137" spans="1:20" ht="0.75" customHeight="1" x14ac:dyDescent="0.2">
      <c r="A137" s="153"/>
      <c r="B137" s="153"/>
      <c r="C137" s="153"/>
      <c r="D137" s="153"/>
      <c r="E137" s="153"/>
      <c r="F137" s="153"/>
      <c r="G137" s="153"/>
      <c r="H137" s="153"/>
      <c r="I137" s="153"/>
      <c r="J137" s="153"/>
      <c r="K137" s="153"/>
      <c r="L137" s="153"/>
      <c r="M137" s="153"/>
      <c r="N137" s="153"/>
      <c r="O137" s="153"/>
      <c r="P137" s="153"/>
      <c r="Q137" s="153"/>
      <c r="R137" s="153"/>
      <c r="S137" s="153"/>
      <c r="T137" s="153"/>
    </row>
    <row r="138" spans="1:20" hidden="1" x14ac:dyDescent="0.2">
      <c r="A138" s="153"/>
      <c r="B138" s="153"/>
      <c r="C138" s="153"/>
      <c r="D138" s="153"/>
      <c r="E138" s="153"/>
      <c r="F138" s="153"/>
      <c r="G138" s="153"/>
      <c r="H138" s="153"/>
      <c r="I138" s="153"/>
      <c r="J138" s="153"/>
      <c r="K138" s="153"/>
      <c r="L138" s="153"/>
      <c r="M138" s="153"/>
      <c r="N138" s="153"/>
      <c r="O138" s="153"/>
      <c r="P138" s="153"/>
      <c r="Q138" s="153"/>
      <c r="R138" s="153"/>
      <c r="S138" s="153"/>
      <c r="T138" s="153"/>
    </row>
    <row r="139" spans="1:20" hidden="1" x14ac:dyDescent="0.2">
      <c r="A139" s="153"/>
      <c r="B139" s="153"/>
      <c r="C139" s="153"/>
      <c r="D139" s="153"/>
      <c r="E139" s="153"/>
      <c r="F139" s="153"/>
      <c r="G139" s="153"/>
      <c r="H139" s="153"/>
      <c r="I139" s="153"/>
      <c r="J139" s="153"/>
      <c r="K139" s="153"/>
      <c r="L139" s="153"/>
      <c r="M139" s="153"/>
      <c r="N139" s="153"/>
      <c r="O139" s="153"/>
      <c r="P139" s="153"/>
      <c r="Q139" s="153"/>
      <c r="R139" s="153"/>
      <c r="S139" s="153"/>
      <c r="T139" s="153"/>
    </row>
    <row r="155" spans="1:20" x14ac:dyDescent="0.2">
      <c r="A155" s="251" t="s">
        <v>95</v>
      </c>
      <c r="B155" s="153"/>
      <c r="C155" s="153"/>
      <c r="D155" s="153"/>
      <c r="E155" s="153"/>
      <c r="F155" s="153"/>
      <c r="G155" s="153"/>
      <c r="H155" s="153"/>
      <c r="I155" s="153"/>
      <c r="J155" s="153"/>
      <c r="K155" s="153"/>
      <c r="L155" s="153"/>
      <c r="M155" s="153"/>
      <c r="N155" s="153"/>
      <c r="O155" s="153"/>
      <c r="P155" s="153"/>
      <c r="Q155" s="153"/>
      <c r="R155" s="153"/>
      <c r="S155" s="153"/>
      <c r="T155" s="153"/>
    </row>
    <row r="156" spans="1:20" x14ac:dyDescent="0.2">
      <c r="A156" s="153"/>
      <c r="B156" s="153"/>
      <c r="C156" s="153"/>
      <c r="D156" s="153"/>
      <c r="E156" s="153"/>
      <c r="F156" s="153"/>
      <c r="G156" s="153"/>
      <c r="H156" s="153"/>
      <c r="I156" s="153"/>
      <c r="J156" s="153"/>
      <c r="K156" s="153"/>
      <c r="L156" s="153"/>
      <c r="M156" s="153"/>
      <c r="N156" s="153"/>
      <c r="O156" s="153"/>
      <c r="P156" s="153"/>
      <c r="Q156" s="153"/>
      <c r="R156" s="153"/>
      <c r="S156" s="153"/>
      <c r="T156" s="153"/>
    </row>
    <row r="157" spans="1:20" x14ac:dyDescent="0.2">
      <c r="A157" s="153"/>
      <c r="B157" s="153"/>
      <c r="C157" s="153"/>
      <c r="D157" s="153"/>
      <c r="E157" s="153"/>
      <c r="F157" s="153"/>
      <c r="G157" s="153"/>
      <c r="H157" s="153"/>
      <c r="I157" s="153"/>
      <c r="J157" s="153"/>
      <c r="K157" s="153"/>
      <c r="L157" s="153"/>
      <c r="M157" s="153"/>
      <c r="N157" s="153"/>
      <c r="O157" s="153"/>
      <c r="P157" s="153"/>
      <c r="Q157" s="153"/>
      <c r="R157" s="153"/>
      <c r="S157" s="153"/>
      <c r="T157" s="153"/>
    </row>
    <row r="158" spans="1:20" x14ac:dyDescent="0.2">
      <c r="A158" s="153"/>
      <c r="B158" s="153"/>
      <c r="C158" s="153"/>
      <c r="D158" s="153"/>
      <c r="E158" s="153"/>
      <c r="F158" s="153"/>
      <c r="G158" s="153"/>
      <c r="H158" s="153"/>
      <c r="I158" s="153"/>
      <c r="J158" s="153"/>
      <c r="K158" s="153"/>
      <c r="L158" s="153"/>
      <c r="M158" s="153"/>
      <c r="N158" s="153"/>
      <c r="O158" s="153"/>
      <c r="P158" s="153"/>
      <c r="Q158" s="153"/>
      <c r="R158" s="153"/>
      <c r="S158" s="153"/>
      <c r="T158" s="153"/>
    </row>
    <row r="159" spans="1:20" x14ac:dyDescent="0.2">
      <c r="A159" s="153"/>
      <c r="B159" s="153"/>
      <c r="C159" s="153"/>
      <c r="D159" s="153"/>
      <c r="E159" s="153"/>
      <c r="F159" s="153"/>
      <c r="G159" s="153"/>
      <c r="H159" s="153"/>
      <c r="I159" s="153"/>
      <c r="J159" s="153"/>
      <c r="K159" s="153"/>
      <c r="L159" s="153"/>
      <c r="M159" s="153"/>
      <c r="N159" s="153"/>
      <c r="O159" s="153"/>
      <c r="P159" s="153"/>
      <c r="Q159" s="153"/>
      <c r="R159" s="153"/>
      <c r="S159" s="153"/>
      <c r="T159" s="153"/>
    </row>
    <row r="160" spans="1:20" ht="12" customHeight="1" x14ac:dyDescent="0.2">
      <c r="A160" s="153"/>
      <c r="B160" s="153"/>
      <c r="C160" s="153"/>
      <c r="D160" s="153"/>
      <c r="E160" s="153"/>
      <c r="F160" s="153"/>
      <c r="G160" s="153"/>
      <c r="H160" s="153"/>
      <c r="I160" s="153"/>
      <c r="J160" s="153"/>
      <c r="K160" s="153"/>
      <c r="L160" s="153"/>
      <c r="M160" s="153"/>
      <c r="N160" s="153"/>
      <c r="O160" s="153"/>
      <c r="P160" s="153"/>
      <c r="Q160" s="153"/>
      <c r="R160" s="153"/>
      <c r="S160" s="153"/>
      <c r="T160" s="153"/>
    </row>
    <row r="161" spans="1:20" ht="12" hidden="1" customHeight="1" x14ac:dyDescent="0.2">
      <c r="A161" s="153"/>
      <c r="B161" s="153"/>
      <c r="C161" s="153"/>
      <c r="D161" s="153"/>
      <c r="E161" s="153"/>
      <c r="F161" s="153"/>
      <c r="G161" s="153"/>
      <c r="H161" s="153"/>
      <c r="I161" s="153"/>
      <c r="J161" s="153"/>
      <c r="K161" s="153"/>
      <c r="L161" s="153"/>
      <c r="M161" s="153"/>
      <c r="N161" s="153"/>
      <c r="O161" s="153"/>
      <c r="P161" s="153"/>
      <c r="Q161" s="153"/>
      <c r="R161" s="153"/>
      <c r="S161" s="153"/>
      <c r="T161" s="153"/>
    </row>
    <row r="189" spans="1:20" x14ac:dyDescent="0.2">
      <c r="A189" s="251" t="s">
        <v>96</v>
      </c>
      <c r="B189" s="153"/>
      <c r="C189" s="153"/>
      <c r="D189" s="153"/>
      <c r="E189" s="153"/>
      <c r="F189" s="153"/>
      <c r="G189" s="153"/>
      <c r="H189" s="153"/>
      <c r="I189" s="153"/>
      <c r="J189" s="153"/>
      <c r="K189" s="153"/>
      <c r="L189" s="153"/>
      <c r="M189" s="153"/>
      <c r="N189" s="153"/>
      <c r="O189" s="153"/>
      <c r="P189" s="153"/>
      <c r="Q189" s="153"/>
      <c r="R189" s="153"/>
      <c r="S189" s="153"/>
      <c r="T189" s="153"/>
    </row>
    <row r="190" spans="1:20" x14ac:dyDescent="0.2">
      <c r="A190" s="153"/>
      <c r="B190" s="153"/>
      <c r="C190" s="153"/>
      <c r="D190" s="153"/>
      <c r="E190" s="153"/>
      <c r="F190" s="153"/>
      <c r="G190" s="153"/>
      <c r="H190" s="153"/>
      <c r="I190" s="153"/>
      <c r="J190" s="153"/>
      <c r="K190" s="153"/>
      <c r="L190" s="153"/>
      <c r="M190" s="153"/>
      <c r="N190" s="153"/>
      <c r="O190" s="153"/>
      <c r="P190" s="153"/>
      <c r="Q190" s="153"/>
      <c r="R190" s="153"/>
      <c r="S190" s="153"/>
      <c r="T190" s="153"/>
    </row>
    <row r="191" spans="1:20" x14ac:dyDescent="0.2">
      <c r="A191" s="153"/>
      <c r="B191" s="153"/>
      <c r="C191" s="153"/>
      <c r="D191" s="153"/>
      <c r="E191" s="153"/>
      <c r="F191" s="153"/>
      <c r="G191" s="153"/>
      <c r="H191" s="153"/>
      <c r="I191" s="153"/>
      <c r="J191" s="153"/>
      <c r="K191" s="153"/>
      <c r="L191" s="153"/>
      <c r="M191" s="153"/>
      <c r="N191" s="153"/>
      <c r="O191" s="153"/>
      <c r="P191" s="153"/>
      <c r="Q191" s="153"/>
      <c r="R191" s="153"/>
      <c r="S191" s="153"/>
      <c r="T191" s="153"/>
    </row>
    <row r="192" spans="1:20" x14ac:dyDescent="0.2">
      <c r="A192" s="153"/>
      <c r="B192" s="153"/>
      <c r="C192" s="153"/>
      <c r="D192" s="153"/>
      <c r="E192" s="153"/>
      <c r="F192" s="153"/>
      <c r="G192" s="153"/>
      <c r="H192" s="153"/>
      <c r="I192" s="153"/>
      <c r="J192" s="153"/>
      <c r="K192" s="153"/>
      <c r="L192" s="153"/>
      <c r="M192" s="153"/>
      <c r="N192" s="153"/>
      <c r="O192" s="153"/>
      <c r="P192" s="153"/>
      <c r="Q192" s="153"/>
      <c r="R192" s="153"/>
      <c r="S192" s="153"/>
      <c r="T192" s="153"/>
    </row>
    <row r="193" spans="1:20" x14ac:dyDescent="0.2">
      <c r="A193" s="153"/>
      <c r="B193" s="153"/>
      <c r="C193" s="153"/>
      <c r="D193" s="153"/>
      <c r="E193" s="153"/>
      <c r="F193" s="153"/>
      <c r="G193" s="153"/>
      <c r="H193" s="153"/>
      <c r="I193" s="153"/>
      <c r="J193" s="153"/>
      <c r="K193" s="153"/>
      <c r="L193" s="153"/>
      <c r="M193" s="153"/>
      <c r="N193" s="153"/>
      <c r="O193" s="153"/>
      <c r="P193" s="153"/>
      <c r="Q193" s="153"/>
      <c r="R193" s="153"/>
      <c r="S193" s="153"/>
      <c r="T193" s="153"/>
    </row>
    <row r="194" spans="1:20" x14ac:dyDescent="0.2">
      <c r="A194" s="153"/>
      <c r="B194" s="153"/>
      <c r="C194" s="153"/>
      <c r="D194" s="153"/>
      <c r="E194" s="153"/>
      <c r="F194" s="153"/>
      <c r="G194" s="153"/>
      <c r="H194" s="153"/>
      <c r="I194" s="153"/>
      <c r="J194" s="153"/>
      <c r="K194" s="153"/>
      <c r="L194" s="153"/>
      <c r="M194" s="153"/>
      <c r="N194" s="153"/>
      <c r="O194" s="153"/>
      <c r="P194" s="153"/>
      <c r="Q194" s="153"/>
      <c r="R194" s="153"/>
      <c r="S194" s="153"/>
      <c r="T194" s="153"/>
    </row>
    <row r="195" spans="1:20" ht="97.5" customHeight="1" x14ac:dyDescent="0.2">
      <c r="A195" s="153"/>
      <c r="B195" s="153"/>
      <c r="C195" s="153"/>
      <c r="D195" s="153"/>
      <c r="E195" s="153"/>
      <c r="F195" s="153"/>
      <c r="G195" s="153"/>
      <c r="H195" s="153"/>
      <c r="I195" s="153"/>
      <c r="J195" s="153"/>
      <c r="K195" s="153"/>
      <c r="L195" s="153"/>
      <c r="M195" s="153"/>
      <c r="N195" s="153"/>
      <c r="O195" s="153"/>
      <c r="P195" s="153"/>
      <c r="Q195" s="153"/>
      <c r="R195" s="153"/>
      <c r="S195" s="153"/>
      <c r="T195" s="153"/>
    </row>
  </sheetData>
  <mergeCells count="7">
    <mergeCell ref="A155:T161"/>
    <mergeCell ref="A189:T195"/>
    <mergeCell ref="A16:T22"/>
    <mergeCell ref="A54:T60"/>
    <mergeCell ref="A93:T99"/>
    <mergeCell ref="A113:T119"/>
    <mergeCell ref="A133:T139"/>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workbookViewId="0">
      <selection activeCell="T22" sqref="T22"/>
    </sheetView>
  </sheetViews>
  <sheetFormatPr defaultColWidth="10" defaultRowHeight="12.95" customHeight="1" x14ac:dyDescent="0.2"/>
  <cols>
    <col min="1" max="256" width="10" customWidth="1"/>
  </cols>
  <sheetData/>
  <pageMargins left="1" right="1" top="1" bottom="1" header="0.25" footer="0.25"/>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CASE STUDIES-PART1</vt:lpstr>
      <vt:lpstr>CASE STUDIES-PART2</vt:lpstr>
      <vt:lpstr>CASE STUDIES-PART3</vt:lpstr>
      <vt:lpstr>CASE STUDIES-PART4</vt:lpstr>
      <vt:lpstr>CASE STUDIES-PART5</vt:lpstr>
      <vt:lpstr>CASE STUDIES-PART6</vt:lpstr>
      <vt:lpstr>CASE STUDIES-PART7</vt:lpstr>
      <vt:lpstr>FINAL SUMMARY SHEET</vt:lpstr>
      <vt:lpstr>Instructions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Windows User</cp:lastModifiedBy>
  <cp:revision/>
  <dcterms:created xsi:type="dcterms:W3CDTF">2020-07-04T08:34:44Z</dcterms:created>
  <dcterms:modified xsi:type="dcterms:W3CDTF">2020-07-05T14:48:31Z</dcterms:modified>
  <cp:category/>
  <cp:contentStatus/>
</cp:coreProperties>
</file>