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venues in Billion USD" sheetId="1" r:id="rId1"/>
    <sheet name=" Revenues of Soap Brands" sheetId="2" r:id="rId2"/>
    <sheet name="No.of employees " sheetId="3" r:id="rId3"/>
    <sheet name="Raw Material_cost" sheetId="4" r:id="rId4"/>
    <sheet name=" PACKAGING_cost" sheetId="5" r:id="rId5"/>
    <sheet name=" MARKETING COSTS" sheetId="6" r:id="rId6"/>
    <sheet name=" INDIRECT MATERIAL PROCUREMENT" sheetId="7" r:id="rId7"/>
  </sheets>
  <definedNames>
    <definedName name="_xlcn.WorksheetConnection_No.ofemployeesA1E61" hidden="1">'No.of employees '!$A$1:$G$4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Range-9ede6fbd-b8c6-4f1a-8b3d-6ee3551d2fbf" name="Range" connection="WorksheetConnection_No.of employees !$A$1:$E$6"/>
        </x15:modelTables>
      </x15:dataModel>
    </ext>
  </extLst>
</workbook>
</file>

<file path=xl/calcChain.xml><?xml version="1.0" encoding="utf-8"?>
<calcChain xmlns="http://schemas.openxmlformats.org/spreadsheetml/2006/main">
  <c r="G7" i="3" l="1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L7" i="7"/>
  <c r="K7" i="7"/>
  <c r="J7" i="7"/>
  <c r="L6" i="7"/>
  <c r="K6" i="7"/>
  <c r="J6" i="7"/>
  <c r="L5" i="7"/>
  <c r="K5" i="7"/>
  <c r="J5" i="7"/>
  <c r="L4" i="7"/>
  <c r="K4" i="7"/>
  <c r="J4" i="7"/>
  <c r="L3" i="7"/>
  <c r="K3" i="7"/>
  <c r="J3" i="7"/>
  <c r="S4" i="6"/>
  <c r="S5" i="6"/>
  <c r="S6" i="6"/>
  <c r="S7" i="6"/>
  <c r="S8" i="6"/>
  <c r="S3" i="6"/>
  <c r="Q8" i="6"/>
  <c r="R8" i="6"/>
  <c r="P8" i="6"/>
  <c r="R7" i="6"/>
  <c r="R6" i="6"/>
  <c r="R5" i="6"/>
  <c r="R4" i="6"/>
  <c r="R3" i="6"/>
  <c r="Q7" i="6"/>
  <c r="Q6" i="6"/>
  <c r="Q5" i="6"/>
  <c r="Q4" i="6"/>
  <c r="Q3" i="6"/>
  <c r="P7" i="6"/>
  <c r="P6" i="6"/>
  <c r="P5" i="6"/>
  <c r="P4" i="6"/>
  <c r="P3" i="6"/>
  <c r="T13" i="5" l="1"/>
  <c r="W13" i="5" s="1"/>
  <c r="T12" i="5"/>
  <c r="W12" i="5" s="1"/>
  <c r="T11" i="5"/>
  <c r="W11" i="5" s="1"/>
  <c r="T10" i="5"/>
  <c r="W10" i="5" s="1"/>
  <c r="T8" i="5"/>
  <c r="W8" i="5" s="1"/>
  <c r="T9" i="5"/>
  <c r="W9" i="5" s="1"/>
  <c r="T7" i="5"/>
  <c r="W7" i="5" s="1"/>
  <c r="T5" i="5"/>
  <c r="W5" i="5" s="1"/>
  <c r="T6" i="5"/>
  <c r="W6" i="5" s="1"/>
  <c r="T4" i="5"/>
  <c r="W4" i="5" s="1"/>
  <c r="X9" i="4"/>
  <c r="W9" i="4"/>
  <c r="V9" i="4"/>
  <c r="U9" i="4"/>
  <c r="T9" i="4"/>
  <c r="X10" i="4"/>
  <c r="X11" i="4"/>
  <c r="X12" i="4"/>
  <c r="X13" i="4"/>
  <c r="X14" i="4"/>
  <c r="W10" i="4"/>
  <c r="W11" i="4"/>
  <c r="W12" i="4"/>
  <c r="W13" i="4"/>
  <c r="W14" i="4"/>
  <c r="V10" i="4"/>
  <c r="V11" i="4"/>
  <c r="V12" i="4"/>
  <c r="V13" i="4"/>
  <c r="V14" i="4"/>
  <c r="U10" i="4"/>
  <c r="U11" i="4"/>
  <c r="U12" i="4"/>
  <c r="U13" i="4"/>
  <c r="U14" i="4"/>
  <c r="T10" i="4"/>
  <c r="T11" i="4"/>
  <c r="T12" i="4"/>
  <c r="T13" i="4"/>
  <c r="T14" i="4"/>
  <c r="AH13" i="4" l="1"/>
  <c r="AD13" i="4"/>
  <c r="AG11" i="4"/>
  <c r="AC11" i="4"/>
  <c r="AF13" i="4"/>
  <c r="AE11" i="4"/>
  <c r="W14" i="5"/>
  <c r="AF8" i="4"/>
  <c r="AF7" i="4"/>
  <c r="AC4" i="4"/>
  <c r="AF11" i="4"/>
  <c r="AC5" i="4"/>
  <c r="AG4" i="4"/>
  <c r="AE9" i="4"/>
  <c r="AE13" i="4"/>
  <c r="AE6" i="4"/>
  <c r="AC12" i="4"/>
  <c r="AE5" i="4"/>
  <c r="AG6" i="4"/>
  <c r="AE4" i="4"/>
  <c r="AE12" i="4"/>
  <c r="AF10" i="4"/>
  <c r="AG12" i="4"/>
  <c r="AD10" i="4"/>
  <c r="AH9" i="4"/>
  <c r="AC9" i="4"/>
  <c r="AD7" i="4"/>
  <c r="AG9" i="4"/>
  <c r="AG5" i="4"/>
  <c r="AH11" i="4"/>
  <c r="AH4" i="4"/>
  <c r="AC8" i="4"/>
  <c r="AC10" i="4"/>
  <c r="AD4" i="4"/>
  <c r="AD6" i="4"/>
  <c r="AD12" i="4"/>
  <c r="AE8" i="4"/>
  <c r="AE10" i="4"/>
  <c r="AF4" i="4"/>
  <c r="AF6" i="4"/>
  <c r="AF12" i="4"/>
  <c r="AG8" i="4"/>
  <c r="AG10" i="4"/>
  <c r="AH5" i="4"/>
  <c r="AH7" i="4"/>
  <c r="AH12" i="4"/>
  <c r="AD8" i="4"/>
  <c r="AH10" i="4"/>
  <c r="AC7" i="4"/>
  <c r="AC13" i="4"/>
  <c r="AD11" i="4"/>
  <c r="AG13" i="4"/>
  <c r="AH8" i="4"/>
  <c r="AC6" i="4"/>
  <c r="AD9" i="4"/>
  <c r="AD5" i="4"/>
  <c r="AE7" i="4"/>
  <c r="AF9" i="4"/>
  <c r="AF5" i="4"/>
  <c r="AG7" i="4"/>
  <c r="AH6" i="4"/>
  <c r="H4" i="1"/>
  <c r="H5" i="1"/>
  <c r="H6" i="1"/>
  <c r="H3" i="1"/>
  <c r="AI11" i="4" l="1"/>
  <c r="AI8" i="4"/>
  <c r="AI12" i="4"/>
  <c r="AI7" i="4"/>
  <c r="AI5" i="4"/>
  <c r="AI6" i="4"/>
  <c r="AI13" i="4"/>
  <c r="AI4" i="4"/>
  <c r="AI10" i="4"/>
  <c r="AI9" i="4"/>
  <c r="AI14" i="4" l="1"/>
  <c r="I4" i="2"/>
  <c r="I5" i="2"/>
  <c r="I3" i="2"/>
  <c r="N4" i="2"/>
  <c r="N5" i="2"/>
  <c r="N3" i="2"/>
  <c r="M4" i="2"/>
  <c r="M5" i="2"/>
  <c r="M3" i="2"/>
  <c r="L4" i="2"/>
  <c r="L5" i="2"/>
  <c r="L3" i="2"/>
  <c r="K4" i="2"/>
  <c r="K5" i="2"/>
  <c r="K3" i="2"/>
  <c r="K6" i="2" s="1"/>
  <c r="J4" i="2"/>
  <c r="J5" i="2"/>
  <c r="J3" i="2"/>
  <c r="J6" i="2" l="1"/>
  <c r="L6" i="2"/>
  <c r="N6" i="2"/>
  <c r="M6" i="2"/>
  <c r="I6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o.of employees !$A$1:$E$6" type="102" refreshedVersion="5" minRefreshableVersion="5">
    <extLst>
      <ext xmlns:x15="http://schemas.microsoft.com/office/spreadsheetml/2010/11/main" uri="{DE250136-89BD-433C-8126-D09CA5730AF9}">
        <x15:connection id="Range-9ede6fbd-b8c6-4f1a-8b3d-6ee3551d2fbf" autoDelete="1" usedByAddin="1">
          <x15:rangePr sourceName="_xlcn.WorksheetConnection_No.ofemployeesA1E61"/>
        </x15:connection>
      </ext>
    </extLst>
  </connection>
</connections>
</file>

<file path=xl/sharedStrings.xml><?xml version="1.0" encoding="utf-8"?>
<sst xmlns="http://schemas.openxmlformats.org/spreadsheetml/2006/main" count="301" uniqueCount="130">
  <si>
    <t>Years / Units</t>
  </si>
  <si>
    <t xml:space="preserve"> USA (NA&amp;SA)
</t>
  </si>
  <si>
    <t xml:space="preserve">Europe </t>
  </si>
  <si>
    <t>China</t>
  </si>
  <si>
    <t xml:space="preserve"> ISA </t>
  </si>
  <si>
    <t>APAC</t>
  </si>
  <si>
    <t>USA (NA&amp;SA)</t>
  </si>
  <si>
    <t xml:space="preserve">China </t>
  </si>
  <si>
    <t xml:space="preserve">ISA </t>
  </si>
  <si>
    <t xml:space="preserve">APAC </t>
  </si>
  <si>
    <t>TOTAL</t>
  </si>
  <si>
    <t>Tiger</t>
  </si>
  <si>
    <t xml:space="preserve">Alexa </t>
  </si>
  <si>
    <t xml:space="preserve">Wild Rancher </t>
  </si>
  <si>
    <t xml:space="preserve">TOTAL 
</t>
  </si>
  <si>
    <t>Price per bar of soap (100 gm) in USD IS:</t>
  </si>
  <si>
    <t>Revenues of Soap Brands per Region for 2016 in BN USD</t>
  </si>
  <si>
    <t>Soap Brands</t>
  </si>
  <si>
    <t>QUANTITY of Soap Brands per Region for 2016(IN MILLION BARS)</t>
  </si>
  <si>
    <t xml:space="preserve">Region  </t>
  </si>
  <si>
    <t xml:space="preserve">Employees </t>
  </si>
  <si>
    <t>Contractors</t>
  </si>
  <si>
    <t xml:space="preserve">Africa </t>
  </si>
  <si>
    <t>number of vendors</t>
  </si>
  <si>
    <t>Revenues in Billion USD</t>
  </si>
  <si>
    <t>in million USD:Revenue per employee</t>
  </si>
  <si>
    <t>employee to contractor ratio</t>
  </si>
  <si>
    <t>Contractors to vendor ratio</t>
  </si>
  <si>
    <t xml:space="preserve"> TOTAL Revenue</t>
  </si>
  <si>
    <t xml:space="preserve">Region </t>
  </si>
  <si>
    <t>Plant location</t>
  </si>
  <si>
    <t xml:space="preserve"> Plant NAME </t>
  </si>
  <si>
    <t xml:space="preserve">Nevada </t>
  </si>
  <si>
    <t xml:space="preserve">PLNV  </t>
  </si>
  <si>
    <t>Texas</t>
  </si>
  <si>
    <t xml:space="preserve"> PLTX </t>
  </si>
  <si>
    <t xml:space="preserve">Florida </t>
  </si>
  <si>
    <t>PLFL</t>
  </si>
  <si>
    <t xml:space="preserve">Romania </t>
  </si>
  <si>
    <t xml:space="preserve">PLRM </t>
  </si>
  <si>
    <t xml:space="preserve">France </t>
  </si>
  <si>
    <t xml:space="preserve">PLFR </t>
  </si>
  <si>
    <t>Sweden</t>
  </si>
  <si>
    <t xml:space="preserve"> PLSW </t>
  </si>
  <si>
    <t xml:space="preserve">Asia Paciﬁc </t>
  </si>
  <si>
    <t xml:space="preserve">Australia </t>
  </si>
  <si>
    <t xml:space="preserve">PLAU </t>
  </si>
  <si>
    <t xml:space="preserve">Indonesia </t>
  </si>
  <si>
    <t xml:space="preserve">PLIN </t>
  </si>
  <si>
    <t>Africa</t>
  </si>
  <si>
    <t xml:space="preserve"> South Africa</t>
  </si>
  <si>
    <t xml:space="preserve"> PLSA </t>
  </si>
  <si>
    <t xml:space="preserve">China 
</t>
  </si>
  <si>
    <t xml:space="preserve">Ghanzhou </t>
  </si>
  <si>
    <t>PLCH</t>
  </si>
  <si>
    <t>YEAR 2013</t>
  </si>
  <si>
    <t>YEAR 2014</t>
  </si>
  <si>
    <t>YEAR 2015</t>
  </si>
  <si>
    <t>YEAR 2016</t>
  </si>
  <si>
    <t>TOTAL  costs</t>
  </si>
  <si>
    <t xml:space="preserve"> Potassium Hydroxide in Kg 
</t>
  </si>
  <si>
    <t>Abrasives in Kg</t>
  </si>
  <si>
    <t>Fragrances and Perfumes per litre</t>
  </si>
  <si>
    <t xml:space="preserve">Raw material costs per Plant: Costs are in USD. (Figures in bracket indicate number of different suppliers used for the same region)
</t>
  </si>
  <si>
    <t>Ingredients</t>
  </si>
  <si>
    <t xml:space="preserve">Cost (USD) </t>
  </si>
  <si>
    <t>Potassium Hydroxide</t>
  </si>
  <si>
    <t>Abrasives</t>
  </si>
  <si>
    <t xml:space="preserve">F&amp;P </t>
  </si>
  <si>
    <t xml:space="preserve">TOTAL </t>
  </si>
  <si>
    <t xml:space="preserve">100 gm 
</t>
  </si>
  <si>
    <t xml:space="preserve">Palm Oil </t>
  </si>
  <si>
    <t xml:space="preserve">Olive  Oil </t>
  </si>
  <si>
    <t xml:space="preserve">Coconut  Oil </t>
  </si>
  <si>
    <t>Total soaps consumed</t>
  </si>
  <si>
    <t>Total soaps produced</t>
  </si>
  <si>
    <t xml:space="preserve"> Weight (gm)</t>
  </si>
  <si>
    <t>Potassium Hydroxide required(kg)</t>
  </si>
  <si>
    <t>Palm Oil required(kg)</t>
  </si>
  <si>
    <t>Olive  Oil required(kg)</t>
  </si>
  <si>
    <t>Coconut  Oil required(kg)</t>
  </si>
  <si>
    <t>Abrasives required(kg)</t>
  </si>
  <si>
    <t>F&amp;P required(kg)</t>
  </si>
  <si>
    <t>Palm oil per litre</t>
  </si>
  <si>
    <t>Olive oil per litre</t>
  </si>
  <si>
    <t>Coconut  oil per litre</t>
  </si>
  <si>
    <t>Potassium Hydroxide vendors</t>
  </si>
  <si>
    <t>Palm oil vendors</t>
  </si>
  <si>
    <t>Olive oil vendors</t>
  </si>
  <si>
    <t xml:space="preserve">Coconut  oil vendors </t>
  </si>
  <si>
    <t xml:space="preserve">Fragrances and Perfumes vendors </t>
  </si>
  <si>
    <t xml:space="preserve">Abrasives vendors </t>
  </si>
  <si>
    <t xml:space="preserve">Potassium Hydroxide </t>
  </si>
  <si>
    <t xml:space="preserve">Abrasives </t>
  </si>
  <si>
    <t>Raw material total cost Plant wise and region wise(in Million Dollars)</t>
  </si>
  <si>
    <t xml:space="preserve"> Tiger </t>
  </si>
  <si>
    <t xml:space="preserve">Packaging cost per soap bar in USD (Bracket numbers indicate the different vendors used)
</t>
  </si>
  <si>
    <t xml:space="preserve"> Tiger vendors</t>
  </si>
  <si>
    <t>Alexa  vendors</t>
  </si>
  <si>
    <t>Wild Rancher vendors</t>
  </si>
  <si>
    <t xml:space="preserve">Total Packaging cost per soap bar in million USD </t>
  </si>
  <si>
    <t>total Soaps Produced(IN MILLION BARS)</t>
  </si>
  <si>
    <t>total quantities of Raw material required based on total Soaps Produced(IN MILLION BARS)</t>
  </si>
  <si>
    <t>8(Tiger)</t>
  </si>
  <si>
    <t>12(Alexa )</t>
  </si>
  <si>
    <t>10(Wild Rancher)</t>
  </si>
  <si>
    <t xml:space="preserve"> Total Packaging cost of soaps bar for Tiger Brand in million USD </t>
  </si>
  <si>
    <t xml:space="preserve">Total Packaging cost of soaps bar for  Alexa Brand in million USD </t>
  </si>
  <si>
    <t xml:space="preserve">Total Packaging cost of soaps bar for Wild Rancher Brand in million USD   </t>
  </si>
  <si>
    <t>Total Raw Material Cost(in Million Dollars)</t>
  </si>
  <si>
    <t xml:space="preserve">Total Packaging cost in million USD </t>
  </si>
  <si>
    <t>Total cost</t>
  </si>
  <si>
    <t xml:space="preserve"> Events  </t>
  </si>
  <si>
    <t xml:space="preserve">Campaigns </t>
  </si>
  <si>
    <t>Collaterals</t>
  </si>
  <si>
    <t xml:space="preserve"> Events  Vendors</t>
  </si>
  <si>
    <t>Campaigns vendors</t>
  </si>
  <si>
    <t>Collaterals vendors</t>
  </si>
  <si>
    <t xml:space="preserve"> Events cost</t>
  </si>
  <si>
    <t xml:space="preserve">Campaigns cost </t>
  </si>
  <si>
    <t>Collaterals cost</t>
  </si>
  <si>
    <t>Total cost incurred in Marketing</t>
  </si>
  <si>
    <t xml:space="preserve">Costs are in USD per bar of soap. Assume the cost is same across brands. (Bracket numbers indicate the different vendors used)
</t>
  </si>
  <si>
    <t xml:space="preserve"> Maintenance Costs </t>
  </si>
  <si>
    <t>Ofﬁce Stationary vendors</t>
  </si>
  <si>
    <t xml:space="preserve"> Maintenance Costs vendors </t>
  </si>
  <si>
    <t xml:space="preserve">Annual costs in USD (MN) (Bracket numbers indicate the different vendors used)
</t>
  </si>
  <si>
    <t>No.of employees  Regionwise</t>
  </si>
  <si>
    <t xml:space="preserve">Total Marketing  cost per soap bar in million USD </t>
  </si>
  <si>
    <t xml:space="preserve">Ofﬁce Stationary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</si>
</sst>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/>
    <xf numFmtId="1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 wrapText="1"/>
    </xf>
    <xf numFmtId="2" fontId="1" fillId="3" borderId="8" xfId="0" applyNumberFormat="1" applyFont="1" applyFill="1" applyBorder="1"/>
    <xf numFmtId="0" fontId="0" fillId="3" borderId="8" xfId="0" applyFill="1" applyBorder="1"/>
    <xf numFmtId="2" fontId="0" fillId="3" borderId="8" xfId="0" applyNumberForma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8" xfId="0" applyBorder="1" applyAlignment="1">
      <alignment horizontal="left" vertical="top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6" borderId="7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vertical="top" wrapText="1"/>
    </xf>
    <xf numFmtId="0" fontId="0" fillId="2" borderId="5" xfId="0" applyFill="1" applyBorder="1" applyAlignment="1"/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9D6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Normal="100" workbookViewId="0">
      <selection activeCell="I15" sqref="I15"/>
    </sheetView>
  </sheetViews>
  <sheetFormatPr defaultRowHeight="15" x14ac:dyDescent="0.25"/>
  <cols>
    <col min="1" max="1" width="30.5" customWidth="1"/>
    <col min="7" max="7" width="10.75" customWidth="1"/>
    <col min="9" max="9" width="12.75" customWidth="1"/>
  </cols>
  <sheetData>
    <row r="1" spans="1:9" ht="22.5" customHeight="1" x14ac:dyDescent="0.25">
      <c r="A1" s="20" t="s">
        <v>24</v>
      </c>
      <c r="B1" s="20"/>
      <c r="C1" s="20"/>
      <c r="D1" s="20"/>
      <c r="E1" s="20"/>
      <c r="F1" s="20"/>
      <c r="G1" s="20"/>
      <c r="H1" s="20"/>
      <c r="I1" s="20"/>
    </row>
    <row r="2" spans="1:9" ht="60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0</v>
      </c>
      <c r="H2" s="2" t="s">
        <v>28</v>
      </c>
      <c r="I2" s="1" t="s">
        <v>59</v>
      </c>
    </row>
    <row r="3" spans="1:9" x14ac:dyDescent="0.25">
      <c r="A3" s="1">
        <v>2013</v>
      </c>
      <c r="B3" s="1">
        <v>1.2</v>
      </c>
      <c r="C3" s="1">
        <v>0.4</v>
      </c>
      <c r="D3" s="1">
        <v>0.1</v>
      </c>
      <c r="E3" s="1">
        <v>0.05</v>
      </c>
      <c r="F3" s="1">
        <v>0.05</v>
      </c>
      <c r="G3" s="1" t="s">
        <v>55</v>
      </c>
      <c r="H3" s="8">
        <f>SUM(B3:F3)</f>
        <v>1.8000000000000003</v>
      </c>
      <c r="I3" s="1">
        <v>1.5</v>
      </c>
    </row>
    <row r="4" spans="1:9" x14ac:dyDescent="0.25">
      <c r="A4" s="1">
        <v>2014</v>
      </c>
      <c r="B4" s="1">
        <v>1.25</v>
      </c>
      <c r="C4" s="1">
        <v>0.5</v>
      </c>
      <c r="D4" s="1">
        <v>0.15</v>
      </c>
      <c r="E4" s="1">
        <v>0.05</v>
      </c>
      <c r="F4" s="1">
        <v>0.05</v>
      </c>
      <c r="G4" s="1" t="s">
        <v>56</v>
      </c>
      <c r="H4" s="8">
        <f t="shared" ref="H4:H6" si="0">SUM(B4:F4)</f>
        <v>2</v>
      </c>
      <c r="I4" s="1">
        <v>1.8</v>
      </c>
    </row>
    <row r="5" spans="1:9" x14ac:dyDescent="0.25">
      <c r="A5" s="1">
        <v>2015</v>
      </c>
      <c r="B5" s="1">
        <v>1.5</v>
      </c>
      <c r="C5" s="1">
        <v>0.7</v>
      </c>
      <c r="D5" s="1">
        <v>0.2</v>
      </c>
      <c r="E5" s="1">
        <v>0.05</v>
      </c>
      <c r="F5" s="1">
        <v>0.05</v>
      </c>
      <c r="G5" s="1" t="s">
        <v>57</v>
      </c>
      <c r="H5" s="8">
        <f t="shared" si="0"/>
        <v>2.5</v>
      </c>
      <c r="I5" s="1">
        <v>2</v>
      </c>
    </row>
    <row r="6" spans="1:9" x14ac:dyDescent="0.25">
      <c r="A6" s="4">
        <v>2016</v>
      </c>
      <c r="B6" s="4">
        <v>1.8</v>
      </c>
      <c r="C6" s="4">
        <v>0.9</v>
      </c>
      <c r="D6" s="4">
        <v>0.2</v>
      </c>
      <c r="E6" s="4">
        <v>0.05</v>
      </c>
      <c r="F6" s="4">
        <v>0.05</v>
      </c>
      <c r="G6" s="4" t="s">
        <v>58</v>
      </c>
      <c r="H6" s="8">
        <f t="shared" si="0"/>
        <v>3</v>
      </c>
      <c r="I6" s="4">
        <v>2.6</v>
      </c>
    </row>
    <row r="9" spans="1:9" x14ac:dyDescent="0.25">
      <c r="G9" s="1"/>
      <c r="H9" s="1"/>
      <c r="I9" s="4"/>
    </row>
    <row r="10" spans="1:9" x14ac:dyDescent="0.25">
      <c r="G10" s="8"/>
      <c r="H10" s="8"/>
      <c r="I10" s="8"/>
    </row>
    <row r="16" spans="1:9" x14ac:dyDescent="0.25">
      <c r="G16" s="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B2" workbookViewId="0">
      <selection activeCell="A5" sqref="A5"/>
    </sheetView>
  </sheetViews>
  <sheetFormatPr defaultRowHeight="15" x14ac:dyDescent="0.25"/>
  <cols>
    <col min="1" max="1" width="21.625" customWidth="1"/>
    <col min="2" max="2" width="14.25" customWidth="1"/>
    <col min="3" max="3" width="15.625" customWidth="1"/>
    <col min="4" max="4" width="10.625" customWidth="1"/>
    <col min="8" max="8" width="15.375" customWidth="1"/>
    <col min="9" max="9" width="12.875" customWidth="1"/>
  </cols>
  <sheetData>
    <row r="1" spans="1:14" ht="30" customHeight="1" x14ac:dyDescent="0.25">
      <c r="B1" s="21" t="s">
        <v>16</v>
      </c>
      <c r="C1" s="21"/>
      <c r="D1" s="21"/>
      <c r="E1" s="21"/>
      <c r="F1" s="21"/>
      <c r="H1" s="22" t="s">
        <v>18</v>
      </c>
      <c r="I1" s="22"/>
      <c r="J1" s="22"/>
      <c r="K1" s="22"/>
      <c r="L1" s="22"/>
      <c r="M1" s="22"/>
      <c r="N1" s="22"/>
    </row>
    <row r="2" spans="1:14" ht="45" x14ac:dyDescent="0.25">
      <c r="A2" s="1" t="s">
        <v>17</v>
      </c>
      <c r="B2" s="1" t="s">
        <v>6</v>
      </c>
      <c r="C2" s="1" t="s">
        <v>2</v>
      </c>
      <c r="D2" s="1" t="s">
        <v>7</v>
      </c>
      <c r="E2" s="1" t="s">
        <v>8</v>
      </c>
      <c r="F2" s="1" t="s">
        <v>9</v>
      </c>
      <c r="G2" s="1" t="s">
        <v>10</v>
      </c>
      <c r="H2" s="2" t="s">
        <v>15</v>
      </c>
      <c r="I2" s="1" t="s">
        <v>6</v>
      </c>
      <c r="J2" s="1" t="s">
        <v>2</v>
      </c>
      <c r="K2" s="1" t="s">
        <v>7</v>
      </c>
      <c r="L2" s="1" t="s">
        <v>8</v>
      </c>
      <c r="M2" s="1" t="s">
        <v>9</v>
      </c>
      <c r="N2" s="1" t="s">
        <v>10</v>
      </c>
    </row>
    <row r="3" spans="1:14" x14ac:dyDescent="0.25">
      <c r="A3" s="1" t="s">
        <v>11</v>
      </c>
      <c r="B3" s="1">
        <v>0.2</v>
      </c>
      <c r="C3" s="1">
        <v>0.15</v>
      </c>
      <c r="D3" s="1">
        <v>0.11</v>
      </c>
      <c r="E3" s="1">
        <v>0.02</v>
      </c>
      <c r="F3" s="1">
        <v>0.02</v>
      </c>
      <c r="G3" s="1">
        <v>0.5</v>
      </c>
      <c r="H3" s="1">
        <v>8</v>
      </c>
      <c r="I3">
        <f>(B3/H3)*1000</f>
        <v>25</v>
      </c>
      <c r="J3" s="5">
        <f>(C3/H3)*1000</f>
        <v>18.75</v>
      </c>
      <c r="K3" s="5">
        <f>(D3/H3)*1000</f>
        <v>13.75</v>
      </c>
      <c r="L3" s="5">
        <f>(E3/H3)*1000</f>
        <v>2.5</v>
      </c>
      <c r="M3" s="5">
        <f>(F3/H3)*1000</f>
        <v>2.5</v>
      </c>
      <c r="N3" s="5">
        <f>(G3/H3)*1000</f>
        <v>62.5</v>
      </c>
    </row>
    <row r="4" spans="1:14" ht="14.25" customHeight="1" x14ac:dyDescent="0.25">
      <c r="A4" s="1" t="s">
        <v>12</v>
      </c>
      <c r="B4" s="1">
        <v>0.6</v>
      </c>
      <c r="C4" s="1">
        <v>0.55000000000000004</v>
      </c>
      <c r="D4" s="1">
        <v>0.05</v>
      </c>
      <c r="E4" s="1">
        <v>0.02</v>
      </c>
      <c r="F4" s="1">
        <v>0.02</v>
      </c>
      <c r="G4" s="1">
        <v>1.24</v>
      </c>
      <c r="H4" s="1">
        <v>12</v>
      </c>
      <c r="I4">
        <f>(B4/H4)*1000</f>
        <v>49.999999999999993</v>
      </c>
      <c r="J4" s="5">
        <f>(C4/H4)*1000</f>
        <v>45.833333333333336</v>
      </c>
      <c r="K4" s="5">
        <f>(D4/H4)*1000</f>
        <v>4.166666666666667</v>
      </c>
      <c r="L4" s="5">
        <f>(E4/H4)*1000</f>
        <v>1.6666666666666667</v>
      </c>
      <c r="M4" s="5">
        <f>(F4/H4)*1000</f>
        <v>1.6666666666666667</v>
      </c>
      <c r="N4" s="5">
        <f>(G4/H4)*1000</f>
        <v>103.33333333333333</v>
      </c>
    </row>
    <row r="5" spans="1:14" x14ac:dyDescent="0.25">
      <c r="A5" s="1" t="s">
        <v>13</v>
      </c>
      <c r="B5" s="1">
        <v>1</v>
      </c>
      <c r="C5" s="1">
        <v>0.2</v>
      </c>
      <c r="D5" s="1">
        <v>0.04</v>
      </c>
      <c r="E5" s="1">
        <v>0.01</v>
      </c>
      <c r="F5" s="1">
        <v>0.01</v>
      </c>
      <c r="G5" s="1">
        <v>1.26</v>
      </c>
      <c r="H5" s="1">
        <v>10</v>
      </c>
      <c r="I5">
        <f>(B5/H5)*1000</f>
        <v>100</v>
      </c>
      <c r="J5" s="5">
        <f>(C5/H5)*1000</f>
        <v>20</v>
      </c>
      <c r="K5" s="5">
        <f>(D5/H5)*1000</f>
        <v>4</v>
      </c>
      <c r="L5" s="5">
        <f>(E5/H5)*1000</f>
        <v>1</v>
      </c>
      <c r="M5" s="5">
        <f>(F5/H5)*1000</f>
        <v>1</v>
      </c>
      <c r="N5" s="5">
        <f>(G5/H5)*1000</f>
        <v>126</v>
      </c>
    </row>
    <row r="6" spans="1:14" ht="30" x14ac:dyDescent="0.25">
      <c r="A6" s="2" t="s">
        <v>14</v>
      </c>
      <c r="B6" s="1">
        <v>1.8</v>
      </c>
      <c r="C6" s="1">
        <v>0.9</v>
      </c>
      <c r="D6" s="1">
        <v>0.2</v>
      </c>
      <c r="E6" s="1">
        <v>0.05</v>
      </c>
      <c r="F6" s="1">
        <v>0.05</v>
      </c>
      <c r="G6" s="1">
        <v>3</v>
      </c>
      <c r="I6" s="5">
        <f t="shared" ref="I6:N6" si="0">SUM(I3:I5)</f>
        <v>175</v>
      </c>
      <c r="J6" s="5">
        <f t="shared" si="0"/>
        <v>84.583333333333343</v>
      </c>
      <c r="K6" s="5">
        <f t="shared" si="0"/>
        <v>21.916666666666668</v>
      </c>
      <c r="L6" s="5">
        <f t="shared" si="0"/>
        <v>5.166666666666667</v>
      </c>
      <c r="M6" s="5">
        <f t="shared" si="0"/>
        <v>5.166666666666667</v>
      </c>
      <c r="N6" s="5">
        <f t="shared" si="0"/>
        <v>291.83333333333331</v>
      </c>
    </row>
  </sheetData>
  <mergeCells count="2">
    <mergeCell ref="B1:F1"/>
    <mergeCell ref="H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8" sqref="C18"/>
    </sheetView>
  </sheetViews>
  <sheetFormatPr defaultRowHeight="15" x14ac:dyDescent="0.25"/>
  <cols>
    <col min="1" max="1" width="11.25" customWidth="1"/>
    <col min="2" max="2" width="10.5" customWidth="1"/>
    <col min="3" max="3" width="19.875" customWidth="1"/>
    <col min="4" max="4" width="9.625" customWidth="1"/>
    <col min="5" max="5" width="20.625" customWidth="1"/>
  </cols>
  <sheetData>
    <row r="1" spans="1:8" x14ac:dyDescent="0.25">
      <c r="A1" s="23" t="s">
        <v>127</v>
      </c>
      <c r="B1" s="23"/>
      <c r="C1" s="23"/>
      <c r="D1" s="23"/>
      <c r="E1" s="23"/>
      <c r="F1" s="23"/>
      <c r="G1" s="23"/>
      <c r="H1" s="23"/>
    </row>
    <row r="2" spans="1:8" ht="60" x14ac:dyDescent="0.25">
      <c r="A2" t="s">
        <v>19</v>
      </c>
      <c r="B2" t="s">
        <v>21</v>
      </c>
      <c r="C2" t="s">
        <v>23</v>
      </c>
      <c r="D2" t="s">
        <v>20</v>
      </c>
      <c r="E2" s="6" t="s">
        <v>26</v>
      </c>
      <c r="F2" s="6" t="s">
        <v>27</v>
      </c>
      <c r="G2" s="6" t="s">
        <v>25</v>
      </c>
      <c r="H2" s="6" t="s">
        <v>24</v>
      </c>
    </row>
    <row r="3" spans="1:8" x14ac:dyDescent="0.25">
      <c r="A3" t="s">
        <v>6</v>
      </c>
      <c r="B3">
        <v>1000</v>
      </c>
      <c r="C3">
        <v>4</v>
      </c>
      <c r="D3">
        <v>2000</v>
      </c>
      <c r="E3">
        <f>D3/B3</f>
        <v>2</v>
      </c>
      <c r="F3" s="7">
        <f>B3/C3</f>
        <v>250</v>
      </c>
      <c r="G3" s="7">
        <f>(H3/(D3+B3))*1000</f>
        <v>0.60000000000000009</v>
      </c>
      <c r="H3" s="4">
        <v>1.8</v>
      </c>
    </row>
    <row r="4" spans="1:8" x14ac:dyDescent="0.25">
      <c r="A4" t="s">
        <v>2</v>
      </c>
      <c r="B4">
        <v>300</v>
      </c>
      <c r="C4">
        <v>2</v>
      </c>
      <c r="D4">
        <v>1200</v>
      </c>
      <c r="E4">
        <f>D4/B4</f>
        <v>4</v>
      </c>
      <c r="F4" s="7">
        <f t="shared" ref="F4:F7" si="0">B4/C4</f>
        <v>150</v>
      </c>
      <c r="G4" s="7">
        <f>(H4/(D4+B4))*1000</f>
        <v>0.60000000000000009</v>
      </c>
      <c r="H4" s="4">
        <v>0.9</v>
      </c>
    </row>
    <row r="5" spans="1:8" x14ac:dyDescent="0.25">
      <c r="A5" t="s">
        <v>5</v>
      </c>
      <c r="B5">
        <v>50</v>
      </c>
      <c r="C5">
        <v>3</v>
      </c>
      <c r="D5">
        <v>200</v>
      </c>
      <c r="E5">
        <f>D5/B5</f>
        <v>4</v>
      </c>
      <c r="F5" s="7">
        <f t="shared" si="0"/>
        <v>16.666666666666668</v>
      </c>
      <c r="G5" s="7">
        <f>(H5/(D5+B5))*1000</f>
        <v>0.8</v>
      </c>
      <c r="H5" s="4">
        <v>0.2</v>
      </c>
    </row>
    <row r="6" spans="1:8" x14ac:dyDescent="0.25">
      <c r="A6" t="s">
        <v>22</v>
      </c>
      <c r="B6">
        <v>50</v>
      </c>
      <c r="C6">
        <v>5</v>
      </c>
      <c r="D6">
        <v>50</v>
      </c>
      <c r="E6">
        <f>D6/B6</f>
        <v>1</v>
      </c>
      <c r="F6" s="7">
        <f t="shared" si="0"/>
        <v>10</v>
      </c>
      <c r="G6" s="7">
        <f>(H6/(D6+B6))*1000</f>
        <v>0.5</v>
      </c>
      <c r="H6" s="4">
        <v>0.05</v>
      </c>
    </row>
    <row r="7" spans="1:8" x14ac:dyDescent="0.25">
      <c r="A7" t="s">
        <v>7</v>
      </c>
      <c r="B7">
        <v>100</v>
      </c>
      <c r="C7">
        <v>2</v>
      </c>
      <c r="D7">
        <v>20</v>
      </c>
      <c r="E7">
        <f>D7/B7</f>
        <v>0.2</v>
      </c>
      <c r="F7" s="7">
        <f t="shared" si="0"/>
        <v>50</v>
      </c>
      <c r="G7" s="7">
        <f>(H7/(D7+B7))*1000</f>
        <v>0.41666666666666669</v>
      </c>
      <c r="H7" s="4">
        <v>0.05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opLeftCell="R2" workbookViewId="0">
      <selection activeCell="N3" sqref="N3:N4"/>
    </sheetView>
  </sheetViews>
  <sheetFormatPr defaultRowHeight="15" x14ac:dyDescent="0.25"/>
  <cols>
    <col min="1" max="1" width="12.125" customWidth="1"/>
    <col min="2" max="3" width="10.5" customWidth="1"/>
    <col min="4" max="5" width="14.125" customWidth="1"/>
    <col min="6" max="9" width="11.25" customWidth="1"/>
    <col min="10" max="10" width="10.875" customWidth="1"/>
    <col min="11" max="12" width="9.625" customWidth="1"/>
    <col min="14" max="14" width="10.5" customWidth="1"/>
    <col min="15" max="15" width="24.5" customWidth="1"/>
    <col min="16" max="16" width="14.125" customWidth="1"/>
    <col min="17" max="17" width="15.375" customWidth="1"/>
    <col min="18" max="18" width="11.875" customWidth="1"/>
    <col min="28" max="28" width="12.375" customWidth="1"/>
    <col min="34" max="34" width="24.5" customWidth="1"/>
  </cols>
  <sheetData>
    <row r="1" spans="1:35" ht="15" customHeight="1" x14ac:dyDescent="0.25">
      <c r="A1" s="41" t="s">
        <v>63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35" t="s">
        <v>18</v>
      </c>
      <c r="P1" s="36"/>
      <c r="Q1" s="37"/>
      <c r="R1" s="29" t="s">
        <v>102</v>
      </c>
      <c r="S1" s="30"/>
      <c r="T1" s="30"/>
      <c r="U1" s="30"/>
      <c r="V1" s="30"/>
      <c r="W1" s="30"/>
      <c r="X1" s="31"/>
      <c r="Y1" s="23" t="s">
        <v>94</v>
      </c>
      <c r="Z1" s="23"/>
      <c r="AA1" s="23"/>
      <c r="AB1" s="23"/>
      <c r="AC1" s="23"/>
      <c r="AD1" s="23"/>
      <c r="AE1" s="23"/>
      <c r="AF1" s="23"/>
      <c r="AG1" s="23"/>
      <c r="AH1" s="28" t="s">
        <v>109</v>
      </c>
    </row>
    <row r="2" spans="1:35" ht="33" customHeight="1" x14ac:dyDescent="0.2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/>
      <c r="O2" s="38"/>
      <c r="P2" s="39"/>
      <c r="Q2" s="40"/>
      <c r="R2" s="32"/>
      <c r="S2" s="33"/>
      <c r="T2" s="33"/>
      <c r="U2" s="33"/>
      <c r="V2" s="33"/>
      <c r="W2" s="33"/>
      <c r="X2" s="34"/>
      <c r="Y2" s="23"/>
      <c r="Z2" s="23"/>
      <c r="AA2" s="23"/>
      <c r="AB2" s="23"/>
      <c r="AC2" s="23"/>
      <c r="AD2" s="23"/>
      <c r="AE2" s="23"/>
      <c r="AF2" s="23"/>
      <c r="AG2" s="23"/>
      <c r="AH2" s="28"/>
    </row>
    <row r="3" spans="1:35" ht="74.25" customHeight="1" x14ac:dyDescent="0.25">
      <c r="A3" s="27" t="s">
        <v>29</v>
      </c>
      <c r="B3" s="27" t="s">
        <v>31</v>
      </c>
      <c r="C3" s="27" t="s">
        <v>30</v>
      </c>
      <c r="D3" s="26" t="s">
        <v>60</v>
      </c>
      <c r="E3" s="24" t="s">
        <v>86</v>
      </c>
      <c r="F3" s="26" t="s">
        <v>62</v>
      </c>
      <c r="G3" s="24" t="s">
        <v>90</v>
      </c>
      <c r="H3" s="26" t="s">
        <v>61</v>
      </c>
      <c r="I3" s="24" t="s">
        <v>91</v>
      </c>
      <c r="J3" s="24" t="s">
        <v>83</v>
      </c>
      <c r="K3" s="24" t="s">
        <v>87</v>
      </c>
      <c r="L3" s="24" t="s">
        <v>84</v>
      </c>
      <c r="M3" s="24" t="s">
        <v>88</v>
      </c>
      <c r="N3" s="25" t="s">
        <v>85</v>
      </c>
      <c r="O3" s="25" t="s">
        <v>89</v>
      </c>
      <c r="S3" s="2" t="s">
        <v>15</v>
      </c>
      <c r="T3" s="1" t="s">
        <v>6</v>
      </c>
      <c r="U3" s="1" t="s">
        <v>2</v>
      </c>
      <c r="V3" s="1" t="s">
        <v>7</v>
      </c>
      <c r="W3" s="1" t="s">
        <v>8</v>
      </c>
      <c r="X3" s="1" t="s">
        <v>9</v>
      </c>
      <c r="Y3" s="1" t="s">
        <v>10</v>
      </c>
      <c r="Z3" s="10" t="s">
        <v>29</v>
      </c>
      <c r="AA3" s="10" t="s">
        <v>31</v>
      </c>
      <c r="AB3" s="10" t="s">
        <v>30</v>
      </c>
      <c r="AC3" s="6" t="s">
        <v>92</v>
      </c>
      <c r="AD3" s="9" t="s">
        <v>71</v>
      </c>
      <c r="AE3" s="9" t="s">
        <v>72</v>
      </c>
      <c r="AF3" s="9" t="s">
        <v>73</v>
      </c>
      <c r="AG3" s="9" t="s">
        <v>93</v>
      </c>
      <c r="AH3" s="3" t="s">
        <v>68</v>
      </c>
      <c r="AI3" s="9" t="s">
        <v>111</v>
      </c>
    </row>
    <row r="4" spans="1:35" ht="43.5" customHeight="1" x14ac:dyDescent="0.25">
      <c r="A4" s="27"/>
      <c r="B4" s="27"/>
      <c r="C4" s="27"/>
      <c r="D4" s="26"/>
      <c r="E4" s="26"/>
      <c r="F4" s="26"/>
      <c r="G4" s="25"/>
      <c r="H4" s="26"/>
      <c r="I4" s="25"/>
      <c r="J4" s="26"/>
      <c r="K4" s="25"/>
      <c r="L4" s="26"/>
      <c r="M4" s="25"/>
      <c r="N4" s="26"/>
      <c r="O4" s="25"/>
      <c r="P4" t="s">
        <v>64</v>
      </c>
      <c r="Q4" t="s">
        <v>76</v>
      </c>
      <c r="R4" t="s">
        <v>65</v>
      </c>
      <c r="S4" s="1" t="s">
        <v>103</v>
      </c>
      <c r="T4">
        <v>25</v>
      </c>
      <c r="U4" s="5">
        <v>18.75</v>
      </c>
      <c r="V4" s="5">
        <v>13.75</v>
      </c>
      <c r="W4" s="5">
        <v>2.5</v>
      </c>
      <c r="X4" s="5">
        <v>2.5</v>
      </c>
      <c r="Y4" s="5">
        <v>62.5</v>
      </c>
      <c r="Z4" t="s">
        <v>6</v>
      </c>
      <c r="AA4" t="s">
        <v>33</v>
      </c>
      <c r="AB4" t="s">
        <v>32</v>
      </c>
      <c r="AC4" s="7">
        <f t="shared" ref="AC4:AC9" si="0">$T$9*D5/3000000</f>
        <v>10</v>
      </c>
      <c r="AD4" s="7">
        <f t="shared" ref="AD4:AD9" si="1">$T$10*J5/3000000</f>
        <v>30</v>
      </c>
      <c r="AE4" s="7">
        <f t="shared" ref="AE4:AE9" si="2">$T$11*L5/3000000</f>
        <v>40</v>
      </c>
      <c r="AF4" s="7">
        <f t="shared" ref="AF4:AF9" si="3">$T$12*N5/3000000</f>
        <v>24</v>
      </c>
      <c r="AG4" s="7">
        <f t="shared" ref="AG4:AG9" si="4">$T$13*H5/3000000</f>
        <v>125</v>
      </c>
      <c r="AH4" s="7">
        <f>$T$14*F5*0.3/1000000</f>
        <v>90</v>
      </c>
      <c r="AI4" s="13">
        <f>SUM(AC4:AH4)</f>
        <v>319</v>
      </c>
    </row>
    <row r="5" spans="1:35" ht="33" customHeight="1" x14ac:dyDescent="0.25">
      <c r="A5" t="s">
        <v>6</v>
      </c>
      <c r="B5" t="s">
        <v>33</v>
      </c>
      <c r="C5" t="s">
        <v>32</v>
      </c>
      <c r="D5" s="11">
        <v>10</v>
      </c>
      <c r="E5" s="11">
        <v>1</v>
      </c>
      <c r="F5" s="11">
        <v>200</v>
      </c>
      <c r="G5" s="11">
        <v>1</v>
      </c>
      <c r="H5" s="11">
        <v>50</v>
      </c>
      <c r="I5" s="11">
        <v>3</v>
      </c>
      <c r="J5" s="11">
        <v>15</v>
      </c>
      <c r="K5" s="11">
        <v>2</v>
      </c>
      <c r="L5" s="11">
        <v>20</v>
      </c>
      <c r="M5" s="11">
        <v>2</v>
      </c>
      <c r="N5" s="11">
        <v>12</v>
      </c>
      <c r="O5" s="11">
        <v>3</v>
      </c>
      <c r="P5" s="9" t="s">
        <v>66</v>
      </c>
      <c r="Q5" s="3">
        <v>10</v>
      </c>
      <c r="R5" s="10">
        <v>0.1</v>
      </c>
      <c r="S5" s="1" t="s">
        <v>104</v>
      </c>
      <c r="T5">
        <v>49.999999999999993</v>
      </c>
      <c r="U5" s="5">
        <v>45.833333333333336</v>
      </c>
      <c r="V5" s="5">
        <v>4.166666666666667</v>
      </c>
      <c r="W5" s="5">
        <v>1.6666666666666667</v>
      </c>
      <c r="X5" s="5">
        <v>1.6666666666666667</v>
      </c>
      <c r="Y5" s="5">
        <v>103.33333333333333</v>
      </c>
      <c r="AA5" t="s">
        <v>35</v>
      </c>
      <c r="AB5" t="s">
        <v>34</v>
      </c>
      <c r="AC5" s="7">
        <f t="shared" si="0"/>
        <v>9</v>
      </c>
      <c r="AD5" s="7">
        <f t="shared" si="1"/>
        <v>28</v>
      </c>
      <c r="AE5" s="7">
        <f t="shared" si="2"/>
        <v>44</v>
      </c>
      <c r="AF5" s="7">
        <f t="shared" si="3"/>
        <v>26</v>
      </c>
      <c r="AG5" s="7">
        <f t="shared" si="4"/>
        <v>112.5</v>
      </c>
      <c r="AH5" s="7">
        <f>$T$14*F6/3000000</f>
        <v>90</v>
      </c>
      <c r="AI5" s="13">
        <f t="shared" ref="AI5:AI13" si="5">SUM(AC5:AH5)</f>
        <v>309.5</v>
      </c>
    </row>
    <row r="6" spans="1:35" ht="30" x14ac:dyDescent="0.25">
      <c r="B6" t="s">
        <v>35</v>
      </c>
      <c r="C6" t="s">
        <v>34</v>
      </c>
      <c r="D6" s="11">
        <v>9</v>
      </c>
      <c r="E6" s="11">
        <v>1</v>
      </c>
      <c r="F6" s="11">
        <v>180</v>
      </c>
      <c r="G6" s="11">
        <v>2</v>
      </c>
      <c r="H6" s="11">
        <v>45</v>
      </c>
      <c r="I6" s="11">
        <v>1</v>
      </c>
      <c r="J6" s="11">
        <v>14</v>
      </c>
      <c r="K6" s="11">
        <v>2</v>
      </c>
      <c r="L6" s="11">
        <v>22</v>
      </c>
      <c r="M6" s="11">
        <v>1</v>
      </c>
      <c r="N6" s="11">
        <v>13</v>
      </c>
      <c r="O6" s="11">
        <v>1</v>
      </c>
      <c r="P6" s="9" t="s">
        <v>71</v>
      </c>
      <c r="Q6" s="3">
        <v>20</v>
      </c>
      <c r="R6" s="10">
        <v>0.9</v>
      </c>
      <c r="S6" s="2" t="s">
        <v>105</v>
      </c>
      <c r="T6">
        <v>100</v>
      </c>
      <c r="U6" s="5">
        <v>20</v>
      </c>
      <c r="V6" s="5">
        <v>4</v>
      </c>
      <c r="W6" s="5">
        <v>1</v>
      </c>
      <c r="X6" s="5">
        <v>1</v>
      </c>
      <c r="Y6" s="5">
        <v>126</v>
      </c>
      <c r="AA6" t="s">
        <v>37</v>
      </c>
      <c r="AB6" t="s">
        <v>36</v>
      </c>
      <c r="AC6" s="7">
        <f t="shared" si="0"/>
        <v>12</v>
      </c>
      <c r="AD6" s="7">
        <f t="shared" si="1"/>
        <v>30</v>
      </c>
      <c r="AE6" s="7">
        <f t="shared" si="2"/>
        <v>42</v>
      </c>
      <c r="AF6" s="7">
        <f t="shared" si="3"/>
        <v>20</v>
      </c>
      <c r="AG6" s="7">
        <f t="shared" si="4"/>
        <v>137.5</v>
      </c>
      <c r="AH6" s="7">
        <f>$T$14*F7/3000000</f>
        <v>110</v>
      </c>
      <c r="AI6" s="13">
        <f t="shared" si="5"/>
        <v>351.5</v>
      </c>
    </row>
    <row r="7" spans="1:35" ht="45" x14ac:dyDescent="0.25">
      <c r="B7" t="s">
        <v>37</v>
      </c>
      <c r="C7" t="s">
        <v>36</v>
      </c>
      <c r="D7" s="11">
        <v>12</v>
      </c>
      <c r="E7" s="11">
        <v>2</v>
      </c>
      <c r="F7" s="11">
        <v>220</v>
      </c>
      <c r="G7" s="11">
        <v>2</v>
      </c>
      <c r="H7" s="11">
        <v>55</v>
      </c>
      <c r="I7" s="11">
        <v>1</v>
      </c>
      <c r="J7" s="11">
        <v>15</v>
      </c>
      <c r="K7" s="11">
        <v>1</v>
      </c>
      <c r="L7" s="11">
        <v>21</v>
      </c>
      <c r="M7" s="11">
        <v>1</v>
      </c>
      <c r="N7" s="11">
        <v>10</v>
      </c>
      <c r="O7" s="11">
        <v>2</v>
      </c>
      <c r="P7" s="9" t="s">
        <v>72</v>
      </c>
      <c r="Q7" s="3">
        <v>20</v>
      </c>
      <c r="R7" s="10">
        <v>1.25</v>
      </c>
      <c r="S7" s="6" t="s">
        <v>74</v>
      </c>
      <c r="T7" s="5">
        <v>175</v>
      </c>
      <c r="U7" s="5">
        <v>84.583333333333343</v>
      </c>
      <c r="V7" s="5">
        <v>21.916666666666668</v>
      </c>
      <c r="W7" s="5">
        <v>5.166666666666667</v>
      </c>
      <c r="X7" s="5">
        <v>5.166666666666667</v>
      </c>
      <c r="Y7" s="5">
        <v>291.83333333333331</v>
      </c>
      <c r="Z7" t="s">
        <v>2</v>
      </c>
      <c r="AA7" t="s">
        <v>39</v>
      </c>
      <c r="AB7" t="s">
        <v>38</v>
      </c>
      <c r="AC7" s="7">
        <f t="shared" si="0"/>
        <v>5</v>
      </c>
      <c r="AD7" s="7">
        <f t="shared" si="1"/>
        <v>40</v>
      </c>
      <c r="AE7" s="7">
        <f t="shared" si="2"/>
        <v>20</v>
      </c>
      <c r="AF7" s="7">
        <f t="shared" si="3"/>
        <v>40</v>
      </c>
      <c r="AG7" s="7">
        <f t="shared" si="4"/>
        <v>75</v>
      </c>
      <c r="AH7" s="7">
        <f>$T$14*F8/3000000</f>
        <v>50</v>
      </c>
      <c r="AI7" s="13">
        <f t="shared" si="5"/>
        <v>230</v>
      </c>
    </row>
    <row r="8" spans="1:35" ht="45" customHeight="1" x14ac:dyDescent="0.25">
      <c r="A8" t="s">
        <v>2</v>
      </c>
      <c r="B8" t="s">
        <v>39</v>
      </c>
      <c r="C8" t="s">
        <v>38</v>
      </c>
      <c r="D8" s="11">
        <v>5</v>
      </c>
      <c r="E8" s="11">
        <v>2</v>
      </c>
      <c r="F8" s="11">
        <v>100</v>
      </c>
      <c r="G8" s="11">
        <v>3</v>
      </c>
      <c r="H8" s="11">
        <v>30</v>
      </c>
      <c r="I8" s="11">
        <v>4</v>
      </c>
      <c r="J8" s="11">
        <v>20</v>
      </c>
      <c r="K8" s="11">
        <v>2</v>
      </c>
      <c r="L8" s="11">
        <v>10</v>
      </c>
      <c r="M8" s="11">
        <v>1</v>
      </c>
      <c r="N8" s="11">
        <v>20</v>
      </c>
      <c r="O8" s="11">
        <v>3</v>
      </c>
      <c r="P8" s="9" t="s">
        <v>73</v>
      </c>
      <c r="Q8" s="3">
        <v>20</v>
      </c>
      <c r="R8" s="10">
        <v>1</v>
      </c>
      <c r="S8" s="6" t="s">
        <v>75</v>
      </c>
      <c r="T8">
        <v>300</v>
      </c>
      <c r="U8" s="5">
        <v>300</v>
      </c>
      <c r="V8" s="5">
        <v>150</v>
      </c>
      <c r="W8" s="5">
        <v>150</v>
      </c>
      <c r="X8" s="5">
        <v>150</v>
      </c>
      <c r="Y8" s="5"/>
      <c r="AA8" t="s">
        <v>41</v>
      </c>
      <c r="AB8" t="s">
        <v>40</v>
      </c>
      <c r="AC8" s="7">
        <f t="shared" si="0"/>
        <v>10</v>
      </c>
      <c r="AD8" s="7">
        <f t="shared" si="1"/>
        <v>50</v>
      </c>
      <c r="AE8" s="7">
        <f t="shared" si="2"/>
        <v>20</v>
      </c>
      <c r="AF8" s="7">
        <f t="shared" si="3"/>
        <v>50</v>
      </c>
      <c r="AG8" s="7">
        <f t="shared" si="4"/>
        <v>100</v>
      </c>
      <c r="AH8" s="7">
        <f>$T$14*F9/3000000</f>
        <v>50</v>
      </c>
      <c r="AI8" s="13">
        <f t="shared" si="5"/>
        <v>280</v>
      </c>
    </row>
    <row r="9" spans="1:35" ht="60" x14ac:dyDescent="0.25">
      <c r="B9" t="s">
        <v>41</v>
      </c>
      <c r="C9" t="s">
        <v>40</v>
      </c>
      <c r="D9" s="11">
        <v>10</v>
      </c>
      <c r="E9" s="11">
        <v>2</v>
      </c>
      <c r="F9" s="11">
        <v>100</v>
      </c>
      <c r="G9" s="11">
        <v>2</v>
      </c>
      <c r="H9" s="11">
        <v>40</v>
      </c>
      <c r="I9" s="11">
        <v>2</v>
      </c>
      <c r="J9" s="11">
        <v>25</v>
      </c>
      <c r="K9" s="11">
        <v>3</v>
      </c>
      <c r="L9" s="11">
        <v>10</v>
      </c>
      <c r="M9" s="11">
        <v>2</v>
      </c>
      <c r="N9" s="11">
        <v>25</v>
      </c>
      <c r="O9" s="11">
        <v>2</v>
      </c>
      <c r="P9" s="3" t="s">
        <v>67</v>
      </c>
      <c r="Q9" s="3">
        <v>25</v>
      </c>
      <c r="R9" s="10">
        <v>3.25</v>
      </c>
      <c r="S9" s="6" t="s">
        <v>77</v>
      </c>
      <c r="T9">
        <f t="shared" ref="T9:T14" si="6">(Q5*$T$8)*1000</f>
        <v>3000000</v>
      </c>
      <c r="U9">
        <f t="shared" ref="U9:U14" si="7">(Q5*$U$8)*1000</f>
        <v>3000000</v>
      </c>
      <c r="V9">
        <f t="shared" ref="V9:V14" si="8">(Q5*$V$8)*1000</f>
        <v>1500000</v>
      </c>
      <c r="W9">
        <f t="shared" ref="W9:W14" si="9">(Q5*$W$8)*1000</f>
        <v>1500000</v>
      </c>
      <c r="X9">
        <f t="shared" ref="X9:X14" si="10">(Q5*$X$8)*1000</f>
        <v>1500000</v>
      </c>
      <c r="AA9" t="s">
        <v>43</v>
      </c>
      <c r="AB9" t="s">
        <v>42</v>
      </c>
      <c r="AC9" s="7">
        <f t="shared" si="0"/>
        <v>20</v>
      </c>
      <c r="AD9" s="7">
        <f t="shared" si="1"/>
        <v>40</v>
      </c>
      <c r="AE9" s="7">
        <f t="shared" si="2"/>
        <v>40</v>
      </c>
      <c r="AF9" s="7">
        <f t="shared" si="3"/>
        <v>60</v>
      </c>
      <c r="AG9" s="7">
        <f t="shared" si="4"/>
        <v>87.5</v>
      </c>
      <c r="AH9" s="7">
        <f>$T$14*F10/3000000</f>
        <v>40</v>
      </c>
      <c r="AI9" s="13">
        <f t="shared" si="5"/>
        <v>287.5</v>
      </c>
    </row>
    <row r="10" spans="1:35" ht="45" x14ac:dyDescent="0.25">
      <c r="B10" t="s">
        <v>43</v>
      </c>
      <c r="C10" t="s">
        <v>42</v>
      </c>
      <c r="D10" s="11">
        <v>20</v>
      </c>
      <c r="E10" s="11">
        <v>2</v>
      </c>
      <c r="F10" s="11">
        <v>80</v>
      </c>
      <c r="G10" s="11">
        <v>3</v>
      </c>
      <c r="H10" s="11">
        <v>35</v>
      </c>
      <c r="I10" s="11">
        <v>2</v>
      </c>
      <c r="J10" s="11">
        <v>20</v>
      </c>
      <c r="K10" s="11">
        <v>2</v>
      </c>
      <c r="L10" s="11">
        <v>20</v>
      </c>
      <c r="M10" s="11">
        <v>1</v>
      </c>
      <c r="N10" s="11">
        <v>30</v>
      </c>
      <c r="O10" s="11">
        <v>3</v>
      </c>
      <c r="P10" s="3" t="s">
        <v>68</v>
      </c>
      <c r="Q10" s="3">
        <v>5</v>
      </c>
      <c r="S10" s="9" t="s">
        <v>78</v>
      </c>
      <c r="T10">
        <f t="shared" si="6"/>
        <v>6000000</v>
      </c>
      <c r="U10">
        <f t="shared" si="7"/>
        <v>6000000</v>
      </c>
      <c r="V10">
        <f t="shared" si="8"/>
        <v>3000000</v>
      </c>
      <c r="W10">
        <f t="shared" si="9"/>
        <v>3000000</v>
      </c>
      <c r="X10">
        <f t="shared" si="10"/>
        <v>3000000</v>
      </c>
      <c r="Z10" t="s">
        <v>44</v>
      </c>
      <c r="AA10" t="s">
        <v>46</v>
      </c>
      <c r="AB10" t="s">
        <v>45</v>
      </c>
      <c r="AC10" s="7">
        <f>$T$9*D11/2000000</f>
        <v>12</v>
      </c>
      <c r="AD10" s="7">
        <f>$T$10*J11/2000000</f>
        <v>45</v>
      </c>
      <c r="AE10" s="7">
        <f>$T$11*L11/2000000</f>
        <v>45</v>
      </c>
      <c r="AF10" s="7">
        <f>$T$12*N11/2000000</f>
        <v>30</v>
      </c>
      <c r="AG10" s="7">
        <f>$T$13*H11/2000000</f>
        <v>168.75</v>
      </c>
      <c r="AH10" s="7">
        <f>$T$14*F11/2000000</f>
        <v>187.5</v>
      </c>
      <c r="AI10" s="13">
        <f t="shared" si="5"/>
        <v>488.25</v>
      </c>
    </row>
    <row r="11" spans="1:35" ht="45" x14ac:dyDescent="0.25">
      <c r="A11" t="s">
        <v>44</v>
      </c>
      <c r="B11" t="s">
        <v>46</v>
      </c>
      <c r="C11" t="s">
        <v>45</v>
      </c>
      <c r="D11" s="11">
        <v>8</v>
      </c>
      <c r="E11" s="11">
        <v>1</v>
      </c>
      <c r="F11" s="11">
        <v>250</v>
      </c>
      <c r="G11" s="11">
        <v>1</v>
      </c>
      <c r="H11" s="11">
        <v>45</v>
      </c>
      <c r="I11" s="11">
        <v>2</v>
      </c>
      <c r="J11" s="11">
        <v>15</v>
      </c>
      <c r="K11" s="11">
        <v>1</v>
      </c>
      <c r="L11" s="11">
        <v>15</v>
      </c>
      <c r="M11" s="11">
        <v>2</v>
      </c>
      <c r="N11" s="11">
        <v>10</v>
      </c>
      <c r="O11" s="11">
        <v>2</v>
      </c>
      <c r="P11" s="6" t="s">
        <v>69</v>
      </c>
      <c r="Q11" s="6" t="s">
        <v>70</v>
      </c>
      <c r="S11" s="9" t="s">
        <v>79</v>
      </c>
      <c r="T11">
        <f t="shared" si="6"/>
        <v>6000000</v>
      </c>
      <c r="U11">
        <f t="shared" si="7"/>
        <v>6000000</v>
      </c>
      <c r="V11">
        <f t="shared" si="8"/>
        <v>3000000</v>
      </c>
      <c r="W11">
        <f t="shared" si="9"/>
        <v>3000000</v>
      </c>
      <c r="X11">
        <f t="shared" si="10"/>
        <v>3000000</v>
      </c>
      <c r="AA11" t="s">
        <v>48</v>
      </c>
      <c r="AB11" t="s">
        <v>47</v>
      </c>
      <c r="AC11" s="7">
        <f>$T$9*D12/2000000</f>
        <v>7.5</v>
      </c>
      <c r="AD11" s="7">
        <f>$T$10*J12/2000000</f>
        <v>24</v>
      </c>
      <c r="AE11" s="7">
        <f>$T$11*L12/2000000</f>
        <v>75</v>
      </c>
      <c r="AF11" s="7">
        <f>$T$12*N12/2000000</f>
        <v>15</v>
      </c>
      <c r="AG11" s="7">
        <f>$T$13*H12/2000000</f>
        <v>150</v>
      </c>
      <c r="AH11" s="7">
        <f>$T$14*F12/2000000</f>
        <v>225</v>
      </c>
      <c r="AI11" s="13">
        <f t="shared" si="5"/>
        <v>496.5</v>
      </c>
    </row>
    <row r="12" spans="1:35" ht="60" x14ac:dyDescent="0.25">
      <c r="B12" t="s">
        <v>48</v>
      </c>
      <c r="C12" t="s">
        <v>47</v>
      </c>
      <c r="D12" s="11">
        <v>5</v>
      </c>
      <c r="E12" s="12">
        <v>2</v>
      </c>
      <c r="F12" s="11">
        <v>300</v>
      </c>
      <c r="G12" s="11">
        <v>2</v>
      </c>
      <c r="H12" s="11">
        <v>40</v>
      </c>
      <c r="I12" s="11">
        <v>3</v>
      </c>
      <c r="J12" s="11">
        <v>8</v>
      </c>
      <c r="K12" s="11">
        <v>2</v>
      </c>
      <c r="L12" s="11">
        <v>25</v>
      </c>
      <c r="M12" s="11">
        <v>3</v>
      </c>
      <c r="N12" s="11">
        <v>5</v>
      </c>
      <c r="O12" s="11">
        <v>1</v>
      </c>
      <c r="S12" s="9" t="s">
        <v>80</v>
      </c>
      <c r="T12">
        <f t="shared" si="6"/>
        <v>6000000</v>
      </c>
      <c r="U12">
        <f t="shared" si="7"/>
        <v>6000000</v>
      </c>
      <c r="V12">
        <f t="shared" si="8"/>
        <v>3000000</v>
      </c>
      <c r="W12">
        <f t="shared" si="9"/>
        <v>3000000</v>
      </c>
      <c r="X12">
        <f t="shared" si="10"/>
        <v>3000000</v>
      </c>
      <c r="Z12" t="s">
        <v>49</v>
      </c>
      <c r="AA12" t="s">
        <v>51</v>
      </c>
      <c r="AB12" t="s">
        <v>50</v>
      </c>
      <c r="AC12" s="7">
        <f>$T$9*D13/1000000</f>
        <v>24</v>
      </c>
      <c r="AD12" s="7">
        <f>$T$10*J13/1000000</f>
        <v>90</v>
      </c>
      <c r="AE12" s="7">
        <f>$T$11*L13/1000000</f>
        <v>90</v>
      </c>
      <c r="AF12" s="7">
        <f>$T$12*N13/1000000</f>
        <v>60</v>
      </c>
      <c r="AG12" s="7">
        <f>$T$13*H13/1000000</f>
        <v>337.5</v>
      </c>
      <c r="AH12" s="7">
        <f>$T$14*F13/1000000</f>
        <v>375</v>
      </c>
      <c r="AI12" s="13">
        <f>SUM(AC12:AH12)</f>
        <v>976.5</v>
      </c>
    </row>
    <row r="13" spans="1:35" ht="45" x14ac:dyDescent="0.25">
      <c r="A13" t="s">
        <v>49</v>
      </c>
      <c r="B13" t="s">
        <v>51</v>
      </c>
      <c r="C13" t="s">
        <v>50</v>
      </c>
      <c r="D13" s="11">
        <v>8</v>
      </c>
      <c r="E13" s="11">
        <v>1</v>
      </c>
      <c r="F13" s="11">
        <v>250</v>
      </c>
      <c r="G13" s="11">
        <v>1</v>
      </c>
      <c r="H13" s="11">
        <v>45</v>
      </c>
      <c r="I13" s="11">
        <v>2</v>
      </c>
      <c r="J13" s="11">
        <v>15</v>
      </c>
      <c r="K13" s="11">
        <v>1</v>
      </c>
      <c r="L13" s="11">
        <v>15</v>
      </c>
      <c r="M13" s="11">
        <v>2</v>
      </c>
      <c r="N13" s="11">
        <v>10</v>
      </c>
      <c r="O13" s="11">
        <v>2</v>
      </c>
      <c r="S13" s="9" t="s">
        <v>81</v>
      </c>
      <c r="T13">
        <f t="shared" si="6"/>
        <v>7500000</v>
      </c>
      <c r="U13">
        <f t="shared" si="7"/>
        <v>7500000</v>
      </c>
      <c r="V13">
        <f t="shared" si="8"/>
        <v>3750000</v>
      </c>
      <c r="W13">
        <f t="shared" si="9"/>
        <v>3750000</v>
      </c>
      <c r="X13">
        <f t="shared" si="10"/>
        <v>3750000</v>
      </c>
      <c r="Z13" s="6" t="s">
        <v>52</v>
      </c>
      <c r="AA13" t="s">
        <v>54</v>
      </c>
      <c r="AB13" t="s">
        <v>53</v>
      </c>
      <c r="AC13" s="7">
        <f>$T$9*D14/1000000</f>
        <v>9</v>
      </c>
      <c r="AD13" s="7">
        <f>$T$10*J14/1000000</f>
        <v>48</v>
      </c>
      <c r="AE13" s="7">
        <f>$T$11*L14/1000000</f>
        <v>60</v>
      </c>
      <c r="AF13" s="7">
        <f>$T$12*N14/1000000</f>
        <v>48</v>
      </c>
      <c r="AG13" s="7">
        <f>$T$13*H14/1000000</f>
        <v>150</v>
      </c>
      <c r="AH13" s="7">
        <f>$T$14*F14/1000000</f>
        <v>150</v>
      </c>
      <c r="AI13" s="13">
        <f t="shared" si="5"/>
        <v>465</v>
      </c>
    </row>
    <row r="14" spans="1:35" ht="30" x14ac:dyDescent="0.25">
      <c r="A14" s="6" t="s">
        <v>52</v>
      </c>
      <c r="B14" t="s">
        <v>54</v>
      </c>
      <c r="C14" t="s">
        <v>53</v>
      </c>
      <c r="D14" s="12">
        <v>3</v>
      </c>
      <c r="E14" s="12">
        <v>2</v>
      </c>
      <c r="F14" s="12">
        <v>100</v>
      </c>
      <c r="G14" s="12">
        <v>2</v>
      </c>
      <c r="H14" s="12">
        <v>20</v>
      </c>
      <c r="I14" s="12">
        <v>3</v>
      </c>
      <c r="J14" s="11">
        <v>8</v>
      </c>
      <c r="K14" s="12">
        <v>2</v>
      </c>
      <c r="L14" s="12">
        <v>10</v>
      </c>
      <c r="M14" s="12">
        <v>3</v>
      </c>
      <c r="N14" s="12">
        <v>8</v>
      </c>
      <c r="O14" s="12">
        <v>1</v>
      </c>
      <c r="S14" s="3" t="s">
        <v>82</v>
      </c>
      <c r="T14">
        <f t="shared" si="6"/>
        <v>1500000</v>
      </c>
      <c r="U14">
        <f t="shared" si="7"/>
        <v>1500000</v>
      </c>
      <c r="V14">
        <f t="shared" si="8"/>
        <v>750000</v>
      </c>
      <c r="W14">
        <f t="shared" si="9"/>
        <v>750000</v>
      </c>
      <c r="X14">
        <f t="shared" si="10"/>
        <v>750000</v>
      </c>
      <c r="AC14" s="7"/>
      <c r="AD14" s="7"/>
      <c r="AE14" s="7"/>
      <c r="AF14" s="7"/>
      <c r="AG14" s="7"/>
      <c r="AH14" s="7"/>
      <c r="AI14" s="15">
        <f>SUM(AI4:AI13)</f>
        <v>4203.75</v>
      </c>
    </row>
  </sheetData>
  <mergeCells count="20">
    <mergeCell ref="A3:A4"/>
    <mergeCell ref="C3:C4"/>
    <mergeCell ref="AH1:AH2"/>
    <mergeCell ref="B3:B4"/>
    <mergeCell ref="D3:D4"/>
    <mergeCell ref="Y1:AG2"/>
    <mergeCell ref="R1:X2"/>
    <mergeCell ref="O1:Q2"/>
    <mergeCell ref="A1:N2"/>
    <mergeCell ref="J3:J4"/>
    <mergeCell ref="L3:L4"/>
    <mergeCell ref="N3:N4"/>
    <mergeCell ref="E3:E4"/>
    <mergeCell ref="K3:K4"/>
    <mergeCell ref="M3:M4"/>
    <mergeCell ref="H3:H4"/>
    <mergeCell ref="F3:F4"/>
    <mergeCell ref="O3:O4"/>
    <mergeCell ref="G3:G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sqref="A1:I1"/>
    </sheetView>
  </sheetViews>
  <sheetFormatPr defaultRowHeight="15" x14ac:dyDescent="0.25"/>
  <cols>
    <col min="1" max="1" width="12.375" customWidth="1"/>
    <col min="2" max="3" width="14.25" customWidth="1"/>
    <col min="5" max="5" width="11.625" customWidth="1"/>
    <col min="7" max="7" width="12.625" customWidth="1"/>
    <col min="8" max="8" width="12.5" customWidth="1"/>
    <col min="9" max="9" width="11.5" customWidth="1"/>
    <col min="11" max="11" width="14.125" customWidth="1"/>
    <col min="19" max="19" width="11.75" customWidth="1"/>
    <col min="20" max="20" width="14.5" customWidth="1"/>
    <col min="21" max="21" width="16" customWidth="1"/>
    <col min="22" max="22" width="12.5" customWidth="1"/>
    <col min="23" max="23" width="27" customWidth="1"/>
  </cols>
  <sheetData>
    <row r="1" spans="1:23" ht="36.75" customHeight="1" x14ac:dyDescent="0.25">
      <c r="A1" s="47" t="s">
        <v>96</v>
      </c>
      <c r="B1" s="47"/>
      <c r="C1" s="47"/>
      <c r="D1" s="47"/>
      <c r="E1" s="47"/>
      <c r="F1" s="47"/>
      <c r="G1" s="47"/>
      <c r="H1" s="47"/>
      <c r="I1" s="47"/>
      <c r="J1" s="29" t="s">
        <v>101</v>
      </c>
      <c r="K1" s="30"/>
      <c r="L1" s="30"/>
      <c r="M1" s="30"/>
      <c r="N1" s="30"/>
      <c r="O1" s="30"/>
      <c r="P1" s="31"/>
      <c r="Q1" s="48" t="s">
        <v>100</v>
      </c>
      <c r="R1" s="49"/>
      <c r="S1" s="49"/>
      <c r="T1" s="49"/>
      <c r="U1" s="49"/>
      <c r="V1" s="49"/>
      <c r="W1" s="50" t="s">
        <v>110</v>
      </c>
    </row>
    <row r="2" spans="1:23" ht="35.25" customHeight="1" x14ac:dyDescent="0.25">
      <c r="A2" s="1" t="s">
        <v>29</v>
      </c>
      <c r="B2" s="1" t="s">
        <v>31</v>
      </c>
      <c r="C2" s="1" t="s">
        <v>30</v>
      </c>
      <c r="D2" s="1" t="s">
        <v>95</v>
      </c>
      <c r="E2" s="1" t="s">
        <v>97</v>
      </c>
      <c r="F2" s="1" t="s">
        <v>12</v>
      </c>
      <c r="G2" s="1" t="s">
        <v>98</v>
      </c>
      <c r="H2" s="1" t="s">
        <v>13</v>
      </c>
      <c r="I2" s="2" t="s">
        <v>99</v>
      </c>
      <c r="J2" s="32"/>
      <c r="K2" s="33"/>
      <c r="L2" s="33"/>
      <c r="M2" s="33"/>
      <c r="N2" s="33"/>
      <c r="O2" s="33"/>
      <c r="P2" s="34"/>
      <c r="Q2" s="48"/>
      <c r="R2" s="49"/>
      <c r="S2" s="49"/>
      <c r="T2" s="49"/>
      <c r="U2" s="49"/>
      <c r="V2" s="49"/>
      <c r="W2" s="50"/>
    </row>
    <row r="3" spans="1:23" ht="75" x14ac:dyDescent="0.25">
      <c r="A3" s="1" t="s">
        <v>6</v>
      </c>
      <c r="B3" s="1" t="s">
        <v>33</v>
      </c>
      <c r="C3" s="1" t="s">
        <v>32</v>
      </c>
      <c r="D3" s="1">
        <v>0.1</v>
      </c>
      <c r="E3" s="1">
        <v>1</v>
      </c>
      <c r="F3" s="1">
        <v>0.15</v>
      </c>
      <c r="G3" s="1">
        <v>1</v>
      </c>
      <c r="H3" s="1">
        <v>0.1</v>
      </c>
      <c r="I3" s="1">
        <v>1</v>
      </c>
      <c r="J3" s="2" t="s">
        <v>15</v>
      </c>
      <c r="K3" s="1" t="s">
        <v>6</v>
      </c>
      <c r="L3" s="1" t="s">
        <v>2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29</v>
      </c>
      <c r="R3" s="1" t="s">
        <v>31</v>
      </c>
      <c r="S3" s="1" t="s">
        <v>30</v>
      </c>
      <c r="T3" s="2" t="s">
        <v>106</v>
      </c>
      <c r="U3" s="2" t="s">
        <v>107</v>
      </c>
      <c r="V3" s="2" t="s">
        <v>108</v>
      </c>
      <c r="W3" s="9" t="s">
        <v>111</v>
      </c>
    </row>
    <row r="4" spans="1:23" x14ac:dyDescent="0.25">
      <c r="A4" s="1"/>
      <c r="B4" s="1" t="s">
        <v>35</v>
      </c>
      <c r="C4" s="1" t="s">
        <v>34</v>
      </c>
      <c r="D4" s="1">
        <v>0.09</v>
      </c>
      <c r="E4" s="1">
        <v>1</v>
      </c>
      <c r="F4" s="1">
        <v>0.12</v>
      </c>
      <c r="G4" s="1">
        <v>2</v>
      </c>
      <c r="H4" s="1">
        <v>0.12</v>
      </c>
      <c r="I4" s="1">
        <v>1</v>
      </c>
      <c r="J4" s="1" t="s">
        <v>103</v>
      </c>
      <c r="K4">
        <v>25</v>
      </c>
      <c r="L4" s="5">
        <v>18.75</v>
      </c>
      <c r="M4" s="5">
        <v>13.75</v>
      </c>
      <c r="N4" s="5">
        <v>2.5</v>
      </c>
      <c r="O4" s="5">
        <v>2.5</v>
      </c>
      <c r="P4" s="5">
        <v>62.5</v>
      </c>
      <c r="Q4" s="1" t="s">
        <v>6</v>
      </c>
      <c r="R4" s="1" t="s">
        <v>33</v>
      </c>
      <c r="S4" s="1" t="s">
        <v>32</v>
      </c>
      <c r="T4">
        <f>$K$8/3*D3</f>
        <v>10</v>
      </c>
      <c r="U4">
        <v>10</v>
      </c>
      <c r="V4">
        <v>10</v>
      </c>
      <c r="W4" s="14">
        <f>SUM(T4:V4)</f>
        <v>30</v>
      </c>
    </row>
    <row r="5" spans="1:23" x14ac:dyDescent="0.25">
      <c r="A5" s="1"/>
      <c r="B5" s="1" t="s">
        <v>37</v>
      </c>
      <c r="C5" s="1" t="s">
        <v>36</v>
      </c>
      <c r="D5" s="1">
        <v>0.1</v>
      </c>
      <c r="E5" s="1">
        <v>2</v>
      </c>
      <c r="F5" s="1">
        <v>0.14000000000000001</v>
      </c>
      <c r="G5" s="1">
        <v>2</v>
      </c>
      <c r="H5" s="1">
        <v>0.11</v>
      </c>
      <c r="I5" s="1">
        <v>1</v>
      </c>
      <c r="J5" s="1" t="s">
        <v>104</v>
      </c>
      <c r="K5">
        <v>49.999999999999993</v>
      </c>
      <c r="L5" s="5">
        <v>45.833333333333336</v>
      </c>
      <c r="M5" s="5">
        <v>4.166666666666667</v>
      </c>
      <c r="N5" s="5">
        <v>1.6666666666666667</v>
      </c>
      <c r="O5" s="5">
        <v>1.6666666666666667</v>
      </c>
      <c r="P5" s="5">
        <v>103.33333333333333</v>
      </c>
      <c r="Q5" s="1"/>
      <c r="R5" s="1" t="s">
        <v>35</v>
      </c>
      <c r="S5" s="1" t="s">
        <v>34</v>
      </c>
      <c r="T5">
        <f>$K$8/3*D4</f>
        <v>9</v>
      </c>
      <c r="U5">
        <v>9</v>
      </c>
      <c r="V5">
        <v>9</v>
      </c>
      <c r="W5" s="14">
        <f t="shared" ref="W5:W12" si="0">SUM(T5:V5)</f>
        <v>27</v>
      </c>
    </row>
    <row r="6" spans="1:23" ht="30" x14ac:dyDescent="0.25">
      <c r="A6" s="1" t="s">
        <v>2</v>
      </c>
      <c r="B6" s="1" t="s">
        <v>39</v>
      </c>
      <c r="C6" s="1" t="s">
        <v>38</v>
      </c>
      <c r="D6" s="1">
        <v>0.08</v>
      </c>
      <c r="E6" s="1">
        <v>2</v>
      </c>
      <c r="F6" s="1">
        <v>0.1</v>
      </c>
      <c r="G6" s="1">
        <v>1</v>
      </c>
      <c r="H6" s="1">
        <v>0.05</v>
      </c>
      <c r="I6" s="1">
        <v>1</v>
      </c>
      <c r="J6" s="2" t="s">
        <v>105</v>
      </c>
      <c r="K6">
        <v>100</v>
      </c>
      <c r="L6" s="5">
        <v>20</v>
      </c>
      <c r="M6" s="5">
        <v>4</v>
      </c>
      <c r="N6" s="5">
        <v>1</v>
      </c>
      <c r="O6" s="5">
        <v>1</v>
      </c>
      <c r="P6" s="5">
        <v>126</v>
      </c>
      <c r="Q6" s="1"/>
      <c r="R6" s="1" t="s">
        <v>37</v>
      </c>
      <c r="S6" s="1" t="s">
        <v>36</v>
      </c>
      <c r="T6">
        <f>$K$8/3*D5</f>
        <v>10</v>
      </c>
      <c r="U6">
        <v>10</v>
      </c>
      <c r="V6">
        <v>10</v>
      </c>
      <c r="W6" s="14">
        <f t="shared" si="0"/>
        <v>30</v>
      </c>
    </row>
    <row r="7" spans="1:23" ht="45" x14ac:dyDescent="0.25">
      <c r="A7" s="1"/>
      <c r="B7" s="1" t="s">
        <v>41</v>
      </c>
      <c r="C7" s="1" t="s">
        <v>40</v>
      </c>
      <c r="D7" s="1">
        <v>0.13</v>
      </c>
      <c r="E7" s="1">
        <v>2</v>
      </c>
      <c r="F7" s="1">
        <v>0.2</v>
      </c>
      <c r="G7" s="1">
        <v>2</v>
      </c>
      <c r="H7" s="1">
        <v>0.17</v>
      </c>
      <c r="I7" s="1">
        <v>2</v>
      </c>
      <c r="J7" s="6" t="s">
        <v>74</v>
      </c>
      <c r="K7" s="5">
        <v>175</v>
      </c>
      <c r="L7" s="5">
        <v>84.583333333333343</v>
      </c>
      <c r="M7" s="5">
        <v>21.916666666666668</v>
      </c>
      <c r="N7" s="5">
        <v>5.166666666666667</v>
      </c>
      <c r="O7" s="5">
        <v>5.166666666666667</v>
      </c>
      <c r="P7" s="5">
        <v>291.83333333333331</v>
      </c>
      <c r="Q7" s="1" t="s">
        <v>2</v>
      </c>
      <c r="R7" s="1" t="s">
        <v>39</v>
      </c>
      <c r="S7" s="1" t="s">
        <v>38</v>
      </c>
      <c r="T7">
        <f>$L$8/3*D6</f>
        <v>8</v>
      </c>
      <c r="U7">
        <v>8</v>
      </c>
      <c r="V7">
        <v>8</v>
      </c>
      <c r="W7" s="14">
        <f t="shared" si="0"/>
        <v>24</v>
      </c>
    </row>
    <row r="8" spans="1:23" ht="45" x14ac:dyDescent="0.25">
      <c r="A8" s="1"/>
      <c r="B8" s="1" t="s">
        <v>43</v>
      </c>
      <c r="C8" s="1" t="s">
        <v>42</v>
      </c>
      <c r="D8" s="1">
        <v>0.1</v>
      </c>
      <c r="E8" s="1">
        <v>2</v>
      </c>
      <c r="F8" s="1">
        <v>0.13</v>
      </c>
      <c r="G8" s="1">
        <v>1</v>
      </c>
      <c r="H8" s="1">
        <v>0.08</v>
      </c>
      <c r="I8" s="1">
        <v>2</v>
      </c>
      <c r="J8" s="6" t="s">
        <v>75</v>
      </c>
      <c r="K8">
        <v>300</v>
      </c>
      <c r="L8" s="5">
        <v>300</v>
      </c>
      <c r="M8" s="5">
        <v>150</v>
      </c>
      <c r="N8" s="5">
        <v>150</v>
      </c>
      <c r="O8" s="5">
        <v>150</v>
      </c>
      <c r="P8" s="5"/>
      <c r="Q8" s="1"/>
      <c r="R8" s="1" t="s">
        <v>41</v>
      </c>
      <c r="S8" s="1" t="s">
        <v>40</v>
      </c>
      <c r="T8">
        <f t="shared" ref="T8" si="1">$L$8/3*D7</f>
        <v>13</v>
      </c>
      <c r="U8">
        <v>13</v>
      </c>
      <c r="V8">
        <v>13</v>
      </c>
      <c r="W8" s="14">
        <f t="shared" si="0"/>
        <v>39</v>
      </c>
    </row>
    <row r="9" spans="1:23" x14ac:dyDescent="0.25">
      <c r="A9" s="1" t="s">
        <v>44</v>
      </c>
      <c r="B9" s="1" t="s">
        <v>46</v>
      </c>
      <c r="C9" s="1" t="s">
        <v>45</v>
      </c>
      <c r="D9" s="1">
        <v>0.08</v>
      </c>
      <c r="E9" s="1">
        <v>1</v>
      </c>
      <c r="F9" s="1">
        <v>0.11</v>
      </c>
      <c r="G9" s="1">
        <v>1</v>
      </c>
      <c r="H9" s="1">
        <v>0.1</v>
      </c>
      <c r="I9" s="1">
        <v>2</v>
      </c>
      <c r="Q9" s="1"/>
      <c r="R9" s="1" t="s">
        <v>43</v>
      </c>
      <c r="S9" s="1" t="s">
        <v>42</v>
      </c>
      <c r="T9">
        <f>$L$8/3*D8</f>
        <v>10</v>
      </c>
      <c r="U9">
        <v>10</v>
      </c>
      <c r="V9">
        <v>10</v>
      </c>
      <c r="W9" s="14">
        <f t="shared" si="0"/>
        <v>30</v>
      </c>
    </row>
    <row r="10" spans="1:23" x14ac:dyDescent="0.25">
      <c r="A10" s="1"/>
      <c r="B10" s="1" t="s">
        <v>48</v>
      </c>
      <c r="C10" s="1" t="s">
        <v>47</v>
      </c>
      <c r="D10" s="1">
        <v>0.02</v>
      </c>
      <c r="E10" s="1">
        <v>2</v>
      </c>
      <c r="F10" s="1">
        <v>0.05</v>
      </c>
      <c r="G10" s="1">
        <v>2</v>
      </c>
      <c r="H10" s="1">
        <v>0.03</v>
      </c>
      <c r="I10" s="1">
        <v>3</v>
      </c>
      <c r="Q10" s="1" t="s">
        <v>44</v>
      </c>
      <c r="R10" s="1" t="s">
        <v>46</v>
      </c>
      <c r="S10" s="1" t="s">
        <v>45</v>
      </c>
      <c r="T10">
        <f>$O$8/3*D9</f>
        <v>4</v>
      </c>
      <c r="U10">
        <v>4</v>
      </c>
      <c r="V10">
        <v>4</v>
      </c>
      <c r="W10" s="14">
        <f t="shared" si="0"/>
        <v>12</v>
      </c>
    </row>
    <row r="11" spans="1:23" x14ac:dyDescent="0.25">
      <c r="A11" s="1" t="s">
        <v>49</v>
      </c>
      <c r="B11" s="1" t="s">
        <v>51</v>
      </c>
      <c r="C11" s="1" t="s">
        <v>50</v>
      </c>
      <c r="D11" s="1">
        <v>0.1</v>
      </c>
      <c r="E11" s="1">
        <v>1</v>
      </c>
      <c r="F11" s="1">
        <v>0.2</v>
      </c>
      <c r="G11" s="1">
        <v>1</v>
      </c>
      <c r="H11" s="1">
        <v>0.15</v>
      </c>
      <c r="I11" s="1">
        <v>2</v>
      </c>
      <c r="Q11" s="1"/>
      <c r="R11" s="1" t="s">
        <v>48</v>
      </c>
      <c r="S11" s="1" t="s">
        <v>47</v>
      </c>
      <c r="T11">
        <f>$O$8/3*D10</f>
        <v>1</v>
      </c>
      <c r="U11">
        <v>1</v>
      </c>
      <c r="V11">
        <v>1</v>
      </c>
      <c r="W11" s="14">
        <f t="shared" si="0"/>
        <v>3</v>
      </c>
    </row>
    <row r="12" spans="1:23" ht="30" x14ac:dyDescent="0.25">
      <c r="A12" s="2" t="s">
        <v>52</v>
      </c>
      <c r="B12" s="1" t="s">
        <v>54</v>
      </c>
      <c r="C12" s="1" t="s">
        <v>53</v>
      </c>
      <c r="D12" s="1">
        <v>0.02</v>
      </c>
      <c r="E12" s="2">
        <v>2</v>
      </c>
      <c r="F12" s="1">
        <v>0.05</v>
      </c>
      <c r="G12" s="1">
        <v>2</v>
      </c>
      <c r="H12" s="1">
        <v>0.03</v>
      </c>
      <c r="I12" s="1">
        <v>3</v>
      </c>
      <c r="Q12" s="1" t="s">
        <v>49</v>
      </c>
      <c r="R12" s="1" t="s">
        <v>51</v>
      </c>
      <c r="S12" s="1" t="s">
        <v>50</v>
      </c>
      <c r="T12">
        <f>$N$8/3*D11</f>
        <v>5</v>
      </c>
      <c r="U12">
        <v>5</v>
      </c>
      <c r="V12">
        <v>5</v>
      </c>
      <c r="W12" s="14">
        <f t="shared" si="0"/>
        <v>15</v>
      </c>
    </row>
    <row r="13" spans="1:23" ht="30" x14ac:dyDescent="0.25">
      <c r="Q13" s="2" t="s">
        <v>52</v>
      </c>
      <c r="R13" s="1" t="s">
        <v>54</v>
      </c>
      <c r="S13" s="1" t="s">
        <v>53</v>
      </c>
      <c r="T13">
        <f>$M$8/3*D12</f>
        <v>1</v>
      </c>
      <c r="U13">
        <v>1</v>
      </c>
      <c r="V13">
        <v>1</v>
      </c>
      <c r="W13" s="14">
        <f>SUM(T13:V13)</f>
        <v>3</v>
      </c>
    </row>
    <row r="14" spans="1:23" x14ac:dyDescent="0.25">
      <c r="W14" s="14">
        <f>SUM(W4:W13)</f>
        <v>213</v>
      </c>
    </row>
  </sheetData>
  <mergeCells count="4">
    <mergeCell ref="A1:I1"/>
    <mergeCell ref="J1:P2"/>
    <mergeCell ref="Q1:V2"/>
    <mergeCell ref="W1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H1" zoomScaleNormal="100" zoomScalePageLayoutView="57" workbookViewId="0">
      <selection activeCell="O1" sqref="O1:S1"/>
    </sheetView>
  </sheetViews>
  <sheetFormatPr defaultRowHeight="15" x14ac:dyDescent="0.25"/>
  <cols>
    <col min="1" max="1" width="13.875" customWidth="1"/>
    <col min="2" max="3" width="16.25" customWidth="1"/>
    <col min="4" max="5" width="19" customWidth="1"/>
    <col min="6" max="6" width="18.375" customWidth="1"/>
    <col min="7" max="7" width="18.25" customWidth="1"/>
    <col min="8" max="8" width="17.5" customWidth="1"/>
    <col min="15" max="15" width="11.625" customWidth="1"/>
    <col min="19" max="19" width="27" customWidth="1"/>
  </cols>
  <sheetData>
    <row r="1" spans="1:21" s="10" customFormat="1" ht="25.5" customHeight="1" x14ac:dyDescent="0.25">
      <c r="A1" s="51" t="s">
        <v>122</v>
      </c>
      <c r="B1" s="51"/>
      <c r="C1" s="51"/>
      <c r="D1" s="51"/>
      <c r="E1" s="51"/>
      <c r="F1" s="51"/>
      <c r="G1" s="51"/>
      <c r="H1" s="52" t="s">
        <v>101</v>
      </c>
      <c r="I1" s="52"/>
      <c r="J1" s="52"/>
      <c r="K1" s="52"/>
      <c r="L1" s="52"/>
      <c r="M1" s="52"/>
      <c r="N1" s="52"/>
      <c r="O1" s="55" t="s">
        <v>128</v>
      </c>
      <c r="P1" s="55"/>
      <c r="Q1" s="55"/>
      <c r="R1" s="55"/>
      <c r="S1" s="55"/>
    </row>
    <row r="2" spans="1:21" s="17" customFormat="1" ht="30.75" customHeight="1" x14ac:dyDescent="0.25">
      <c r="A2" s="1" t="s">
        <v>29</v>
      </c>
      <c r="B2" s="1" t="s">
        <v>112</v>
      </c>
      <c r="C2" s="1" t="s">
        <v>115</v>
      </c>
      <c r="D2" s="1" t="s">
        <v>113</v>
      </c>
      <c r="E2" s="1" t="s">
        <v>116</v>
      </c>
      <c r="F2" s="1" t="s">
        <v>114</v>
      </c>
      <c r="G2" s="1" t="s">
        <v>117</v>
      </c>
      <c r="H2" s="2" t="s">
        <v>15</v>
      </c>
      <c r="I2" s="1" t="s">
        <v>6</v>
      </c>
      <c r="J2" s="1" t="s">
        <v>2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29</v>
      </c>
      <c r="P2" s="2" t="s">
        <v>118</v>
      </c>
      <c r="Q2" s="2" t="s">
        <v>119</v>
      </c>
      <c r="R2" s="2" t="s">
        <v>120</v>
      </c>
      <c r="S2" s="16" t="s">
        <v>121</v>
      </c>
      <c r="T2" s="16"/>
      <c r="U2" s="16"/>
    </row>
    <row r="3" spans="1:21" s="17" customFormat="1" x14ac:dyDescent="0.25">
      <c r="A3" s="1" t="s">
        <v>6</v>
      </c>
      <c r="B3" s="1">
        <v>0.1</v>
      </c>
      <c r="C3" s="1">
        <v>3</v>
      </c>
      <c r="D3" s="17">
        <v>0.15</v>
      </c>
      <c r="E3" s="17">
        <v>2</v>
      </c>
      <c r="F3" s="17">
        <v>0.05</v>
      </c>
      <c r="G3" s="17">
        <v>1</v>
      </c>
      <c r="H3" s="1" t="s">
        <v>103</v>
      </c>
      <c r="I3" s="17">
        <v>25</v>
      </c>
      <c r="J3" s="18">
        <v>18.75</v>
      </c>
      <c r="K3" s="18">
        <v>13.75</v>
      </c>
      <c r="L3" s="18">
        <v>2.5</v>
      </c>
      <c r="M3" s="18">
        <v>2.5</v>
      </c>
      <c r="N3" s="18">
        <v>62.5</v>
      </c>
      <c r="O3" s="1" t="s">
        <v>6</v>
      </c>
      <c r="P3" s="17">
        <f>$I$7*B3</f>
        <v>30</v>
      </c>
      <c r="Q3" s="17">
        <f>$I$7*D3</f>
        <v>45</v>
      </c>
      <c r="R3" s="17">
        <f>$I$7*F3</f>
        <v>15</v>
      </c>
      <c r="S3" s="17">
        <f>SUM(P3:R3)</f>
        <v>90</v>
      </c>
    </row>
    <row r="4" spans="1:21" s="17" customFormat="1" x14ac:dyDescent="0.25">
      <c r="A4" s="1" t="s">
        <v>2</v>
      </c>
      <c r="B4" s="17">
        <v>0.2</v>
      </c>
      <c r="C4" s="17">
        <v>2</v>
      </c>
      <c r="D4" s="17">
        <v>0.25</v>
      </c>
      <c r="E4" s="17">
        <v>1</v>
      </c>
      <c r="F4" s="17">
        <v>0.15</v>
      </c>
      <c r="G4" s="17">
        <v>1</v>
      </c>
      <c r="H4" s="1" t="s">
        <v>104</v>
      </c>
      <c r="I4" s="17">
        <v>49.999999999999993</v>
      </c>
      <c r="J4" s="18">
        <v>45.833333333333336</v>
      </c>
      <c r="K4" s="18">
        <v>4.166666666666667</v>
      </c>
      <c r="L4" s="18">
        <v>1.6666666666666667</v>
      </c>
      <c r="M4" s="18">
        <v>1.6666666666666667</v>
      </c>
      <c r="N4" s="18">
        <v>103.33333333333333</v>
      </c>
      <c r="O4" s="1" t="s">
        <v>2</v>
      </c>
      <c r="P4" s="17">
        <f>$J$7*B4</f>
        <v>60</v>
      </c>
      <c r="Q4" s="17">
        <f>$J$7*C4</f>
        <v>600</v>
      </c>
      <c r="R4" s="17">
        <f>$J$7*F4</f>
        <v>45</v>
      </c>
      <c r="S4" s="17">
        <f t="shared" ref="S4:S8" si="0">SUM(P4:R4)</f>
        <v>705</v>
      </c>
    </row>
    <row r="5" spans="1:21" s="17" customFormat="1" x14ac:dyDescent="0.25">
      <c r="A5" s="1" t="s">
        <v>44</v>
      </c>
      <c r="B5" s="17">
        <v>0.12</v>
      </c>
      <c r="C5" s="17">
        <v>2</v>
      </c>
      <c r="D5" s="17">
        <v>0.13</v>
      </c>
      <c r="E5" s="17">
        <v>2</v>
      </c>
      <c r="F5" s="17">
        <v>0.2</v>
      </c>
      <c r="G5" s="17">
        <v>2</v>
      </c>
      <c r="H5" s="2" t="s">
        <v>105</v>
      </c>
      <c r="I5" s="17">
        <v>100</v>
      </c>
      <c r="J5" s="18">
        <v>20</v>
      </c>
      <c r="K5" s="18">
        <v>4</v>
      </c>
      <c r="L5" s="18">
        <v>1</v>
      </c>
      <c r="M5" s="18">
        <v>1</v>
      </c>
      <c r="N5" s="18">
        <v>126</v>
      </c>
      <c r="O5" s="1" t="s">
        <v>44</v>
      </c>
      <c r="P5" s="17">
        <f>$M$7*B5</f>
        <v>18</v>
      </c>
      <c r="Q5" s="17">
        <f>$M$7*D5</f>
        <v>19.5</v>
      </c>
      <c r="R5" s="17">
        <f>$M$7*F5</f>
        <v>30</v>
      </c>
      <c r="S5" s="17">
        <f t="shared" si="0"/>
        <v>67.5</v>
      </c>
    </row>
    <row r="6" spans="1:21" s="17" customFormat="1" ht="30" x14ac:dyDescent="0.25">
      <c r="A6" s="1" t="s">
        <v>49</v>
      </c>
      <c r="B6" s="17">
        <v>0.1</v>
      </c>
      <c r="C6" s="17">
        <v>3</v>
      </c>
      <c r="D6" s="17">
        <v>0.05</v>
      </c>
      <c r="E6" s="17">
        <v>1</v>
      </c>
      <c r="F6" s="17">
        <v>0.1</v>
      </c>
      <c r="G6" s="17">
        <v>1</v>
      </c>
      <c r="H6" s="16" t="s">
        <v>74</v>
      </c>
      <c r="I6" s="18">
        <v>175</v>
      </c>
      <c r="J6" s="18">
        <v>84.583333333333343</v>
      </c>
      <c r="K6" s="18">
        <v>21.916666666666668</v>
      </c>
      <c r="L6" s="18">
        <v>5.166666666666667</v>
      </c>
      <c r="M6" s="18">
        <v>5.166666666666667</v>
      </c>
      <c r="N6" s="18">
        <v>291.83333333333331</v>
      </c>
      <c r="O6" s="1" t="s">
        <v>49</v>
      </c>
      <c r="P6" s="17">
        <f>$L$7*B6</f>
        <v>15</v>
      </c>
      <c r="Q6" s="17">
        <f>$L$7*D6</f>
        <v>7.5</v>
      </c>
      <c r="R6" s="17">
        <f>$L$7*F6</f>
        <v>15</v>
      </c>
      <c r="S6" s="17">
        <f t="shared" si="0"/>
        <v>37.5</v>
      </c>
    </row>
    <row r="7" spans="1:21" s="17" customFormat="1" x14ac:dyDescent="0.25">
      <c r="A7" s="1" t="s">
        <v>7</v>
      </c>
      <c r="B7" s="17">
        <v>0.02</v>
      </c>
      <c r="C7" s="17">
        <v>2</v>
      </c>
      <c r="D7" s="17">
        <v>0.03</v>
      </c>
      <c r="E7" s="17">
        <v>3</v>
      </c>
      <c r="F7" s="17">
        <v>0.01</v>
      </c>
      <c r="G7" s="17">
        <v>1</v>
      </c>
      <c r="H7" s="16" t="s">
        <v>75</v>
      </c>
      <c r="I7" s="17">
        <v>300</v>
      </c>
      <c r="J7" s="18">
        <v>300</v>
      </c>
      <c r="K7" s="18">
        <v>150</v>
      </c>
      <c r="L7" s="18">
        <v>150</v>
      </c>
      <c r="M7" s="18">
        <v>150</v>
      </c>
      <c r="N7" s="18">
        <v>345</v>
      </c>
      <c r="O7" s="1" t="s">
        <v>7</v>
      </c>
      <c r="P7" s="17">
        <f>$K$7*B7</f>
        <v>3</v>
      </c>
      <c r="Q7" s="17">
        <f>$K$7*D7</f>
        <v>4.5</v>
      </c>
      <c r="R7" s="17">
        <f>$K$7*F7</f>
        <v>1.5</v>
      </c>
      <c r="S7" s="17">
        <f t="shared" si="0"/>
        <v>9</v>
      </c>
    </row>
    <row r="8" spans="1:21" x14ac:dyDescent="0.25">
      <c r="A8" s="1"/>
      <c r="P8">
        <f>SUM(P3:P7)</f>
        <v>126</v>
      </c>
      <c r="Q8">
        <f t="shared" ref="Q8:R8" si="1">SUM(Q3:Q7)</f>
        <v>676.5</v>
      </c>
      <c r="R8">
        <f t="shared" si="1"/>
        <v>106.5</v>
      </c>
      <c r="S8">
        <f t="shared" si="0"/>
        <v>909</v>
      </c>
    </row>
  </sheetData>
  <mergeCells count="3">
    <mergeCell ref="A1:G1"/>
    <mergeCell ref="H1:N1"/>
    <mergeCell ref="O1:S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A2" zoomScaleNormal="100" zoomScaleSheetLayoutView="91" workbookViewId="0">
      <selection activeCell="E2" sqref="E2"/>
    </sheetView>
  </sheetViews>
  <sheetFormatPr defaultRowHeight="15" x14ac:dyDescent="0.25"/>
  <cols>
    <col min="1" max="1" width="16.875" customWidth="1"/>
    <col min="2" max="2" width="16.75" customWidth="1"/>
    <col min="3" max="3" width="20.5" customWidth="1"/>
    <col min="4" max="4" width="18" customWidth="1"/>
    <col min="5" max="5" width="22" customWidth="1"/>
    <col min="7" max="7" width="9.875" customWidth="1"/>
    <col min="8" max="8" width="10.75" customWidth="1"/>
  </cols>
  <sheetData>
    <row r="1" spans="1:13" ht="90" customHeight="1" x14ac:dyDescent="0.25">
      <c r="A1" s="53" t="s">
        <v>126</v>
      </c>
      <c r="B1" s="53"/>
      <c r="C1" s="53"/>
      <c r="D1" s="53"/>
      <c r="E1" s="53"/>
      <c r="F1" s="54" t="s">
        <v>127</v>
      </c>
      <c r="G1" s="54"/>
      <c r="H1" s="54"/>
      <c r="I1" s="54"/>
      <c r="J1" s="54"/>
      <c r="K1" s="54"/>
      <c r="L1" s="54"/>
      <c r="M1" s="54"/>
    </row>
    <row r="2" spans="1:13" ht="60" x14ac:dyDescent="0.25">
      <c r="A2" s="19" t="s">
        <v>29</v>
      </c>
      <c r="B2" s="19" t="s">
        <v>129</v>
      </c>
      <c r="C2" s="19" t="s">
        <v>124</v>
      </c>
      <c r="D2" s="19" t="s">
        <v>123</v>
      </c>
      <c r="E2" s="19" t="s">
        <v>125</v>
      </c>
      <c r="F2" t="s">
        <v>19</v>
      </c>
      <c r="G2" t="s">
        <v>21</v>
      </c>
      <c r="H2" t="s">
        <v>23</v>
      </c>
      <c r="I2" t="s">
        <v>20</v>
      </c>
      <c r="J2" s="6" t="s">
        <v>26</v>
      </c>
      <c r="K2" s="6" t="s">
        <v>27</v>
      </c>
      <c r="L2" s="6" t="s">
        <v>25</v>
      </c>
      <c r="M2" s="6" t="s">
        <v>24</v>
      </c>
    </row>
    <row r="3" spans="1:13" x14ac:dyDescent="0.25">
      <c r="A3" s="19" t="s">
        <v>6</v>
      </c>
      <c r="B3" s="19">
        <v>0.1</v>
      </c>
      <c r="C3" s="19">
        <v>3</v>
      </c>
      <c r="D3" s="19">
        <v>0.15</v>
      </c>
      <c r="E3" s="19">
        <v>2</v>
      </c>
      <c r="F3" t="s">
        <v>6</v>
      </c>
      <c r="G3">
        <v>1000</v>
      </c>
      <c r="H3">
        <v>4</v>
      </c>
      <c r="I3">
        <v>2000</v>
      </c>
      <c r="J3">
        <f>I3/G3</f>
        <v>2</v>
      </c>
      <c r="K3" s="7">
        <f>G3/H3</f>
        <v>250</v>
      </c>
      <c r="L3" s="7">
        <f>(M3/(I3+G3))*1000</f>
        <v>0.60000000000000009</v>
      </c>
      <c r="M3" s="4">
        <v>1.8</v>
      </c>
    </row>
    <row r="4" spans="1:13" x14ac:dyDescent="0.25">
      <c r="A4" s="19" t="s">
        <v>2</v>
      </c>
      <c r="B4" s="19">
        <v>0.2</v>
      </c>
      <c r="C4" s="19">
        <v>2</v>
      </c>
      <c r="D4" s="19">
        <v>0.25</v>
      </c>
      <c r="E4" s="19">
        <v>1</v>
      </c>
      <c r="F4" t="s">
        <v>2</v>
      </c>
      <c r="G4">
        <v>300</v>
      </c>
      <c r="H4">
        <v>2</v>
      </c>
      <c r="I4">
        <v>1200</v>
      </c>
      <c r="J4">
        <f>I4/G4</f>
        <v>4</v>
      </c>
      <c r="K4" s="7">
        <f t="shared" ref="K4:K7" si="0">G4/H4</f>
        <v>150</v>
      </c>
      <c r="L4" s="7">
        <f>(M4/(I4+G4))*1000</f>
        <v>0.60000000000000009</v>
      </c>
      <c r="M4" s="4">
        <v>0.9</v>
      </c>
    </row>
    <row r="5" spans="1:13" x14ac:dyDescent="0.25">
      <c r="A5" s="19" t="s">
        <v>44</v>
      </c>
      <c r="B5" s="19">
        <v>0.12</v>
      </c>
      <c r="C5" s="19">
        <v>2</v>
      </c>
      <c r="D5" s="19">
        <v>0.13</v>
      </c>
      <c r="E5" s="19">
        <v>2</v>
      </c>
      <c r="F5" t="s">
        <v>5</v>
      </c>
      <c r="G5">
        <v>50</v>
      </c>
      <c r="H5">
        <v>3</v>
      </c>
      <c r="I5">
        <v>200</v>
      </c>
      <c r="J5">
        <f>I5/G5</f>
        <v>4</v>
      </c>
      <c r="K5" s="7">
        <f t="shared" si="0"/>
        <v>16.666666666666668</v>
      </c>
      <c r="L5" s="7">
        <f>(M5/(I5+G5))*1000</f>
        <v>0.8</v>
      </c>
      <c r="M5" s="4">
        <v>0.2</v>
      </c>
    </row>
    <row r="6" spans="1:13" x14ac:dyDescent="0.25">
      <c r="A6" s="19" t="s">
        <v>49</v>
      </c>
      <c r="B6" s="19">
        <v>0.1</v>
      </c>
      <c r="C6" s="19">
        <v>3</v>
      </c>
      <c r="D6" s="19">
        <v>0.05</v>
      </c>
      <c r="E6" s="19">
        <v>1</v>
      </c>
      <c r="F6" t="s">
        <v>22</v>
      </c>
      <c r="G6">
        <v>50</v>
      </c>
      <c r="H6">
        <v>5</v>
      </c>
      <c r="I6">
        <v>50</v>
      </c>
      <c r="J6">
        <f>I6/G6</f>
        <v>1</v>
      </c>
      <c r="K6" s="7">
        <f t="shared" si="0"/>
        <v>10</v>
      </c>
      <c r="L6" s="7">
        <f>(M6/(I6+G6))*1000</f>
        <v>0.5</v>
      </c>
      <c r="M6" s="4">
        <v>0.05</v>
      </c>
    </row>
    <row r="7" spans="1:13" x14ac:dyDescent="0.25">
      <c r="A7" s="19" t="s">
        <v>7</v>
      </c>
      <c r="B7" s="19">
        <v>0.02</v>
      </c>
      <c r="C7" s="19">
        <v>2</v>
      </c>
      <c r="D7" s="19">
        <v>0.03</v>
      </c>
      <c r="E7" s="19">
        <v>3</v>
      </c>
      <c r="F7" t="s">
        <v>7</v>
      </c>
      <c r="G7">
        <v>100</v>
      </c>
      <c r="H7">
        <v>2</v>
      </c>
      <c r="I7">
        <v>20</v>
      </c>
      <c r="J7">
        <f>I7/G7</f>
        <v>0.2</v>
      </c>
      <c r="K7" s="7">
        <f t="shared" si="0"/>
        <v>50</v>
      </c>
      <c r="L7" s="7">
        <f>(M7/(I7+G7))*1000</f>
        <v>0.41666666666666669</v>
      </c>
      <c r="M7" s="4">
        <v>0.05</v>
      </c>
    </row>
  </sheetData>
  <mergeCells count="2">
    <mergeCell ref="A1:E1"/>
    <mergeCell ref="F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Revenues in Billion USD</vt:lpstr>
      <vt:lpstr> Revenues of Soap Brands</vt:lpstr>
      <vt:lpstr>No.of employees </vt:lpstr>
      <vt:lpstr>Raw Material_cost</vt:lpstr>
      <vt:lpstr> PACKAGING_cost</vt:lpstr>
      <vt:lpstr> MARKETING COSTS</vt:lpstr>
      <vt:lpstr> INDIRECT MATERIAL PROCUREMENT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2020-07-20T12:31:15Z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