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KiCost!$J$5:$O$35</definedName>
    <definedName function="false" hidden="false" name="global_part_data" vbProcedure="false">KiCost!$A$5:$I$35</definedName>
    <definedName function="false" hidden="false" name="mouser_part_data" vbProcedure="false">KiCost!$P$5:$U$35</definedName>
    <definedName function="false" hidden="false" name="newark_part_data" vbProcedure="false">KiCost!$V$5:$AA$35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<sst xmlns="http://schemas.openxmlformats.org/spreadsheetml/2006/main" count="260" uniqueCount="157">
  <si>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</si>
  <si>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</si>
  <si>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</si>
  <si>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</si>
  <si>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</si>
  <si>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</si>
  <si>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</si>
  <si>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</si>
  <si>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</si>
  <si>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</si>
  <si>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</si>
  <si>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</si>
  <si>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</si>
  <si>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</si>
  <si>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</si>
  <si>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</si>
  <si>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</si>
  <si>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</si>
  <si>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</si>
  <si>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</si>
  <si>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Q1-Q4</t>
  </si>
  <si>
    <t>BC557</t>
  </si>
  <si>
    <t>osc:TO-92_Inline_Wide</t>
  </si>
  <si>
    <t>Fairchild Semiconductor</t>
  </si>
  <si>
    <t>BC557BTA</t>
  </si>
  <si>
    <t>BC557BTACT-ND</t>
  </si>
  <si>
    <t>Link</t>
  </si>
  <si>
    <t>F1-F3</t>
  </si>
  <si>
    <t>FIDUCIAL</t>
  </si>
  <si>
    <t>osc:Fiducial_1mm</t>
  </si>
  <si>
    <t>D5</t>
  </si>
  <si>
    <t>Display</t>
  </si>
  <si>
    <t>osc:Display</t>
  </si>
  <si>
    <t>Sullins Connector Solutions</t>
  </si>
  <si>
    <t>PPPC091LFBN-RC</t>
  </si>
  <si>
    <t>S7042-ND</t>
  </si>
  <si>
    <t>895-USB-RS485-PCBA</t>
  </si>
  <si>
    <t>R16</t>
  </si>
  <si>
    <t>150k</t>
  </si>
  <si>
    <t>osc:R_0805_HandSoldering</t>
  </si>
  <si>
    <t>Stackpole Electronics Inc.</t>
  </si>
  <si>
    <t>RMCF0805JT150K</t>
  </si>
  <si>
    <t>RMCF0805JT150KCT-ND</t>
  </si>
  <si>
    <t>D1,D2</t>
  </si>
  <si>
    <t>BAT54</t>
  </si>
  <si>
    <t>osc:SOT-323</t>
  </si>
  <si>
    <t>NXP Semiconductors</t>
  </si>
  <si>
    <t>BAT54W,135</t>
  </si>
  <si>
    <t>568-11592-1-ND</t>
  </si>
  <si>
    <t>771-BAT54W135</t>
  </si>
  <si>
    <t>D3</t>
  </si>
  <si>
    <t>BAT54W,135 </t>
  </si>
  <si>
    <t>R2-R5,R7</t>
  </si>
  <si>
    <t>100k</t>
  </si>
  <si>
    <t>RMCF0805JT100K</t>
  </si>
  <si>
    <t>RMCF0805JT100KCT-ND</t>
  </si>
  <si>
    <t>FB2</t>
  </si>
  <si>
    <t>HZ0805E601R-10</t>
  </si>
  <si>
    <t>Laird-Signal Integrity Products</t>
  </si>
  <si>
    <t>240-2399-1-ND</t>
  </si>
  <si>
    <t>972-89HP0604SZBNRG</t>
  </si>
  <si>
    <t>FB1</t>
  </si>
  <si>
    <t>HZ0805E601R-10 </t>
  </si>
  <si>
    <t>R6</t>
  </si>
  <si>
    <t>910k</t>
  </si>
  <si>
    <t>RMCF0805JT910K</t>
  </si>
  <si>
    <t>RMCF0805JT910KCT-ND</t>
  </si>
  <si>
    <t>U5</t>
  </si>
  <si>
    <t>CD4066</t>
  </si>
  <si>
    <t>osc:DIP-14_W7.62mm_LongPads</t>
  </si>
  <si>
    <t>Texas Instruments</t>
  </si>
  <si>
    <t>CD4066BE</t>
  </si>
  <si>
    <t>296-2061-5-ND</t>
  </si>
  <si>
    <t>595-CD4066BE</t>
  </si>
  <si>
    <t>U2</t>
  </si>
  <si>
    <t>78L05</t>
  </si>
  <si>
    <t>UA78L05ACLPR</t>
  </si>
  <si>
    <t>296-1365-1-ND</t>
  </si>
  <si>
    <t>C6-C12,C14</t>
  </si>
  <si>
    <t>100nF</t>
  </si>
  <si>
    <t>osc:C_0805_HandSoldering</t>
  </si>
  <si>
    <t>Samsung Electro-Mechanics America, Inc.</t>
  </si>
  <si>
    <t>CL21B104KBFNNNG</t>
  </si>
  <si>
    <t>1276-6468-1-ND</t>
  </si>
  <si>
    <t>R1</t>
  </si>
  <si>
    <t>10k</t>
  </si>
  <si>
    <t>RMCF0805JG10K0</t>
  </si>
  <si>
    <t>RMCF0805JG10K0CT-ND</t>
  </si>
  <si>
    <t>R12,R17,R19</t>
  </si>
  <si>
    <t>56k</t>
  </si>
  <si>
    <t>RMCF0805JT56K0</t>
  </si>
  <si>
    <t>RMCF0805JT56K0CT-ND</t>
  </si>
  <si>
    <t>P1</t>
  </si>
  <si>
    <t>BNC</t>
  </si>
  <si>
    <t>osc:BNC_Socket_TYCO-AMP_LargePads</t>
  </si>
  <si>
    <t>TE Connectivity AMP Connectors</t>
  </si>
  <si>
    <t>5227161-1</t>
  </si>
  <si>
    <t>A32244-ND</t>
  </si>
  <si>
    <t>571-2212369-1</t>
  </si>
  <si>
    <t>R20-R26</t>
  </si>
  <si>
    <t>33</t>
  </si>
  <si>
    <t>RMCF0805JT33R0</t>
  </si>
  <si>
    <t>RMCF0805JT33R0CT-ND</t>
  </si>
  <si>
    <t>RV2</t>
  </si>
  <si>
    <t>osc:Potentiometer_Bourns_3296W_3-8Zoll_Inline_ScrewUp</t>
  </si>
  <si>
    <t>Bourns Inc.</t>
  </si>
  <si>
    <t>PV36W503C01B00</t>
  </si>
  <si>
    <t>490-2889-ND</t>
  </si>
  <si>
    <t>R15</t>
  </si>
  <si>
    <t>1k8</t>
  </si>
  <si>
    <t>RMCF0805JT1K80</t>
  </si>
  <si>
    <t>RMCF0805JT1K80CT-ND</t>
  </si>
  <si>
    <t>U3</t>
  </si>
  <si>
    <t>79L05</t>
  </si>
  <si>
    <t>MC79L05ACLPR</t>
  </si>
  <si>
    <t>296-31456-1-ND</t>
  </si>
  <si>
    <t>595-MC79L05ACLPR</t>
  </si>
  <si>
    <t>R8-R11</t>
  </si>
  <si>
    <t>47k</t>
  </si>
  <si>
    <t>RMCF0805JT47K0</t>
  </si>
  <si>
    <t>RMCF0805JT47K0CT-ND</t>
  </si>
  <si>
    <t>R13</t>
  </si>
  <si>
    <t>18k</t>
  </si>
  <si>
    <t>RMCF0805JT18K0</t>
  </si>
  <si>
    <t>RMCF0805JT18K0CT-ND</t>
  </si>
  <si>
    <t>R14</t>
  </si>
  <si>
    <t>5k6</t>
  </si>
  <si>
    <t>RMCF0805JT5K60</t>
  </si>
  <si>
    <t>RMCF0805JT5K60CT-ND</t>
  </si>
  <si>
    <t>D4</t>
  </si>
  <si>
    <t>C1-C5</t>
  </si>
  <si>
    <t>1uF</t>
  </si>
  <si>
    <t>osc:C_Radial_D5_L11_P2</t>
  </si>
  <si>
    <t>Wurth Electronics Inc</t>
  </si>
  <si>
    <t>860020672005</t>
  </si>
  <si>
    <t>732-8851-1-ND</t>
  </si>
  <si>
    <t>U4</t>
  </si>
  <si>
    <t>TL082</t>
  </si>
  <si>
    <t>osc:DIP-8_W7.62mm_LongPads</t>
  </si>
  <si>
    <t>TL082IP</t>
  </si>
  <si>
    <t>296-1781-5-ND</t>
  </si>
  <si>
    <t>XA1</t>
  </si>
  <si>
    <t>Conn_Poncho2P_2x_20x2</t>
  </si>
  <si>
    <t>osc:poncho_grande</t>
  </si>
  <si>
    <t>PPTC202LFBN-RC</t>
  </si>
  <si>
    <t>S6104-ND</t>
  </si>
  <si>
    <t>517-N2550-6002RB</t>
  </si>
  <si>
    <t>U1</t>
  </si>
  <si>
    <t>MAX232</t>
  </si>
  <si>
    <t>osc:DIP-16_W7.62mm_LongPads</t>
  </si>
  <si>
    <t>MAX232N</t>
  </si>
  <si>
    <t>296-1402-5-ND</t>
  </si>
  <si>
    <t>RV1</t>
  </si>
  <si>
    <t>osc:Potentiometer_Alps-RK16-single</t>
  </si>
  <si>
    <t>ALPS</t>
  </si>
  <si>
    <t>RK1631110TBK</t>
  </si>
  <si>
    <t>688-RK1631110TBK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</si>
</sst>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BC557BTACT-ND%20Fairchild%20Semiconductor" TargetMode="External"/><Relationship Id="rId3" Type="http://schemas.openxmlformats.org/officeDocument/2006/relationships/hyperlink" Target="http://www.newark.com/webapp/wcs/stores/servlet/Search?catalogId=15003&amp;langId=-1&amp;storeId=10194&amp;gs=true&amp;st=BC557BTA%20Fairchild%20Semiconductor" TargetMode="External"/><Relationship Id="rId4" Type="http://schemas.openxmlformats.org/officeDocument/2006/relationships/hyperlink" Target="http://www.digikey.com/scripts/DkSearch/dksus.dll?WT.z_header=search_go&amp;lang=en&amp;keywords=S7042-ND%20Sullins%20Connector%20Solutions" TargetMode="External"/><Relationship Id="rId5" Type="http://schemas.openxmlformats.org/officeDocument/2006/relationships/hyperlink" Target="http://www.mouser.com/ProductDetail/FTDI/USB-RS485-PCBA/?qs=sGAEpiMZZMsgSGrx0WqTbNPfcYRyEW%252bV" TargetMode="External"/><Relationship Id="rId6" Type="http://schemas.openxmlformats.org/officeDocument/2006/relationships/hyperlink" Target="http://www.newark.com/webapp/wcs/stores/servlet/Search?catalogId=15003&amp;langId=-1&amp;storeId=10194&amp;gs=true&amp;st=PPPC091LFBN-RC%20Sullins%20Connector%20Solutions" TargetMode="External"/><Relationship Id="rId7" Type="http://schemas.openxmlformats.org/officeDocument/2006/relationships/hyperlink" Target="http://www.digikey.com/scripts/DkSearch/dksus.dll?WT.z_header=search_go&amp;lang=en&amp;keywords=RMCF0805JT150KCT-ND%20Stackpole%20Electronics%20Inc." TargetMode="External"/><Relationship Id="rId8" Type="http://schemas.openxmlformats.org/officeDocument/2006/relationships/hyperlink" Target="http://www.digikey.com/scripts/DkSearch/dksus.dll?WT.z_header=search_go&amp;lang=en&amp;keywords=568-11592-1-ND%20NXP%20Semiconductors" TargetMode="External"/><Relationship Id="rId9" Type="http://schemas.openxmlformats.org/officeDocument/2006/relationships/hyperlink" Target="http://www.mouser.com/ProductDetail/NXP-Semiconductors/BAT54W135/?qs=sGAEpiMZZMtQ8nqTKtFS%2FCm%2FGPNneIU6MxjYN7LD8TY%3D" TargetMode="External"/><Relationship Id="rId10" Type="http://schemas.openxmlformats.org/officeDocument/2006/relationships/hyperlink" Target="http://www.digikey.com/scripts/DkSearch/dksus.dll?WT.z_header=search_go&amp;lang=en&amp;keywords=568-11592-1-ND%20NXP%20Semiconductors" TargetMode="External"/><Relationship Id="rId11" Type="http://schemas.openxmlformats.org/officeDocument/2006/relationships/hyperlink" Target="http://www.mouser.com/ProductDetail/NXP-Semiconductors/BAT54W135/?qs=sGAEpiMZZMtQ8nqTKtFS%2FCm%2FGPNneIU6MxjYN7LD8TY%3D" TargetMode="External"/><Relationship Id="rId12" Type="http://schemas.openxmlformats.org/officeDocument/2006/relationships/hyperlink" Target="http://www.digikey.com/scripts/DkSearch/dksus.dll?WT.z_header=search_go&amp;lang=en&amp;keywords=RMCF0805JT100KCT-ND%20Stackpole%20Electronics%20Inc." TargetMode="External"/><Relationship Id="rId13" Type="http://schemas.openxmlformats.org/officeDocument/2006/relationships/hyperlink" Target="http://www.digikey.com/scripts/DkSearch/dksus.dll?WT.z_header=search_go&amp;lang=en&amp;keywords=240-2399-1-ND%20Laird-Signal%20Integrity%20Products" TargetMode="External"/><Relationship Id="rId14" Type="http://schemas.openxmlformats.org/officeDocument/2006/relationships/hyperlink" Target="http://www.mouser.com/ProductDetail/IDT/89HP0604SZBNRG/?qs=sGAEpiMZZMvocn3OtlEZq1GdqiHYrh28" TargetMode="External"/><Relationship Id="rId15" Type="http://schemas.openxmlformats.org/officeDocument/2006/relationships/hyperlink" Target="http://www.digikey.com/scripts/DkSearch/dksus.dll?WT.z_header=search_go&amp;lang=en&amp;keywords=240-2399-1-ND%20Laird-Signal%20Integrity%20Products" TargetMode="External"/><Relationship Id="rId16" Type="http://schemas.openxmlformats.org/officeDocument/2006/relationships/hyperlink" Target="http://www.digikey.com/scripts/DkSearch/dksus.dll?WT.z_header=search_go&amp;lang=en&amp;keywords=RMCF0805JT910KCT-ND%20Stackpole%20Electronics%20Inc." TargetMode="External"/><Relationship Id="rId17" Type="http://schemas.openxmlformats.org/officeDocument/2006/relationships/hyperlink" Target="http://www.digikey.com/scripts/DkSearch/dksus.dll?WT.z_header=search_go&amp;lang=en&amp;keywords=296-2061-5-ND%20Texas%20Instruments" TargetMode="External"/><Relationship Id="rId18" Type="http://schemas.openxmlformats.org/officeDocument/2006/relationships/hyperlink" Target="http://www.mouser.com/ProductDetail/Texas-Instruments/CD4066BE/?qs=sGAEpiMZZMtxrAS98ir%252bs6Yg1tqWLu1bMUV0vl3BQSc%3D" TargetMode="External"/><Relationship Id="rId19" Type="http://schemas.openxmlformats.org/officeDocument/2006/relationships/hyperlink" Target="http://www.newark.com/texas-instruments/cd4066be/analog-switch-quad-spst-dip-14/dp/60K5124" TargetMode="External"/><Relationship Id="rId20" Type="http://schemas.openxmlformats.org/officeDocument/2006/relationships/hyperlink" Target="http://www.digikey.com/scripts/DkSearch/dksus.dll?WT.z_header=search_go&amp;lang=en&amp;keywords=296-1365-1-ND%20Texas%20Instruments" TargetMode="External"/><Relationship Id="rId21" Type="http://schemas.openxmlformats.org/officeDocument/2006/relationships/hyperlink" Target="http://www.newark.com/texas-instruments/ua78l05aclpre3/linear-voltage-regulator-5v-to/dp/52K5955" TargetMode="External"/><Relationship Id="rId22" Type="http://schemas.openxmlformats.org/officeDocument/2006/relationships/hyperlink" Target="http://www.digikey.com/scripts/DkSearch/dksus.dll?WT.z_header=search_go&amp;lang=en&amp;keywords=1276-6468-1-ND%20Samsung%20Electro-Mechanics%20America%2C%20Inc." TargetMode="External"/><Relationship Id="rId23" Type="http://schemas.openxmlformats.org/officeDocument/2006/relationships/hyperlink" Target="http://www.digikey.com/scripts/DkSearch/dksus.dll?WT.z_header=search_go&amp;lang=en&amp;keywords=RMCF0805JG10K0CT-ND%20Stackpole%20Electronics%20Inc." TargetMode="External"/><Relationship Id="rId24" Type="http://schemas.openxmlformats.org/officeDocument/2006/relationships/hyperlink" Target="http://www.digikey.com/scripts/DkSearch/dksus.dll?WT.z_header=search_go&amp;lang=en&amp;keywords=RMCF0805JT56K0CT-ND%20Stackpole%20Electronics%20Inc." TargetMode="External"/><Relationship Id="rId25" Type="http://schemas.openxmlformats.org/officeDocument/2006/relationships/hyperlink" Target="http://www.digikey.com/scripts/DkSearch/dksus.dll?WT.z_header=search_go&amp;lang=en&amp;keywords=A32244-ND%20TE%20Connectivity%20AMP%20Connectors" TargetMode="External"/><Relationship Id="rId26" Type="http://schemas.openxmlformats.org/officeDocument/2006/relationships/hyperlink" Target="http://www.mouser.com/ProductDetail/TE-Connectivity-AMP/2212369-1/?qs=sGAEpiMZZMt7ScBeCnc0e%252blXLN%2FyaaHS15Tuq0kWnqg%3D" TargetMode="External"/><Relationship Id="rId27" Type="http://schemas.openxmlformats.org/officeDocument/2006/relationships/hyperlink" Target="http://www.newark.com/webapp/wcs/stores/servlet/Search?catalogId=15003&amp;langId=-1&amp;storeId=10194&amp;gs=true&amp;st=5227161-1%20TE%20Connectivity%20AMP%20Connectors" TargetMode="External"/><Relationship Id="rId28" Type="http://schemas.openxmlformats.org/officeDocument/2006/relationships/hyperlink" Target="http://www.digikey.com/scripts/DkSearch/dksus.dll?WT.z_header=search_go&amp;lang=en&amp;keywords=RMCF0805JT33R0CT-ND%20Stackpole%20Electronics%20Inc." TargetMode="External"/><Relationship Id="rId29" Type="http://schemas.openxmlformats.org/officeDocument/2006/relationships/hyperlink" Target="http://www.digikey.com/scripts/DkSearch/dksus.dll?WT.z_header=search_go&amp;lang=en&amp;keywords=490-2889-ND%20Bourns%20Inc." TargetMode="External"/><Relationship Id="rId30" Type="http://schemas.openxmlformats.org/officeDocument/2006/relationships/hyperlink" Target="http://www.digikey.com/scripts/DkSearch/dksus.dll?WT.z_header=search_go&amp;lang=en&amp;keywords=RMCF0805JT1K80CT-ND%20Stackpole%20Electronics%20Inc." TargetMode="External"/><Relationship Id="rId31" Type="http://schemas.openxmlformats.org/officeDocument/2006/relationships/hyperlink" Target="http://www.digikey.com/scripts/DkSearch/dksus.dll?WT.z_header=search_go&amp;lang=en&amp;keywords=296-31456-1-ND%20Texas%20Instruments" TargetMode="External"/><Relationship Id="rId32" Type="http://schemas.openxmlformats.org/officeDocument/2006/relationships/hyperlink" Target="http://www.mouser.com/ProductDetail/Texas-Instruments/MC79L05ACLPR/?qs=sGAEpiMZZMtUqDgmOWBjgPuGZQ4fg57uVOzm2LDN5eE%3D" TargetMode="External"/><Relationship Id="rId33" Type="http://schemas.openxmlformats.org/officeDocument/2006/relationships/hyperlink" Target="http://www.newark.com/webapp/wcs/stores/servlet/Search?catalogId=15003&amp;langId=-1&amp;storeId=10194&amp;gs=true&amp;st=MC79L05ACLPR%20Texas%20Instruments" TargetMode="External"/><Relationship Id="rId34" Type="http://schemas.openxmlformats.org/officeDocument/2006/relationships/hyperlink" Target="http://www.digikey.com/scripts/DkSearch/dksus.dll?WT.z_header=search_go&amp;lang=en&amp;keywords=RMCF0805JT47K0CT-ND%20Stackpole%20Electronics%20Inc." TargetMode="External"/><Relationship Id="rId35" Type="http://schemas.openxmlformats.org/officeDocument/2006/relationships/hyperlink" Target="http://www.digikey.com/scripts/DkSearch/dksus.dll?WT.z_header=search_go&amp;lang=en&amp;keywords=RMCF0805JT18K0CT-ND%20Stackpole%20Electronics%20Inc." TargetMode="External"/><Relationship Id="rId36" Type="http://schemas.openxmlformats.org/officeDocument/2006/relationships/hyperlink" Target="http://www.digikey.com/scripts/DkSearch/dksus.dll?WT.z_header=search_go&amp;lang=en&amp;keywords=RMCF0805JT5K60CT-ND%20Stackpole%20Electronics%20Inc." TargetMode="External"/><Relationship Id="rId37" Type="http://schemas.openxmlformats.org/officeDocument/2006/relationships/hyperlink" Target="http://www.digikey.com/scripts/DkSearch/dksus.dll?WT.z_header=search_go&amp;lang=en&amp;keywords=568-11592-1-ND%20%20NXP%20Semiconductors" TargetMode="External"/><Relationship Id="rId38" Type="http://schemas.openxmlformats.org/officeDocument/2006/relationships/hyperlink" Target="http://www.mouser.com/ProductDetail/NXP-Semiconductors/BAT54W135/?qs=sGAEpiMZZMtQ8nqTKtFS%2FCm%2FGPNneIU6MxjYN7LD8TY%3D" TargetMode="External"/><Relationship Id="rId39" Type="http://schemas.openxmlformats.org/officeDocument/2006/relationships/hyperlink" Target="http://www.digikey.com/scripts/DkSearch/dksus.dll?WT.z_header=search_go&amp;lang=en&amp;keywords=732-8851-1-ND%20Wurth%20Electronics%20Inc" TargetMode="External"/><Relationship Id="rId40" Type="http://schemas.openxmlformats.org/officeDocument/2006/relationships/hyperlink" Target="http://www.digikey.com/scripts/DkSearch/dksus.dll?WT.z_header=search_go&amp;lang=en&amp;keywords=296-1781-5-ND%20Texas%20Instruments" TargetMode="External"/><Relationship Id="rId41" Type="http://schemas.openxmlformats.org/officeDocument/2006/relationships/hyperlink" Target="http://www.newark.com/texas-instruments/tl082ip/op-amp-3mhz-13v-us-dip-8/dp/60K6992" TargetMode="External"/><Relationship Id="rId42" Type="http://schemas.openxmlformats.org/officeDocument/2006/relationships/hyperlink" Target="http://www.digikey.com/scripts/DkSearch/dksus.dll?WT.z_header=search_go&amp;lang=en&amp;keywords=S6104-ND%20Sullins%20Connector%20Solutions" TargetMode="External"/><Relationship Id="rId43" Type="http://schemas.openxmlformats.org/officeDocument/2006/relationships/hyperlink" Target="http://www.mouser.com/ProductDetail/3M-Electronic-Solutions-Division/N2550-6002RB/?qs=sGAEpiMZZMujYETmGQpRzjH%252bTS08%2FXDI" TargetMode="External"/><Relationship Id="rId44" Type="http://schemas.openxmlformats.org/officeDocument/2006/relationships/hyperlink" Target="http://www.newark.com/webapp/wcs/stores/servlet/Search?catalogId=15003&amp;langId=-1&amp;storeId=10194&amp;gs=true&amp;st=PPTC202LFBN-RC%20Sullins%20Connector%20Solutions" TargetMode="External"/><Relationship Id="rId45" Type="http://schemas.openxmlformats.org/officeDocument/2006/relationships/hyperlink" Target="http://www.digikey.com/scripts/DkSearch/dksus.dll?WT.z_header=search_go&amp;lang=en&amp;keywords=296-1402-5-ND%20Texas%20Instruments" TargetMode="External"/><Relationship Id="rId46" Type="http://schemas.openxmlformats.org/officeDocument/2006/relationships/hyperlink" Target="http://www.newark.com/texas-instruments/max232n/driver-receiver-rs232-120kbps/dp/59K8220" TargetMode="External"/><Relationship Id="rId47" Type="http://schemas.openxmlformats.org/officeDocument/2006/relationships/hyperlink" Target="http://www.mouser.com/Search/Refine.aspx?Keyword=688-RK1631110TBK%20ALPS" TargetMode="External"/><Relationship Id="rId4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13" activePane="bottomRight" state="frozen"/>
      <selection pane="topLeft" activeCell="A1" activeCellId="0" sqref="A1"/>
      <selection pane="topRight" activeCell="J1" activeCellId="0" sqref="J1"/>
      <selection pane="bottomLeft" activeCell="A13" activeCellId="0" sqref="A13"/>
      <selection pane="bottomRight" activeCell="E16" activeCellId="0" sqref="E16"/>
    </sheetView>
  </sheetViews>
  <sheetFormatPr defaultRowHeight="15"/>
  <cols>
    <col collapsed="false" hidden="false" max="1" min="1" style="0" width="14.1020408163265"/>
    <col collapsed="false" hidden="false" max="2" min="2" style="0" width="17.3418367346939"/>
    <col collapsed="false" hidden="false" max="3" min="3" style="0" width="9.14285714285714"/>
    <col collapsed="false" hidden="false" max="4" min="4" style="0" width="37.7959183673469"/>
    <col collapsed="false" hidden="false" max="5" min="5" style="0" width="38.3622448979592"/>
    <col collapsed="false" hidden="false" max="6" min="6" style="0" width="18.0510204081633"/>
    <col collapsed="false" hidden="false" max="8" min="7" style="0" width="9.14285714285714"/>
    <col collapsed="false" hidden="false" max="9" min="9" style="0" width="15.7142857142857"/>
    <col collapsed="false" hidden="false" max="10" min="10" style="0" width="9.14285714285714"/>
    <col collapsed="false" hidden="false" max="12" min="11" style="0" width="9.14285714285714"/>
    <col collapsed="false" hidden="false" max="13" min="13" style="0" width="15.7142857142857"/>
    <col collapsed="false" hidden="false" max="15" min="14" style="0" width="9.14285714285714"/>
    <col collapsed="false" hidden="false" max="16" min="16" style="0" width="9.14285714285714"/>
    <col collapsed="false" hidden="false" max="18" min="17" style="0" width="9.14285714285714"/>
    <col collapsed="false" hidden="false" max="19" min="19" style="0" width="15.7142857142857"/>
    <col collapsed="false" hidden="false" max="21" min="20" style="0" width="9.14285714285714"/>
    <col collapsed="false" hidden="false" max="22" min="22" style="0" width="9.14285714285714"/>
    <col collapsed="false" hidden="false" max="24" min="23" style="0" width="9.14285714285714"/>
    <col collapsed="false" hidden="false" max="25" min="25" style="0" width="15.7142857142857"/>
    <col collapsed="false" hidden="false" max="27" min="26" style="0" width="9.14285714285714"/>
    <col collapsed="false" hidden="false" max="1025" min="28" style="0" width="8.6734693877551"/>
  </cols>
  <sheetData>
    <row r="1" customFormat="false" ht="15" hidden="false" customHeight="false" outlineLevel="0" collapsed="false">
      <c r="H1" s="1" t="s">
        <v>0</v>
      </c>
      <c r="I1" s="1" t="n">
        <v>5</v>
      </c>
    </row>
    <row r="2" customFormat="false" ht="15" hidden="false" customHeight="false" outlineLevel="0" collapsed="false">
      <c r="H2" s="2" t="s">
        <v>1</v>
      </c>
      <c r="I2" s="3" t="n">
        <f aca="false">SUM(I7:I35)</f>
        <v>96.123</v>
      </c>
      <c r="M2" s="3" t="n">
        <f aca="false">SUM(M7:M35)</f>
        <v>76.643</v>
      </c>
      <c r="S2" s="3" t="n">
        <f aca="false">SUM(S7:S35)</f>
        <v>451.14</v>
      </c>
      <c r="Y2" s="3" t="n">
        <f aca="false">SUM(Y7:Y35)</f>
        <v>0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19.2246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D7" s="0" t="s">
        <v>22</v>
      </c>
      <c r="E7" s="0" t="s">
        <v>23</v>
      </c>
      <c r="F7" s="0" t="s">
        <v>24</v>
      </c>
      <c r="G7" s="0" t="n">
        <f aca="false">BoardQty*4</f>
        <v>20</v>
      </c>
      <c r="H7" s="10" t="n">
        <f aca="true">MINA(INDIRECT(ADDRESS(ROW(),COLUMN(newark_part_data)+2)),INDIRECT(ADDRESS(ROW(),COLUMN(digikey_part_data)+2)),INDIRECT(ADDRESS(ROW(),COLUMN(mouser_part_data)+2)))</f>
        <v>0.17</v>
      </c>
      <c r="I7" s="10" t="n">
        <f aca="false">IFERROR(G7*H7,"")</f>
        <v>3.4</v>
      </c>
      <c r="J7" s="0" t="n">
        <v>0</v>
      </c>
      <c r="L7" s="10" t="n">
        <f aca="false">IFERROR(LOOKUP(IF(K7="",G7,K7),{0,1,10,100,500,1000},{0,0.21,0.17,0.0898,0.05906,0.04024}),"")</f>
        <v>0.17</v>
      </c>
      <c r="M7" s="10" t="n">
        <f aca="false">IFERROR(IF(K7="",G7,K7)*L7,"")</f>
        <v>3.4</v>
      </c>
      <c r="N7" s="0" t="s">
        <v>25</v>
      </c>
      <c r="O7" s="11" t="s">
        <v>26</v>
      </c>
      <c r="AA7" s="11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D8" s="0" t="s">
        <v>29</v>
      </c>
      <c r="G8" s="0" t="n">
        <f aca="false">BoardQty*3</f>
        <v>15</v>
      </c>
      <c r="H8" s="10" t="n">
        <f aca="true">MINA(INDIRECT(ADDRESS(ROW(),COLUMN(newark_part_data)+2)),INDIRECT(ADDRESS(ROW(),COLUMN(digikey_part_data)+2)),INDIRECT(ADDRESS(ROW(),COLUMN(mouser_part_data)+2)))</f>
        <v>0</v>
      </c>
      <c r="I8" s="10" t="n">
        <f aca="false">IFERROR(G8*H8,"")</f>
        <v>0</v>
      </c>
    </row>
    <row r="9" customFormat="false" ht="15" hidden="false" customHeight="false" outlineLevel="0" collapsed="false">
      <c r="A9" s="0" t="s">
        <v>30</v>
      </c>
      <c r="B9" s="0" t="s">
        <v>31</v>
      </c>
      <c r="D9" s="0" t="s">
        <v>32</v>
      </c>
      <c r="E9" s="0" t="s">
        <v>33</v>
      </c>
      <c r="F9" s="0" t="s">
        <v>34</v>
      </c>
      <c r="G9" s="0" t="n">
        <f aca="false">BoardQty*1</f>
        <v>5</v>
      </c>
      <c r="H9" s="10" t="n">
        <f aca="true">MINA(INDIRECT(ADDRESS(ROW(),COLUMN(newark_part_data)+2)),INDIRECT(ADDRESS(ROW(),COLUMN(digikey_part_data)+2)),INDIRECT(ADDRESS(ROW(),COLUMN(mouser_part_data)+2)))</f>
        <v>0.83</v>
      </c>
      <c r="I9" s="10" t="n">
        <f aca="false">IFERROR(G9*H9,"")</f>
        <v>4.15</v>
      </c>
      <c r="J9" s="0" t="n">
        <v>0</v>
      </c>
      <c r="L9" s="10" t="n">
        <f aca="false">IFERROR(LOOKUP(IF(K9="",G9,K9),{0,1,10,25,50,100,250,500,1000,2500},{0,0.83,0.691,0.64,0.576,0.512,0.448,0.4096,0.3712,0.3328}),"")</f>
        <v>0.83</v>
      </c>
      <c r="M9" s="10" t="n">
        <f aca="false">IFERROR(IF(K9="",G9,K9)*L9,"")</f>
        <v>4.15</v>
      </c>
      <c r="N9" s="0" t="s">
        <v>35</v>
      </c>
      <c r="O9" s="11" t="s">
        <v>26</v>
      </c>
      <c r="P9" s="0" t="n">
        <v>390</v>
      </c>
      <c r="R9" s="10" t="n">
        <f aca="false">IFERROR(LOOKUP(IF(Q9="",G9,Q9),{0,1,10},{0,24.93,24.5}),"")</f>
        <v>24.93</v>
      </c>
      <c r="S9" s="10" t="n">
        <f aca="false">IFERROR(IF(Q9="",G9,Q9)*R9,"")</f>
        <v>124.65</v>
      </c>
      <c r="T9" s="0" t="s">
        <v>36</v>
      </c>
      <c r="U9" s="11" t="s">
        <v>26</v>
      </c>
      <c r="AA9" s="11" t="s">
        <v>26</v>
      </c>
    </row>
    <row r="10" customFormat="false" ht="15" hidden="false" customHeight="false" outlineLevel="0" collapsed="false">
      <c r="A10" s="0" t="s">
        <v>37</v>
      </c>
      <c r="B10" s="0" t="s">
        <v>38</v>
      </c>
      <c r="D10" s="0" t="s">
        <v>39</v>
      </c>
      <c r="E10" s="0" t="s">
        <v>40</v>
      </c>
      <c r="F10" s="0" t="s">
        <v>41</v>
      </c>
      <c r="G10" s="0" t="n">
        <f aca="false">BoardQty*1</f>
        <v>5</v>
      </c>
      <c r="H10" s="10" t="n">
        <f aca="true">MINA(INDIRECT(ADDRESS(ROW(),COLUMN(newark_part_data)+2)),INDIRECT(ADDRESS(ROW(),COLUMN(digikey_part_data)+2)),INDIRECT(ADDRESS(ROW(),COLUMN(mouser_part_data)+2)))</f>
        <v>0.1</v>
      </c>
      <c r="I10" s="10" t="n">
        <f aca="false">IFERROR(G10*H10,"")</f>
        <v>0.5</v>
      </c>
      <c r="J10" s="0" t="n">
        <v>0</v>
      </c>
      <c r="L10" s="10" t="n">
        <f aca="false">IFERROR(LOOKUP(IF(K10="",G10,K10),{0,1,10,50,100,250,500,1000,2500},{0,0.1,0.017,0.0092,0.0067,0.00516,0.00412,0.00303,0.00263}),"")</f>
        <v>0.1</v>
      </c>
      <c r="M10" s="10" t="n">
        <f aca="false">IFERROR(IF(K10="",G10,K10)*L10,"")</f>
        <v>0.5</v>
      </c>
      <c r="N10" s="0" t="s">
        <v>42</v>
      </c>
      <c r="O10" s="11" t="s">
        <v>26</v>
      </c>
    </row>
    <row r="11" customFormat="false" ht="15" hidden="false" customHeight="false" outlineLevel="0" collapsed="false">
      <c r="A11" s="0" t="s">
        <v>43</v>
      </c>
      <c r="B11" s="0" t="s">
        <v>44</v>
      </c>
      <c r="D11" s="0" t="s">
        <v>45</v>
      </c>
      <c r="E11" s="0" t="s">
        <v>46</v>
      </c>
      <c r="F11" s="0" t="s">
        <v>47</v>
      </c>
      <c r="G11" s="0" t="n">
        <f aca="false">BoardQty*2</f>
        <v>10</v>
      </c>
      <c r="H11" s="10" t="n">
        <f aca="true">MINA(INDIRECT(ADDRESS(ROW(),COLUMN(newark_part_data)+2)),INDIRECT(ADDRESS(ROW(),COLUMN(digikey_part_data)+2)),INDIRECT(ADDRESS(ROW(),COLUMN(mouser_part_data)+2)))</f>
        <v>0.21</v>
      </c>
      <c r="I11" s="10" t="n">
        <f aca="false">IFERROR(G11*H11,"")</f>
        <v>2.1</v>
      </c>
      <c r="J11" s="0" t="n">
        <v>0</v>
      </c>
      <c r="L11" s="10" t="n">
        <f aca="false">IFERROR(LOOKUP(IF(K11="",G11,K11),{0,1,10,100,500,1000},{0,0.31,0.255,0.135,0.08878,0.06049}),"")</f>
        <v>0.255</v>
      </c>
      <c r="M11" s="10" t="n">
        <f aca="false">IFERROR(IF(K11="",G11,K11)*L11,"")</f>
        <v>2.55</v>
      </c>
      <c r="N11" s="0" t="s">
        <v>48</v>
      </c>
      <c r="O11" s="11" t="s">
        <v>26</v>
      </c>
      <c r="P11" s="0" t="n">
        <v>9862</v>
      </c>
      <c r="R11" s="10" t="n">
        <f aca="false">IFERROR(LOOKUP(IF(Q11="",G11,Q11),{0,1,10,100,1000,2500,10000,20000,50000,100000},{0,0.316,0.21,0.088,0.059,0.046,0.038,0.036,0.034,0.029}),"")</f>
        <v>0.21</v>
      </c>
      <c r="S11" s="10" t="n">
        <f aca="false">IFERROR(IF(Q11="",G11,Q11)*R11,"")</f>
        <v>2.1</v>
      </c>
      <c r="T11" s="0" t="s">
        <v>49</v>
      </c>
      <c r="U11" s="11" t="s">
        <v>26</v>
      </c>
    </row>
    <row r="12" customFormat="false" ht="15" hidden="false" customHeight="false" outlineLevel="0" collapsed="false">
      <c r="A12" s="0" t="s">
        <v>50</v>
      </c>
      <c r="B12" s="0" t="s">
        <v>44</v>
      </c>
      <c r="D12" s="0" t="s">
        <v>45</v>
      </c>
      <c r="E12" s="0" t="s">
        <v>46</v>
      </c>
      <c r="F12" s="0" t="s">
        <v>51</v>
      </c>
      <c r="G12" s="0" t="n">
        <f aca="false">BoardQty*1</f>
        <v>5</v>
      </c>
      <c r="H12" s="10" t="n">
        <f aca="true">MINA(INDIRECT(ADDRESS(ROW(),COLUMN(newark_part_data)+2)),INDIRECT(ADDRESS(ROW(),COLUMN(digikey_part_data)+2)),INDIRECT(ADDRESS(ROW(),COLUMN(mouser_part_data)+2)))</f>
        <v>0.31</v>
      </c>
      <c r="I12" s="10" t="n">
        <f aca="false">IFERROR(G12*H12,"")</f>
        <v>1.55</v>
      </c>
      <c r="J12" s="0" t="n">
        <v>0</v>
      </c>
      <c r="L12" s="10" t="n">
        <f aca="false">IFERROR(LOOKUP(IF(K12="",G12,K12),{0,1,10,100,500,1000},{0,0.31,0.255,0.135,0.08878,0.06049}),"")</f>
        <v>0.31</v>
      </c>
      <c r="M12" s="10" t="n">
        <f aca="false">IFERROR(IF(K12="",G12,K12)*L12,"")</f>
        <v>1.55</v>
      </c>
      <c r="N12" s="0" t="s">
        <v>48</v>
      </c>
      <c r="O12" s="11" t="s">
        <v>26</v>
      </c>
      <c r="P12" s="0" t="n">
        <v>9862</v>
      </c>
      <c r="R12" s="10" t="n">
        <f aca="false">IFERROR(LOOKUP(IF(Q12="",G12,Q12),{0,1,10,100,1000,2500,10000,20000,50000,100000},{0,0.316,0.21,0.088,0.059,0.046,0.038,0.036,0.034,0.029}),"")</f>
        <v>0.316</v>
      </c>
      <c r="S12" s="10" t="n">
        <f aca="false">IFERROR(IF(Q12="",G12,Q12)*R12,"")</f>
        <v>1.58</v>
      </c>
      <c r="T12" s="0" t="s">
        <v>49</v>
      </c>
      <c r="U12" s="11" t="s">
        <v>26</v>
      </c>
    </row>
    <row r="13" customFormat="false" ht="15" hidden="false" customHeight="false" outlineLevel="0" collapsed="false">
      <c r="A13" s="0" t="s">
        <v>52</v>
      </c>
      <c r="B13" s="0" t="s">
        <v>53</v>
      </c>
      <c r="D13" s="0" t="s">
        <v>39</v>
      </c>
      <c r="E13" s="0" t="s">
        <v>40</v>
      </c>
      <c r="F13" s="0" t="s">
        <v>54</v>
      </c>
      <c r="G13" s="0" t="n">
        <f aca="false">BoardQty*5</f>
        <v>25</v>
      </c>
      <c r="H13" s="10" t="n">
        <f aca="true">MINA(INDIRECT(ADDRESS(ROW(),COLUMN(newark_part_data)+2)),INDIRECT(ADDRESS(ROW(),COLUMN(digikey_part_data)+2)),INDIRECT(ADDRESS(ROW(),COLUMN(mouser_part_data)+2)))</f>
        <v>0.017</v>
      </c>
      <c r="I13" s="10" t="n">
        <f aca="false">IFERROR(G13*H13,"")</f>
        <v>0.425</v>
      </c>
      <c r="J13" s="0" t="n">
        <v>0</v>
      </c>
      <c r="L13" s="10" t="n">
        <f aca="false">IFERROR(LOOKUP(IF(K13="",G13,K13),{0,1,10,50,100,250,500,1000,2500},{0,0.1,0.017,0.0092,0.0067,0.00516,0.00412,0.00303,0.00263}),"")</f>
        <v>0.017</v>
      </c>
      <c r="M13" s="10" t="n">
        <f aca="false">IFERROR(IF(K13="",G13,K13)*L13,"")</f>
        <v>0.425</v>
      </c>
      <c r="N13" s="0" t="s">
        <v>55</v>
      </c>
      <c r="O13" s="11" t="s">
        <v>26</v>
      </c>
    </row>
    <row r="14" customFormat="false" ht="15" hidden="false" customHeight="false" outlineLevel="0" collapsed="false">
      <c r="A14" s="0" t="s">
        <v>56</v>
      </c>
      <c r="B14" s="0" t="s">
        <v>57</v>
      </c>
      <c r="D14" s="0" t="s">
        <v>39</v>
      </c>
      <c r="E14" s="0" t="s">
        <v>58</v>
      </c>
      <c r="F14" s="0" t="s">
        <v>57</v>
      </c>
      <c r="G14" s="0" t="n">
        <f aca="false">BoardQty*1</f>
        <v>5</v>
      </c>
      <c r="H14" s="10" t="n">
        <f aca="true">MINA(INDIRECT(ADDRESS(ROW(),COLUMN(newark_part_data)+2)),INDIRECT(ADDRESS(ROW(),COLUMN(digikey_part_data)+2)),INDIRECT(ADDRESS(ROW(),COLUMN(mouser_part_data)+2)))</f>
        <v>0.1</v>
      </c>
      <c r="I14" s="10" t="n">
        <f aca="false">IFERROR(G14*H14,"")</f>
        <v>0.5</v>
      </c>
      <c r="J14" s="0" t="n">
        <v>0</v>
      </c>
      <c r="L14" s="10" t="n">
        <f aca="false">IFERROR(LOOKUP(IF(K14="",G14,K14),{0,1,10,25,50,100,250,500,1000},{0,0.1,0.067,0.0604,0.0544,0.0399,0.02904,0.02662,0.02299}),"")</f>
        <v>0.1</v>
      </c>
      <c r="M14" s="10" t="n">
        <f aca="false">IFERROR(IF(K14="",G14,K14)*L14,"")</f>
        <v>0.5</v>
      </c>
      <c r="N14" s="0" t="s">
        <v>59</v>
      </c>
      <c r="O14" s="11" t="s">
        <v>26</v>
      </c>
      <c r="P14" s="0" t="n">
        <v>39</v>
      </c>
      <c r="R14" s="10" t="n">
        <f aca="false">IFERROR(LOOKUP(IF(Q14="",G14,Q14),{0,1,10,25,50,100,250,500,1000,2500},{0,9.42,8.47,7.72,7.18,6.97,6.37,5.8,4.92,4.77}),"")</f>
        <v>9.42</v>
      </c>
      <c r="S14" s="10" t="n">
        <f aca="false">IFERROR(IF(Q14="",G14,Q14)*R14,"")</f>
        <v>47.1</v>
      </c>
      <c r="T14" s="0" t="s">
        <v>60</v>
      </c>
      <c r="U14" s="11" t="s">
        <v>26</v>
      </c>
    </row>
    <row r="15" customFormat="false" ht="15" hidden="false" customHeight="false" outlineLevel="0" collapsed="false">
      <c r="A15" s="0" t="s">
        <v>61</v>
      </c>
      <c r="B15" s="0" t="s">
        <v>57</v>
      </c>
      <c r="D15" s="0" t="s">
        <v>39</v>
      </c>
      <c r="E15" s="0" t="s">
        <v>58</v>
      </c>
      <c r="F15" s="0" t="s">
        <v>62</v>
      </c>
      <c r="G15" s="0" t="n">
        <f aca="false">BoardQty*1</f>
        <v>5</v>
      </c>
      <c r="H15" s="10" t="n">
        <f aca="true">MINA(INDIRECT(ADDRESS(ROW(),COLUMN(newark_part_data)+2)),INDIRECT(ADDRESS(ROW(),COLUMN(digikey_part_data)+2)),INDIRECT(ADDRESS(ROW(),COLUMN(mouser_part_data)+2)))</f>
        <v>0.1</v>
      </c>
      <c r="I15" s="10" t="n">
        <f aca="false">IFERROR(G15*H15,"")</f>
        <v>0.5</v>
      </c>
      <c r="J15" s="0" t="n">
        <v>0</v>
      </c>
      <c r="L15" s="10" t="n">
        <f aca="false">IFERROR(LOOKUP(IF(K15="",G15,K15),{0,1,10,25,50,100,250,500,1000},{0,0.1,0.067,0.0604,0.0544,0.0399,0.02904,0.02662,0.02299}),"")</f>
        <v>0.1</v>
      </c>
      <c r="M15" s="10" t="n">
        <f aca="false">IFERROR(IF(K15="",G15,K15)*L15,"")</f>
        <v>0.5</v>
      </c>
      <c r="N15" s="0" t="s">
        <v>59</v>
      </c>
      <c r="O15" s="11" t="s">
        <v>26</v>
      </c>
    </row>
    <row r="16" customFormat="false" ht="15" hidden="false" customHeight="false" outlineLevel="0" collapsed="false">
      <c r="A16" s="0" t="s">
        <v>63</v>
      </c>
      <c r="B16" s="0" t="s">
        <v>64</v>
      </c>
      <c r="D16" s="0" t="s">
        <v>39</v>
      </c>
      <c r="E16" s="0" t="s">
        <v>40</v>
      </c>
      <c r="F16" s="0" t="s">
        <v>65</v>
      </c>
      <c r="G16" s="0" t="n">
        <f aca="false">BoardQty*1</f>
        <v>5</v>
      </c>
      <c r="H16" s="10" t="n">
        <f aca="true">MINA(INDIRECT(ADDRESS(ROW(),COLUMN(newark_part_data)+2)),INDIRECT(ADDRESS(ROW(),COLUMN(digikey_part_data)+2)),INDIRECT(ADDRESS(ROW(),COLUMN(mouser_part_data)+2)))</f>
        <v>0.1</v>
      </c>
      <c r="I16" s="10" t="n">
        <f aca="false">IFERROR(G16*H16,"")</f>
        <v>0.5</v>
      </c>
      <c r="J16" s="0" t="n">
        <v>0</v>
      </c>
      <c r="L16" s="10" t="n">
        <f aca="false">IFERROR(LOOKUP(IF(K16="",G16,K16),{0,1,10,50,100,250,500,1000,2500},{0,0.1,0.017,0.0092,0.0067,0.00516,0.00412,0.00303,0.00263}),"")</f>
        <v>0.1</v>
      </c>
      <c r="M16" s="10" t="n">
        <f aca="false">IFERROR(IF(K16="",G16,K16)*L16,"")</f>
        <v>0.5</v>
      </c>
      <c r="N16" s="0" t="s">
        <v>66</v>
      </c>
      <c r="O16" s="11" t="s">
        <v>26</v>
      </c>
    </row>
    <row r="17" customFormat="false" ht="15" hidden="false" customHeight="false" outlineLevel="0" collapsed="false">
      <c r="A17" s="0" t="s">
        <v>67</v>
      </c>
      <c r="B17" s="0" t="s">
        <v>68</v>
      </c>
      <c r="D17" s="0" t="s">
        <v>69</v>
      </c>
      <c r="E17" s="0" t="s">
        <v>70</v>
      </c>
      <c r="F17" s="0" t="s">
        <v>71</v>
      </c>
      <c r="G17" s="0" t="n">
        <f aca="false">BoardQty*1</f>
        <v>5</v>
      </c>
      <c r="H17" s="10" t="n">
        <f aca="true">MINA(INDIRECT(ADDRESS(ROW(),COLUMN(newark_part_data)+2)),INDIRECT(ADDRESS(ROW(),COLUMN(digikey_part_data)+2)),INDIRECT(ADDRESS(ROW(),COLUMN(mouser_part_data)+2)))</f>
        <v>0.463</v>
      </c>
      <c r="I17" s="10" t="n">
        <f aca="false">IFERROR(G17*H17,"")</f>
        <v>2.315</v>
      </c>
      <c r="J17" s="0" t="n">
        <v>0</v>
      </c>
      <c r="L17" s="10" t="n">
        <f aca="false">IFERROR(LOOKUP(IF(K17="",G17,K17),{0,1,10,100,500,1000,2500,5000,10000},{0,0.48,0.413,0.308,0.242,0.187,0.1705,0.1595,0.1485}),"")</f>
        <v>0.48</v>
      </c>
      <c r="M17" s="10" t="n">
        <f aca="false">IFERROR(IF(K17="",G17,K17)*L17,"")</f>
        <v>2.4</v>
      </c>
      <c r="N17" s="0" t="s">
        <v>72</v>
      </c>
      <c r="O17" s="11" t="s">
        <v>26</v>
      </c>
      <c r="P17" s="0" t="n">
        <v>9494</v>
      </c>
      <c r="R17" s="10" t="n">
        <f aca="false">IFERROR(LOOKUP(IF(Q17="",G17,Q17),{0,1,10,100,1000,2500,10000,25000},{0,0.463,0.391,0.239,0.184,0.158,0.146,0.138}),"")</f>
        <v>0.463</v>
      </c>
      <c r="S17" s="10" t="n">
        <f aca="false">IFERROR(IF(Q17="",G17,Q17)*R17,"")</f>
        <v>2.315</v>
      </c>
      <c r="T17" s="0" t="s">
        <v>73</v>
      </c>
      <c r="U17" s="11" t="s">
        <v>26</v>
      </c>
      <c r="AA17" s="11" t="s">
        <v>26</v>
      </c>
    </row>
    <row r="18" customFormat="false" ht="15" hidden="false" customHeight="false" outlineLevel="0" collapsed="false">
      <c r="A18" s="0" t="s">
        <v>74</v>
      </c>
      <c r="B18" s="0" t="s">
        <v>75</v>
      </c>
      <c r="D18" s="0" t="s">
        <v>22</v>
      </c>
      <c r="E18" s="0" t="s">
        <v>70</v>
      </c>
      <c r="F18" s="0" t="s">
        <v>76</v>
      </c>
      <c r="G18" s="0" t="n">
        <f aca="false">BoardQty*1</f>
        <v>5</v>
      </c>
      <c r="H18" s="10" t="n">
        <f aca="true">MINA(INDIRECT(ADDRESS(ROW(),COLUMN(newark_part_data)+2)),INDIRECT(ADDRESS(ROW(),COLUMN(digikey_part_data)+2)),INDIRECT(ADDRESS(ROW(),COLUMN(mouser_part_data)+2)))</f>
        <v>0.5</v>
      </c>
      <c r="I18" s="10" t="n">
        <f aca="false">IFERROR(G18*H18,"")</f>
        <v>2.5</v>
      </c>
      <c r="J18" s="0" t="n">
        <v>0</v>
      </c>
      <c r="L18" s="10" t="n">
        <f aca="false">IFERROR(LOOKUP(IF(K18="",G18,K18),{0,1,10,100,500,1000},{0,0.5,0.426,0.3179,0.2497,0.1925}),"")</f>
        <v>0.5</v>
      </c>
      <c r="M18" s="10" t="n">
        <f aca="false">IFERROR(IF(K18="",G18,K18)*L18,"")</f>
        <v>2.5</v>
      </c>
      <c r="N18" s="0" t="s">
        <v>77</v>
      </c>
      <c r="O18" s="11" t="s">
        <v>26</v>
      </c>
      <c r="AA18" s="11" t="s">
        <v>26</v>
      </c>
    </row>
    <row r="19" customFormat="false" ht="15" hidden="false" customHeight="false" outlineLevel="0" collapsed="false">
      <c r="A19" s="0" t="s">
        <v>78</v>
      </c>
      <c r="B19" s="0" t="s">
        <v>79</v>
      </c>
      <c r="D19" s="0" t="s">
        <v>80</v>
      </c>
      <c r="E19" s="0" t="s">
        <v>81</v>
      </c>
      <c r="F19" s="0" t="s">
        <v>82</v>
      </c>
      <c r="G19" s="0" t="n">
        <f aca="false">BoardQty*8</f>
        <v>40</v>
      </c>
      <c r="H19" s="10" t="n">
        <f aca="true">MINA(INDIRECT(ADDRESS(ROW(),COLUMN(newark_part_data)+2)),INDIRECT(ADDRESS(ROW(),COLUMN(digikey_part_data)+2)),INDIRECT(ADDRESS(ROW(),COLUMN(mouser_part_data)+2)))</f>
        <v>0.0132</v>
      </c>
      <c r="I19" s="10" t="n">
        <f aca="false">IFERROR(G19*H19,"")</f>
        <v>0.528</v>
      </c>
      <c r="J19" s="0" t="n">
        <v>0</v>
      </c>
      <c r="L19" s="10" t="n">
        <f aca="false">IFERROR(LOOKUP(IF(K19="",G19,K19),{0,1,10,25,50,100,250,500,1000},{0,0.1,0.018,0.0132,0.01,0.0081,0.00676,0.00578,0.00454}),"")</f>
        <v>0.0132</v>
      </c>
      <c r="M19" s="10" t="n">
        <f aca="false">IFERROR(IF(K19="",G19,K19)*L19,"")</f>
        <v>0.528</v>
      </c>
      <c r="N19" s="0" t="s">
        <v>83</v>
      </c>
      <c r="O19" s="11" t="s">
        <v>26</v>
      </c>
    </row>
    <row r="20" customFormat="false" ht="15" hidden="false" customHeight="false" outlineLevel="0" collapsed="false">
      <c r="A20" s="0" t="s">
        <v>84</v>
      </c>
      <c r="B20" s="0" t="s">
        <v>85</v>
      </c>
      <c r="D20" s="0" t="s">
        <v>39</v>
      </c>
      <c r="E20" s="0" t="s">
        <v>40</v>
      </c>
      <c r="F20" s="0" t="s">
        <v>86</v>
      </c>
      <c r="G20" s="0" t="n">
        <f aca="false">BoardQty*1</f>
        <v>5</v>
      </c>
      <c r="H20" s="10" t="n">
        <f aca="true">MINA(INDIRECT(ADDRESS(ROW(),COLUMN(newark_part_data)+2)),INDIRECT(ADDRESS(ROW(),COLUMN(digikey_part_data)+2)),INDIRECT(ADDRESS(ROW(),COLUMN(mouser_part_data)+2)))</f>
        <v>0.1</v>
      </c>
      <c r="I20" s="10" t="n">
        <f aca="false">IFERROR(G20*H20,"")</f>
        <v>0.5</v>
      </c>
      <c r="J20" s="0" t="n">
        <v>0</v>
      </c>
      <c r="L20" s="10" t="n">
        <f aca="false">IFERROR(LOOKUP(IF(K20="",G20,K20),{0,1,10,50,100,250,500,1000,2500,5000},{0,0.1,0.018,0.0096,0.0071,0.00544,0.00436,0.00321,0.00278,0.0023}),"")</f>
        <v>0.1</v>
      </c>
      <c r="M20" s="10" t="n">
        <f aca="false">IFERROR(IF(K20="",G20,K20)*L20,"")</f>
        <v>0.5</v>
      </c>
      <c r="N20" s="0" t="s">
        <v>87</v>
      </c>
      <c r="O20" s="11" t="s">
        <v>26</v>
      </c>
    </row>
    <row r="21" customFormat="false" ht="15" hidden="false" customHeight="false" outlineLevel="0" collapsed="false">
      <c r="A21" s="0" t="s">
        <v>88</v>
      </c>
      <c r="B21" s="0" t="s">
        <v>89</v>
      </c>
      <c r="D21" s="0" t="s">
        <v>39</v>
      </c>
      <c r="E21" s="0" t="s">
        <v>40</v>
      </c>
      <c r="F21" s="0" t="s">
        <v>90</v>
      </c>
      <c r="G21" s="0" t="n">
        <f aca="false">BoardQty*3</f>
        <v>15</v>
      </c>
      <c r="H21" s="10" t="n">
        <f aca="true">MINA(INDIRECT(ADDRESS(ROW(),COLUMN(newark_part_data)+2)),INDIRECT(ADDRESS(ROW(),COLUMN(digikey_part_data)+2)),INDIRECT(ADDRESS(ROW(),COLUMN(mouser_part_data)+2)))</f>
        <v>0.017</v>
      </c>
      <c r="I21" s="10" t="n">
        <f aca="false">IFERROR(G21*H21,"")</f>
        <v>0.255</v>
      </c>
      <c r="J21" s="0" t="n">
        <v>0</v>
      </c>
      <c r="L21" s="10" t="n">
        <f aca="false">IFERROR(LOOKUP(IF(K21="",G21,K21),{0,1,10,50,100,250,500,1000,2500},{0,0.1,0.017,0.0092,0.0067,0.00516,0.00412,0.00303,0.00263}),"")</f>
        <v>0.017</v>
      </c>
      <c r="M21" s="10" t="n">
        <f aca="false">IFERROR(IF(K21="",G21,K21)*L21,"")</f>
        <v>0.255</v>
      </c>
      <c r="N21" s="0" t="s">
        <v>91</v>
      </c>
      <c r="O21" s="11" t="s">
        <v>26</v>
      </c>
    </row>
    <row r="22" customFormat="false" ht="15" hidden="false" customHeight="false" outlineLevel="0" collapsed="false">
      <c r="A22" s="0" t="s">
        <v>92</v>
      </c>
      <c r="B22" s="0" t="s">
        <v>93</v>
      </c>
      <c r="D22" s="0" t="s">
        <v>94</v>
      </c>
      <c r="E22" s="0" t="s">
        <v>95</v>
      </c>
      <c r="F22" s="0" t="s">
        <v>96</v>
      </c>
      <c r="G22" s="0" t="n">
        <f aca="false">BoardQty*1</f>
        <v>5</v>
      </c>
      <c r="H22" s="10" t="n">
        <f aca="true">MINA(INDIRECT(ADDRESS(ROW(),COLUMN(newark_part_data)+2)),INDIRECT(ADDRESS(ROW(),COLUMN(digikey_part_data)+2)),INDIRECT(ADDRESS(ROW(),COLUMN(mouser_part_data)+2)))</f>
        <v>3.41</v>
      </c>
      <c r="I22" s="10" t="n">
        <f aca="false">IFERROR(G22*H22,"")</f>
        <v>17.05</v>
      </c>
      <c r="J22" s="0" t="n">
        <v>0</v>
      </c>
      <c r="L22" s="10" t="n">
        <f aca="false">IFERROR(LOOKUP(IF(K22="",G22,K22),{0,1,10,50,100,250,500,1000,2500,5000},{0,3.41,3.274,2.8644,2.728,2.387,2.3188,1.9778,1.8414,1.7732}),"")</f>
        <v>3.41</v>
      </c>
      <c r="M22" s="10" t="n">
        <f aca="false">IFERROR(IF(K22="",G22,K22)*L22,"")</f>
        <v>17.05</v>
      </c>
      <c r="N22" s="0" t="s">
        <v>97</v>
      </c>
      <c r="O22" s="11" t="s">
        <v>26</v>
      </c>
      <c r="P22" s="0" t="n">
        <v>66</v>
      </c>
      <c r="R22" s="10" t="n">
        <f aca="false">IFERROR(LOOKUP(IF(Q22="",G22,Q22),{0,1,5,10,25,50,100},{0,47.47,46.44,42.72,39.23,38.13,32.04}),"")</f>
        <v>46.44</v>
      </c>
      <c r="S22" s="10" t="n">
        <f aca="false">IFERROR(IF(Q22="",G22,Q22)*R22,"")</f>
        <v>232.2</v>
      </c>
      <c r="T22" s="0" t="s">
        <v>98</v>
      </c>
      <c r="U22" s="11" t="s">
        <v>26</v>
      </c>
      <c r="AA22" s="11" t="s">
        <v>26</v>
      </c>
    </row>
    <row r="23" customFormat="false" ht="15" hidden="false" customHeight="false" outlineLevel="0" collapsed="false">
      <c r="A23" s="0" t="s">
        <v>99</v>
      </c>
      <c r="B23" s="0" t="s">
        <v>100</v>
      </c>
      <c r="D23" s="0" t="s">
        <v>39</v>
      </c>
      <c r="E23" s="0" t="s">
        <v>40</v>
      </c>
      <c r="F23" s="0" t="s">
        <v>101</v>
      </c>
      <c r="G23" s="0" t="n">
        <f aca="false">BoardQty*7</f>
        <v>35</v>
      </c>
      <c r="H23" s="10" t="n">
        <f aca="true">MINA(INDIRECT(ADDRESS(ROW(),COLUMN(newark_part_data)+2)),INDIRECT(ADDRESS(ROW(),COLUMN(digikey_part_data)+2)),INDIRECT(ADDRESS(ROW(),COLUMN(mouser_part_data)+2)))</f>
        <v>0.017</v>
      </c>
      <c r="I23" s="10" t="n">
        <f aca="false">IFERROR(G23*H23,"")</f>
        <v>0.595</v>
      </c>
      <c r="J23" s="0" t="n">
        <v>0</v>
      </c>
      <c r="L23" s="10" t="n">
        <f aca="false">IFERROR(LOOKUP(IF(K23="",G23,K23),{0,1,10,50,100,250,500,1000,2500},{0,0.1,0.017,0.0092,0.0067,0.00516,0.00412,0.00303,0.00263}),"")</f>
        <v>0.017</v>
      </c>
      <c r="M23" s="10" t="n">
        <f aca="false">IFERROR(IF(K23="",G23,K23)*L23,"")</f>
        <v>0.595</v>
      </c>
      <c r="N23" s="0" t="s">
        <v>102</v>
      </c>
      <c r="O23" s="11" t="s">
        <v>26</v>
      </c>
    </row>
    <row r="24" customFormat="false" ht="15" hidden="false" customHeight="false" outlineLevel="0" collapsed="false">
      <c r="A24" s="0" t="s">
        <v>103</v>
      </c>
      <c r="B24" s="0" t="s">
        <v>38</v>
      </c>
      <c r="D24" s="0" t="s">
        <v>104</v>
      </c>
      <c r="E24" s="0" t="s">
        <v>105</v>
      </c>
      <c r="F24" s="0" t="s">
        <v>106</v>
      </c>
      <c r="G24" s="0" t="n">
        <f aca="false">BoardQty*1</f>
        <v>5</v>
      </c>
      <c r="H24" s="10" t="n">
        <f aca="true">MINA(INDIRECT(ADDRESS(ROW(),COLUMN(newark_part_data)+2)),INDIRECT(ADDRESS(ROW(),COLUMN(digikey_part_data)+2)),INDIRECT(ADDRESS(ROW(),COLUMN(mouser_part_data)+2)))</f>
        <v>1.5</v>
      </c>
      <c r="I24" s="10" t="n">
        <f aca="false">IFERROR(G24*H24,"")</f>
        <v>7.5</v>
      </c>
      <c r="J24" s="0" t="n">
        <v>0</v>
      </c>
      <c r="L24" s="10" t="n">
        <f aca="false">IFERROR(LOOKUP(IF(K24="",G24,K24),{0,1,10,25,50,100,250,500,1000,2500},{0,1.5,1.32,1.188,1.144,1.1,1.034,0.88,0.814,0.704}),"")</f>
        <v>1.5</v>
      </c>
      <c r="M24" s="10" t="n">
        <f aca="false">IFERROR(IF(K24="",G24,K24)*L24,"")</f>
        <v>7.5</v>
      </c>
      <c r="N24" s="0" t="s">
        <v>107</v>
      </c>
      <c r="O24" s="11" t="s">
        <v>26</v>
      </c>
    </row>
    <row r="25" customFormat="false" ht="15" hidden="false" customHeight="false" outlineLevel="0" collapsed="false">
      <c r="A25" s="0" t="s">
        <v>108</v>
      </c>
      <c r="B25" s="0" t="s">
        <v>109</v>
      </c>
      <c r="D25" s="0" t="s">
        <v>39</v>
      </c>
      <c r="E25" s="0" t="s">
        <v>40</v>
      </c>
      <c r="F25" s="0" t="s">
        <v>110</v>
      </c>
      <c r="G25" s="0" t="n">
        <f aca="false">BoardQty*1</f>
        <v>5</v>
      </c>
      <c r="H25" s="10" t="n">
        <f aca="true">MINA(INDIRECT(ADDRESS(ROW(),COLUMN(newark_part_data)+2)),INDIRECT(ADDRESS(ROW(),COLUMN(digikey_part_data)+2)),INDIRECT(ADDRESS(ROW(),COLUMN(mouser_part_data)+2)))</f>
        <v>0.1</v>
      </c>
      <c r="I25" s="10" t="n">
        <f aca="false">IFERROR(G25*H25,"")</f>
        <v>0.5</v>
      </c>
      <c r="J25" s="0" t="n">
        <v>0</v>
      </c>
      <c r="L25" s="10" t="n">
        <f aca="false">IFERROR(LOOKUP(IF(K25="",G25,K25),{0,1,10,50,100,250,500,1000,2500},{0,0.1,0.017,0.0092,0.0067,0.00516,0.00412,0.00303,0.00263}),"")</f>
        <v>0.1</v>
      </c>
      <c r="M25" s="10" t="n">
        <f aca="false">IFERROR(IF(K25="",G25,K25)*L25,"")</f>
        <v>0.5</v>
      </c>
      <c r="N25" s="0" t="s">
        <v>111</v>
      </c>
      <c r="O25" s="11" t="s">
        <v>26</v>
      </c>
    </row>
    <row r="26" customFormat="false" ht="15" hidden="false" customHeight="false" outlineLevel="0" collapsed="false">
      <c r="A26" s="0" t="s">
        <v>112</v>
      </c>
      <c r="B26" s="0" t="s">
        <v>113</v>
      </c>
      <c r="D26" s="0" t="s">
        <v>22</v>
      </c>
      <c r="E26" s="0" t="s">
        <v>70</v>
      </c>
      <c r="F26" s="0" t="s">
        <v>114</v>
      </c>
      <c r="G26" s="0" t="n">
        <f aca="false">BoardQty*1</f>
        <v>5</v>
      </c>
      <c r="H26" s="10" t="n">
        <f aca="true">MINA(INDIRECT(ADDRESS(ROW(),COLUMN(newark_part_data)+2)),INDIRECT(ADDRESS(ROW(),COLUMN(digikey_part_data)+2)),INDIRECT(ADDRESS(ROW(),COLUMN(mouser_part_data)+2)))</f>
        <v>0.453</v>
      </c>
      <c r="I26" s="10" t="n">
        <f aca="false">IFERROR(G26*H26,"")</f>
        <v>2.265</v>
      </c>
      <c r="J26" s="0" t="n">
        <v>0</v>
      </c>
      <c r="L26" s="10" t="n">
        <f aca="false">IFERROR(LOOKUP(IF(K26="",G26,K26),{0,1,10,100,500,1000},{0,0.48,0.387,0.264,0.1976,0.148}),"")</f>
        <v>0.48</v>
      </c>
      <c r="M26" s="10" t="n">
        <f aca="false">IFERROR(IF(K26="",G26,K26)*L26,"")</f>
        <v>2.4</v>
      </c>
      <c r="N26" s="0" t="s">
        <v>115</v>
      </c>
      <c r="O26" s="11" t="s">
        <v>26</v>
      </c>
      <c r="P26" s="0" t="n">
        <v>2777</v>
      </c>
      <c r="R26" s="10" t="n">
        <f aca="false">IFERROR(LOOKUP(IF(Q26="",G26,Q26),{0,1,10,100,1000,2000,10000,24000,50000},{0,0.453,0.349,0.19,0.142,0.122,0.113,0.105,0.1}),"")</f>
        <v>0.453</v>
      </c>
      <c r="S26" s="10" t="n">
        <f aca="false">IFERROR(IF(Q26="",G26,Q26)*R26,"")</f>
        <v>2.265</v>
      </c>
      <c r="T26" s="0" t="s">
        <v>116</v>
      </c>
      <c r="U26" s="11" t="s">
        <v>26</v>
      </c>
      <c r="AA26" s="11" t="s">
        <v>26</v>
      </c>
    </row>
    <row r="27" customFormat="false" ht="15" hidden="false" customHeight="false" outlineLevel="0" collapsed="false">
      <c r="A27" s="0" t="s">
        <v>117</v>
      </c>
      <c r="B27" s="0" t="s">
        <v>118</v>
      </c>
      <c r="D27" s="0" t="s">
        <v>39</v>
      </c>
      <c r="E27" s="0" t="s">
        <v>40</v>
      </c>
      <c r="F27" s="0" t="s">
        <v>119</v>
      </c>
      <c r="G27" s="0" t="n">
        <f aca="false">BoardQty*4</f>
        <v>20</v>
      </c>
      <c r="H27" s="10" t="n">
        <f aca="true">MINA(INDIRECT(ADDRESS(ROW(),COLUMN(newark_part_data)+2)),INDIRECT(ADDRESS(ROW(),COLUMN(digikey_part_data)+2)),INDIRECT(ADDRESS(ROW(),COLUMN(mouser_part_data)+2)))</f>
        <v>0.017</v>
      </c>
      <c r="I27" s="10" t="n">
        <f aca="false">IFERROR(G27*H27,"")</f>
        <v>0.34</v>
      </c>
      <c r="J27" s="0" t="n">
        <v>0</v>
      </c>
      <c r="L27" s="10" t="n">
        <f aca="false">IFERROR(LOOKUP(IF(K27="",G27,K27),{0,1,10,50,100,250,500,1000,2500},{0,0.1,0.017,0.0092,0.0067,0.00516,0.00412,0.00303,0.00263}),"")</f>
        <v>0.017</v>
      </c>
      <c r="M27" s="10" t="n">
        <f aca="false">IFERROR(IF(K27="",G27,K27)*L27,"")</f>
        <v>0.34</v>
      </c>
      <c r="N27" s="0" t="s">
        <v>120</v>
      </c>
      <c r="O27" s="11" t="s">
        <v>26</v>
      </c>
    </row>
    <row r="28" customFormat="false" ht="15" hidden="false" customHeight="false" outlineLevel="0" collapsed="false">
      <c r="A28" s="0" t="s">
        <v>121</v>
      </c>
      <c r="B28" s="0" t="s">
        <v>122</v>
      </c>
      <c r="D28" s="0" t="s">
        <v>39</v>
      </c>
      <c r="E28" s="0" t="s">
        <v>40</v>
      </c>
      <c r="F28" s="0" t="s">
        <v>123</v>
      </c>
      <c r="G28" s="0" t="n">
        <f aca="false">BoardQty*1</f>
        <v>5</v>
      </c>
      <c r="H28" s="10" t="n">
        <f aca="true">MINA(INDIRECT(ADDRESS(ROW(),COLUMN(newark_part_data)+2)),INDIRECT(ADDRESS(ROW(),COLUMN(digikey_part_data)+2)),INDIRECT(ADDRESS(ROW(),COLUMN(mouser_part_data)+2)))</f>
        <v>0.1</v>
      </c>
      <c r="I28" s="10" t="n">
        <f aca="false">IFERROR(G28*H28,"")</f>
        <v>0.5</v>
      </c>
      <c r="J28" s="0" t="n">
        <v>0</v>
      </c>
      <c r="L28" s="10" t="n">
        <f aca="false">IFERROR(LOOKUP(IF(K28="",G28,K28),{0,1,10,50,100,250,500,1000,2500},{0,0.1,0.017,0.0092,0.0067,0.00516,0.00412,0.00303,0.00263}),"")</f>
        <v>0.1</v>
      </c>
      <c r="M28" s="10" t="n">
        <f aca="false">IFERROR(IF(K28="",G28,K28)*L28,"")</f>
        <v>0.5</v>
      </c>
      <c r="N28" s="0" t="s">
        <v>124</v>
      </c>
      <c r="O28" s="11" t="s">
        <v>26</v>
      </c>
    </row>
    <row r="29" customFormat="false" ht="15" hidden="false" customHeight="false" outlineLevel="0" collapsed="false">
      <c r="A29" s="0" t="s">
        <v>125</v>
      </c>
      <c r="B29" s="0" t="s">
        <v>126</v>
      </c>
      <c r="D29" s="0" t="s">
        <v>39</v>
      </c>
      <c r="E29" s="0" t="s">
        <v>40</v>
      </c>
      <c r="F29" s="0" t="s">
        <v>127</v>
      </c>
      <c r="G29" s="0" t="n">
        <f aca="false">BoardQty*1</f>
        <v>5</v>
      </c>
      <c r="H29" s="10" t="n">
        <f aca="true">MINA(INDIRECT(ADDRESS(ROW(),COLUMN(newark_part_data)+2)),INDIRECT(ADDRESS(ROW(),COLUMN(digikey_part_data)+2)),INDIRECT(ADDRESS(ROW(),COLUMN(mouser_part_data)+2)))</f>
        <v>0.1</v>
      </c>
      <c r="I29" s="10" t="n">
        <f aca="false">IFERROR(G29*H29,"")</f>
        <v>0.5</v>
      </c>
      <c r="J29" s="0" t="n">
        <v>0</v>
      </c>
      <c r="L29" s="10" t="n">
        <f aca="false">IFERROR(LOOKUP(IF(K29="",G29,K29),{0,1,10,50,100,250,500,1000,2500},{0,0.1,0.017,0.0092,0.0067,0.00516,0.00412,0.00303,0.00263}),"")</f>
        <v>0.1</v>
      </c>
      <c r="M29" s="10" t="n">
        <f aca="false">IFERROR(IF(K29="",G29,K29)*L29,"")</f>
        <v>0.5</v>
      </c>
      <c r="N29" s="0" t="s">
        <v>128</v>
      </c>
      <c r="O29" s="11" t="s">
        <v>26</v>
      </c>
    </row>
    <row r="30" customFormat="false" ht="15" hidden="false" customHeight="false" outlineLevel="0" collapsed="false">
      <c r="A30" s="0" t="s">
        <v>129</v>
      </c>
      <c r="B30" s="0" t="s">
        <v>44</v>
      </c>
      <c r="D30" s="0" t="s">
        <v>45</v>
      </c>
      <c r="E30" s="0" t="s">
        <v>46</v>
      </c>
      <c r="F30" s="0" t="s">
        <v>47</v>
      </c>
      <c r="G30" s="0" t="n">
        <f aca="false">BoardQty*1</f>
        <v>5</v>
      </c>
      <c r="H30" s="10" t="n">
        <f aca="true">MINA(INDIRECT(ADDRESS(ROW(),COLUMN(newark_part_data)+2)),INDIRECT(ADDRESS(ROW(),COLUMN(digikey_part_data)+2)),INDIRECT(ADDRESS(ROW(),COLUMN(mouser_part_data)+2)))</f>
        <v>0.31</v>
      </c>
      <c r="I30" s="10" t="n">
        <f aca="false">IFERROR(G30*H30,"")</f>
        <v>1.55</v>
      </c>
      <c r="J30" s="0" t="n">
        <v>0</v>
      </c>
      <c r="L30" s="10" t="n">
        <f aca="false">IFERROR(LOOKUP(IF(K30="",G30,K30),{0,1,10,100,500,1000},{0,0.31,0.255,0.135,0.08878,0.06049}),"")</f>
        <v>0.31</v>
      </c>
      <c r="M30" s="10" t="n">
        <f aca="false">IFERROR(IF(K30="",G30,K30)*L30,"")</f>
        <v>1.55</v>
      </c>
      <c r="N30" s="0" t="s">
        <v>48</v>
      </c>
      <c r="O30" s="11" t="s">
        <v>26</v>
      </c>
      <c r="P30" s="0" t="n">
        <v>9862</v>
      </c>
      <c r="R30" s="10" t="n">
        <f aca="false">IFERROR(LOOKUP(IF(Q30="",G30,Q30),{0,1,10,100,1000,2500,10000,20000,50000,100000},{0,0.316,0.21,0.088,0.059,0.046,0.038,0.036,0.034,0.029}),"")</f>
        <v>0.316</v>
      </c>
      <c r="S30" s="10" t="n">
        <f aca="false">IFERROR(IF(Q30="",G30,Q30)*R30,"")</f>
        <v>1.58</v>
      </c>
      <c r="T30" s="0" t="s">
        <v>49</v>
      </c>
      <c r="U30" s="11" t="s">
        <v>26</v>
      </c>
    </row>
    <row r="31" customFormat="false" ht="15" hidden="false" customHeight="false" outlineLevel="0" collapsed="false">
      <c r="A31" s="0" t="s">
        <v>130</v>
      </c>
      <c r="B31" s="0" t="s">
        <v>131</v>
      </c>
      <c r="D31" s="0" t="s">
        <v>132</v>
      </c>
      <c r="E31" s="0" t="s">
        <v>133</v>
      </c>
      <c r="F31" s="0" t="s">
        <v>134</v>
      </c>
      <c r="G31" s="0" t="n">
        <f aca="false">BoardQty*5</f>
        <v>25</v>
      </c>
      <c r="H31" s="10" t="n">
        <f aca="true">MINA(INDIRECT(ADDRESS(ROW(),COLUMN(newark_part_data)+2)),INDIRECT(ADDRESS(ROW(),COLUMN(digikey_part_data)+2)),INDIRECT(ADDRESS(ROW(),COLUMN(mouser_part_data)+2)))</f>
        <v>0.11</v>
      </c>
      <c r="I31" s="10" t="n">
        <f aca="false">IFERROR(G31*H31,"")</f>
        <v>2.75</v>
      </c>
      <c r="J31" s="0" t="n">
        <v>0</v>
      </c>
      <c r="L31" s="10" t="n">
        <f aca="false">IFERROR(LOOKUP(IF(K31="",G31,K31),{0,1,50,100,250,500,1000},{0,0.11,0.0894,0.0777,0.06904,0.06064,0.05775}),"")</f>
        <v>0.11</v>
      </c>
      <c r="M31" s="10" t="n">
        <f aca="false">IFERROR(IF(K31="",G31,K31)*L31,"")</f>
        <v>2.75</v>
      </c>
      <c r="N31" s="0" t="s">
        <v>135</v>
      </c>
      <c r="O31" s="11" t="s">
        <v>26</v>
      </c>
    </row>
    <row r="32" customFormat="false" ht="15" hidden="false" customHeight="false" outlineLevel="0" collapsed="false">
      <c r="A32" s="0" t="s">
        <v>136</v>
      </c>
      <c r="B32" s="0" t="s">
        <v>137</v>
      </c>
      <c r="D32" s="0" t="s">
        <v>138</v>
      </c>
      <c r="E32" s="0" t="s">
        <v>70</v>
      </c>
      <c r="F32" s="0" t="s">
        <v>139</v>
      </c>
      <c r="G32" s="0" t="n">
        <f aca="false">BoardQty*1</f>
        <v>5</v>
      </c>
      <c r="H32" s="10" t="n">
        <f aca="true">MINA(INDIRECT(ADDRESS(ROW(),COLUMN(newark_part_data)+2)),INDIRECT(ADDRESS(ROW(),COLUMN(digikey_part_data)+2)),INDIRECT(ADDRESS(ROW(),COLUMN(mouser_part_data)+2)))</f>
        <v>0.72</v>
      </c>
      <c r="I32" s="10" t="n">
        <f aca="false">IFERROR(G32*H32,"")</f>
        <v>3.6</v>
      </c>
      <c r="J32" s="0" t="n">
        <v>0</v>
      </c>
      <c r="L32" s="10" t="n">
        <f aca="false">IFERROR(LOOKUP(IF(K32="",G32,K32),{0,1,10,100,500,1000,2500,5000,10000},{0,0.72,0.634,0.4858,0.384,0.3072,0.2784,0.2592,0.2496}),"")</f>
        <v>0.72</v>
      </c>
      <c r="M32" s="10" t="n">
        <f aca="false">IFERROR(IF(K32="",G32,K32)*L32,"")</f>
        <v>3.6</v>
      </c>
      <c r="N32" s="0" t="s">
        <v>140</v>
      </c>
      <c r="O32" s="11" t="s">
        <v>26</v>
      </c>
      <c r="AA32" s="11" t="s">
        <v>26</v>
      </c>
    </row>
    <row r="33" customFormat="false" ht="15" hidden="false" customHeight="false" outlineLevel="0" collapsed="false">
      <c r="A33" s="0" t="s">
        <v>141</v>
      </c>
      <c r="B33" s="0" t="s">
        <v>142</v>
      </c>
      <c r="D33" s="0" t="s">
        <v>143</v>
      </c>
      <c r="E33" s="0" t="s">
        <v>33</v>
      </c>
      <c r="F33" s="0" t="s">
        <v>144</v>
      </c>
      <c r="G33" s="0" t="n">
        <f aca="false">BoardQty*1</f>
        <v>5</v>
      </c>
      <c r="H33" s="10" t="n">
        <f aca="true">MINA(INDIRECT(ADDRESS(ROW(),COLUMN(newark_part_data)+2)),INDIRECT(ADDRESS(ROW(),COLUMN(digikey_part_data)+2)),INDIRECT(ADDRESS(ROW(),COLUMN(mouser_part_data)+2)))</f>
        <v>2.73</v>
      </c>
      <c r="I33" s="10" t="n">
        <f aca="false">IFERROR(G33*H33,"")</f>
        <v>13.65</v>
      </c>
      <c r="J33" s="0" t="n">
        <v>0</v>
      </c>
      <c r="L33" s="10" t="n">
        <f aca="false">IFERROR(LOOKUP(IF(K33="",G33,K33),{0,1,10,25,50,100,250,500,1000,2500},{0,2.73,2.258,2.1172,1.882,1.6938,1.56208,1.4115,1.25153,1.19978}),"")</f>
        <v>2.73</v>
      </c>
      <c r="M33" s="10" t="n">
        <f aca="false">IFERROR(IF(K33="",G33,K33)*L33,"")</f>
        <v>13.65</v>
      </c>
      <c r="N33" s="0" t="s">
        <v>145</v>
      </c>
      <c r="O33" s="11" t="s">
        <v>26</v>
      </c>
      <c r="P33" s="0" t="n">
        <v>3859</v>
      </c>
      <c r="R33" s="10" t="n">
        <f aca="false">IFERROR(LOOKUP(IF(Q33="",G33,Q33),{0,1,25,50,100,200,500,1000,2000},{0,3.44,3.01,2.87,2.51,2.44,2.08,1.94,1.86}),"")</f>
        <v>3.44</v>
      </c>
      <c r="S33" s="10" t="n">
        <f aca="false">IFERROR(IF(Q33="",G33,Q33)*R33,"")</f>
        <v>17.2</v>
      </c>
      <c r="T33" s="0" t="s">
        <v>146</v>
      </c>
      <c r="U33" s="11" t="s">
        <v>26</v>
      </c>
      <c r="AA33" s="11" t="s">
        <v>26</v>
      </c>
    </row>
    <row r="34" customFormat="false" ht="15" hidden="false" customHeight="false" outlineLevel="0" collapsed="false">
      <c r="A34" s="0" t="s">
        <v>147</v>
      </c>
      <c r="B34" s="0" t="s">
        <v>148</v>
      </c>
      <c r="D34" s="0" t="s">
        <v>149</v>
      </c>
      <c r="E34" s="0" t="s">
        <v>70</v>
      </c>
      <c r="F34" s="0" t="s">
        <v>150</v>
      </c>
      <c r="G34" s="0" t="n">
        <f aca="false">BoardQty*1</f>
        <v>5</v>
      </c>
      <c r="H34" s="10" t="n">
        <f aca="true">MINA(INDIRECT(ADDRESS(ROW(),COLUMN(newark_part_data)+2)),INDIRECT(ADDRESS(ROW(),COLUMN(digikey_part_data)+2)),INDIRECT(ADDRESS(ROW(),COLUMN(mouser_part_data)+2)))</f>
        <v>1.09</v>
      </c>
      <c r="I34" s="10" t="n">
        <f aca="false">IFERROR(G34*H34,"")</f>
        <v>5.45</v>
      </c>
      <c r="J34" s="0" t="n">
        <v>0</v>
      </c>
      <c r="L34" s="10" t="n">
        <f aca="false">IFERROR(LOOKUP(IF(K34="",G34,K34),{0,1,10,100,500,1000,2500,5000,10000},{0,1.09,0.974,0.759,0.627,0.495,0.462,0.4389,0.4224}),"")</f>
        <v>1.09</v>
      </c>
      <c r="M34" s="10" t="n">
        <f aca="false">IFERROR(IF(K34="",G34,K34)*L34,"")</f>
        <v>5.45</v>
      </c>
      <c r="N34" s="0" t="s">
        <v>151</v>
      </c>
      <c r="O34" s="11" t="s">
        <v>26</v>
      </c>
      <c r="AA34" s="11" t="s">
        <v>26</v>
      </c>
    </row>
    <row r="35" customFormat="false" ht="15" hidden="false" customHeight="false" outlineLevel="0" collapsed="false">
      <c r="A35" s="0" t="s">
        <v>152</v>
      </c>
      <c r="B35" s="0" t="s">
        <v>85</v>
      </c>
      <c r="D35" s="0" t="s">
        <v>153</v>
      </c>
      <c r="E35" s="0" t="s">
        <v>154</v>
      </c>
      <c r="F35" s="0" t="s">
        <v>155</v>
      </c>
      <c r="G35" s="0" t="n">
        <f aca="false">BoardQty*1</f>
        <v>5</v>
      </c>
      <c r="H35" s="10" t="n">
        <f aca="true">MINA(INDIRECT(ADDRESS(ROW(),COLUMN(newark_part_data)+2)),INDIRECT(ADDRESS(ROW(),COLUMN(digikey_part_data)+2)),INDIRECT(ADDRESS(ROW(),COLUMN(mouser_part_data)+2)))</f>
        <v>4.03</v>
      </c>
      <c r="I35" s="10" t="n">
        <f aca="false">IFERROR(G35*H35,"")</f>
        <v>20.15</v>
      </c>
      <c r="P35" s="0" t="n">
        <v>0</v>
      </c>
      <c r="R35" s="10" t="n">
        <f aca="false">IFERROR(LOOKUP(IF(Q35="",G35,Q35),{0,1,25,50,100,500,1000},{0,4.03,3.71,3.37,2.68,2.08,2.02}),"")</f>
        <v>4.03</v>
      </c>
      <c r="S35" s="10" t="n">
        <f aca="false">IFERROR(IF(Q35="",G35,Q35)*R35,"")</f>
        <v>20.15</v>
      </c>
      <c r="T35" s="0" t="s">
        <v>156</v>
      </c>
      <c r="U35" s="11" t="s">
        <v>26</v>
      </c>
    </row>
    <row r="37" customFormat="false" ht="15" hidden="false" customHeight="false" outlineLevel="0" collapsed="false">
      <c r="K37" s="0" t="str">
        <f aca="false">IFERROR(CONCATENATE(TEXT(INDEX($K$7:$K$35,SMALL(IF($N$7:$N$35&lt;&gt;"",IF($K$7:$K$35&lt;&gt;"",ROW($K$7:$K$35)-MIN(ROW($K$7:$K$35))+1,""),""),ROW()-ROW(A$37)+1)),"##0"),","),"")</f>
        <v/>
      </c>
      <c r="L37" s="0" t="str">
        <f aca="false">IFERROR(CONCATENATE((INDEX($N$7:$N$35,SMALL(IF($N$7:$N$35&lt;&gt;"",IF($K$7:$K$35&lt;&gt;"",ROW($K$7:$K$35)-MIN(ROW($K$7:$K$35))+1,""),""),ROW()-ROW(A$37)+1))),","),"")</f>
        <v/>
      </c>
      <c r="M37" s="0" t="str">
        <f aca="false">IFERROR(CONCATENATE((INDEX($A$7:$A$35,SMALL(IF($N$7:$N$35&lt;&gt;"",IF($K$7:$K$35&lt;&gt;"",ROW($K$7:$K$35)-MIN(ROW($K$7:$K$35))+1,""),""),ROW()-ROW(A$37)+1))),),"")</f>
        <v/>
      </c>
      <c r="Q37" s="0" t="str">
        <f aca="false">IFERROR(CONCATENATE((INDEX($T$7:$T$35,SMALL(IF($T$7:$T$35&lt;&gt;"",IF($Q$7:$Q$35&lt;&gt;"",ROW($Q$7:$Q$35)-MIN(ROW($Q$7:$Q$35))+1,""),""),ROW()-ROW(A$37)+1)))," "),"")</f>
        <v/>
      </c>
      <c r="R37" s="0" t="str">
        <f aca="false">IFERROR(CONCATENATE(TEXT(INDEX($Q$7:$Q$35,SMALL(IF($T$7:$T$35&lt;&gt;"",IF($Q$7:$Q$35&lt;&gt;"",ROW($Q$7:$Q$35)-MIN(ROW($Q$7:$Q$35))+1,""),""),ROW()-ROW(A$37)+1)),"##0")," "),"")</f>
        <v/>
      </c>
      <c r="S37" s="0" t="str">
        <f aca="false">IFERROR(CONCATENATE((INDEX($A$7:$A$35,SMALL(IF($T$7:$T$35&lt;&gt;"",IF($Q$7:$Q$35&lt;&gt;"",ROW($Q$7:$Q$35)-MIN(ROW($Q$7:$Q$35))+1,""),""),ROW()-ROW(A$37)+1))),),"")</f>
        <v/>
      </c>
      <c r="W37" s="0" t="str">
        <f aca="false">IFERROR(CONCATENATE((INDEX($Z$7:$Z$35,SMALL(IF($Z$7:$Z$35&lt;&gt;"",IF($W$7:$W$35&lt;&gt;"",ROW($W$7:$W$35)-MIN(ROW($W$7:$W$35))+1,""),""),ROW()-ROW(A$37)+1))),","),"")</f>
        <v/>
      </c>
      <c r="X37" s="0" t="str">
        <f aca="false">IFERROR(CONCATENATE(TEXT(INDEX($W$7:$W$35,SMALL(IF($Z$7:$Z$35&lt;&gt;"",IF($W$7:$W$35&lt;&gt;"",ROW($W$7:$W$35)-MIN(ROW($W$7:$W$35))+1,""),""),ROW()-ROW(A$37)+1)),"##0"),","),"")</f>
        <v/>
      </c>
      <c r="Y37" s="0" t="str">
        <f aca="false">IFERROR(CONCATENATE((INDEX($A$7:$A$35,SMALL(IF($Z$7:$Z$35&lt;&gt;"",IF($W$7:$W$35&lt;&gt;"",ROW($W$7:$W$35)-MIN(ROW($W$7:$W$35))+1,""),""),ROW()-ROW(A$37)+1))),),"")</f>
        <v/>
      </c>
    </row>
    <row r="38" customFormat="false" ht="15" hidden="false" customHeight="false" outlineLevel="0" collapsed="false">
      <c r="K38" s="0" t="str">
        <f aca="false">IFERROR(CONCATENATE(TEXT(INDEX($K$7:$K$35,SMALL(IF($N$7:$N$35&lt;&gt;"",IF($K$7:$K$35&lt;&gt;"",ROW($K$7:$K$35)-MIN(ROW($K$7:$K$35))+1,""),""),ROW()-ROW(A$37)+1)),"##0"),","),"")</f>
        <v/>
      </c>
      <c r="L38" s="0" t="str">
        <f aca="false">IFERROR(CONCATENATE((INDEX($N$7:$N$35,SMALL(IF($N$7:$N$35&lt;&gt;"",IF($K$7:$K$35&lt;&gt;"",ROW($K$7:$K$35)-MIN(ROW($K$7:$K$35))+1,""),""),ROW()-ROW(A$37)+1))),","),"")</f>
        <v/>
      </c>
      <c r="M38" s="0" t="str">
        <f aca="false">IFERROR(CONCATENATE((INDEX($A$7:$A$35,SMALL(IF($N$7:$N$35&lt;&gt;"",IF($K$7:$K$35&lt;&gt;"",ROW($K$7:$K$35)-MIN(ROW($K$7:$K$35))+1,""),""),ROW()-ROW(A$37)+1))),),"")</f>
        <v/>
      </c>
      <c r="Q38" s="0" t="str">
        <f aca="false">IFERROR(CONCATENATE((INDEX($T$7:$T$35,SMALL(IF($T$7:$T$35&lt;&gt;"",IF($Q$7:$Q$35&lt;&gt;"",ROW($Q$7:$Q$35)-MIN(ROW($Q$7:$Q$35))+1,""),""),ROW()-ROW(A$37)+1)))," "),"")</f>
        <v/>
      </c>
      <c r="R38" s="0" t="str">
        <f aca="false">IFERROR(CONCATENATE(TEXT(INDEX($Q$7:$Q$35,SMALL(IF($T$7:$T$35&lt;&gt;"",IF($Q$7:$Q$35&lt;&gt;"",ROW($Q$7:$Q$35)-MIN(ROW($Q$7:$Q$35))+1,""),""),ROW()-ROW(A$37)+1)),"##0")," "),"")</f>
        <v/>
      </c>
      <c r="S38" s="0" t="str">
        <f aca="false">IFERROR(CONCATENATE((INDEX($A$7:$A$35,SMALL(IF($T$7:$T$35&lt;&gt;"",IF($Q$7:$Q$35&lt;&gt;"",ROW($Q$7:$Q$35)-MIN(ROW($Q$7:$Q$35))+1,""),""),ROW()-ROW(A$37)+1))),),"")</f>
        <v/>
      </c>
      <c r="W38" s="0" t="str">
        <f aca="false">IFERROR(CONCATENATE((INDEX($Z$7:$Z$35,SMALL(IF($Z$7:$Z$35&lt;&gt;"",IF($W$7:$W$35&lt;&gt;"",ROW($W$7:$W$35)-MIN(ROW($W$7:$W$35))+1,""),""),ROW()-ROW(A$37)+1))),","),"")</f>
        <v/>
      </c>
      <c r="X38" s="0" t="str">
        <f aca="false">IFERROR(CONCATENATE(TEXT(INDEX($W$7:$W$35,SMALL(IF($Z$7:$Z$35&lt;&gt;"",IF($W$7:$W$35&lt;&gt;"",ROW($W$7:$W$35)-MIN(ROW($W$7:$W$35))+1,""),""),ROW()-ROW(A$37)+1)),"##0"),","),"")</f>
        <v/>
      </c>
      <c r="Y38" s="0" t="str">
        <f aca="false">IFERROR(CONCATENATE((INDEX($A$7:$A$35,SMALL(IF($Z$7:$Z$35&lt;&gt;"",IF($W$7:$W$35&lt;&gt;"",ROW($W$7:$W$35)-MIN(ROW($W$7:$W$35))+1,""),""),ROW()-ROW(A$37)+1))),),"")</f>
        <v/>
      </c>
    </row>
    <row r="39" customFormat="false" ht="15" hidden="false" customHeight="false" outlineLevel="0" collapsed="false">
      <c r="K39" s="0" t="str">
        <f aca="false">IFERROR(CONCATENATE(TEXT(INDEX($K$7:$K$35,SMALL(IF($N$7:$N$35&lt;&gt;"",IF($K$7:$K$35&lt;&gt;"",ROW($K$7:$K$35)-MIN(ROW($K$7:$K$35))+1,""),""),ROW()-ROW(A$37)+1)),"##0"),","),"")</f>
        <v/>
      </c>
      <c r="L39" s="0" t="str">
        <f aca="false">IFERROR(CONCATENATE((INDEX($N$7:$N$35,SMALL(IF($N$7:$N$35&lt;&gt;"",IF($K$7:$K$35&lt;&gt;"",ROW($K$7:$K$35)-MIN(ROW($K$7:$K$35))+1,""),""),ROW()-ROW(A$37)+1))),","),"")</f>
        <v/>
      </c>
      <c r="M39" s="0" t="str">
        <f aca="false">IFERROR(CONCATENATE((INDEX($A$7:$A$35,SMALL(IF($N$7:$N$35&lt;&gt;"",IF($K$7:$K$35&lt;&gt;"",ROW($K$7:$K$35)-MIN(ROW($K$7:$K$35))+1,""),""),ROW()-ROW(A$37)+1))),),"")</f>
        <v/>
      </c>
      <c r="Q39" s="0" t="str">
        <f aca="false">IFERROR(CONCATENATE((INDEX($T$7:$T$35,SMALL(IF($T$7:$T$35&lt;&gt;"",IF($Q$7:$Q$35&lt;&gt;"",ROW($Q$7:$Q$35)-MIN(ROW($Q$7:$Q$35))+1,""),""),ROW()-ROW(A$37)+1)))," "),"")</f>
        <v/>
      </c>
      <c r="R39" s="0" t="str">
        <f aca="false">IFERROR(CONCATENATE(TEXT(INDEX($Q$7:$Q$35,SMALL(IF($T$7:$T$35&lt;&gt;"",IF($Q$7:$Q$35&lt;&gt;"",ROW($Q$7:$Q$35)-MIN(ROW($Q$7:$Q$35))+1,""),""),ROW()-ROW(A$37)+1)),"##0")," "),"")</f>
        <v/>
      </c>
      <c r="S39" s="0" t="str">
        <f aca="false">IFERROR(CONCATENATE((INDEX($A$7:$A$35,SMALL(IF($T$7:$T$35&lt;&gt;"",IF($Q$7:$Q$35&lt;&gt;"",ROW($Q$7:$Q$35)-MIN(ROW($Q$7:$Q$35))+1,""),""),ROW()-ROW(A$37)+1))),),"")</f>
        <v/>
      </c>
      <c r="W39" s="0" t="str">
        <f aca="false">IFERROR(CONCATENATE((INDEX($Z$7:$Z$35,SMALL(IF($Z$7:$Z$35&lt;&gt;"",IF($W$7:$W$35&lt;&gt;"",ROW($W$7:$W$35)-MIN(ROW($W$7:$W$35))+1,""),""),ROW()-ROW(A$37)+1))),","),"")</f>
        <v/>
      </c>
      <c r="X39" s="0" t="str">
        <f aca="false">IFERROR(CONCATENATE(TEXT(INDEX($W$7:$W$35,SMALL(IF($Z$7:$Z$35&lt;&gt;"",IF($W$7:$W$35&lt;&gt;"",ROW($W$7:$W$35)-MIN(ROW($W$7:$W$35))+1,""),""),ROW()-ROW(A$37)+1)),"##0"),","),"")</f>
        <v/>
      </c>
      <c r="Y39" s="0" t="str">
        <f aca="false">IFERROR(CONCATENATE((INDEX($A$7:$A$35,SMALL(IF($Z$7:$Z$35&lt;&gt;"",IF($W$7:$W$35&lt;&gt;"",ROW($W$7:$W$35)-MIN(ROW($W$7:$W$35))+1,""),""),ROW()-ROW(A$37)+1))),),"")</f>
        <v/>
      </c>
    </row>
    <row r="40" customFormat="false" ht="15" hidden="false" customHeight="false" outlineLevel="0" collapsed="false">
      <c r="K40" s="0" t="str">
        <f aca="false">IFERROR(CONCATENATE(TEXT(INDEX($K$7:$K$35,SMALL(IF($N$7:$N$35&lt;&gt;"",IF($K$7:$K$35&lt;&gt;"",ROW($K$7:$K$35)-MIN(ROW($K$7:$K$35))+1,""),""),ROW()-ROW(A$37)+1)),"##0"),","),"")</f>
        <v/>
      </c>
      <c r="L40" s="0" t="str">
        <f aca="false">IFERROR(CONCATENATE((INDEX($N$7:$N$35,SMALL(IF($N$7:$N$35&lt;&gt;"",IF($K$7:$K$35&lt;&gt;"",ROW($K$7:$K$35)-MIN(ROW($K$7:$K$35))+1,""),""),ROW()-ROW(A$37)+1))),","),"")</f>
        <v/>
      </c>
      <c r="M40" s="0" t="str">
        <f aca="false">IFERROR(CONCATENATE((INDEX($A$7:$A$35,SMALL(IF($N$7:$N$35&lt;&gt;"",IF($K$7:$K$35&lt;&gt;"",ROW($K$7:$K$35)-MIN(ROW($K$7:$K$35))+1,""),""),ROW()-ROW(A$37)+1))),),"")</f>
        <v/>
      </c>
      <c r="Q40" s="0" t="str">
        <f aca="false">IFERROR(CONCATENATE((INDEX($T$7:$T$35,SMALL(IF($T$7:$T$35&lt;&gt;"",IF($Q$7:$Q$35&lt;&gt;"",ROW($Q$7:$Q$35)-MIN(ROW($Q$7:$Q$35))+1,""),""),ROW()-ROW(A$37)+1)))," "),"")</f>
        <v/>
      </c>
      <c r="R40" s="0" t="str">
        <f aca="false">IFERROR(CONCATENATE(TEXT(INDEX($Q$7:$Q$35,SMALL(IF($T$7:$T$35&lt;&gt;"",IF($Q$7:$Q$35&lt;&gt;"",ROW($Q$7:$Q$35)-MIN(ROW($Q$7:$Q$35))+1,""),""),ROW()-ROW(A$37)+1)),"##0")," "),"")</f>
        <v/>
      </c>
      <c r="S40" s="0" t="str">
        <f aca="false">IFERROR(CONCATENATE((INDEX($A$7:$A$35,SMALL(IF($T$7:$T$35&lt;&gt;"",IF($Q$7:$Q$35&lt;&gt;"",ROW($Q$7:$Q$35)-MIN(ROW($Q$7:$Q$35))+1,""),""),ROW()-ROW(A$37)+1))),),"")</f>
        <v/>
      </c>
      <c r="W40" s="0" t="str">
        <f aca="false">IFERROR(CONCATENATE((INDEX($Z$7:$Z$35,SMALL(IF($Z$7:$Z$35&lt;&gt;"",IF($W$7:$W$35&lt;&gt;"",ROW($W$7:$W$35)-MIN(ROW($W$7:$W$35))+1,""),""),ROW()-ROW(A$37)+1))),","),"")</f>
        <v/>
      </c>
      <c r="X40" s="0" t="str">
        <f aca="false">IFERROR(CONCATENATE(TEXT(INDEX($W$7:$W$35,SMALL(IF($Z$7:$Z$35&lt;&gt;"",IF($W$7:$W$35&lt;&gt;"",ROW($W$7:$W$35)-MIN(ROW($W$7:$W$35))+1,""),""),ROW()-ROW(A$37)+1)),"##0"),","),"")</f>
        <v/>
      </c>
      <c r="Y40" s="0" t="str">
        <f aca="false">IFERROR(CONCATENATE((INDEX($A$7:$A$35,SMALL(IF($Z$7:$Z$35&lt;&gt;"",IF($W$7:$W$35&lt;&gt;"",ROW($W$7:$W$35)-MIN(ROW($W$7:$W$35))+1,""),""),ROW()-ROW(A$37)+1))),),"")</f>
        <v/>
      </c>
    </row>
    <row r="41" customFormat="false" ht="15" hidden="false" customHeight="false" outlineLevel="0" collapsed="false">
      <c r="K41" s="0" t="str">
        <f aca="false">IFERROR(CONCATENATE(TEXT(INDEX($K$7:$K$35,SMALL(IF($N$7:$N$35&lt;&gt;"",IF($K$7:$K$35&lt;&gt;"",ROW($K$7:$K$35)-MIN(ROW($K$7:$K$35))+1,""),""),ROW()-ROW(A$37)+1)),"##0"),","),"")</f>
        <v/>
      </c>
      <c r="L41" s="0" t="str">
        <f aca="false">IFERROR(CONCATENATE((INDEX($N$7:$N$35,SMALL(IF($N$7:$N$35&lt;&gt;"",IF($K$7:$K$35&lt;&gt;"",ROW($K$7:$K$35)-MIN(ROW($K$7:$K$35))+1,""),""),ROW()-ROW(A$37)+1))),","),"")</f>
        <v/>
      </c>
      <c r="M41" s="0" t="str">
        <f aca="false">IFERROR(CONCATENATE((INDEX($A$7:$A$35,SMALL(IF($N$7:$N$35&lt;&gt;"",IF($K$7:$K$35&lt;&gt;"",ROW($K$7:$K$35)-MIN(ROW($K$7:$K$35))+1,""),""),ROW()-ROW(A$37)+1))),),"")</f>
        <v/>
      </c>
      <c r="Q41" s="0" t="str">
        <f aca="false">IFERROR(CONCATENATE((INDEX($T$7:$T$35,SMALL(IF($T$7:$T$35&lt;&gt;"",IF($Q$7:$Q$35&lt;&gt;"",ROW($Q$7:$Q$35)-MIN(ROW($Q$7:$Q$35))+1,""),""),ROW()-ROW(A$37)+1)))," "),"")</f>
        <v/>
      </c>
      <c r="R41" s="0" t="str">
        <f aca="false">IFERROR(CONCATENATE(TEXT(INDEX($Q$7:$Q$35,SMALL(IF($T$7:$T$35&lt;&gt;"",IF($Q$7:$Q$35&lt;&gt;"",ROW($Q$7:$Q$35)-MIN(ROW($Q$7:$Q$35))+1,""),""),ROW()-ROW(A$37)+1)),"##0")," "),"")</f>
        <v/>
      </c>
      <c r="S41" s="0" t="str">
        <f aca="false">IFERROR(CONCATENATE((INDEX($A$7:$A$35,SMALL(IF($T$7:$T$35&lt;&gt;"",IF($Q$7:$Q$35&lt;&gt;"",ROW($Q$7:$Q$35)-MIN(ROW($Q$7:$Q$35))+1,""),""),ROW()-ROW(A$37)+1))),),"")</f>
        <v/>
      </c>
      <c r="W41" s="0" t="str">
        <f aca="false">IFERROR(CONCATENATE((INDEX($Z$7:$Z$35,SMALL(IF($Z$7:$Z$35&lt;&gt;"",IF($W$7:$W$35&lt;&gt;"",ROW($W$7:$W$35)-MIN(ROW($W$7:$W$35))+1,""),""),ROW()-ROW(A$37)+1))),","),"")</f>
        <v/>
      </c>
      <c r="X41" s="0" t="str">
        <f aca="false">IFERROR(CONCATENATE(TEXT(INDEX($W$7:$W$35,SMALL(IF($Z$7:$Z$35&lt;&gt;"",IF($W$7:$W$35&lt;&gt;"",ROW($W$7:$W$35)-MIN(ROW($W$7:$W$35))+1,""),""),ROW()-ROW(A$37)+1)),"##0"),","),"")</f>
        <v/>
      </c>
      <c r="Y41" s="0" t="str">
        <f aca="false">IFERROR(CONCATENATE((INDEX($A$7:$A$35,SMALL(IF($Z$7:$Z$35&lt;&gt;"",IF($W$7:$W$35&lt;&gt;"",ROW($W$7:$W$35)-MIN(ROW($W$7:$W$35))+1,""),""),ROW()-ROW(A$37)+1))),),"")</f>
        <v/>
      </c>
    </row>
    <row r="42" customFormat="false" ht="15" hidden="false" customHeight="false" outlineLevel="0" collapsed="false">
      <c r="K42" s="0" t="str">
        <f aca="false">IFERROR(CONCATENATE(TEXT(INDEX($K$7:$K$35,SMALL(IF($N$7:$N$35&lt;&gt;"",IF($K$7:$K$35&lt;&gt;"",ROW($K$7:$K$35)-MIN(ROW($K$7:$K$35))+1,""),""),ROW()-ROW(A$37)+1)),"##0"),","),"")</f>
        <v/>
      </c>
      <c r="L42" s="0" t="str">
        <f aca="false">IFERROR(CONCATENATE((INDEX($N$7:$N$35,SMALL(IF($N$7:$N$35&lt;&gt;"",IF($K$7:$K$35&lt;&gt;"",ROW($K$7:$K$35)-MIN(ROW($K$7:$K$35))+1,""),""),ROW()-ROW(A$37)+1))),","),"")</f>
        <v/>
      </c>
      <c r="M42" s="0" t="str">
        <f aca="false">IFERROR(CONCATENATE((INDEX($A$7:$A$35,SMALL(IF($N$7:$N$35&lt;&gt;"",IF($K$7:$K$35&lt;&gt;"",ROW($K$7:$K$35)-MIN(ROW($K$7:$K$35))+1,""),""),ROW()-ROW(A$37)+1))),),"")</f>
        <v/>
      </c>
      <c r="Q42" s="0" t="str">
        <f aca="false">IFERROR(CONCATENATE((INDEX($T$7:$T$35,SMALL(IF($T$7:$T$35&lt;&gt;"",IF($Q$7:$Q$35&lt;&gt;"",ROW($Q$7:$Q$35)-MIN(ROW($Q$7:$Q$35))+1,""),""),ROW()-ROW(A$37)+1)))," "),"")</f>
        <v/>
      </c>
      <c r="R42" s="0" t="str">
        <f aca="false">IFERROR(CONCATENATE(TEXT(INDEX($Q$7:$Q$35,SMALL(IF($T$7:$T$35&lt;&gt;"",IF($Q$7:$Q$35&lt;&gt;"",ROW($Q$7:$Q$35)-MIN(ROW($Q$7:$Q$35))+1,""),""),ROW()-ROW(A$37)+1)),"##0")," "),"")</f>
        <v/>
      </c>
      <c r="S42" s="0" t="str">
        <f aca="false">IFERROR(CONCATENATE((INDEX($A$7:$A$35,SMALL(IF($T$7:$T$35&lt;&gt;"",IF($Q$7:$Q$35&lt;&gt;"",ROW($Q$7:$Q$35)-MIN(ROW($Q$7:$Q$35))+1,""),""),ROW()-ROW(A$37)+1))),),"")</f>
        <v/>
      </c>
      <c r="W42" s="0" t="str">
        <f aca="false">IFERROR(CONCATENATE((INDEX($Z$7:$Z$35,SMALL(IF($Z$7:$Z$35&lt;&gt;"",IF($W$7:$W$35&lt;&gt;"",ROW($W$7:$W$35)-MIN(ROW($W$7:$W$35))+1,""),""),ROW()-ROW(A$37)+1))),","),"")</f>
        <v/>
      </c>
      <c r="X42" s="0" t="str">
        <f aca="false">IFERROR(CONCATENATE(TEXT(INDEX($W$7:$W$35,SMALL(IF($Z$7:$Z$35&lt;&gt;"",IF($W$7:$W$35&lt;&gt;"",ROW($W$7:$W$35)-MIN(ROW($W$7:$W$35))+1,""),""),ROW()-ROW(A$37)+1)),"##0"),","),"")</f>
        <v/>
      </c>
      <c r="Y42" s="0" t="str">
        <f aca="false">IFERROR(CONCATENATE((INDEX($A$7:$A$35,SMALL(IF($Z$7:$Z$35&lt;&gt;"",IF($W$7:$W$35&lt;&gt;"",ROW($W$7:$W$35)-MIN(ROW($W$7:$W$35))+1,""),""),ROW()-ROW(A$37)+1))),),"")</f>
        <v/>
      </c>
    </row>
    <row r="43" customFormat="false" ht="15" hidden="false" customHeight="false" outlineLevel="0" collapsed="false">
      <c r="K43" s="0" t="str">
        <f aca="false">IFERROR(CONCATENATE(TEXT(INDEX($K$7:$K$35,SMALL(IF($N$7:$N$35&lt;&gt;"",IF($K$7:$K$35&lt;&gt;"",ROW($K$7:$K$35)-MIN(ROW($K$7:$K$35))+1,""),""),ROW()-ROW(A$37)+1)),"##0"),","),"")</f>
        <v/>
      </c>
      <c r="L43" s="0" t="str">
        <f aca="false">IFERROR(CONCATENATE((INDEX($N$7:$N$35,SMALL(IF($N$7:$N$35&lt;&gt;"",IF($K$7:$K$35&lt;&gt;"",ROW($K$7:$K$35)-MIN(ROW($K$7:$K$35))+1,""),""),ROW()-ROW(A$37)+1))),","),"")</f>
        <v/>
      </c>
      <c r="M43" s="0" t="str">
        <f aca="false">IFERROR(CONCATENATE((INDEX($A$7:$A$35,SMALL(IF($N$7:$N$35&lt;&gt;"",IF($K$7:$K$35&lt;&gt;"",ROW($K$7:$K$35)-MIN(ROW($K$7:$K$35))+1,""),""),ROW()-ROW(A$37)+1))),),"")</f>
        <v/>
      </c>
      <c r="Q43" s="0" t="str">
        <f aca="false">IFERROR(CONCATENATE((INDEX($T$7:$T$35,SMALL(IF($T$7:$T$35&lt;&gt;"",IF($Q$7:$Q$35&lt;&gt;"",ROW($Q$7:$Q$35)-MIN(ROW($Q$7:$Q$35))+1,""),""),ROW()-ROW(A$37)+1)))," "),"")</f>
        <v/>
      </c>
      <c r="R43" s="0" t="str">
        <f aca="false">IFERROR(CONCATENATE(TEXT(INDEX($Q$7:$Q$35,SMALL(IF($T$7:$T$35&lt;&gt;"",IF($Q$7:$Q$35&lt;&gt;"",ROW($Q$7:$Q$35)-MIN(ROW($Q$7:$Q$35))+1,""),""),ROW()-ROW(A$37)+1)),"##0")," "),"")</f>
        <v/>
      </c>
      <c r="S43" s="0" t="str">
        <f aca="false">IFERROR(CONCATENATE((INDEX($A$7:$A$35,SMALL(IF($T$7:$T$35&lt;&gt;"",IF($Q$7:$Q$35&lt;&gt;"",ROW($Q$7:$Q$35)-MIN(ROW($Q$7:$Q$35))+1,""),""),ROW()-ROW(A$37)+1))),),"")</f>
        <v/>
      </c>
      <c r="W43" s="0" t="str">
        <f aca="false">IFERROR(CONCATENATE((INDEX($Z$7:$Z$35,SMALL(IF($Z$7:$Z$35&lt;&gt;"",IF($W$7:$W$35&lt;&gt;"",ROW($W$7:$W$35)-MIN(ROW($W$7:$W$35))+1,""),""),ROW()-ROW(A$37)+1))),","),"")</f>
        <v/>
      </c>
      <c r="X43" s="0" t="str">
        <f aca="false">IFERROR(CONCATENATE(TEXT(INDEX($W$7:$W$35,SMALL(IF($Z$7:$Z$35&lt;&gt;"",IF($W$7:$W$35&lt;&gt;"",ROW($W$7:$W$35)-MIN(ROW($W$7:$W$35))+1,""),""),ROW()-ROW(A$37)+1)),"##0"),","),"")</f>
        <v/>
      </c>
      <c r="Y43" s="0" t="str">
        <f aca="false">IFERROR(CONCATENATE((INDEX($A$7:$A$35,SMALL(IF($Z$7:$Z$35&lt;&gt;"",IF($W$7:$W$35&lt;&gt;"",ROW($W$7:$W$35)-MIN(ROW($W$7:$W$35))+1,""),""),ROW()-ROW(A$37)+1))),),"")</f>
        <v/>
      </c>
    </row>
    <row r="44" customFormat="false" ht="15" hidden="false" customHeight="false" outlineLevel="0" collapsed="false">
      <c r="K44" s="0" t="str">
        <f aca="false">IFERROR(CONCATENATE(TEXT(INDEX($K$7:$K$35,SMALL(IF($N$7:$N$35&lt;&gt;"",IF($K$7:$K$35&lt;&gt;"",ROW($K$7:$K$35)-MIN(ROW($K$7:$K$35))+1,""),""),ROW()-ROW(A$37)+1)),"##0"),","),"")</f>
        <v/>
      </c>
      <c r="L44" s="0" t="str">
        <f aca="false">IFERROR(CONCATENATE((INDEX($N$7:$N$35,SMALL(IF($N$7:$N$35&lt;&gt;"",IF($K$7:$K$35&lt;&gt;"",ROW($K$7:$K$35)-MIN(ROW($K$7:$K$35))+1,""),""),ROW()-ROW(A$37)+1))),","),"")</f>
        <v/>
      </c>
      <c r="M44" s="0" t="str">
        <f aca="false">IFERROR(CONCATENATE((INDEX($A$7:$A$35,SMALL(IF($N$7:$N$35&lt;&gt;"",IF($K$7:$K$35&lt;&gt;"",ROW($K$7:$K$35)-MIN(ROW($K$7:$K$35))+1,""),""),ROW()-ROW(A$37)+1))),),"")</f>
        <v/>
      </c>
      <c r="Q44" s="0" t="str">
        <f aca="false">IFERROR(CONCATENATE((INDEX($T$7:$T$35,SMALL(IF($T$7:$T$35&lt;&gt;"",IF($Q$7:$Q$35&lt;&gt;"",ROW($Q$7:$Q$35)-MIN(ROW($Q$7:$Q$35))+1,""),""),ROW()-ROW(A$37)+1)))," "),"")</f>
        <v/>
      </c>
      <c r="R44" s="0" t="str">
        <f aca="false">IFERROR(CONCATENATE(TEXT(INDEX($Q$7:$Q$35,SMALL(IF($T$7:$T$35&lt;&gt;"",IF($Q$7:$Q$35&lt;&gt;"",ROW($Q$7:$Q$35)-MIN(ROW($Q$7:$Q$35))+1,""),""),ROW()-ROW(A$37)+1)),"##0")," "),"")</f>
        <v/>
      </c>
      <c r="S44" s="0" t="str">
        <f aca="false">IFERROR(CONCATENATE((INDEX($A$7:$A$35,SMALL(IF($T$7:$T$35&lt;&gt;"",IF($Q$7:$Q$35&lt;&gt;"",ROW($Q$7:$Q$35)-MIN(ROW($Q$7:$Q$35))+1,""),""),ROW()-ROW(A$37)+1))),),"")</f>
        <v/>
      </c>
      <c r="W44" s="0" t="str">
        <f aca="false">IFERROR(CONCATENATE((INDEX($Z$7:$Z$35,SMALL(IF($Z$7:$Z$35&lt;&gt;"",IF($W$7:$W$35&lt;&gt;"",ROW($W$7:$W$35)-MIN(ROW($W$7:$W$35))+1,""),""),ROW()-ROW(A$37)+1))),","),"")</f>
        <v/>
      </c>
      <c r="X44" s="0" t="str">
        <f aca="false">IFERROR(CONCATENATE(TEXT(INDEX($W$7:$W$35,SMALL(IF($Z$7:$Z$35&lt;&gt;"",IF($W$7:$W$35&lt;&gt;"",ROW($W$7:$W$35)-MIN(ROW($W$7:$W$35))+1,""),""),ROW()-ROW(A$37)+1)),"##0"),","),"")</f>
        <v/>
      </c>
      <c r="Y44" s="0" t="str">
        <f aca="false">IFERROR(CONCATENATE((INDEX($A$7:$A$35,SMALL(IF($Z$7:$Z$35&lt;&gt;"",IF($W$7:$W$35&lt;&gt;"",ROW($W$7:$W$35)-MIN(ROW($W$7:$W$35))+1,""),""),ROW()-ROW(A$37)+1))),),"")</f>
        <v/>
      </c>
    </row>
    <row r="45" customFormat="false" ht="15" hidden="false" customHeight="false" outlineLevel="0" collapsed="false">
      <c r="K45" s="0" t="str">
        <f aca="false">IFERROR(CONCATENATE(TEXT(INDEX($K$7:$K$35,SMALL(IF($N$7:$N$35&lt;&gt;"",IF($K$7:$K$35&lt;&gt;"",ROW($K$7:$K$35)-MIN(ROW($K$7:$K$35))+1,""),""),ROW()-ROW(A$37)+1)),"##0"),","),"")</f>
        <v/>
      </c>
      <c r="L45" s="0" t="str">
        <f aca="false">IFERROR(CONCATENATE((INDEX($N$7:$N$35,SMALL(IF($N$7:$N$35&lt;&gt;"",IF($K$7:$K$35&lt;&gt;"",ROW($K$7:$K$35)-MIN(ROW($K$7:$K$35))+1,""),""),ROW()-ROW(A$37)+1))),","),"")</f>
        <v/>
      </c>
      <c r="M45" s="0" t="str">
        <f aca="false">IFERROR(CONCATENATE((INDEX($A$7:$A$35,SMALL(IF($N$7:$N$35&lt;&gt;"",IF($K$7:$K$35&lt;&gt;"",ROW($K$7:$K$35)-MIN(ROW($K$7:$K$35))+1,""),""),ROW()-ROW(A$37)+1))),),"")</f>
        <v/>
      </c>
      <c r="Q45" s="0" t="str">
        <f aca="false">IFERROR(CONCATENATE((INDEX($T$7:$T$35,SMALL(IF($T$7:$T$35&lt;&gt;"",IF($Q$7:$Q$35&lt;&gt;"",ROW($Q$7:$Q$35)-MIN(ROW($Q$7:$Q$35))+1,""),""),ROW()-ROW(A$37)+1)))," "),"")</f>
        <v/>
      </c>
      <c r="R45" s="0" t="str">
        <f aca="false">IFERROR(CONCATENATE(TEXT(INDEX($Q$7:$Q$35,SMALL(IF($T$7:$T$35&lt;&gt;"",IF($Q$7:$Q$35&lt;&gt;"",ROW($Q$7:$Q$35)-MIN(ROW($Q$7:$Q$35))+1,""),""),ROW()-ROW(A$37)+1)),"##0")," "),"")</f>
        <v/>
      </c>
      <c r="S45" s="0" t="str">
        <f aca="false">IFERROR(CONCATENATE((INDEX($A$7:$A$35,SMALL(IF($T$7:$T$35&lt;&gt;"",IF($Q$7:$Q$35&lt;&gt;"",ROW($Q$7:$Q$35)-MIN(ROW($Q$7:$Q$35))+1,""),""),ROW()-ROW(A$37)+1))),),"")</f>
        <v/>
      </c>
      <c r="W45" s="0" t="str">
        <f aca="false">IFERROR(CONCATENATE((INDEX($Z$7:$Z$35,SMALL(IF($Z$7:$Z$35&lt;&gt;"",IF($W$7:$W$35&lt;&gt;"",ROW($W$7:$W$35)-MIN(ROW($W$7:$W$35))+1,""),""),ROW()-ROW(A$37)+1))),","),"")</f>
        <v/>
      </c>
      <c r="X45" s="0" t="str">
        <f aca="false">IFERROR(CONCATENATE(TEXT(INDEX($W$7:$W$35,SMALL(IF($Z$7:$Z$35&lt;&gt;"",IF($W$7:$W$35&lt;&gt;"",ROW($W$7:$W$35)-MIN(ROW($W$7:$W$35))+1,""),""),ROW()-ROW(A$37)+1)),"##0"),","),"")</f>
        <v/>
      </c>
      <c r="Y45" s="0" t="str">
        <f aca="false">IFERROR(CONCATENATE((INDEX($A$7:$A$35,SMALL(IF($Z$7:$Z$35&lt;&gt;"",IF($W$7:$W$35&lt;&gt;"",ROW($W$7:$W$35)-MIN(ROW($W$7:$W$35))+1,""),""),ROW()-ROW(A$37)+1))),),"")</f>
        <v/>
      </c>
    </row>
    <row r="46" customFormat="false" ht="15" hidden="false" customHeight="false" outlineLevel="0" collapsed="false">
      <c r="K46" s="0" t="str">
        <f aca="false">IFERROR(CONCATENATE(TEXT(INDEX($K$7:$K$35,SMALL(IF($N$7:$N$35&lt;&gt;"",IF($K$7:$K$35&lt;&gt;"",ROW($K$7:$K$35)-MIN(ROW($K$7:$K$35))+1,""),""),ROW()-ROW(A$37)+1)),"##0"),","),"")</f>
        <v/>
      </c>
      <c r="L46" s="0" t="str">
        <f aca="false">IFERROR(CONCATENATE((INDEX($N$7:$N$35,SMALL(IF($N$7:$N$35&lt;&gt;"",IF($K$7:$K$35&lt;&gt;"",ROW($K$7:$K$35)-MIN(ROW($K$7:$K$35))+1,""),""),ROW()-ROW(A$37)+1))),","),"")</f>
        <v/>
      </c>
      <c r="M46" s="0" t="str">
        <f aca="false">IFERROR(CONCATENATE((INDEX($A$7:$A$35,SMALL(IF($N$7:$N$35&lt;&gt;"",IF($K$7:$K$35&lt;&gt;"",ROW($K$7:$K$35)-MIN(ROW($K$7:$K$35))+1,""),""),ROW()-ROW(A$37)+1))),),"")</f>
        <v/>
      </c>
      <c r="Q46" s="0" t="str">
        <f aca="false">IFERROR(CONCATENATE((INDEX($T$7:$T$35,SMALL(IF($T$7:$T$35&lt;&gt;"",IF($Q$7:$Q$35&lt;&gt;"",ROW($Q$7:$Q$35)-MIN(ROW($Q$7:$Q$35))+1,""),""),ROW()-ROW(A$37)+1)))," "),"")</f>
        <v/>
      </c>
      <c r="R46" s="0" t="str">
        <f aca="false">IFERROR(CONCATENATE(TEXT(INDEX($Q$7:$Q$35,SMALL(IF($T$7:$T$35&lt;&gt;"",IF($Q$7:$Q$35&lt;&gt;"",ROW($Q$7:$Q$35)-MIN(ROW($Q$7:$Q$35))+1,""),""),ROW()-ROW(A$37)+1)),"##0")," "),"")</f>
        <v/>
      </c>
      <c r="S46" s="0" t="str">
        <f aca="false">IFERROR(CONCATENATE((INDEX($A$7:$A$35,SMALL(IF($T$7:$T$35&lt;&gt;"",IF($Q$7:$Q$35&lt;&gt;"",ROW($Q$7:$Q$35)-MIN(ROW($Q$7:$Q$35))+1,""),""),ROW()-ROW(A$37)+1))),),"")</f>
        <v/>
      </c>
      <c r="W46" s="0" t="str">
        <f aca="false">IFERROR(CONCATENATE((INDEX($Z$7:$Z$35,SMALL(IF($Z$7:$Z$35&lt;&gt;"",IF($W$7:$W$35&lt;&gt;"",ROW($W$7:$W$35)-MIN(ROW($W$7:$W$35))+1,""),""),ROW()-ROW(A$37)+1))),","),"")</f>
        <v/>
      </c>
      <c r="X46" s="0" t="str">
        <f aca="false">IFERROR(CONCATENATE(TEXT(INDEX($W$7:$W$35,SMALL(IF($Z$7:$Z$35&lt;&gt;"",IF($W$7:$W$35&lt;&gt;"",ROW($W$7:$W$35)-MIN(ROW($W$7:$W$35))+1,""),""),ROW()-ROW(A$37)+1)),"##0"),","),"")</f>
        <v/>
      </c>
      <c r="Y46" s="0" t="str">
        <f aca="false">IFERROR(CONCATENATE((INDEX($A$7:$A$35,SMALL(IF($Z$7:$Z$35&lt;&gt;"",IF($W$7:$W$35&lt;&gt;"",ROW($W$7:$W$35)-MIN(ROW($W$7:$W$35))+1,""),""),ROW()-ROW(A$37)+1))),),"")</f>
        <v/>
      </c>
    </row>
    <row r="47" customFormat="false" ht="15" hidden="false" customHeight="false" outlineLevel="0" collapsed="false">
      <c r="K47" s="0" t="str">
        <f aca="false">IFERROR(CONCATENATE(TEXT(INDEX($K$7:$K$35,SMALL(IF($N$7:$N$35&lt;&gt;"",IF($K$7:$K$35&lt;&gt;"",ROW($K$7:$K$35)-MIN(ROW($K$7:$K$35))+1,""),""),ROW()-ROW(A$37)+1)),"##0"),","),"")</f>
        <v/>
      </c>
      <c r="L47" s="0" t="str">
        <f aca="false">IFERROR(CONCATENATE((INDEX($N$7:$N$35,SMALL(IF($N$7:$N$35&lt;&gt;"",IF($K$7:$K$35&lt;&gt;"",ROW($K$7:$K$35)-MIN(ROW($K$7:$K$35))+1,""),""),ROW()-ROW(A$37)+1))),","),"")</f>
        <v/>
      </c>
      <c r="M47" s="0" t="str">
        <f aca="false">IFERROR(CONCATENATE((INDEX($A$7:$A$35,SMALL(IF($N$7:$N$35&lt;&gt;"",IF($K$7:$K$35&lt;&gt;"",ROW($K$7:$K$35)-MIN(ROW($K$7:$K$35))+1,""),""),ROW()-ROW(A$37)+1))),),"")</f>
        <v/>
      </c>
      <c r="Q47" s="0" t="str">
        <f aca="false">IFERROR(CONCATENATE((INDEX($T$7:$T$35,SMALL(IF($T$7:$T$35&lt;&gt;"",IF($Q$7:$Q$35&lt;&gt;"",ROW($Q$7:$Q$35)-MIN(ROW($Q$7:$Q$35))+1,""),""),ROW()-ROW(A$37)+1)))," "),"")</f>
        <v/>
      </c>
      <c r="R47" s="0" t="str">
        <f aca="false">IFERROR(CONCATENATE(TEXT(INDEX($Q$7:$Q$35,SMALL(IF($T$7:$T$35&lt;&gt;"",IF($Q$7:$Q$35&lt;&gt;"",ROW($Q$7:$Q$35)-MIN(ROW($Q$7:$Q$35))+1,""),""),ROW()-ROW(A$37)+1)),"##0")," "),"")</f>
        <v/>
      </c>
      <c r="S47" s="0" t="str">
        <f aca="false">IFERROR(CONCATENATE((INDEX($A$7:$A$35,SMALL(IF($T$7:$T$35&lt;&gt;"",IF($Q$7:$Q$35&lt;&gt;"",ROW($Q$7:$Q$35)-MIN(ROW($Q$7:$Q$35))+1,""),""),ROW()-ROW(A$37)+1))),),"")</f>
        <v/>
      </c>
      <c r="W47" s="0" t="str">
        <f aca="false">IFERROR(CONCATENATE((INDEX($Z$7:$Z$35,SMALL(IF($Z$7:$Z$35&lt;&gt;"",IF($W$7:$W$35&lt;&gt;"",ROW($W$7:$W$35)-MIN(ROW($W$7:$W$35))+1,""),""),ROW()-ROW(A$37)+1))),","),"")</f>
        <v/>
      </c>
      <c r="X47" s="0" t="str">
        <f aca="false">IFERROR(CONCATENATE(TEXT(INDEX($W$7:$W$35,SMALL(IF($Z$7:$Z$35&lt;&gt;"",IF($W$7:$W$35&lt;&gt;"",ROW($W$7:$W$35)-MIN(ROW($W$7:$W$35))+1,""),""),ROW()-ROW(A$37)+1)),"##0"),","),"")</f>
        <v/>
      </c>
      <c r="Y47" s="0" t="str">
        <f aca="false">IFERROR(CONCATENATE((INDEX($A$7:$A$35,SMALL(IF($Z$7:$Z$35&lt;&gt;"",IF($W$7:$W$35&lt;&gt;"",ROW($W$7:$W$35)-MIN(ROW($W$7:$W$35))+1,""),""),ROW()-ROW(A$37)+1))),),"")</f>
        <v/>
      </c>
    </row>
    <row r="48" customFormat="false" ht="15" hidden="false" customHeight="false" outlineLevel="0" collapsed="false">
      <c r="K48" s="0" t="str">
        <f aca="false">IFERROR(CONCATENATE(TEXT(INDEX($K$7:$K$35,SMALL(IF($N$7:$N$35&lt;&gt;"",IF($K$7:$K$35&lt;&gt;"",ROW($K$7:$K$35)-MIN(ROW($K$7:$K$35))+1,""),""),ROW()-ROW(A$37)+1)),"##0"),","),"")</f>
        <v/>
      </c>
      <c r="L48" s="0" t="str">
        <f aca="false">IFERROR(CONCATENATE((INDEX($N$7:$N$35,SMALL(IF($N$7:$N$35&lt;&gt;"",IF($K$7:$K$35&lt;&gt;"",ROW($K$7:$K$35)-MIN(ROW($K$7:$K$35))+1,""),""),ROW()-ROW(A$37)+1))),","),"")</f>
        <v/>
      </c>
      <c r="M48" s="0" t="str">
        <f aca="false">IFERROR(CONCATENATE((INDEX($A$7:$A$35,SMALL(IF($N$7:$N$35&lt;&gt;"",IF($K$7:$K$35&lt;&gt;"",ROW($K$7:$K$35)-MIN(ROW($K$7:$K$35))+1,""),""),ROW()-ROW(A$37)+1))),),"")</f>
        <v/>
      </c>
      <c r="Q48" s="0" t="str">
        <f aca="false">IFERROR(CONCATENATE((INDEX($T$7:$T$35,SMALL(IF($T$7:$T$35&lt;&gt;"",IF($Q$7:$Q$35&lt;&gt;"",ROW($Q$7:$Q$35)-MIN(ROW($Q$7:$Q$35))+1,""),""),ROW()-ROW(A$37)+1)))," "),"")</f>
        <v/>
      </c>
      <c r="R48" s="0" t="str">
        <f aca="false">IFERROR(CONCATENATE(TEXT(INDEX($Q$7:$Q$35,SMALL(IF($T$7:$T$35&lt;&gt;"",IF($Q$7:$Q$35&lt;&gt;"",ROW($Q$7:$Q$35)-MIN(ROW($Q$7:$Q$35))+1,""),""),ROW()-ROW(A$37)+1)),"##0")," "),"")</f>
        <v/>
      </c>
      <c r="S48" s="0" t="str">
        <f aca="false">IFERROR(CONCATENATE((INDEX($A$7:$A$35,SMALL(IF($T$7:$T$35&lt;&gt;"",IF($Q$7:$Q$35&lt;&gt;"",ROW($Q$7:$Q$35)-MIN(ROW($Q$7:$Q$35))+1,""),""),ROW()-ROW(A$37)+1))),),"")</f>
        <v/>
      </c>
      <c r="W48" s="0" t="str">
        <f aca="false">IFERROR(CONCATENATE((INDEX($Z$7:$Z$35,SMALL(IF($Z$7:$Z$35&lt;&gt;"",IF($W$7:$W$35&lt;&gt;"",ROW($W$7:$W$35)-MIN(ROW($W$7:$W$35))+1,""),""),ROW()-ROW(A$37)+1))),","),"")</f>
        <v/>
      </c>
      <c r="X48" s="0" t="str">
        <f aca="false">IFERROR(CONCATENATE(TEXT(INDEX($W$7:$W$35,SMALL(IF($Z$7:$Z$35&lt;&gt;"",IF($W$7:$W$35&lt;&gt;"",ROW($W$7:$W$35)-MIN(ROW($W$7:$W$35))+1,""),""),ROW()-ROW(A$37)+1)),"##0"),","),"")</f>
        <v/>
      </c>
      <c r="Y48" s="0" t="str">
        <f aca="false">IFERROR(CONCATENATE((INDEX($A$7:$A$35,SMALL(IF($Z$7:$Z$35&lt;&gt;"",IF($W$7:$W$35&lt;&gt;"",ROW($W$7:$W$35)-MIN(ROW($W$7:$W$35))+1,""),""),ROW()-ROW(A$37)+1))),),"")</f>
        <v/>
      </c>
    </row>
    <row r="49" customFormat="false" ht="15" hidden="false" customHeight="false" outlineLevel="0" collapsed="false">
      <c r="K49" s="0" t="str">
        <f aca="false">IFERROR(CONCATENATE(TEXT(INDEX($K$7:$K$35,SMALL(IF($N$7:$N$35&lt;&gt;"",IF($K$7:$K$35&lt;&gt;"",ROW($K$7:$K$35)-MIN(ROW($K$7:$K$35))+1,""),""),ROW()-ROW(A$37)+1)),"##0"),","),"")</f>
        <v/>
      </c>
      <c r="L49" s="0" t="str">
        <f aca="false">IFERROR(CONCATENATE((INDEX($N$7:$N$35,SMALL(IF($N$7:$N$35&lt;&gt;"",IF($K$7:$K$35&lt;&gt;"",ROW($K$7:$K$35)-MIN(ROW($K$7:$K$35))+1,""),""),ROW()-ROW(A$37)+1))),","),"")</f>
        <v/>
      </c>
      <c r="M49" s="0" t="str">
        <f aca="false">IFERROR(CONCATENATE((INDEX($A$7:$A$35,SMALL(IF($N$7:$N$35&lt;&gt;"",IF($K$7:$K$35&lt;&gt;"",ROW($K$7:$K$35)-MIN(ROW($K$7:$K$35))+1,""),""),ROW()-ROW(A$37)+1))),),"")</f>
        <v/>
      </c>
      <c r="Q49" s="0" t="str">
        <f aca="false">IFERROR(CONCATENATE((INDEX($T$7:$T$35,SMALL(IF($T$7:$T$35&lt;&gt;"",IF($Q$7:$Q$35&lt;&gt;"",ROW($Q$7:$Q$35)-MIN(ROW($Q$7:$Q$35))+1,""),""),ROW()-ROW(A$37)+1)))," "),"")</f>
        <v/>
      </c>
      <c r="R49" s="0" t="str">
        <f aca="false">IFERROR(CONCATENATE(TEXT(INDEX($Q$7:$Q$35,SMALL(IF($T$7:$T$35&lt;&gt;"",IF($Q$7:$Q$35&lt;&gt;"",ROW($Q$7:$Q$35)-MIN(ROW($Q$7:$Q$35))+1,""),""),ROW()-ROW(A$37)+1)),"##0")," "),"")</f>
        <v/>
      </c>
      <c r="S49" s="0" t="str">
        <f aca="false">IFERROR(CONCATENATE((INDEX($A$7:$A$35,SMALL(IF($T$7:$T$35&lt;&gt;"",IF($Q$7:$Q$35&lt;&gt;"",ROW($Q$7:$Q$35)-MIN(ROW($Q$7:$Q$35))+1,""),""),ROW()-ROW(A$37)+1))),),"")</f>
        <v/>
      </c>
      <c r="W49" s="0" t="str">
        <f aca="false">IFERROR(CONCATENATE((INDEX($Z$7:$Z$35,SMALL(IF($Z$7:$Z$35&lt;&gt;"",IF($W$7:$W$35&lt;&gt;"",ROW($W$7:$W$35)-MIN(ROW($W$7:$W$35))+1,""),""),ROW()-ROW(A$37)+1))),","),"")</f>
        <v/>
      </c>
      <c r="X49" s="0" t="str">
        <f aca="false">IFERROR(CONCATENATE(TEXT(INDEX($W$7:$W$35,SMALL(IF($Z$7:$Z$35&lt;&gt;"",IF($W$7:$W$35&lt;&gt;"",ROW($W$7:$W$35)-MIN(ROW($W$7:$W$35))+1,""),""),ROW()-ROW(A$37)+1)),"##0"),","),"")</f>
        <v/>
      </c>
      <c r="Y49" s="0" t="str">
        <f aca="false">IFERROR(CONCATENATE((INDEX($A$7:$A$35,SMALL(IF($Z$7:$Z$35&lt;&gt;"",IF($W$7:$W$35&lt;&gt;"",ROW($W$7:$W$35)-MIN(ROW($W$7:$W$35))+1,""),""),ROW()-ROW(A$37)+1))),),"")</f>
        <v/>
      </c>
    </row>
    <row r="50" customFormat="false" ht="15" hidden="false" customHeight="false" outlineLevel="0" collapsed="false">
      <c r="K50" s="0" t="str">
        <f aca="false">IFERROR(CONCATENATE(TEXT(INDEX($K$7:$K$35,SMALL(IF($N$7:$N$35&lt;&gt;"",IF($K$7:$K$35&lt;&gt;"",ROW($K$7:$K$35)-MIN(ROW($K$7:$K$35))+1,""),""),ROW()-ROW(A$37)+1)),"##0"),","),"")</f>
        <v/>
      </c>
      <c r="L50" s="0" t="str">
        <f aca="false">IFERROR(CONCATENATE((INDEX($N$7:$N$35,SMALL(IF($N$7:$N$35&lt;&gt;"",IF($K$7:$K$35&lt;&gt;"",ROW($K$7:$K$35)-MIN(ROW($K$7:$K$35))+1,""),""),ROW()-ROW(A$37)+1))),","),"")</f>
        <v/>
      </c>
      <c r="M50" s="0" t="str">
        <f aca="false">IFERROR(CONCATENATE((INDEX($A$7:$A$35,SMALL(IF($N$7:$N$35&lt;&gt;"",IF($K$7:$K$35&lt;&gt;"",ROW($K$7:$K$35)-MIN(ROW($K$7:$K$35))+1,""),""),ROW()-ROW(A$37)+1))),),"")</f>
        <v/>
      </c>
      <c r="Q50" s="0" t="str">
        <f aca="false">IFERROR(CONCATENATE((INDEX($T$7:$T$35,SMALL(IF($T$7:$T$35&lt;&gt;"",IF($Q$7:$Q$35&lt;&gt;"",ROW($Q$7:$Q$35)-MIN(ROW($Q$7:$Q$35))+1,""),""),ROW()-ROW(A$37)+1)))," "),"")</f>
        <v/>
      </c>
      <c r="R50" s="0" t="str">
        <f aca="false">IFERROR(CONCATENATE(TEXT(INDEX($Q$7:$Q$35,SMALL(IF($T$7:$T$35&lt;&gt;"",IF($Q$7:$Q$35&lt;&gt;"",ROW($Q$7:$Q$35)-MIN(ROW($Q$7:$Q$35))+1,""),""),ROW()-ROW(A$37)+1)),"##0")," "),"")</f>
        <v/>
      </c>
      <c r="S50" s="0" t="str">
        <f aca="false">IFERROR(CONCATENATE((INDEX($A$7:$A$35,SMALL(IF($T$7:$T$35&lt;&gt;"",IF($Q$7:$Q$35&lt;&gt;"",ROW($Q$7:$Q$35)-MIN(ROW($Q$7:$Q$35))+1,""),""),ROW()-ROW(A$37)+1))),),"")</f>
        <v/>
      </c>
      <c r="W50" s="0" t="str">
        <f aca="false">IFERROR(CONCATENATE((INDEX($Z$7:$Z$35,SMALL(IF($Z$7:$Z$35&lt;&gt;"",IF($W$7:$W$35&lt;&gt;"",ROW($W$7:$W$35)-MIN(ROW($W$7:$W$35))+1,""),""),ROW()-ROW(A$37)+1))),","),"")</f>
        <v/>
      </c>
      <c r="X50" s="0" t="str">
        <f aca="false">IFERROR(CONCATENATE(TEXT(INDEX($W$7:$W$35,SMALL(IF($Z$7:$Z$35&lt;&gt;"",IF($W$7:$W$35&lt;&gt;"",ROW($W$7:$W$35)-MIN(ROW($W$7:$W$35))+1,""),""),ROW()-ROW(A$37)+1)),"##0"),","),"")</f>
        <v/>
      </c>
      <c r="Y50" s="0" t="str">
        <f aca="false">IFERROR(CONCATENATE((INDEX($A$7:$A$35,SMALL(IF($Z$7:$Z$35&lt;&gt;"",IF($W$7:$W$35&lt;&gt;"",ROW($W$7:$W$35)-MIN(ROW($W$7:$W$35))+1,""),""),ROW()-ROW(A$37)+1))),),"")</f>
        <v/>
      </c>
    </row>
    <row r="51" customFormat="false" ht="15" hidden="false" customHeight="false" outlineLevel="0" collapsed="false">
      <c r="K51" s="0" t="str">
        <f aca="false">IFERROR(CONCATENATE(TEXT(INDEX($K$7:$K$35,SMALL(IF($N$7:$N$35&lt;&gt;"",IF($K$7:$K$35&lt;&gt;"",ROW($K$7:$K$35)-MIN(ROW($K$7:$K$35))+1,""),""),ROW()-ROW(A$37)+1)),"##0"),","),"")</f>
        <v/>
      </c>
      <c r="L51" s="0" t="str">
        <f aca="false">IFERROR(CONCATENATE((INDEX($N$7:$N$35,SMALL(IF($N$7:$N$35&lt;&gt;"",IF($K$7:$K$35&lt;&gt;"",ROW($K$7:$K$35)-MIN(ROW($K$7:$K$35))+1,""),""),ROW()-ROW(A$37)+1))),","),"")</f>
        <v/>
      </c>
      <c r="M51" s="0" t="str">
        <f aca="false">IFERROR(CONCATENATE((INDEX($A$7:$A$35,SMALL(IF($N$7:$N$35&lt;&gt;"",IF($K$7:$K$35&lt;&gt;"",ROW($K$7:$K$35)-MIN(ROW($K$7:$K$35))+1,""),""),ROW()-ROW(A$37)+1))),),"")</f>
        <v/>
      </c>
      <c r="Q51" s="0" t="str">
        <f aca="false">IFERROR(CONCATENATE((INDEX($T$7:$T$35,SMALL(IF($T$7:$T$35&lt;&gt;"",IF($Q$7:$Q$35&lt;&gt;"",ROW($Q$7:$Q$35)-MIN(ROW($Q$7:$Q$35))+1,""),""),ROW()-ROW(A$37)+1)))," "),"")</f>
        <v/>
      </c>
      <c r="R51" s="0" t="str">
        <f aca="false">IFERROR(CONCATENATE(TEXT(INDEX($Q$7:$Q$35,SMALL(IF($T$7:$T$35&lt;&gt;"",IF($Q$7:$Q$35&lt;&gt;"",ROW($Q$7:$Q$35)-MIN(ROW($Q$7:$Q$35))+1,""),""),ROW()-ROW(A$37)+1)),"##0")," "),"")</f>
        <v/>
      </c>
      <c r="S51" s="0" t="str">
        <f aca="false">IFERROR(CONCATENATE((INDEX($A$7:$A$35,SMALL(IF($T$7:$T$35&lt;&gt;"",IF($Q$7:$Q$35&lt;&gt;"",ROW($Q$7:$Q$35)-MIN(ROW($Q$7:$Q$35))+1,""),""),ROW()-ROW(A$37)+1))),),"")</f>
        <v/>
      </c>
      <c r="W51" s="0" t="str">
        <f aca="false">IFERROR(CONCATENATE((INDEX($Z$7:$Z$35,SMALL(IF($Z$7:$Z$35&lt;&gt;"",IF($W$7:$W$35&lt;&gt;"",ROW($W$7:$W$35)-MIN(ROW($W$7:$W$35))+1,""),""),ROW()-ROW(A$37)+1))),","),"")</f>
        <v/>
      </c>
      <c r="X51" s="0" t="str">
        <f aca="false">IFERROR(CONCATENATE(TEXT(INDEX($W$7:$W$35,SMALL(IF($Z$7:$Z$35&lt;&gt;"",IF($W$7:$W$35&lt;&gt;"",ROW($W$7:$W$35)-MIN(ROW($W$7:$W$35))+1,""),""),ROW()-ROW(A$37)+1)),"##0"),","),"")</f>
        <v/>
      </c>
      <c r="Y51" s="0" t="str">
        <f aca="false">IFERROR(CONCATENATE((INDEX($A$7:$A$35,SMALL(IF($Z$7:$Z$35&lt;&gt;"",IF($W$7:$W$35&lt;&gt;"",ROW($W$7:$W$35)-MIN(ROW($W$7:$W$35))+1,""),""),ROW()-ROW(A$37)+1))),),"")</f>
        <v/>
      </c>
    </row>
    <row r="52" customFormat="false" ht="15" hidden="false" customHeight="false" outlineLevel="0" collapsed="false">
      <c r="K52" s="0" t="str">
        <f aca="false">IFERROR(CONCATENATE(TEXT(INDEX($K$7:$K$35,SMALL(IF($N$7:$N$35&lt;&gt;"",IF($K$7:$K$35&lt;&gt;"",ROW($K$7:$K$35)-MIN(ROW($K$7:$K$35))+1,""),""),ROW()-ROW(A$37)+1)),"##0"),","),"")</f>
        <v/>
      </c>
      <c r="L52" s="0" t="str">
        <f aca="false">IFERROR(CONCATENATE((INDEX($N$7:$N$35,SMALL(IF($N$7:$N$35&lt;&gt;"",IF($K$7:$K$35&lt;&gt;"",ROW($K$7:$K$35)-MIN(ROW($K$7:$K$35))+1,""),""),ROW()-ROW(A$37)+1))),","),"")</f>
        <v/>
      </c>
      <c r="M52" s="0" t="str">
        <f aca="false">IFERROR(CONCATENATE((INDEX($A$7:$A$35,SMALL(IF($N$7:$N$35&lt;&gt;"",IF($K$7:$K$35&lt;&gt;"",ROW($K$7:$K$35)-MIN(ROW($K$7:$K$35))+1,""),""),ROW()-ROW(A$37)+1))),),"")</f>
        <v/>
      </c>
      <c r="Q52" s="0" t="str">
        <f aca="false">IFERROR(CONCATENATE((INDEX($T$7:$T$35,SMALL(IF($T$7:$T$35&lt;&gt;"",IF($Q$7:$Q$35&lt;&gt;"",ROW($Q$7:$Q$35)-MIN(ROW($Q$7:$Q$35))+1,""),""),ROW()-ROW(A$37)+1)))," "),"")</f>
        <v/>
      </c>
      <c r="R52" s="0" t="str">
        <f aca="false">IFERROR(CONCATENATE(TEXT(INDEX($Q$7:$Q$35,SMALL(IF($T$7:$T$35&lt;&gt;"",IF($Q$7:$Q$35&lt;&gt;"",ROW($Q$7:$Q$35)-MIN(ROW($Q$7:$Q$35))+1,""),""),ROW()-ROW(A$37)+1)),"##0")," "),"")</f>
        <v/>
      </c>
      <c r="S52" s="0" t="str">
        <f aca="false">IFERROR(CONCATENATE((INDEX($A$7:$A$35,SMALL(IF($T$7:$T$35&lt;&gt;"",IF($Q$7:$Q$35&lt;&gt;"",ROW($Q$7:$Q$35)-MIN(ROW($Q$7:$Q$35))+1,""),""),ROW()-ROW(A$37)+1))),),"")</f>
        <v/>
      </c>
      <c r="W52" s="0" t="str">
        <f aca="false">IFERROR(CONCATENATE((INDEX($Z$7:$Z$35,SMALL(IF($Z$7:$Z$35&lt;&gt;"",IF($W$7:$W$35&lt;&gt;"",ROW($W$7:$W$35)-MIN(ROW($W$7:$W$35))+1,""),""),ROW()-ROW(A$37)+1))),","),"")</f>
        <v/>
      </c>
      <c r="X52" s="0" t="str">
        <f aca="false">IFERROR(CONCATENATE(TEXT(INDEX($W$7:$W$35,SMALL(IF($Z$7:$Z$35&lt;&gt;"",IF($W$7:$W$35&lt;&gt;"",ROW($W$7:$W$35)-MIN(ROW($W$7:$W$35))+1,""),""),ROW()-ROW(A$37)+1)),"##0"),","),"")</f>
        <v/>
      </c>
      <c r="Y52" s="0" t="str">
        <f aca="false">IFERROR(CONCATENATE((INDEX($A$7:$A$35,SMALL(IF($Z$7:$Z$35&lt;&gt;"",IF($W$7:$W$35&lt;&gt;"",ROW($W$7:$W$35)-MIN(ROW($W$7:$W$35))+1,""),""),ROW()-ROW(A$37)+1))),),"")</f>
        <v/>
      </c>
    </row>
    <row r="53" customFormat="false" ht="15" hidden="false" customHeight="false" outlineLevel="0" collapsed="false">
      <c r="K53" s="0" t="str">
        <f aca="false">IFERROR(CONCATENATE(TEXT(INDEX($K$7:$K$35,SMALL(IF($N$7:$N$35&lt;&gt;"",IF($K$7:$K$35&lt;&gt;"",ROW($K$7:$K$35)-MIN(ROW($K$7:$K$35))+1,""),""),ROW()-ROW(A$37)+1)),"##0"),","),"")</f>
        <v/>
      </c>
      <c r="L53" s="0" t="str">
        <f aca="false">IFERROR(CONCATENATE((INDEX($N$7:$N$35,SMALL(IF($N$7:$N$35&lt;&gt;"",IF($K$7:$K$35&lt;&gt;"",ROW($K$7:$K$35)-MIN(ROW($K$7:$K$35))+1,""),""),ROW()-ROW(A$37)+1))),","),"")</f>
        <v/>
      </c>
      <c r="M53" s="0" t="str">
        <f aca="false">IFERROR(CONCATENATE((INDEX($A$7:$A$35,SMALL(IF($N$7:$N$35&lt;&gt;"",IF($K$7:$K$35&lt;&gt;"",ROW($K$7:$K$35)-MIN(ROW($K$7:$K$35))+1,""),""),ROW()-ROW(A$37)+1))),),"")</f>
        <v/>
      </c>
      <c r="Q53" s="0" t="str">
        <f aca="false">IFERROR(CONCATENATE((INDEX($T$7:$T$35,SMALL(IF($T$7:$T$35&lt;&gt;"",IF($Q$7:$Q$35&lt;&gt;"",ROW($Q$7:$Q$35)-MIN(ROW($Q$7:$Q$35))+1,""),""),ROW()-ROW(A$37)+1)))," "),"")</f>
        <v/>
      </c>
      <c r="R53" s="0" t="str">
        <f aca="false">IFERROR(CONCATENATE(TEXT(INDEX($Q$7:$Q$35,SMALL(IF($T$7:$T$35&lt;&gt;"",IF($Q$7:$Q$35&lt;&gt;"",ROW($Q$7:$Q$35)-MIN(ROW($Q$7:$Q$35))+1,""),""),ROW()-ROW(A$37)+1)),"##0")," "),"")</f>
        <v/>
      </c>
      <c r="S53" s="0" t="str">
        <f aca="false">IFERROR(CONCATENATE((INDEX($A$7:$A$35,SMALL(IF($T$7:$T$35&lt;&gt;"",IF($Q$7:$Q$35&lt;&gt;"",ROW($Q$7:$Q$35)-MIN(ROW($Q$7:$Q$35))+1,""),""),ROW()-ROW(A$37)+1))),),"")</f>
        <v/>
      </c>
      <c r="W53" s="0" t="str">
        <f aca="false">IFERROR(CONCATENATE((INDEX($Z$7:$Z$35,SMALL(IF($Z$7:$Z$35&lt;&gt;"",IF($W$7:$W$35&lt;&gt;"",ROW($W$7:$W$35)-MIN(ROW($W$7:$W$35))+1,""),""),ROW()-ROW(A$37)+1))),","),"")</f>
        <v/>
      </c>
      <c r="X53" s="0" t="str">
        <f aca="false">IFERROR(CONCATENATE(TEXT(INDEX($W$7:$W$35,SMALL(IF($Z$7:$Z$35&lt;&gt;"",IF($W$7:$W$35&lt;&gt;"",ROW($W$7:$W$35)-MIN(ROW($W$7:$W$35))+1,""),""),ROW()-ROW(A$37)+1)),"##0"),","),"")</f>
        <v/>
      </c>
      <c r="Y53" s="0" t="str">
        <f aca="false">IFERROR(CONCATENATE((INDEX($A$7:$A$35,SMALL(IF($Z$7:$Z$35&lt;&gt;"",IF($W$7:$W$35&lt;&gt;"",ROW($W$7:$W$35)-MIN(ROW($W$7:$W$35))+1,""),""),ROW()-ROW(A$37)+1))),),"")</f>
        <v/>
      </c>
    </row>
    <row r="54" customFormat="false" ht="15" hidden="false" customHeight="false" outlineLevel="0" collapsed="false">
      <c r="K54" s="0" t="str">
        <f aca="false">IFERROR(CONCATENATE(TEXT(INDEX($K$7:$K$35,SMALL(IF($N$7:$N$35&lt;&gt;"",IF($K$7:$K$35&lt;&gt;"",ROW($K$7:$K$35)-MIN(ROW($K$7:$K$35))+1,""),""),ROW()-ROW(A$37)+1)),"##0"),","),"")</f>
        <v/>
      </c>
      <c r="L54" s="0" t="str">
        <f aca="false">IFERROR(CONCATENATE((INDEX($N$7:$N$35,SMALL(IF($N$7:$N$35&lt;&gt;"",IF($K$7:$K$35&lt;&gt;"",ROW($K$7:$K$35)-MIN(ROW($K$7:$K$35))+1,""),""),ROW()-ROW(A$37)+1))),","),"")</f>
        <v/>
      </c>
      <c r="M54" s="0" t="str">
        <f aca="false">IFERROR(CONCATENATE((INDEX($A$7:$A$35,SMALL(IF($N$7:$N$35&lt;&gt;"",IF($K$7:$K$35&lt;&gt;"",ROW($K$7:$K$35)-MIN(ROW($K$7:$K$35))+1,""),""),ROW()-ROW(A$37)+1))),),"")</f>
        <v/>
      </c>
      <c r="Q54" s="0" t="str">
        <f aca="false">IFERROR(CONCATENATE((INDEX($T$7:$T$35,SMALL(IF($T$7:$T$35&lt;&gt;"",IF($Q$7:$Q$35&lt;&gt;"",ROW($Q$7:$Q$35)-MIN(ROW($Q$7:$Q$35))+1,""),""),ROW()-ROW(A$37)+1)))," "),"")</f>
        <v/>
      </c>
      <c r="R54" s="0" t="str">
        <f aca="false">IFERROR(CONCATENATE(TEXT(INDEX($Q$7:$Q$35,SMALL(IF($T$7:$T$35&lt;&gt;"",IF($Q$7:$Q$35&lt;&gt;"",ROW($Q$7:$Q$35)-MIN(ROW($Q$7:$Q$35))+1,""),""),ROW()-ROW(A$37)+1)),"##0")," "),"")</f>
        <v/>
      </c>
      <c r="S54" s="0" t="str">
        <f aca="false">IFERROR(CONCATENATE((INDEX($A$7:$A$35,SMALL(IF($T$7:$T$35&lt;&gt;"",IF($Q$7:$Q$35&lt;&gt;"",ROW($Q$7:$Q$35)-MIN(ROW($Q$7:$Q$35))+1,""),""),ROW()-ROW(A$37)+1))),),"")</f>
        <v/>
      </c>
      <c r="W54" s="0" t="str">
        <f aca="false">IFERROR(CONCATENATE((INDEX($Z$7:$Z$35,SMALL(IF($Z$7:$Z$35&lt;&gt;"",IF($W$7:$W$35&lt;&gt;"",ROW($W$7:$W$35)-MIN(ROW($W$7:$W$35))+1,""),""),ROW()-ROW(A$37)+1))),","),"")</f>
        <v/>
      </c>
      <c r="X54" s="0" t="str">
        <f aca="false">IFERROR(CONCATENATE(TEXT(INDEX($W$7:$W$35,SMALL(IF($Z$7:$Z$35&lt;&gt;"",IF($W$7:$W$35&lt;&gt;"",ROW($W$7:$W$35)-MIN(ROW($W$7:$W$35))+1,""),""),ROW()-ROW(A$37)+1)),"##0"),","),"")</f>
        <v/>
      </c>
      <c r="Y54" s="0" t="str">
        <f aca="false">IFERROR(CONCATENATE((INDEX($A$7:$A$35,SMALL(IF($Z$7:$Z$35&lt;&gt;"",IF($W$7:$W$35&lt;&gt;"",ROW($W$7:$W$35)-MIN(ROW($W$7:$W$35))+1,""),""),ROW()-ROW(A$37)+1))),),"")</f>
        <v/>
      </c>
    </row>
    <row r="55" customFormat="false" ht="15" hidden="false" customHeight="false" outlineLevel="0" collapsed="false">
      <c r="K55" s="0" t="str">
        <f aca="false">IFERROR(CONCATENATE(TEXT(INDEX($K$7:$K$35,SMALL(IF($N$7:$N$35&lt;&gt;"",IF($K$7:$K$35&lt;&gt;"",ROW($K$7:$K$35)-MIN(ROW($K$7:$K$35))+1,""),""),ROW()-ROW(A$37)+1)),"##0"),","),"")</f>
        <v/>
      </c>
      <c r="L55" s="0" t="str">
        <f aca="false">IFERROR(CONCATENATE((INDEX($N$7:$N$35,SMALL(IF($N$7:$N$35&lt;&gt;"",IF($K$7:$K$35&lt;&gt;"",ROW($K$7:$K$35)-MIN(ROW($K$7:$K$35))+1,""),""),ROW()-ROW(A$37)+1))),","),"")</f>
        <v/>
      </c>
      <c r="M55" s="0" t="str">
        <f aca="false">IFERROR(CONCATENATE((INDEX($A$7:$A$35,SMALL(IF($N$7:$N$35&lt;&gt;"",IF($K$7:$K$35&lt;&gt;"",ROW($K$7:$K$35)-MIN(ROW($K$7:$K$35))+1,""),""),ROW()-ROW(A$37)+1))),),"")</f>
        <v/>
      </c>
      <c r="Q55" s="0" t="str">
        <f aca="false">IFERROR(CONCATENATE((INDEX($T$7:$T$35,SMALL(IF($T$7:$T$35&lt;&gt;"",IF($Q$7:$Q$35&lt;&gt;"",ROW($Q$7:$Q$35)-MIN(ROW($Q$7:$Q$35))+1,""),""),ROW()-ROW(A$37)+1)))," "),"")</f>
        <v/>
      </c>
      <c r="R55" s="0" t="str">
        <f aca="false">IFERROR(CONCATENATE(TEXT(INDEX($Q$7:$Q$35,SMALL(IF($T$7:$T$35&lt;&gt;"",IF($Q$7:$Q$35&lt;&gt;"",ROW($Q$7:$Q$35)-MIN(ROW($Q$7:$Q$35))+1,""),""),ROW()-ROW(A$37)+1)),"##0")," "),"")</f>
        <v/>
      </c>
      <c r="S55" s="0" t="str">
        <f aca="false">IFERROR(CONCATENATE((INDEX($A$7:$A$35,SMALL(IF($T$7:$T$35&lt;&gt;"",IF($Q$7:$Q$35&lt;&gt;"",ROW($Q$7:$Q$35)-MIN(ROW($Q$7:$Q$35))+1,""),""),ROW()-ROW(A$37)+1))),),"")</f>
        <v/>
      </c>
      <c r="W55" s="0" t="str">
        <f aca="false">IFERROR(CONCATENATE((INDEX($Z$7:$Z$35,SMALL(IF($Z$7:$Z$35&lt;&gt;"",IF($W$7:$W$35&lt;&gt;"",ROW($W$7:$W$35)-MIN(ROW($W$7:$W$35))+1,""),""),ROW()-ROW(A$37)+1))),","),"")</f>
        <v/>
      </c>
      <c r="X55" s="0" t="str">
        <f aca="false">IFERROR(CONCATENATE(TEXT(INDEX($W$7:$W$35,SMALL(IF($Z$7:$Z$35&lt;&gt;"",IF($W$7:$W$35&lt;&gt;"",ROW($W$7:$W$35)-MIN(ROW($W$7:$W$35))+1,""),""),ROW()-ROW(A$37)+1)),"##0"),","),"")</f>
        <v/>
      </c>
      <c r="Y55" s="0" t="str">
        <f aca="false">IFERROR(CONCATENATE((INDEX($A$7:$A$35,SMALL(IF($Z$7:$Z$35&lt;&gt;"",IF($W$7:$W$35&lt;&gt;"",ROW($W$7:$W$35)-MIN(ROW($W$7:$W$35))+1,""),""),ROW()-ROW(A$37)+1))),),"")</f>
        <v/>
      </c>
    </row>
    <row r="56" customFormat="false" ht="15" hidden="false" customHeight="false" outlineLevel="0" collapsed="false">
      <c r="K56" s="0" t="str">
        <f aca="false">IFERROR(CONCATENATE(TEXT(INDEX($K$7:$K$35,SMALL(IF($N$7:$N$35&lt;&gt;"",IF($K$7:$K$35&lt;&gt;"",ROW($K$7:$K$35)-MIN(ROW($K$7:$K$35))+1,""),""),ROW()-ROW(A$37)+1)),"##0"),","),"")</f>
        <v/>
      </c>
      <c r="L56" s="0" t="str">
        <f aca="false">IFERROR(CONCATENATE((INDEX($N$7:$N$35,SMALL(IF($N$7:$N$35&lt;&gt;"",IF($K$7:$K$35&lt;&gt;"",ROW($K$7:$K$35)-MIN(ROW($K$7:$K$35))+1,""),""),ROW()-ROW(A$37)+1))),","),"")</f>
        <v/>
      </c>
      <c r="M56" s="0" t="str">
        <f aca="false">IFERROR(CONCATENATE((INDEX($A$7:$A$35,SMALL(IF($N$7:$N$35&lt;&gt;"",IF($K$7:$K$35&lt;&gt;"",ROW($K$7:$K$35)-MIN(ROW($K$7:$K$35))+1,""),""),ROW()-ROW(A$37)+1))),),"")</f>
        <v/>
      </c>
      <c r="Q56" s="0" t="str">
        <f aca="false">IFERROR(CONCATENATE((INDEX($T$7:$T$35,SMALL(IF($T$7:$T$35&lt;&gt;"",IF($Q$7:$Q$35&lt;&gt;"",ROW($Q$7:$Q$35)-MIN(ROW($Q$7:$Q$35))+1,""),""),ROW()-ROW(A$37)+1)))," "),"")</f>
        <v/>
      </c>
      <c r="R56" s="0" t="str">
        <f aca="false">IFERROR(CONCATENATE(TEXT(INDEX($Q$7:$Q$35,SMALL(IF($T$7:$T$35&lt;&gt;"",IF($Q$7:$Q$35&lt;&gt;"",ROW($Q$7:$Q$35)-MIN(ROW($Q$7:$Q$35))+1,""),""),ROW()-ROW(A$37)+1)),"##0")," "),"")</f>
        <v/>
      </c>
      <c r="S56" s="0" t="str">
        <f aca="false">IFERROR(CONCATENATE((INDEX($A$7:$A$35,SMALL(IF($T$7:$T$35&lt;&gt;"",IF($Q$7:$Q$35&lt;&gt;"",ROW($Q$7:$Q$35)-MIN(ROW($Q$7:$Q$35))+1,""),""),ROW()-ROW(A$37)+1))),),"")</f>
        <v/>
      </c>
      <c r="W56" s="0" t="str">
        <f aca="false">IFERROR(CONCATENATE((INDEX($Z$7:$Z$35,SMALL(IF($Z$7:$Z$35&lt;&gt;"",IF($W$7:$W$35&lt;&gt;"",ROW($W$7:$W$35)-MIN(ROW($W$7:$W$35))+1,""),""),ROW()-ROW(A$37)+1))),","),"")</f>
        <v/>
      </c>
      <c r="X56" s="0" t="str">
        <f aca="false">IFERROR(CONCATENATE(TEXT(INDEX($W$7:$W$35,SMALL(IF($Z$7:$Z$35&lt;&gt;"",IF($W$7:$W$35&lt;&gt;"",ROW($W$7:$W$35)-MIN(ROW($W$7:$W$35))+1,""),""),ROW()-ROW(A$37)+1)),"##0"),","),"")</f>
        <v/>
      </c>
      <c r="Y56" s="0" t="str">
        <f aca="false">IFERROR(CONCATENATE((INDEX($A$7:$A$35,SMALL(IF($Z$7:$Z$35&lt;&gt;"",IF($W$7:$W$35&lt;&gt;"",ROW($W$7:$W$35)-MIN(ROW($W$7:$W$35))+1,""),""),ROW()-ROW(A$37)+1))),),"")</f>
        <v/>
      </c>
    </row>
    <row r="57" customFormat="false" ht="15" hidden="false" customHeight="false" outlineLevel="0" collapsed="false">
      <c r="K57" s="0" t="str">
        <f aca="false">IFERROR(CONCATENATE(TEXT(INDEX($K$7:$K$35,SMALL(IF($N$7:$N$35&lt;&gt;"",IF($K$7:$K$35&lt;&gt;"",ROW($K$7:$K$35)-MIN(ROW($K$7:$K$35))+1,""),""),ROW()-ROW(A$37)+1)),"##0"),","),"")</f>
        <v/>
      </c>
      <c r="L57" s="0" t="str">
        <f aca="false">IFERROR(CONCATENATE((INDEX($N$7:$N$35,SMALL(IF($N$7:$N$35&lt;&gt;"",IF($K$7:$K$35&lt;&gt;"",ROW($K$7:$K$35)-MIN(ROW($K$7:$K$35))+1,""),""),ROW()-ROW(A$37)+1))),","),"")</f>
        <v/>
      </c>
      <c r="M57" s="0" t="str">
        <f aca="false">IFERROR(CONCATENATE((INDEX($A$7:$A$35,SMALL(IF($N$7:$N$35&lt;&gt;"",IF($K$7:$K$35&lt;&gt;"",ROW($K$7:$K$35)-MIN(ROW($K$7:$K$35))+1,""),""),ROW()-ROW(A$37)+1))),),"")</f>
        <v/>
      </c>
      <c r="Q57" s="0" t="str">
        <f aca="false">IFERROR(CONCATENATE((INDEX($T$7:$T$35,SMALL(IF($T$7:$T$35&lt;&gt;"",IF($Q$7:$Q$35&lt;&gt;"",ROW($Q$7:$Q$35)-MIN(ROW($Q$7:$Q$35))+1,""),""),ROW()-ROW(A$37)+1)))," "),"")</f>
        <v/>
      </c>
      <c r="R57" s="0" t="str">
        <f aca="false">IFERROR(CONCATENATE(TEXT(INDEX($Q$7:$Q$35,SMALL(IF($T$7:$T$35&lt;&gt;"",IF($Q$7:$Q$35&lt;&gt;"",ROW($Q$7:$Q$35)-MIN(ROW($Q$7:$Q$35))+1,""),""),ROW()-ROW(A$37)+1)),"##0")," "),"")</f>
        <v/>
      </c>
      <c r="S57" s="0" t="str">
        <f aca="false">IFERROR(CONCATENATE((INDEX($A$7:$A$35,SMALL(IF($T$7:$T$35&lt;&gt;"",IF($Q$7:$Q$35&lt;&gt;"",ROW($Q$7:$Q$35)-MIN(ROW($Q$7:$Q$35))+1,""),""),ROW()-ROW(A$37)+1))),),"")</f>
        <v/>
      </c>
      <c r="W57" s="0" t="str">
        <f aca="false">IFERROR(CONCATENATE((INDEX($Z$7:$Z$35,SMALL(IF($Z$7:$Z$35&lt;&gt;"",IF($W$7:$W$35&lt;&gt;"",ROW($W$7:$W$35)-MIN(ROW($W$7:$W$35))+1,""),""),ROW()-ROW(A$37)+1))),","),"")</f>
        <v/>
      </c>
      <c r="X57" s="0" t="str">
        <f aca="false">IFERROR(CONCATENATE(TEXT(INDEX($W$7:$W$35,SMALL(IF($Z$7:$Z$35&lt;&gt;"",IF($W$7:$W$35&lt;&gt;"",ROW($W$7:$W$35)-MIN(ROW($W$7:$W$35))+1,""),""),ROW()-ROW(A$37)+1)),"##0"),","),"")</f>
        <v/>
      </c>
      <c r="Y57" s="0" t="str">
        <f aca="false">IFERROR(CONCATENATE((INDEX($A$7:$A$35,SMALL(IF($Z$7:$Z$35&lt;&gt;"",IF($W$7:$W$35&lt;&gt;"",ROW($W$7:$W$35)-MIN(ROW($W$7:$W$35))+1,""),""),ROW()-ROW(A$37)+1))),),"")</f>
        <v/>
      </c>
    </row>
    <row r="58" customFormat="false" ht="15" hidden="false" customHeight="false" outlineLevel="0" collapsed="false">
      <c r="K58" s="0" t="str">
        <f aca="false">IFERROR(CONCATENATE(TEXT(INDEX($K$7:$K$35,SMALL(IF($N$7:$N$35&lt;&gt;"",IF($K$7:$K$35&lt;&gt;"",ROW($K$7:$K$35)-MIN(ROW($K$7:$K$35))+1,""),""),ROW()-ROW(A$37)+1)),"##0"),","),"")</f>
        <v/>
      </c>
      <c r="L58" s="0" t="str">
        <f aca="false">IFERROR(CONCATENATE((INDEX($N$7:$N$35,SMALL(IF($N$7:$N$35&lt;&gt;"",IF($K$7:$K$35&lt;&gt;"",ROW($K$7:$K$35)-MIN(ROW($K$7:$K$35))+1,""),""),ROW()-ROW(A$37)+1))),","),"")</f>
        <v/>
      </c>
      <c r="M58" s="0" t="str">
        <f aca="false">IFERROR(CONCATENATE((INDEX($A$7:$A$35,SMALL(IF($N$7:$N$35&lt;&gt;"",IF($K$7:$K$35&lt;&gt;"",ROW($K$7:$K$35)-MIN(ROW($K$7:$K$35))+1,""),""),ROW()-ROW(A$37)+1))),),"")</f>
        <v/>
      </c>
      <c r="Q58" s="0" t="str">
        <f aca="false">IFERROR(CONCATENATE((INDEX($T$7:$T$35,SMALL(IF($T$7:$T$35&lt;&gt;"",IF($Q$7:$Q$35&lt;&gt;"",ROW($Q$7:$Q$35)-MIN(ROW($Q$7:$Q$35))+1,""),""),ROW()-ROW(A$37)+1)))," "),"")</f>
        <v/>
      </c>
      <c r="R58" s="0" t="str">
        <f aca="false">IFERROR(CONCATENATE(TEXT(INDEX($Q$7:$Q$35,SMALL(IF($T$7:$T$35&lt;&gt;"",IF($Q$7:$Q$35&lt;&gt;"",ROW($Q$7:$Q$35)-MIN(ROW($Q$7:$Q$35))+1,""),""),ROW()-ROW(A$37)+1)),"##0")," "),"")</f>
        <v/>
      </c>
      <c r="S58" s="0" t="str">
        <f aca="false">IFERROR(CONCATENATE((INDEX($A$7:$A$35,SMALL(IF($T$7:$T$35&lt;&gt;"",IF($Q$7:$Q$35&lt;&gt;"",ROW($Q$7:$Q$35)-MIN(ROW($Q$7:$Q$35))+1,""),""),ROW()-ROW(A$37)+1))),),"")</f>
        <v/>
      </c>
      <c r="W58" s="0" t="str">
        <f aca="false">IFERROR(CONCATENATE((INDEX($Z$7:$Z$35,SMALL(IF($Z$7:$Z$35&lt;&gt;"",IF($W$7:$W$35&lt;&gt;"",ROW($W$7:$W$35)-MIN(ROW($W$7:$W$35))+1,""),""),ROW()-ROW(A$37)+1))),","),"")</f>
        <v/>
      </c>
      <c r="X58" s="0" t="str">
        <f aca="false">IFERROR(CONCATENATE(TEXT(INDEX($W$7:$W$35,SMALL(IF($Z$7:$Z$35&lt;&gt;"",IF($W$7:$W$35&lt;&gt;"",ROW($W$7:$W$35)-MIN(ROW($W$7:$W$35))+1,""),""),ROW()-ROW(A$37)+1)),"##0"),","),"")</f>
        <v/>
      </c>
      <c r="Y58" s="0" t="str">
        <f aca="false">IFERROR(CONCATENATE((INDEX($A$7:$A$35,SMALL(IF($Z$7:$Z$35&lt;&gt;"",IF($W$7:$W$35&lt;&gt;"",ROW($W$7:$W$35)-MIN(ROW($W$7:$W$35))+1,""),""),ROW()-ROW(A$37)+1))),),"")</f>
        <v/>
      </c>
    </row>
    <row r="59" customFormat="false" ht="15" hidden="false" customHeight="false" outlineLevel="0" collapsed="false">
      <c r="K59" s="0" t="str">
        <f aca="false">IFERROR(CONCATENATE(TEXT(INDEX($K$7:$K$35,SMALL(IF($N$7:$N$35&lt;&gt;"",IF($K$7:$K$35&lt;&gt;"",ROW($K$7:$K$35)-MIN(ROW($K$7:$K$35))+1,""),""),ROW()-ROW(A$37)+1)),"##0"),","),"")</f>
        <v/>
      </c>
      <c r="L59" s="0" t="str">
        <f aca="false">IFERROR(CONCATENATE((INDEX($N$7:$N$35,SMALL(IF($N$7:$N$35&lt;&gt;"",IF($K$7:$K$35&lt;&gt;"",ROW($K$7:$K$35)-MIN(ROW($K$7:$K$35))+1,""),""),ROW()-ROW(A$37)+1))),","),"")</f>
        <v/>
      </c>
      <c r="M59" s="0" t="str">
        <f aca="false">IFERROR(CONCATENATE((INDEX($A$7:$A$35,SMALL(IF($N$7:$N$35&lt;&gt;"",IF($K$7:$K$35&lt;&gt;"",ROW($K$7:$K$35)-MIN(ROW($K$7:$K$35))+1,""),""),ROW()-ROW(A$37)+1))),),"")</f>
        <v/>
      </c>
      <c r="Q59" s="0" t="str">
        <f aca="false">IFERROR(CONCATENATE((INDEX($T$7:$T$35,SMALL(IF($T$7:$T$35&lt;&gt;"",IF($Q$7:$Q$35&lt;&gt;"",ROW($Q$7:$Q$35)-MIN(ROW($Q$7:$Q$35))+1,""),""),ROW()-ROW(A$37)+1)))," "),"")</f>
        <v/>
      </c>
      <c r="R59" s="0" t="str">
        <f aca="false">IFERROR(CONCATENATE(TEXT(INDEX($Q$7:$Q$35,SMALL(IF($T$7:$T$35&lt;&gt;"",IF($Q$7:$Q$35&lt;&gt;"",ROW($Q$7:$Q$35)-MIN(ROW($Q$7:$Q$35))+1,""),""),ROW()-ROW(A$37)+1)),"##0")," "),"")</f>
        <v/>
      </c>
      <c r="S59" s="0" t="str">
        <f aca="false">IFERROR(CONCATENATE((INDEX($A$7:$A$35,SMALL(IF($T$7:$T$35&lt;&gt;"",IF($Q$7:$Q$35&lt;&gt;"",ROW($Q$7:$Q$35)-MIN(ROW($Q$7:$Q$35))+1,""),""),ROW()-ROW(A$37)+1))),),"")</f>
        <v/>
      </c>
      <c r="W59" s="0" t="str">
        <f aca="false">IFERROR(CONCATENATE((INDEX($Z$7:$Z$35,SMALL(IF($Z$7:$Z$35&lt;&gt;"",IF($W$7:$W$35&lt;&gt;"",ROW($W$7:$W$35)-MIN(ROW($W$7:$W$35))+1,""),""),ROW()-ROW(A$37)+1))),","),"")</f>
        <v/>
      </c>
      <c r="X59" s="0" t="str">
        <f aca="false">IFERROR(CONCATENATE(TEXT(INDEX($W$7:$W$35,SMALL(IF($Z$7:$Z$35&lt;&gt;"",IF($W$7:$W$35&lt;&gt;"",ROW($W$7:$W$35)-MIN(ROW($W$7:$W$35))+1,""),""),ROW()-ROW(A$37)+1)),"##0"),","),"")</f>
        <v/>
      </c>
      <c r="Y59" s="0" t="str">
        <f aca="false">IFERROR(CONCATENATE((INDEX($A$7:$A$35,SMALL(IF($Z$7:$Z$35&lt;&gt;"",IF($W$7:$W$35&lt;&gt;"",ROW($W$7:$W$35)-MIN(ROW($W$7:$W$35))+1,""),""),ROW()-ROW(A$37)+1))),),"")</f>
        <v/>
      </c>
    </row>
    <row r="60" customFormat="false" ht="15" hidden="false" customHeight="false" outlineLevel="0" collapsed="false">
      <c r="K60" s="0" t="str">
        <f aca="false">IFERROR(CONCATENATE(TEXT(INDEX($K$7:$K$35,SMALL(IF($N$7:$N$35&lt;&gt;"",IF($K$7:$K$35&lt;&gt;"",ROW($K$7:$K$35)-MIN(ROW($K$7:$K$35))+1,""),""),ROW()-ROW(A$37)+1)),"##0"),","),"")</f>
        <v/>
      </c>
      <c r="L60" s="0" t="str">
        <f aca="false">IFERROR(CONCATENATE((INDEX($N$7:$N$35,SMALL(IF($N$7:$N$35&lt;&gt;"",IF($K$7:$K$35&lt;&gt;"",ROW($K$7:$K$35)-MIN(ROW($K$7:$K$35))+1,""),""),ROW()-ROW(A$37)+1))),","),"")</f>
        <v/>
      </c>
      <c r="M60" s="0" t="str">
        <f aca="false">IFERROR(CONCATENATE((INDEX($A$7:$A$35,SMALL(IF($N$7:$N$35&lt;&gt;"",IF($K$7:$K$35&lt;&gt;"",ROW($K$7:$K$35)-MIN(ROW($K$7:$K$35))+1,""),""),ROW()-ROW(A$37)+1))),),"")</f>
        <v/>
      </c>
      <c r="Q60" s="0" t="str">
        <f aca="false">IFERROR(CONCATENATE((INDEX($T$7:$T$35,SMALL(IF($T$7:$T$35&lt;&gt;"",IF($Q$7:$Q$35&lt;&gt;"",ROW($Q$7:$Q$35)-MIN(ROW($Q$7:$Q$35))+1,""),""),ROW()-ROW(A$37)+1)))," "),"")</f>
        <v/>
      </c>
      <c r="R60" s="0" t="str">
        <f aca="false">IFERROR(CONCATENATE(TEXT(INDEX($Q$7:$Q$35,SMALL(IF($T$7:$T$35&lt;&gt;"",IF($Q$7:$Q$35&lt;&gt;"",ROW($Q$7:$Q$35)-MIN(ROW($Q$7:$Q$35))+1,""),""),ROW()-ROW(A$37)+1)),"##0")," "),"")</f>
        <v/>
      </c>
      <c r="S60" s="0" t="str">
        <f aca="false">IFERROR(CONCATENATE((INDEX($A$7:$A$35,SMALL(IF($T$7:$T$35&lt;&gt;"",IF($Q$7:$Q$35&lt;&gt;"",ROW($Q$7:$Q$35)-MIN(ROW($Q$7:$Q$35))+1,""),""),ROW()-ROW(A$37)+1))),),"")</f>
        <v/>
      </c>
      <c r="W60" s="0" t="str">
        <f aca="false">IFERROR(CONCATENATE((INDEX($Z$7:$Z$35,SMALL(IF($Z$7:$Z$35&lt;&gt;"",IF($W$7:$W$35&lt;&gt;"",ROW($W$7:$W$35)-MIN(ROW($W$7:$W$35))+1,""),""),ROW()-ROW(A$37)+1))),","),"")</f>
        <v/>
      </c>
      <c r="X60" s="0" t="str">
        <f aca="false">IFERROR(CONCATENATE(TEXT(INDEX($W$7:$W$35,SMALL(IF($Z$7:$Z$35&lt;&gt;"",IF($W$7:$W$35&lt;&gt;"",ROW($W$7:$W$35)-MIN(ROW($W$7:$W$35))+1,""),""),ROW()-ROW(A$37)+1)),"##0"),","),"")</f>
        <v/>
      </c>
      <c r="Y60" s="0" t="str">
        <f aca="false">IFERROR(CONCATENATE((INDEX($A$7:$A$35,SMALL(IF($Z$7:$Z$35&lt;&gt;"",IF($W$7:$W$35&lt;&gt;"",ROW($W$7:$W$35)-MIN(ROW($W$7:$W$35))+1,""),""),ROW()-ROW(A$37)+1))),),"")</f>
        <v/>
      </c>
    </row>
    <row r="61" customFormat="false" ht="15" hidden="false" customHeight="false" outlineLevel="0" collapsed="false">
      <c r="K61" s="0" t="str">
        <f aca="false">IFERROR(CONCATENATE(TEXT(INDEX($K$7:$K$35,SMALL(IF($N$7:$N$35&lt;&gt;"",IF($K$7:$K$35&lt;&gt;"",ROW($K$7:$K$35)-MIN(ROW($K$7:$K$35))+1,""),""),ROW()-ROW(A$37)+1)),"##0"),","),"")</f>
        <v/>
      </c>
      <c r="L61" s="0" t="str">
        <f aca="false">IFERROR(CONCATENATE((INDEX($N$7:$N$35,SMALL(IF($N$7:$N$35&lt;&gt;"",IF($K$7:$K$35&lt;&gt;"",ROW($K$7:$K$35)-MIN(ROW($K$7:$K$35))+1,""),""),ROW()-ROW(A$37)+1))),","),"")</f>
        <v/>
      </c>
      <c r="M61" s="0" t="str">
        <f aca="false">IFERROR(CONCATENATE((INDEX($A$7:$A$35,SMALL(IF($N$7:$N$35&lt;&gt;"",IF($K$7:$K$35&lt;&gt;"",ROW($K$7:$K$35)-MIN(ROW($K$7:$K$35))+1,""),""),ROW()-ROW(A$37)+1))),),"")</f>
        <v/>
      </c>
      <c r="Q61" s="0" t="str">
        <f aca="false">IFERROR(CONCATENATE((INDEX($T$7:$T$35,SMALL(IF($T$7:$T$35&lt;&gt;"",IF($Q$7:$Q$35&lt;&gt;"",ROW($Q$7:$Q$35)-MIN(ROW($Q$7:$Q$35))+1,""),""),ROW()-ROW(A$37)+1)))," "),"")</f>
        <v/>
      </c>
      <c r="R61" s="0" t="str">
        <f aca="false">IFERROR(CONCATENATE(TEXT(INDEX($Q$7:$Q$35,SMALL(IF($T$7:$T$35&lt;&gt;"",IF($Q$7:$Q$35&lt;&gt;"",ROW($Q$7:$Q$35)-MIN(ROW($Q$7:$Q$35))+1,""),""),ROW()-ROW(A$37)+1)),"##0")," "),"")</f>
        <v/>
      </c>
      <c r="S61" s="0" t="str">
        <f aca="false">IFERROR(CONCATENATE((INDEX($A$7:$A$35,SMALL(IF($T$7:$T$35&lt;&gt;"",IF($Q$7:$Q$35&lt;&gt;"",ROW($Q$7:$Q$35)-MIN(ROW($Q$7:$Q$35))+1,""),""),ROW()-ROW(A$37)+1))),),"")</f>
        <v/>
      </c>
      <c r="W61" s="0" t="str">
        <f aca="false">IFERROR(CONCATENATE((INDEX($Z$7:$Z$35,SMALL(IF($Z$7:$Z$35&lt;&gt;"",IF($W$7:$W$35&lt;&gt;"",ROW($W$7:$W$35)-MIN(ROW($W$7:$W$35))+1,""),""),ROW()-ROW(A$37)+1))),","),"")</f>
        <v/>
      </c>
      <c r="X61" s="0" t="str">
        <f aca="false">IFERROR(CONCATENATE(TEXT(INDEX($W$7:$W$35,SMALL(IF($Z$7:$Z$35&lt;&gt;"",IF($W$7:$W$35&lt;&gt;"",ROW($W$7:$W$35)-MIN(ROW($W$7:$W$35))+1,""),""),ROW()-ROW(A$37)+1)),"##0"),","),"")</f>
        <v/>
      </c>
      <c r="Y61" s="0" t="str">
        <f aca="false">IFERROR(CONCATENATE((INDEX($A$7:$A$35,SMALL(IF($Z$7:$Z$35&lt;&gt;"",IF($W$7:$W$35&lt;&gt;"",ROW($W$7:$W$35)-MIN(ROW($W$7:$W$35))+1,""),""),ROW()-ROW(A$37)+1))),),"")</f>
        <v/>
      </c>
    </row>
    <row r="62" customFormat="false" ht="15" hidden="false" customHeight="false" outlineLevel="0" collapsed="false">
      <c r="K62" s="0" t="str">
        <f aca="false">IFERROR(CONCATENATE(TEXT(INDEX($K$7:$K$35,SMALL(IF($N$7:$N$35&lt;&gt;"",IF($K$7:$K$35&lt;&gt;"",ROW($K$7:$K$35)-MIN(ROW($K$7:$K$35))+1,""),""),ROW()-ROW(A$37)+1)),"##0"),","),"")</f>
        <v/>
      </c>
      <c r="L62" s="0" t="str">
        <f aca="false">IFERROR(CONCATENATE((INDEX($N$7:$N$35,SMALL(IF($N$7:$N$35&lt;&gt;"",IF($K$7:$K$35&lt;&gt;"",ROW($K$7:$K$35)-MIN(ROW($K$7:$K$35))+1,""),""),ROW()-ROW(A$37)+1))),","),"")</f>
        <v/>
      </c>
      <c r="M62" s="0" t="str">
        <f aca="false">IFERROR(CONCATENATE((INDEX($A$7:$A$35,SMALL(IF($N$7:$N$35&lt;&gt;"",IF($K$7:$K$35&lt;&gt;"",ROW($K$7:$K$35)-MIN(ROW($K$7:$K$35))+1,""),""),ROW()-ROW(A$37)+1))),),"")</f>
        <v/>
      </c>
      <c r="Q62" s="0" t="str">
        <f aca="false">IFERROR(CONCATENATE((INDEX($T$7:$T$35,SMALL(IF($T$7:$T$35&lt;&gt;"",IF($Q$7:$Q$35&lt;&gt;"",ROW($Q$7:$Q$35)-MIN(ROW($Q$7:$Q$35))+1,""),""),ROW()-ROW(A$37)+1)))," "),"")</f>
        <v/>
      </c>
      <c r="R62" s="0" t="str">
        <f aca="false">IFERROR(CONCATENATE(TEXT(INDEX($Q$7:$Q$35,SMALL(IF($T$7:$T$35&lt;&gt;"",IF($Q$7:$Q$35&lt;&gt;"",ROW($Q$7:$Q$35)-MIN(ROW($Q$7:$Q$35))+1,""),""),ROW()-ROW(A$37)+1)),"##0")," "),"")</f>
        <v/>
      </c>
      <c r="S62" s="0" t="str">
        <f aca="false">IFERROR(CONCATENATE((INDEX($A$7:$A$35,SMALL(IF($T$7:$T$35&lt;&gt;"",IF($Q$7:$Q$35&lt;&gt;"",ROW($Q$7:$Q$35)-MIN(ROW($Q$7:$Q$35))+1,""),""),ROW()-ROW(A$37)+1))),),"")</f>
        <v/>
      </c>
      <c r="W62" s="0" t="str">
        <f aca="false">IFERROR(CONCATENATE((INDEX($Z$7:$Z$35,SMALL(IF($Z$7:$Z$35&lt;&gt;"",IF($W$7:$W$35&lt;&gt;"",ROW($W$7:$W$35)-MIN(ROW($W$7:$W$35))+1,""),""),ROW()-ROW(A$37)+1))),","),"")</f>
        <v/>
      </c>
      <c r="X62" s="0" t="str">
        <f aca="false">IFERROR(CONCATENATE(TEXT(INDEX($W$7:$W$35,SMALL(IF($Z$7:$Z$35&lt;&gt;"",IF($W$7:$W$35&lt;&gt;"",ROW($W$7:$W$35)-MIN(ROW($W$7:$W$35))+1,""),""),ROW()-ROW(A$37)+1)),"##0"),","),"")</f>
        <v/>
      </c>
      <c r="Y62" s="0" t="str">
        <f aca="false">IFERROR(CONCATENATE((INDEX($A$7:$A$35,SMALL(IF($Z$7:$Z$35&lt;&gt;"",IF($W$7:$W$35&lt;&gt;"",ROW($W$7:$W$35)-MIN(ROW($W$7:$W$35))+1,""),""),ROW()-ROW(A$37)+1))),),"")</f>
        <v/>
      </c>
    </row>
    <row r="63" customFormat="false" ht="15" hidden="false" customHeight="false" outlineLevel="0" collapsed="false">
      <c r="K63" s="0" t="str">
        <f aca="false">IFERROR(CONCATENATE(TEXT(INDEX($K$7:$K$35,SMALL(IF($N$7:$N$35&lt;&gt;"",IF($K$7:$K$35&lt;&gt;"",ROW($K$7:$K$35)-MIN(ROW($K$7:$K$35))+1,""),""),ROW()-ROW(A$37)+1)),"##0"),","),"")</f>
        <v/>
      </c>
      <c r="L63" s="0" t="str">
        <f aca="false">IFERROR(CONCATENATE((INDEX($N$7:$N$35,SMALL(IF($N$7:$N$35&lt;&gt;"",IF($K$7:$K$35&lt;&gt;"",ROW($K$7:$K$35)-MIN(ROW($K$7:$K$35))+1,""),""),ROW()-ROW(A$37)+1))),","),"")</f>
        <v/>
      </c>
      <c r="M63" s="0" t="str">
        <f aca="false">IFERROR(CONCATENATE((INDEX($A$7:$A$35,SMALL(IF($N$7:$N$35&lt;&gt;"",IF($K$7:$K$35&lt;&gt;"",ROW($K$7:$K$35)-MIN(ROW($K$7:$K$35))+1,""),""),ROW()-ROW(A$37)+1))),),"")</f>
        <v/>
      </c>
      <c r="Q63" s="0" t="str">
        <f aca="false">IFERROR(CONCATENATE((INDEX($T$7:$T$35,SMALL(IF($T$7:$T$35&lt;&gt;"",IF($Q$7:$Q$35&lt;&gt;"",ROW($Q$7:$Q$35)-MIN(ROW($Q$7:$Q$35))+1,""),""),ROW()-ROW(A$37)+1)))," "),"")</f>
        <v/>
      </c>
      <c r="R63" s="0" t="str">
        <f aca="false">IFERROR(CONCATENATE(TEXT(INDEX($Q$7:$Q$35,SMALL(IF($T$7:$T$35&lt;&gt;"",IF($Q$7:$Q$35&lt;&gt;"",ROW($Q$7:$Q$35)-MIN(ROW($Q$7:$Q$35))+1,""),""),ROW()-ROW(A$37)+1)),"##0")," "),"")</f>
        <v/>
      </c>
      <c r="S63" s="0" t="str">
        <f aca="false">IFERROR(CONCATENATE((INDEX($A$7:$A$35,SMALL(IF($T$7:$T$35&lt;&gt;"",IF($Q$7:$Q$35&lt;&gt;"",ROW($Q$7:$Q$35)-MIN(ROW($Q$7:$Q$35))+1,""),""),ROW()-ROW(A$37)+1))),),"")</f>
        <v/>
      </c>
      <c r="W63" s="0" t="str">
        <f aca="false">IFERROR(CONCATENATE((INDEX($Z$7:$Z$35,SMALL(IF($Z$7:$Z$35&lt;&gt;"",IF($W$7:$W$35&lt;&gt;"",ROW($W$7:$W$35)-MIN(ROW($W$7:$W$35))+1,""),""),ROW()-ROW(A$37)+1))),","),"")</f>
        <v/>
      </c>
      <c r="X63" s="0" t="str">
        <f aca="false">IFERROR(CONCATENATE(TEXT(INDEX($W$7:$W$35,SMALL(IF($Z$7:$Z$35&lt;&gt;"",IF($W$7:$W$35&lt;&gt;"",ROW($W$7:$W$35)-MIN(ROW($W$7:$W$35))+1,""),""),ROW()-ROW(A$37)+1)),"##0"),","),"")</f>
        <v/>
      </c>
      <c r="Y63" s="0" t="str">
        <f aca="false">IFERROR(CONCATENATE((INDEX($A$7:$A$35,SMALL(IF($Z$7:$Z$35&lt;&gt;"",IF($W$7:$W$35&lt;&gt;"",ROW($W$7:$W$35)-MIN(ROW($W$7:$W$35))+1,""),""),ROW()-ROW(A$37)+1))),),"")</f>
        <v/>
      </c>
    </row>
    <row r="64" customFormat="false" ht="15" hidden="false" customHeight="false" outlineLevel="0" collapsed="false">
      <c r="K64" s="0" t="str">
        <f aca="false">IFERROR(CONCATENATE(TEXT(INDEX($K$7:$K$35,SMALL(IF($N$7:$N$35&lt;&gt;"",IF($K$7:$K$35&lt;&gt;"",ROW($K$7:$K$35)-MIN(ROW($K$7:$K$35))+1,""),""),ROW()-ROW(A$37)+1)),"##0"),","),"")</f>
        <v/>
      </c>
      <c r="L64" s="0" t="str">
        <f aca="false">IFERROR(CONCATENATE((INDEX($N$7:$N$35,SMALL(IF($N$7:$N$35&lt;&gt;"",IF($K$7:$K$35&lt;&gt;"",ROW($K$7:$K$35)-MIN(ROW($K$7:$K$35))+1,""),""),ROW()-ROW(A$37)+1))),","),"")</f>
        <v/>
      </c>
      <c r="M64" s="0" t="str">
        <f aca="false">IFERROR(CONCATENATE((INDEX($A$7:$A$35,SMALL(IF($N$7:$N$35&lt;&gt;"",IF($K$7:$K$35&lt;&gt;"",ROW($K$7:$K$35)-MIN(ROW($K$7:$K$35))+1,""),""),ROW()-ROW(A$37)+1))),),"")</f>
        <v/>
      </c>
      <c r="Q64" s="0" t="str">
        <f aca="false">IFERROR(CONCATENATE((INDEX($T$7:$T$35,SMALL(IF($T$7:$T$35&lt;&gt;"",IF($Q$7:$Q$35&lt;&gt;"",ROW($Q$7:$Q$35)-MIN(ROW($Q$7:$Q$35))+1,""),""),ROW()-ROW(A$37)+1)))," "),"")</f>
        <v/>
      </c>
      <c r="R64" s="0" t="str">
        <f aca="false">IFERROR(CONCATENATE(TEXT(INDEX($Q$7:$Q$35,SMALL(IF($T$7:$T$35&lt;&gt;"",IF($Q$7:$Q$35&lt;&gt;"",ROW($Q$7:$Q$35)-MIN(ROW($Q$7:$Q$35))+1,""),""),ROW()-ROW(A$37)+1)),"##0")," "),"")</f>
        <v/>
      </c>
      <c r="S64" s="0" t="str">
        <f aca="false">IFERROR(CONCATENATE((INDEX($A$7:$A$35,SMALL(IF($T$7:$T$35&lt;&gt;"",IF($Q$7:$Q$35&lt;&gt;"",ROW($Q$7:$Q$35)-MIN(ROW($Q$7:$Q$35))+1,""),""),ROW()-ROW(A$37)+1))),),"")</f>
        <v/>
      </c>
      <c r="W64" s="0" t="str">
        <f aca="false">IFERROR(CONCATENATE((INDEX($Z$7:$Z$35,SMALL(IF($Z$7:$Z$35&lt;&gt;"",IF($W$7:$W$35&lt;&gt;"",ROW($W$7:$W$35)-MIN(ROW($W$7:$W$35))+1,""),""),ROW()-ROW(A$37)+1))),","),"")</f>
        <v/>
      </c>
      <c r="X64" s="0" t="str">
        <f aca="false">IFERROR(CONCATENATE(TEXT(INDEX($W$7:$W$35,SMALL(IF($Z$7:$Z$35&lt;&gt;"",IF($W$7:$W$35&lt;&gt;"",ROW($W$7:$W$35)-MIN(ROW($W$7:$W$35))+1,""),""),ROW()-ROW(A$37)+1)),"##0"),","),"")</f>
        <v/>
      </c>
      <c r="Y64" s="0" t="str">
        <f aca="false">IFERROR(CONCATENATE((INDEX($A$7:$A$35,SMALL(IF($Z$7:$Z$35&lt;&gt;"",IF($W$7:$W$35&lt;&gt;"",ROW($W$7:$W$35)-MIN(ROW($W$7:$W$35))+1,""),""),ROW()-ROW(A$37)+1))),),"")</f>
        <v/>
      </c>
    </row>
    <row r="65" customFormat="false" ht="15" hidden="false" customHeight="false" outlineLevel="0" collapsed="false">
      <c r="K65" s="0" t="str">
        <f aca="false">IFERROR(CONCATENATE(TEXT(INDEX($K$7:$K$35,SMALL(IF($N$7:$N$35&lt;&gt;"",IF($K$7:$K$35&lt;&gt;"",ROW($K$7:$K$35)-MIN(ROW($K$7:$K$35))+1,""),""),ROW()-ROW(A$37)+1)),"##0"),","),"")</f>
        <v/>
      </c>
      <c r="L65" s="0" t="str">
        <f aca="false">IFERROR(CONCATENATE((INDEX($N$7:$N$35,SMALL(IF($N$7:$N$35&lt;&gt;"",IF($K$7:$K$35&lt;&gt;"",ROW($K$7:$K$35)-MIN(ROW($K$7:$K$35))+1,""),""),ROW()-ROW(A$37)+1))),","),"")</f>
        <v/>
      </c>
      <c r="M65" s="0" t="str">
        <f aca="false">IFERROR(CONCATENATE((INDEX($A$7:$A$35,SMALL(IF($N$7:$N$35&lt;&gt;"",IF($K$7:$K$35&lt;&gt;"",ROW($K$7:$K$35)-MIN(ROW($K$7:$K$35))+1,""),""),ROW()-ROW(A$37)+1))),),"")</f>
        <v/>
      </c>
      <c r="Q65" s="0" t="str">
        <f aca="false">IFERROR(CONCATENATE((INDEX($T$7:$T$35,SMALL(IF($T$7:$T$35&lt;&gt;"",IF($Q$7:$Q$35&lt;&gt;"",ROW($Q$7:$Q$35)-MIN(ROW($Q$7:$Q$35))+1,""),""),ROW()-ROW(A$37)+1)))," "),"")</f>
        <v/>
      </c>
      <c r="R65" s="0" t="str">
        <f aca="false">IFERROR(CONCATENATE(TEXT(INDEX($Q$7:$Q$35,SMALL(IF($T$7:$T$35&lt;&gt;"",IF($Q$7:$Q$35&lt;&gt;"",ROW($Q$7:$Q$35)-MIN(ROW($Q$7:$Q$35))+1,""),""),ROW()-ROW(A$37)+1)),"##0")," "),"")</f>
        <v/>
      </c>
      <c r="S65" s="0" t="str">
        <f aca="false">IFERROR(CONCATENATE((INDEX($A$7:$A$35,SMALL(IF($T$7:$T$35&lt;&gt;"",IF($Q$7:$Q$35&lt;&gt;"",ROW($Q$7:$Q$35)-MIN(ROW($Q$7:$Q$35))+1,""),""),ROW()-ROW(A$37)+1))),),"")</f>
        <v/>
      </c>
      <c r="W65" s="0" t="str">
        <f aca="false">IFERROR(CONCATENATE((INDEX($Z$7:$Z$35,SMALL(IF($Z$7:$Z$35&lt;&gt;"",IF($W$7:$W$35&lt;&gt;"",ROW($W$7:$W$35)-MIN(ROW($W$7:$W$35))+1,""),""),ROW()-ROW(A$37)+1))),","),"")</f>
        <v/>
      </c>
      <c r="X65" s="0" t="str">
        <f aca="false">IFERROR(CONCATENATE(TEXT(INDEX($W$7:$W$35,SMALL(IF($Z$7:$Z$35&lt;&gt;"",IF($W$7:$W$35&lt;&gt;"",ROW($W$7:$W$35)-MIN(ROW($W$7:$W$35))+1,""),""),ROW()-ROW(A$37)+1)),"##0"),","),"")</f>
        <v/>
      </c>
      <c r="Y65" s="0" t="str">
        <f aca="false">IFERROR(CONCATENATE((INDEX($A$7:$A$35,SMALL(IF($Z$7:$Z$35&lt;&gt;"",IF($W$7:$W$35&lt;&gt;"",ROW($W$7:$W$35)-MIN(ROW($W$7:$W$35))+1,""),""),ROW()-ROW(A$37)+1))),),"")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1">
    <cfRule type="cellIs" priority="3" operator="lessThanOrEqual" aboveAverage="0" equalAverage="0" bottom="0" percent="0" rank="0" text="" dxfId="0">
      <formula>H11</formula>
    </cfRule>
  </conditionalFormatting>
  <conditionalFormatting sqref="L12">
    <cfRule type="cellIs" priority="4" operator="lessThanOrEqual" aboveAverage="0" equalAverage="0" bottom="0" percent="0" rank="0" text="" dxfId="0">
      <formula>H12</formula>
    </cfRule>
  </conditionalFormatting>
  <conditionalFormatting sqref="L13">
    <cfRule type="cellIs" priority="5" operator="lessThanOrEqual" aboveAverage="0" equalAverage="0" bottom="0" percent="0" rank="0" text="" dxfId="0">
      <formula>H13</formula>
    </cfRule>
  </conditionalFormatting>
  <conditionalFormatting sqref="L14">
    <cfRule type="cellIs" priority="6" operator="lessThanOrEqual" aboveAverage="0" equalAverage="0" bottom="0" percent="0" rank="0" text="" dxfId="0">
      <formula>H14</formula>
    </cfRule>
  </conditionalFormatting>
  <conditionalFormatting sqref="L15">
    <cfRule type="cellIs" priority="7" operator="lessThanOrEqual" aboveAverage="0" equalAverage="0" bottom="0" percent="0" rank="0" text="" dxfId="0">
      <formula>H15</formula>
    </cfRule>
  </conditionalFormatting>
  <conditionalFormatting sqref="L16">
    <cfRule type="cellIs" priority="8" operator="lessThanOrEqual" aboveAverage="0" equalAverage="0" bottom="0" percent="0" rank="0" text="" dxfId="0">
      <formula>H16</formula>
    </cfRule>
  </conditionalFormatting>
  <conditionalFormatting sqref="L17">
    <cfRule type="cellIs" priority="9" operator="lessThanOrEqual" aboveAverage="0" equalAverage="0" bottom="0" percent="0" rank="0" text="" dxfId="0">
      <formula>H17</formula>
    </cfRule>
  </conditionalFormatting>
  <conditionalFormatting sqref="L18">
    <cfRule type="cellIs" priority="10" operator="lessThanOrEqual" aboveAverage="0" equalAverage="0" bottom="0" percent="0" rank="0" text="" dxfId="0">
      <formula>H18</formula>
    </cfRule>
  </conditionalFormatting>
  <conditionalFormatting sqref="L19">
    <cfRule type="cellIs" priority="11" operator="lessThanOrEqual" aboveAverage="0" equalAverage="0" bottom="0" percent="0" rank="0" text="" dxfId="0">
      <formula>H19</formula>
    </cfRule>
  </conditionalFormatting>
  <conditionalFormatting sqref="L20">
    <cfRule type="cellIs" priority="12" operator="lessThanOrEqual" aboveAverage="0" equalAverage="0" bottom="0" percent="0" rank="0" text="" dxfId="0">
      <formula>H20</formula>
    </cfRule>
  </conditionalFormatting>
  <conditionalFormatting sqref="L21">
    <cfRule type="cellIs" priority="13" operator="lessThanOrEqual" aboveAverage="0" equalAverage="0" bottom="0" percent="0" rank="0" text="" dxfId="0">
      <formula>H21</formula>
    </cfRule>
  </conditionalFormatting>
  <conditionalFormatting sqref="L22">
    <cfRule type="cellIs" priority="14" operator="lessThanOrEqual" aboveAverage="0" equalAverage="0" bottom="0" percent="0" rank="0" text="" dxfId="0">
      <formula>H22</formula>
    </cfRule>
  </conditionalFormatting>
  <conditionalFormatting sqref="L23">
    <cfRule type="cellIs" priority="15" operator="lessThanOrEqual" aboveAverage="0" equalAverage="0" bottom="0" percent="0" rank="0" text="" dxfId="0">
      <formula>H23</formula>
    </cfRule>
  </conditionalFormatting>
  <conditionalFormatting sqref="L24">
    <cfRule type="cellIs" priority="16" operator="lessThanOrEqual" aboveAverage="0" equalAverage="0" bottom="0" percent="0" rank="0" text="" dxfId="0">
      <formula>H24</formula>
    </cfRule>
  </conditionalFormatting>
  <conditionalFormatting sqref="L25">
    <cfRule type="cellIs" priority="17" operator="lessThanOrEqual" aboveAverage="0" equalAverage="0" bottom="0" percent="0" rank="0" text="" dxfId="0">
      <formula>H25</formula>
    </cfRule>
  </conditionalFormatting>
  <conditionalFormatting sqref="L26">
    <cfRule type="cellIs" priority="18" operator="lessThanOrEqual" aboveAverage="0" equalAverage="0" bottom="0" percent="0" rank="0" text="" dxfId="0">
      <formula>H26</formula>
    </cfRule>
  </conditionalFormatting>
  <conditionalFormatting sqref="L27">
    <cfRule type="cellIs" priority="19" operator="lessThanOrEqual" aboveAverage="0" equalAverage="0" bottom="0" percent="0" rank="0" text="" dxfId="0">
      <formula>H27</formula>
    </cfRule>
  </conditionalFormatting>
  <conditionalFormatting sqref="L28">
    <cfRule type="cellIs" priority="20" operator="lessThanOrEqual" aboveAverage="0" equalAverage="0" bottom="0" percent="0" rank="0" text="" dxfId="0">
      <formula>H28</formula>
    </cfRule>
  </conditionalFormatting>
  <conditionalFormatting sqref="L29">
    <cfRule type="cellIs" priority="21" operator="lessThanOrEqual" aboveAverage="0" equalAverage="0" bottom="0" percent="0" rank="0" text="" dxfId="0">
      <formula>H29</formula>
    </cfRule>
  </conditionalFormatting>
  <conditionalFormatting sqref="L30">
    <cfRule type="cellIs" priority="22" operator="lessThanOrEqual" aboveAverage="0" equalAverage="0" bottom="0" percent="0" rank="0" text="" dxfId="0">
      <formula>H30</formula>
    </cfRule>
  </conditionalFormatting>
  <conditionalFormatting sqref="L31">
    <cfRule type="cellIs" priority="23" operator="lessThanOrEqual" aboveAverage="0" equalAverage="0" bottom="0" percent="0" rank="0" text="" dxfId="0">
      <formula>H31</formula>
    </cfRule>
  </conditionalFormatting>
  <conditionalFormatting sqref="L32">
    <cfRule type="cellIs" priority="24" operator="lessThanOrEqual" aboveAverage="0" equalAverage="0" bottom="0" percent="0" rank="0" text="" dxfId="0">
      <formula>H32</formula>
    </cfRule>
  </conditionalFormatting>
  <conditionalFormatting sqref="L33">
    <cfRule type="cellIs" priority="25" operator="lessThanOrEqual" aboveAverage="0" equalAverage="0" bottom="0" percent="0" rank="0" text="" dxfId="0">
      <formula>H33</formula>
    </cfRule>
  </conditionalFormatting>
  <conditionalFormatting sqref="L34">
    <cfRule type="cellIs" priority="26" operator="lessThanOrEqual" aboveAverage="0" equalAverage="0" bottom="0" percent="0" rank="0" text="" dxfId="0">
      <formula>H34</formula>
    </cfRule>
  </conditionalFormatting>
  <conditionalFormatting sqref="L7">
    <cfRule type="cellIs" priority="27" operator="lessThanOrEqual" aboveAverage="0" equalAverage="0" bottom="0" percent="0" rank="0" text="" dxfId="0">
      <formula>H7</formula>
    </cfRule>
  </conditionalFormatting>
  <conditionalFormatting sqref="L9">
    <cfRule type="cellIs" priority="28" operator="lessThanOrEqual" aboveAverage="0" equalAverage="0" bottom="0" percent="0" rank="0" text="" dxfId="0">
      <formula>H9</formula>
    </cfRule>
  </conditionalFormatting>
  <conditionalFormatting sqref="M10">
    <cfRule type="cellIs" priority="29" operator="lessThanOrEqual" aboveAverage="0" equalAverage="0" bottom="0" percent="0" rank="0" text="" dxfId="0">
      <formula>I10</formula>
    </cfRule>
  </conditionalFormatting>
  <conditionalFormatting sqref="M11">
    <cfRule type="cellIs" priority="30" operator="lessThanOrEqual" aboveAverage="0" equalAverage="0" bottom="0" percent="0" rank="0" text="" dxfId="0">
      <formula>I11</formula>
    </cfRule>
  </conditionalFormatting>
  <conditionalFormatting sqref="M12">
    <cfRule type="cellIs" priority="31" operator="lessThanOrEqual" aboveAverage="0" equalAverage="0" bottom="0" percent="0" rank="0" text="" dxfId="0">
      <formula>I12</formula>
    </cfRule>
  </conditionalFormatting>
  <conditionalFormatting sqref="M13">
    <cfRule type="cellIs" priority="32" operator="lessThanOrEqual" aboveAverage="0" equalAverage="0" bottom="0" percent="0" rank="0" text="" dxfId="0">
      <formula>I13</formula>
    </cfRule>
  </conditionalFormatting>
  <conditionalFormatting sqref="M14">
    <cfRule type="cellIs" priority="33" operator="lessThanOrEqual" aboveAverage="0" equalAverage="0" bottom="0" percent="0" rank="0" text="" dxfId="0">
      <formula>I14</formula>
    </cfRule>
  </conditionalFormatting>
  <conditionalFormatting sqref="M15">
    <cfRule type="cellIs" priority="34" operator="lessThanOrEqual" aboveAverage="0" equalAverage="0" bottom="0" percent="0" rank="0" text="" dxfId="0">
      <formula>I15</formula>
    </cfRule>
  </conditionalFormatting>
  <conditionalFormatting sqref="M16">
    <cfRule type="cellIs" priority="35" operator="lessThanOrEqual" aboveAverage="0" equalAverage="0" bottom="0" percent="0" rank="0" text="" dxfId="0">
      <formula>I16</formula>
    </cfRule>
  </conditionalFormatting>
  <conditionalFormatting sqref="M17">
    <cfRule type="cellIs" priority="36" operator="lessThanOrEqual" aboveAverage="0" equalAverage="0" bottom="0" percent="0" rank="0" text="" dxfId="0">
      <formula>I17</formula>
    </cfRule>
  </conditionalFormatting>
  <conditionalFormatting sqref="M18">
    <cfRule type="cellIs" priority="37" operator="lessThanOrEqual" aboveAverage="0" equalAverage="0" bottom="0" percent="0" rank="0" text="" dxfId="0">
      <formula>I18</formula>
    </cfRule>
  </conditionalFormatting>
  <conditionalFormatting sqref="M19">
    <cfRule type="cellIs" priority="38" operator="lessThanOrEqual" aboveAverage="0" equalAverage="0" bottom="0" percent="0" rank="0" text="" dxfId="0">
      <formula>I19</formula>
    </cfRule>
  </conditionalFormatting>
  <conditionalFormatting sqref="M20">
    <cfRule type="cellIs" priority="39" operator="lessThanOrEqual" aboveAverage="0" equalAverage="0" bottom="0" percent="0" rank="0" text="" dxfId="0">
      <formula>I20</formula>
    </cfRule>
  </conditionalFormatting>
  <conditionalFormatting sqref="M21">
    <cfRule type="cellIs" priority="40" operator="lessThanOrEqual" aboveAverage="0" equalAverage="0" bottom="0" percent="0" rank="0" text="" dxfId="0">
      <formula>I21</formula>
    </cfRule>
  </conditionalFormatting>
  <conditionalFormatting sqref="M22">
    <cfRule type="cellIs" priority="41" operator="lessThanOrEqual" aboveAverage="0" equalAverage="0" bottom="0" percent="0" rank="0" text="" dxfId="0">
      <formula>I22</formula>
    </cfRule>
  </conditionalFormatting>
  <conditionalFormatting sqref="M23">
    <cfRule type="cellIs" priority="42" operator="lessThanOrEqual" aboveAverage="0" equalAverage="0" bottom="0" percent="0" rank="0" text="" dxfId="0">
      <formula>I23</formula>
    </cfRule>
  </conditionalFormatting>
  <conditionalFormatting sqref="M24">
    <cfRule type="cellIs" priority="43" operator="lessThanOrEqual" aboveAverage="0" equalAverage="0" bottom="0" percent="0" rank="0" text="" dxfId="0">
      <formula>I24</formula>
    </cfRule>
  </conditionalFormatting>
  <conditionalFormatting sqref="M25">
    <cfRule type="cellIs" priority="44" operator="lessThanOrEqual" aboveAverage="0" equalAverage="0" bottom="0" percent="0" rank="0" text="" dxfId="0">
      <formula>I25</formula>
    </cfRule>
  </conditionalFormatting>
  <conditionalFormatting sqref="M26">
    <cfRule type="cellIs" priority="45" operator="lessThanOrEqual" aboveAverage="0" equalAverage="0" bottom="0" percent="0" rank="0" text="" dxfId="0">
      <formula>I26</formula>
    </cfRule>
  </conditionalFormatting>
  <conditionalFormatting sqref="M27">
    <cfRule type="cellIs" priority="46" operator="lessThanOrEqual" aboveAverage="0" equalAverage="0" bottom="0" percent="0" rank="0" text="" dxfId="0">
      <formula>I27</formula>
    </cfRule>
  </conditionalFormatting>
  <conditionalFormatting sqref="M28">
    <cfRule type="cellIs" priority="47" operator="lessThanOrEqual" aboveAverage="0" equalAverage="0" bottom="0" percent="0" rank="0" text="" dxfId="0">
      <formula>I28</formula>
    </cfRule>
  </conditionalFormatting>
  <conditionalFormatting sqref="M29">
    <cfRule type="cellIs" priority="48" operator="lessThanOrEqual" aboveAverage="0" equalAverage="0" bottom="0" percent="0" rank="0" text="" dxfId="0">
      <formula>I29</formula>
    </cfRule>
  </conditionalFormatting>
  <conditionalFormatting sqref="M30">
    <cfRule type="cellIs" priority="49" operator="lessThanOrEqual" aboveAverage="0" equalAverage="0" bottom="0" percent="0" rank="0" text="" dxfId="0">
      <formula>I30</formula>
    </cfRule>
  </conditionalFormatting>
  <conditionalFormatting sqref="M31">
    <cfRule type="cellIs" priority="50" operator="lessThanOrEqual" aboveAverage="0" equalAverage="0" bottom="0" percent="0" rank="0" text="" dxfId="0">
      <formula>I31</formula>
    </cfRule>
  </conditionalFormatting>
  <conditionalFormatting sqref="M32">
    <cfRule type="cellIs" priority="51" operator="lessThanOrEqual" aboveAverage="0" equalAverage="0" bottom="0" percent="0" rank="0" text="" dxfId="0">
      <formula>I32</formula>
    </cfRule>
  </conditionalFormatting>
  <conditionalFormatting sqref="M33">
    <cfRule type="cellIs" priority="52" operator="lessThanOrEqual" aboveAverage="0" equalAverage="0" bottom="0" percent="0" rank="0" text="" dxfId="0">
      <formula>I33</formula>
    </cfRule>
  </conditionalFormatting>
  <conditionalFormatting sqref="M34">
    <cfRule type="cellIs" priority="53" operator="lessThanOrEqual" aboveAverage="0" equalAverage="0" bottom="0" percent="0" rank="0" text="" dxfId="0">
      <formula>I34</formula>
    </cfRule>
  </conditionalFormatting>
  <conditionalFormatting sqref="M7">
    <cfRule type="cellIs" priority="54" operator="lessThanOrEqual" aboveAverage="0" equalAverage="0" bottom="0" percent="0" rank="0" text="" dxfId="0">
      <formula>I7</formula>
    </cfRule>
  </conditionalFormatting>
  <conditionalFormatting sqref="M9">
    <cfRule type="cellIs" priority="55" operator="lessThanOrEqual" aboveAverage="0" equalAverage="0" bottom="0" percent="0" rank="0" text="" dxfId="0">
      <formula>I9</formula>
    </cfRule>
  </conditionalFormatting>
  <conditionalFormatting sqref="R11">
    <cfRule type="cellIs" priority="56" operator="lessThanOrEqual" aboveAverage="0" equalAverage="0" bottom="0" percent="0" rank="0" text="" dxfId="0">
      <formula>H11</formula>
    </cfRule>
  </conditionalFormatting>
  <conditionalFormatting sqref="R12">
    <cfRule type="cellIs" priority="57" operator="lessThanOrEqual" aboveAverage="0" equalAverage="0" bottom="0" percent="0" rank="0" text="" dxfId="0">
      <formula>H12</formula>
    </cfRule>
  </conditionalFormatting>
  <conditionalFormatting sqref="R14">
    <cfRule type="cellIs" priority="58" operator="lessThanOrEqual" aboveAverage="0" equalAverage="0" bottom="0" percent="0" rank="0" text="" dxfId="0">
      <formula>H14</formula>
    </cfRule>
  </conditionalFormatting>
  <conditionalFormatting sqref="R17">
    <cfRule type="cellIs" priority="59" operator="lessThanOrEqual" aboveAverage="0" equalAverage="0" bottom="0" percent="0" rank="0" text="" dxfId="0">
      <formula>H17</formula>
    </cfRule>
  </conditionalFormatting>
  <conditionalFormatting sqref="R22">
    <cfRule type="cellIs" priority="60" operator="lessThanOrEqual" aboveAverage="0" equalAverage="0" bottom="0" percent="0" rank="0" text="" dxfId="0">
      <formula>H22</formula>
    </cfRule>
  </conditionalFormatting>
  <conditionalFormatting sqref="R26">
    <cfRule type="cellIs" priority="61" operator="lessThanOrEqual" aboveAverage="0" equalAverage="0" bottom="0" percent="0" rank="0" text="" dxfId="0">
      <formula>H26</formula>
    </cfRule>
  </conditionalFormatting>
  <conditionalFormatting sqref="R30">
    <cfRule type="cellIs" priority="62" operator="lessThanOrEqual" aboveAverage="0" equalAverage="0" bottom="0" percent="0" rank="0" text="" dxfId="0">
      <formula>H30</formula>
    </cfRule>
  </conditionalFormatting>
  <conditionalFormatting sqref="R33">
    <cfRule type="cellIs" priority="63" operator="lessThanOrEqual" aboveAverage="0" equalAverage="0" bottom="0" percent="0" rank="0" text="" dxfId="0">
      <formula>H33</formula>
    </cfRule>
  </conditionalFormatting>
  <conditionalFormatting sqref="R35">
    <cfRule type="cellIs" priority="64" operator="lessThanOrEqual" aboveAverage="0" equalAverage="0" bottom="0" percent="0" rank="0" text="" dxfId="0">
      <formula>H35</formula>
    </cfRule>
  </conditionalFormatting>
  <conditionalFormatting sqref="R9">
    <cfRule type="cellIs" priority="65" operator="lessThanOrEqual" aboveAverage="0" equalAverage="0" bottom="0" percent="0" rank="0" text="" dxfId="0">
      <formula>H9</formula>
    </cfRule>
  </conditionalFormatting>
  <conditionalFormatting sqref="S11">
    <cfRule type="cellIs" priority="66" operator="lessThanOrEqual" aboveAverage="0" equalAverage="0" bottom="0" percent="0" rank="0" text="" dxfId="0">
      <formula>I11</formula>
    </cfRule>
  </conditionalFormatting>
  <conditionalFormatting sqref="S12">
    <cfRule type="cellIs" priority="67" operator="lessThanOrEqual" aboveAverage="0" equalAverage="0" bottom="0" percent="0" rank="0" text="" dxfId="0">
      <formula>I12</formula>
    </cfRule>
  </conditionalFormatting>
  <conditionalFormatting sqref="S14">
    <cfRule type="cellIs" priority="68" operator="lessThanOrEqual" aboveAverage="0" equalAverage="0" bottom="0" percent="0" rank="0" text="" dxfId="0">
      <formula>I14</formula>
    </cfRule>
  </conditionalFormatting>
  <conditionalFormatting sqref="S17">
    <cfRule type="cellIs" priority="69" operator="lessThanOrEqual" aboveAverage="0" equalAverage="0" bottom="0" percent="0" rank="0" text="" dxfId="0">
      <formula>I17</formula>
    </cfRule>
  </conditionalFormatting>
  <conditionalFormatting sqref="S22">
    <cfRule type="cellIs" priority="70" operator="lessThanOrEqual" aboveAverage="0" equalAverage="0" bottom="0" percent="0" rank="0" text="" dxfId="0">
      <formula>I22</formula>
    </cfRule>
  </conditionalFormatting>
  <conditionalFormatting sqref="S26">
    <cfRule type="cellIs" priority="71" operator="lessThanOrEqual" aboveAverage="0" equalAverage="0" bottom="0" percent="0" rank="0" text="" dxfId="0">
      <formula>I26</formula>
    </cfRule>
  </conditionalFormatting>
  <conditionalFormatting sqref="S30">
    <cfRule type="cellIs" priority="72" operator="lessThanOrEqual" aboveAverage="0" equalAverage="0" bottom="0" percent="0" rank="0" text="" dxfId="0">
      <formula>I30</formula>
    </cfRule>
  </conditionalFormatting>
  <conditionalFormatting sqref="S33">
    <cfRule type="cellIs" priority="73" operator="lessThanOrEqual" aboveAverage="0" equalAverage="0" bottom="0" percent="0" rank="0" text="" dxfId="0">
      <formula>I33</formula>
    </cfRule>
  </conditionalFormatting>
  <conditionalFormatting sqref="S35">
    <cfRule type="cellIs" priority="74" operator="lessThanOrEqual" aboveAverage="0" equalAverage="0" bottom="0" percent="0" rank="0" text="" dxfId="0">
      <formula>I35</formula>
    </cfRule>
  </conditionalFormatting>
  <conditionalFormatting sqref="S9">
    <cfRule type="cellIs" priority="75" operator="lessThanOrEqual" aboveAverage="0" equalAverage="0" bottom="0" percent="0" rank="0" text="" dxfId="0">
      <formula>I9</formula>
    </cfRule>
  </conditionalFormatting>
  <hyperlinks>
    <hyperlink ref="O7" r:id="rId2" display="Link"/>
    <hyperlink ref="AA7" r:id="rId3" display="Link"/>
    <hyperlink ref="O9" r:id="rId4" display="Link"/>
    <hyperlink ref="U9" r:id="rId5" display="Link"/>
    <hyperlink ref="AA9" r:id="rId6" display="Link"/>
    <hyperlink ref="O10" r:id="rId7" display="Link"/>
    <hyperlink ref="O11" r:id="rId8" display="Link"/>
    <hyperlink ref="U11" r:id="rId9" display="Link"/>
    <hyperlink ref="O12" r:id="rId10" display="Link"/>
    <hyperlink ref="U12" r:id="rId11" display="Link"/>
    <hyperlink ref="O13" r:id="rId12" display="Link"/>
    <hyperlink ref="O14" r:id="rId13" display="Link"/>
    <hyperlink ref="U14" r:id="rId14" display="Link"/>
    <hyperlink ref="O15" r:id="rId15" display="Link"/>
    <hyperlink ref="O16" r:id="rId16" display="Link"/>
    <hyperlink ref="O17" r:id="rId17" display="Link"/>
    <hyperlink ref="U17" r:id="rId18" display="Link"/>
    <hyperlink ref="AA17" r:id="rId19" display="Link"/>
    <hyperlink ref="O18" r:id="rId20" display="Link"/>
    <hyperlink ref="AA18" r:id="rId21" display="Link"/>
    <hyperlink ref="O19" r:id="rId22" display="Link"/>
    <hyperlink ref="O20" r:id="rId23" display="Link"/>
    <hyperlink ref="O21" r:id="rId24" display="Link"/>
    <hyperlink ref="O22" r:id="rId25" display="Link"/>
    <hyperlink ref="U22" r:id="rId26" display="Link"/>
    <hyperlink ref="AA22" r:id="rId27" display="Link"/>
    <hyperlink ref="O23" r:id="rId28" display="Link"/>
    <hyperlink ref="O24" r:id="rId29" display="Link"/>
    <hyperlink ref="O25" r:id="rId30" display="Link"/>
    <hyperlink ref="O26" r:id="rId31" display="Link"/>
    <hyperlink ref="U26" r:id="rId32" display="Link"/>
    <hyperlink ref="AA26" r:id="rId33" display="Link"/>
    <hyperlink ref="O27" r:id="rId34" display="Link"/>
    <hyperlink ref="O28" r:id="rId35" display="Link"/>
    <hyperlink ref="O29" r:id="rId36" display="Link"/>
    <hyperlink ref="O30" r:id="rId37" display="Link"/>
    <hyperlink ref="U30" r:id="rId38" display="Link"/>
    <hyperlink ref="O31" r:id="rId39" display="Link"/>
    <hyperlink ref="O32" r:id="rId40" display="Link"/>
    <hyperlink ref="AA32" r:id="rId41" display="Link"/>
    <hyperlink ref="O33" r:id="rId42" display="Link"/>
    <hyperlink ref="U33" r:id="rId43" display="Link"/>
    <hyperlink ref="AA33" r:id="rId44" display="Link"/>
    <hyperlink ref="O34" r:id="rId45" display="Link"/>
    <hyperlink ref="AA34" r:id="rId46" display="Link"/>
    <hyperlink ref="U35" r:id="rId47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2016-10-17T19:01:51Z</dcterms:created>
  <dc:language>es-AR</dc:language>
  <cp:lastModifiedBy>Diego Brengi</cp:lastModifiedBy>
  <dcterms:modified xsi:type="dcterms:W3CDTF">2016-10-17T16:03:40Z</dcterms:modified>
  <cp:revision>1</cp:revision>
</cp:coreProperties>
</file>