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ernet_LAN8720A_v2" sheetId="1" r:id="rId1"/>
  </sheets>
  <definedNames>
    <definedName name="BoardQty">'ethernet_LAN8720A_v2'!$I$1</definedName>
    <definedName name="digikey_part_data">'ethernet_LAN8720A_v2'!$J$5:$O$30</definedName>
    <definedName name="farnell_part_data">'ethernet_LAN8720A_v2'!$P$5:$U$30</definedName>
    <definedName name="global_part_data">'ethernet_LAN8720A_v2'!$A$5:$I$30</definedName>
    <definedName name="mouser_part_data">'ethernet_LAN8720A_v2'!$V$5:$AA$30</definedName>
    <definedName name="newark_part_data">'ethernet_LAN8720A_v2'!$AB$5:$AG$30</definedName>
    <definedName name="rs_part_data">'ethernet_LAN8720A_v2'!$AH$5:$AM$30</definedName>
    <definedName name="TotalCost">'ethernet_LAN8720A_v2'!$I$2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<sst xmlns="http://schemas.openxmlformats.org/spreadsheetml/2006/main" count="343" uniqueCount="212">
  <si>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</si>
  <si>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</si>
  <si>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</si>
  <si>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</si>
  <si>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</si>
  <si>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</si>
  <si>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</si>
  <si>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</si>
  <si>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</si>
  <si>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</si>
  <si>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U2</t>
  </si>
  <si>
    <t>ASV-50.000MHZ-E-T</t>
  </si>
  <si>
    <t>Abracon LLC</t>
  </si>
  <si>
    <t>eth:Oscillator_7.0x5.0mm</t>
  </si>
  <si>
    <t xml:space="preserve"> 50MHZ</t>
  </si>
  <si>
    <t>50MHz HCMOS XO Standard Oscillator SMD 3.3V 30mA En/Dis</t>
  </si>
  <si>
    <t>C2,C3,C6</t>
  </si>
  <si>
    <t>C0603C103K5RACTU</t>
  </si>
  <si>
    <t>Kemet</t>
  </si>
  <si>
    <t>eth:c_0603v2</t>
  </si>
  <si>
    <t>10nF</t>
  </si>
  <si>
    <t>CAP CER 10000PF 50V 10% X7R 0603</t>
  </si>
  <si>
    <t>P1</t>
  </si>
  <si>
    <t>SI-52003-F</t>
  </si>
  <si>
    <t>Stewart Connector</t>
  </si>
  <si>
    <t>eth:RJ45_SI-52003-F_PoE_ETH</t>
  </si>
  <si>
    <t>RJ45 Magjack Connector TH 10/100 Base-T, AutoMDIX, PoE</t>
  </si>
  <si>
    <t>L1</t>
  </si>
  <si>
    <t>BK1608HS220-T</t>
  </si>
  <si>
    <t>Taiyo Yuden</t>
  </si>
  <si>
    <t>eth:SM0603</t>
  </si>
  <si>
    <t>FBEAD 22</t>
  </si>
  <si>
    <t>FERRITE BEAD 22 OHM 0603 1LN</t>
  </si>
  <si>
    <t>U1</t>
  </si>
  <si>
    <t>LAN8720A-CP-TR</t>
  </si>
  <si>
    <t>Microchip Technology</t>
  </si>
  <si>
    <t>eth:QFN24</t>
  </si>
  <si>
    <t>LAN8720A-CP</t>
  </si>
  <si>
    <t>4/4 Transceiver Full RMII 24-QFN (4x4)</t>
  </si>
  <si>
    <t>XA1</t>
  </si>
  <si>
    <t>M50-3502042</t>
  </si>
  <si>
    <t>Harwin</t>
  </si>
  <si>
    <t>eth:Conn_Poncho_Izquierdo</t>
  </si>
  <si>
    <t>Conn_Poncho2P_2x_20x2</t>
  </si>
  <si>
    <t>40P Header BTB Conn Gold 50mils 1.27mmTHole</t>
  </si>
  <si>
    <t>R10-R12</t>
  </si>
  <si>
    <t>RC0603JR-0722RL</t>
  </si>
  <si>
    <t>Yageo</t>
  </si>
  <si>
    <t>eth:SM0603_Resistor</t>
  </si>
  <si>
    <t>22</t>
  </si>
  <si>
    <t>RES 22 OHM 1/10W 5%</t>
  </si>
  <si>
    <t>MH1,MH2</t>
  </si>
  <si>
    <t>eth:MountingHole_2.2mm_M2_Pad</t>
  </si>
  <si>
    <t>MOUNTING-HOLE</t>
  </si>
  <si>
    <t>C4,C9,C10,C15</t>
  </si>
  <si>
    <t>C0603C104K4RACTU</t>
  </si>
  <si>
    <t>100nF</t>
  </si>
  <si>
    <t>CAP CER 0,1UF 16V 10% X7R 0603</t>
  </si>
  <si>
    <t>C8</t>
  </si>
  <si>
    <t>C0603C105K4RACTU</t>
  </si>
  <si>
    <t>1uF</t>
  </si>
  <si>
    <t>CAP CER 1UF 16V 10% X7R 0603</t>
  </si>
  <si>
    <t>R3-R6</t>
  </si>
  <si>
    <t>RC0603FR-0749R9L</t>
  </si>
  <si>
    <t>49,9 1%</t>
  </si>
  <si>
    <t>RES 49,9 OHM 1/10W 1% 0603 SMD</t>
  </si>
  <si>
    <t>R7-R9,R13,R14,R24</t>
  </si>
  <si>
    <t>CR0603-J/-000ELF</t>
  </si>
  <si>
    <t>Bourns</t>
  </si>
  <si>
    <t>0</t>
  </si>
  <si>
    <t>RES SMD 0.0OHM JUMPER 1/10W 0603</t>
  </si>
  <si>
    <t>R17,R18</t>
  </si>
  <si>
    <t>RC0603JR-07270RL</t>
  </si>
  <si>
    <t>270</t>
  </si>
  <si>
    <t>RES 270 OHM 1/10W 5% 0603 SMD</t>
  </si>
  <si>
    <t>R2,R15,R16</t>
  </si>
  <si>
    <t>RC0603JR-0710KL</t>
  </si>
  <si>
    <t>10k</t>
  </si>
  <si>
    <t>RES 10K OHM 1/10W 5% 0603 SMD</t>
  </si>
  <si>
    <t>FID1-FID3</t>
  </si>
  <si>
    <t>eth:Fiducial_1mm_Dia_2.54mm_Outer_CopperTop</t>
  </si>
  <si>
    <t>FIDUCIAL</t>
  </si>
  <si>
    <t>C7</t>
  </si>
  <si>
    <t>C0603C471K5RACTU</t>
  </si>
  <si>
    <t>470pF</t>
  </si>
  <si>
    <t>CAP CER 470PF 50V 10% X7R 0603</t>
  </si>
  <si>
    <t>C11-C14</t>
  </si>
  <si>
    <t>C0603C180J5GACTU</t>
  </si>
  <si>
    <t>18pF</t>
  </si>
  <si>
    <t>CAP CER 18PF 50V 5% NP0 0603</t>
  </si>
  <si>
    <t>R20,R22,R23</t>
  </si>
  <si>
    <t>CR0603-JW-330GLF</t>
  </si>
  <si>
    <t>33</t>
  </si>
  <si>
    <t>RES 33 OHM 1/10W 5% 0603 SMD</t>
  </si>
  <si>
    <t>P3</t>
  </si>
  <si>
    <t>eth:PIN_ARRAY_4X2</t>
  </si>
  <si>
    <t>PoE</t>
  </si>
  <si>
    <t>8 Pin Header  Conn Gold 50 mils  1.27mm THole</t>
  </si>
  <si>
    <t>JP1</t>
  </si>
  <si>
    <t>Oddities:NetTie-II_SMD</t>
  </si>
  <si>
    <t>JUMPER3</t>
  </si>
  <si>
    <t>R21,R25</t>
  </si>
  <si>
    <t>CR0603-JW-104ELF</t>
  </si>
  <si>
    <t>100k</t>
  </si>
  <si>
    <t>RES SMD 100K OHM 5% 1/10W 0603</t>
  </si>
  <si>
    <t>C1,C5,C16</t>
  </si>
  <si>
    <t>T491A106K006AT7280</t>
  </si>
  <si>
    <t>eth:c_1206_tantalio_2</t>
  </si>
  <si>
    <t>10uF</t>
  </si>
  <si>
    <t>CAP TANT 10UF 6.3V 10% 1206</t>
  </si>
  <si>
    <t>R1</t>
  </si>
  <si>
    <t>RC0603JR-071K5L</t>
  </si>
  <si>
    <t>1k5</t>
  </si>
  <si>
    <t>RES 1.5K OHM 1/10W 5% 0603 SMD</t>
  </si>
  <si>
    <t>R19</t>
  </si>
  <si>
    <t>RC0603FR-0712K1L</t>
  </si>
  <si>
    <t>12.1k 1%</t>
  </si>
  <si>
    <t>RES SMD 12.1K OHM 1% 1/10W 0603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</si>
  <si>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</si>
  <si>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</si>
  <si>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</si>
  <si>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</si>
  <si>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</si>
  <si>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</si>
  <si>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</si>
  <si>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</si>
  <si>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</si>
  <si>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535-10087-1-ND</t>
  </si>
  <si>
    <t>399-1091-1-ND</t>
  </si>
  <si>
    <t>380-1119-ND</t>
  </si>
  <si>
    <t>587-1869-1-ND</t>
  </si>
  <si>
    <t>LAN8720A-CP-CT-ND</t>
  </si>
  <si>
    <t>952-1387-ND</t>
  </si>
  <si>
    <t>311-22GRCT-ND</t>
  </si>
  <si>
    <t>399-1096-1-ND</t>
  </si>
  <si>
    <t>399-7847-1-ND</t>
  </si>
  <si>
    <t>311-49.9HRCT-ND</t>
  </si>
  <si>
    <t>CR0603-J/-000ELFCT-ND</t>
  </si>
  <si>
    <t>311-270GRCT-ND</t>
  </si>
  <si>
    <t>311-10KGRCT-ND</t>
  </si>
  <si>
    <t>399-1075-1-ND</t>
  </si>
  <si>
    <t>399-1052-1-ND</t>
  </si>
  <si>
    <t>CR0603-JW-330GLFCT-ND</t>
  </si>
  <si>
    <t>CR0603-JW-104ELFCT-ND</t>
  </si>
  <si>
    <t>311-1.5KGRCT-ND</t>
  </si>
  <si>
    <t>311-12.1KHRCT-ND</t>
  </si>
  <si>
    <t>Farnell</t>
  </si>
  <si>
    <t>1414609</t>
  </si>
  <si>
    <t>2676004</t>
  </si>
  <si>
    <t>2810132</t>
  </si>
  <si>
    <t>1022307</t>
  </si>
  <si>
    <t>9233172</t>
  </si>
  <si>
    <t>1414610</t>
  </si>
  <si>
    <t>1650837</t>
  </si>
  <si>
    <t>2363480</t>
  </si>
  <si>
    <t>2008343</t>
  </si>
  <si>
    <t>9233300</t>
  </si>
  <si>
    <t>9233504</t>
  </si>
  <si>
    <t>1650849</t>
  </si>
  <si>
    <t>1414620</t>
  </si>
  <si>
    <t>2008346</t>
  </si>
  <si>
    <t>2333579</t>
  </si>
  <si>
    <t>9233407</t>
  </si>
  <si>
    <t>2413673</t>
  </si>
  <si>
    <t>Mouser</t>
  </si>
  <si>
    <t>815-ASV-50.000M-E-T</t>
  </si>
  <si>
    <t>80-C0603C103K5R</t>
  </si>
  <si>
    <t>530-SI-52003-F</t>
  </si>
  <si>
    <t>855-M50-3502042</t>
  </si>
  <si>
    <t>603-RC0603JR-0722RL</t>
  </si>
  <si>
    <t>80-C0603C104K4R</t>
  </si>
  <si>
    <t>80-C0603C105K4R</t>
  </si>
  <si>
    <t>603-RC0603FR-0749R9L</t>
  </si>
  <si>
    <t>603-RC0603JR-07270RL</t>
  </si>
  <si>
    <t>603-RC0603JR-0710KL</t>
  </si>
  <si>
    <t>80-C0603C180J5G</t>
  </si>
  <si>
    <t>652-CR0603-JW-330GLF</t>
  </si>
  <si>
    <t>80-T491A106K0067280</t>
  </si>
  <si>
    <t>603-RC0603JR-071K5L</t>
  </si>
  <si>
    <t>603-RC0603FR-0712K1L</t>
  </si>
  <si>
    <t>Newark</t>
  </si>
  <si>
    <t>25R1720</t>
  </si>
  <si>
    <t>30C5334</t>
  </si>
  <si>
    <t>03AC3548</t>
  </si>
  <si>
    <t>86H5390</t>
  </si>
  <si>
    <t>69W9463</t>
  </si>
  <si>
    <t>03M4128</t>
  </si>
  <si>
    <t>68R0168</t>
  </si>
  <si>
    <t>77R3551</t>
  </si>
  <si>
    <t>93K5997</t>
  </si>
  <si>
    <t>68R0100</t>
  </si>
  <si>
    <t>02J2264</t>
  </si>
  <si>
    <t>68R0174</t>
  </si>
  <si>
    <t>68R0144</t>
  </si>
  <si>
    <t>30C5318</t>
  </si>
  <si>
    <t>64K2845</t>
  </si>
  <si>
    <t>65T8182</t>
  </si>
  <si>
    <t>02J2288</t>
  </si>
  <si>
    <t>95W5212</t>
  </si>
  <si>
    <t>68R0139</t>
  </si>
  <si>
    <t>68R0055</t>
  </si>
  <si>
    <t>Rs Components</t>
  </si>
  <si>
    <t>264-4595</t>
  </si>
  <si>
    <t>741-8587</t>
  </si>
  <si>
    <t>681-1196</t>
  </si>
  <si>
    <t>264-4630</t>
  </si>
  <si>
    <t>801-5221</t>
  </si>
  <si>
    <t>740-8870</t>
  </si>
  <si>
    <t>298-9343</t>
  </si>
  <si>
    <t>147-415</t>
  </si>
  <si>
    <t>740-8937</t>
  </si>
  <si>
    <t>905-2779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</si>
</sst>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535-10087-1-ND%20" TargetMode="External"/><Relationship Id="rId2" Type="http://schemas.openxmlformats.org/officeDocument/2006/relationships/hyperlink" Target="http://www.mouser.com/Search/Refine.aspx?Keyword=ASV-50.000MHZ-E-T%20" TargetMode="External"/><Relationship Id="rId3" Type="http://schemas.openxmlformats.org/officeDocument/2006/relationships/hyperlink" Target="http://www.newark.com/webapp/wcs/stores/servlet/Search?catalogId=15003&amp;langId=-1&amp;storeId=10194&amp;gs=true&amp;st=ASV-50.000MHZ-E-T%20" TargetMode="External"/><Relationship Id="rId4" Type="http://schemas.openxmlformats.org/officeDocument/2006/relationships/hyperlink" Target="http://www.digikey.com/scripts/DkSearch/dksus.dll?WT.z_header=search_go&amp;lang=en&amp;keywords=399-1091-1-ND%20" TargetMode="External"/><Relationship Id="rId5" Type="http://schemas.openxmlformats.org/officeDocument/2006/relationships/hyperlink" Target="http://it.farnell.com/kemet/c0603c103k5ractu/condensatore-mlcc-x7r-10nf-50v/dp/1414609" TargetMode="External"/><Relationship Id="rId6" Type="http://schemas.openxmlformats.org/officeDocument/2006/relationships/hyperlink" Target="http://www.mouser.com/Search/../ProductDetail/KEMET/C0603C103K5RACTU/?qs=sGAEpiMZZMs0AnBnWHyRQJxdEn2F2BG1%2fBzHVE3ZwKE%3d" TargetMode="External"/><Relationship Id="rId7" Type="http://schemas.openxmlformats.org/officeDocument/2006/relationships/hyperlink" Target="http://www.newark.com/kemet/c0603c103k5ractu/ceramic-capacitor-0-01uf-50v-x7r/dp/30C5334" TargetMode="External"/><Relationship Id="rId8" Type="http://schemas.openxmlformats.org/officeDocument/2006/relationships/hyperlink" Target="http://it.rs-online.com/web/c/?searchTerm=C0603C103K5RACTU%20" TargetMode="External"/><Relationship Id="rId9" Type="http://schemas.openxmlformats.org/officeDocument/2006/relationships/hyperlink" Target="http://www.digikey.com/scripts/DkSearch/dksus.dll?WT.z_header=search_go&amp;lang=en&amp;keywords=380-1119-ND%20Stewart%20Connector" TargetMode="External"/><Relationship Id="rId10" Type="http://schemas.openxmlformats.org/officeDocument/2006/relationships/hyperlink" Target="http://it.farnell.com/webapp/wcs/stores/servlet/Search?catalogId=15001&amp;langId=-4&amp;storeId=10165&amp;gs=true&amp;st=SI-52003-F%20Stewart%20Connector" TargetMode="External"/><Relationship Id="rId11" Type="http://schemas.openxmlformats.org/officeDocument/2006/relationships/hyperlink" Target="http://www.mouser.com/Search/Refine.aspx?Keyword=SI-52003-F%20Stewart%20Connector" TargetMode="External"/><Relationship Id="rId12" Type="http://schemas.openxmlformats.org/officeDocument/2006/relationships/hyperlink" Target="http://www.newark.com/webapp/wcs/stores/servlet/Search?catalogId=15003&amp;langId=-1&amp;storeId=10194&amp;gs=true&amp;st=SI-52003-F%20Stewart%20Connector" TargetMode="External"/><Relationship Id="rId13" Type="http://schemas.openxmlformats.org/officeDocument/2006/relationships/hyperlink" Target="http://it.rs-online.com/web/c/?searchTerm=SI-52003-F%20" TargetMode="External"/><Relationship Id="rId14" Type="http://schemas.openxmlformats.org/officeDocument/2006/relationships/hyperlink" Target="http://www.digikey.com/scripts/DkSearch/dksus.dll?WT.z_header=search_go&amp;lang=en&amp;keywords=587-1869-1-ND%20" TargetMode="External"/><Relationship Id="rId15" Type="http://schemas.openxmlformats.org/officeDocument/2006/relationships/hyperlink" Target="http://www.newark.com/taiyo-yuden/bk1608hs220-t/ferrite-bead-0-05ohm-1-5a-0603/dp/86H5390" TargetMode="External"/><Relationship Id="rId16" Type="http://schemas.openxmlformats.org/officeDocument/2006/relationships/hyperlink" Target="http://www.digikey.com/product-detail/en/microchip-technology/LAN8720A-CP-TR/LAN8720A-CP-CT-ND/4307900" TargetMode="External"/><Relationship Id="rId17" Type="http://schemas.openxmlformats.org/officeDocument/2006/relationships/hyperlink" Target="http://it.farnell.com/webapp/wcs/stores/servlet/Search?catalogId=15001&amp;langId=-4&amp;storeId=10165&amp;gs=true&amp;st=LAN8720A-CP-TR%20" TargetMode="External"/><Relationship Id="rId18" Type="http://schemas.openxmlformats.org/officeDocument/2006/relationships/hyperlink" Target="http://www.newark.com/microchip/lan8720a-cp-tr/24-vqfn-4x4x0-9mm-t-r-small-footprint/dp/69W9463" TargetMode="External"/><Relationship Id="rId19" Type="http://schemas.openxmlformats.org/officeDocument/2006/relationships/hyperlink" Target="http://www.digikey.com/scripts/DkSearch/dksus.dll?WT.z_header=search_go&amp;lang=en&amp;keywords=952-1387-ND%20" TargetMode="External"/><Relationship Id="rId20" Type="http://schemas.openxmlformats.org/officeDocument/2006/relationships/hyperlink" Target="http://it.farnell.com/webapp/wcs/stores/servlet/Search?catalogId=15001&amp;langId=-4&amp;storeId=10165&amp;gs=true&amp;st=M50-3502042%20" TargetMode="External"/><Relationship Id="rId21" Type="http://schemas.openxmlformats.org/officeDocument/2006/relationships/hyperlink" Target="http://www.mouser.com/Search/Refine.aspx?Keyword=M50-3502042%20" TargetMode="External"/><Relationship Id="rId22" Type="http://schemas.openxmlformats.org/officeDocument/2006/relationships/hyperlink" Target="http://www.newark.com/webapp/wcs/stores/servlet/Search?catalogId=15003&amp;langId=-1&amp;storeId=10194&amp;gs=true&amp;st=M50-3502042%20" TargetMode="External"/><Relationship Id="rId23" Type="http://schemas.openxmlformats.org/officeDocument/2006/relationships/hyperlink" Target="http://it.rs-online.com/web/c/?searchTerm=M50-3502042%20" TargetMode="External"/><Relationship Id="rId24" Type="http://schemas.openxmlformats.org/officeDocument/2006/relationships/hyperlink" Target="http://www.digikey.com/scripts/DkSearch/dksus.dll?WT.z_header=search_go&amp;lang=en&amp;keywords=311-22GRCT-ND%20Yageo" TargetMode="External"/><Relationship Id="rId25" Type="http://schemas.openxmlformats.org/officeDocument/2006/relationships/hyperlink" Target="http://it.farnell.com/yageo-phycomp/rc0603jr-0722rl/res-film-spesso-22r-5-0-1w-0603/dp/9233172" TargetMode="External"/><Relationship Id="rId26" Type="http://schemas.openxmlformats.org/officeDocument/2006/relationships/hyperlink" Target="http://www.mouser.com/Search/Refine.aspx?Keyword=RC0603JR-0722RL%20Yageo" TargetMode="External"/><Relationship Id="rId27" Type="http://schemas.openxmlformats.org/officeDocument/2006/relationships/hyperlink" Target="http://www.newark.com/yageo/rc0603jr-0722rl/res-thick-film-22r-5-0-1w-0603/dp/68R0168" TargetMode="External"/><Relationship Id="rId28" Type="http://schemas.openxmlformats.org/officeDocument/2006/relationships/hyperlink" Target="http://www.digikey.com/scripts/DkSearch/dksus.dll?WT.z_header=search_go&amp;lang=en&amp;keywords=399-1096-1-ND%20" TargetMode="External"/><Relationship Id="rId29" Type="http://schemas.openxmlformats.org/officeDocument/2006/relationships/hyperlink" Target="http://it.farnell.com/kemet/c0603c104k4ractu/condensatore-mlcc-x7r-100nf-16v/dp/1414610" TargetMode="External"/><Relationship Id="rId30" Type="http://schemas.openxmlformats.org/officeDocument/2006/relationships/hyperlink" Target="http://www.mouser.com/Search/../ProductDetail/KEMET/C0603C104K4RACTU/?qs=sGAEpiMZZMs0AnBnWHyRQFqPnX0OlvcoGdtRY%252bgH1%2fs%3d" TargetMode="External"/><Relationship Id="rId31" Type="http://schemas.openxmlformats.org/officeDocument/2006/relationships/hyperlink" Target="http://www.newark.com/kemet/c0603c104k4ractu/ceramic-capacitor-0-1uf-16v-x7r/dp/77R3551" TargetMode="External"/><Relationship Id="rId32" Type="http://schemas.openxmlformats.org/officeDocument/2006/relationships/hyperlink" Target="http://it.rs-online.com/web/c/?searchTerm=C0603C104K4RACTU%20" TargetMode="External"/><Relationship Id="rId33" Type="http://schemas.openxmlformats.org/officeDocument/2006/relationships/hyperlink" Target="http://www.digikey.com/scripts/DkSearch/dksus.dll?WT.z_header=search_go&amp;lang=en&amp;keywords=399-7847-1-ND%20" TargetMode="External"/><Relationship Id="rId34" Type="http://schemas.openxmlformats.org/officeDocument/2006/relationships/hyperlink" Target="http://it.farnell.com/kemet/c0603c105k4ractu/condensatore-mlcc-x7r-1uf-16v/dp/1650837" TargetMode="External"/><Relationship Id="rId35" Type="http://schemas.openxmlformats.org/officeDocument/2006/relationships/hyperlink" Target="http://www.mouser.com/Search/../ProductDetail/KEMET/C0603C105K4RACTU/?qs=sGAEpiMZZMs0AnBnWHyRQKLP9quIYhdRNWcGDs%252b6gb0%3d" TargetMode="External"/><Relationship Id="rId36" Type="http://schemas.openxmlformats.org/officeDocument/2006/relationships/hyperlink" Target="http://www.newark.com/kemet/c0603c105k4ractu/ceramic-capacitor-1uf-16v-x7r/dp/93K5997" TargetMode="External"/><Relationship Id="rId37" Type="http://schemas.openxmlformats.org/officeDocument/2006/relationships/hyperlink" Target="http://it.rs-online.com/web/p/condensatori-ceramici-multistrato/8015221/" TargetMode="External"/><Relationship Id="rId38" Type="http://schemas.openxmlformats.org/officeDocument/2006/relationships/hyperlink" Target="http://www.digikey.com/scripts/DkSearch/dksus.dll?WT.z_header=search_go&amp;lang=en&amp;keywords=311-49.9HRCT-ND%20Yageo" TargetMode="External"/><Relationship Id="rId39" Type="http://schemas.openxmlformats.org/officeDocument/2006/relationships/hyperlink" Target="http://it.farnell.com/yageo/rc0603fr-0749r9l/res-thick-film-49r9-1-0-1w-0603/dp/2363480" TargetMode="External"/><Relationship Id="rId40" Type="http://schemas.openxmlformats.org/officeDocument/2006/relationships/hyperlink" Target="http://www.mouser.com/Search/Refine.aspx?Keyword=RC0603FR-0749R9L%20Yageo" TargetMode="External"/><Relationship Id="rId41" Type="http://schemas.openxmlformats.org/officeDocument/2006/relationships/hyperlink" Target="http://www.newark.com/yageo/rc0603fr-0749r9l/res-thick-film-49r9-1-0-1w-0603/dp/68R0100" TargetMode="External"/><Relationship Id="rId42" Type="http://schemas.openxmlformats.org/officeDocument/2006/relationships/hyperlink" Target="http://www.digikey.com/scripts/DkSearch/dksus.dll?WT.z_header=search_go&amp;lang=en&amp;keywords=CR0603-J%2F-000ELFCT-ND%20" TargetMode="External"/><Relationship Id="rId43" Type="http://schemas.openxmlformats.org/officeDocument/2006/relationships/hyperlink" Target="http://it.farnell.com/bourns/cr0603-j-000elf/res-film-spesso-0r-5-0-1w-0603/dp/2008343" TargetMode="External"/><Relationship Id="rId44" Type="http://schemas.openxmlformats.org/officeDocument/2006/relationships/hyperlink" Target="http://www.newark.com/bourns/cr0603-j-000elf/res-thick-film-0r-5-0-1w-0603/dp/02J2264" TargetMode="External"/><Relationship Id="rId45" Type="http://schemas.openxmlformats.org/officeDocument/2006/relationships/hyperlink" Target="http://it.rs-online.com/web/c/?searchTerm=CR0603-J%2F-000ELF%20" TargetMode="External"/><Relationship Id="rId46" Type="http://schemas.openxmlformats.org/officeDocument/2006/relationships/hyperlink" Target="http://www.digikey.com/scripts/DkSearch/dksus.dll?WT.z_header=search_go&amp;lang=en&amp;keywords=311-270GRCT-ND%20Yageo" TargetMode="External"/><Relationship Id="rId47" Type="http://schemas.openxmlformats.org/officeDocument/2006/relationships/hyperlink" Target="http://it.farnell.com/yageo-phycomp/rc0603jr-07270rl/res-film-spesso-270r-5-0-1w-0603/dp/9233300" TargetMode="External"/><Relationship Id="rId48" Type="http://schemas.openxmlformats.org/officeDocument/2006/relationships/hyperlink" Target="http://www.mouser.com/Search/../ProductDetail/Yageo/RC0603JR-07270RL/?qs=sGAEpiMZZMu61qfTUdNhG5eFuApKbqVdhcDsy8w%2fxbY%3d" TargetMode="External"/><Relationship Id="rId49" Type="http://schemas.openxmlformats.org/officeDocument/2006/relationships/hyperlink" Target="http://www.newark.com/yageo/rc0603jr-07270rl/res-thick-film-270r-5-0-1w-0603/dp/68R0174" TargetMode="External"/><Relationship Id="rId50" Type="http://schemas.openxmlformats.org/officeDocument/2006/relationships/hyperlink" Target="http://www.digikey.com/scripts/DkSearch/dksus.dll?WT.z_header=search_go&amp;lang=en&amp;keywords=311-10KGRCT-ND%20Yageo" TargetMode="External"/><Relationship Id="rId51" Type="http://schemas.openxmlformats.org/officeDocument/2006/relationships/hyperlink" Target="http://it.farnell.com/yageo-phycomp/rc0603jr-0710kl/res-film-spesso-10k-5-0-1w-0603/dp/9233504" TargetMode="External"/><Relationship Id="rId52" Type="http://schemas.openxmlformats.org/officeDocument/2006/relationships/hyperlink" Target="http://www.mouser.com/Search/Refine.aspx?Keyword=RC0603JR-0710KL%20Yageo" TargetMode="External"/><Relationship Id="rId53" Type="http://schemas.openxmlformats.org/officeDocument/2006/relationships/hyperlink" Target="http://www.newark.com/yageo/rc0603jr-0710kl/res-thick-film-10k-5-0-1w-0603/dp/68R0144" TargetMode="External"/><Relationship Id="rId54" Type="http://schemas.openxmlformats.org/officeDocument/2006/relationships/hyperlink" Target="http://www.digikey.com/scripts/DkSearch/dksus.dll?WT.z_header=search_go&amp;lang=en&amp;keywords=399-1075-1-ND%20" TargetMode="External"/><Relationship Id="rId55" Type="http://schemas.openxmlformats.org/officeDocument/2006/relationships/hyperlink" Target="http://it.farnell.com/kemet/c0603c471k5ractu/condensatore-mlcc-x7r-470pf-50v/dp/1650849" TargetMode="External"/><Relationship Id="rId56" Type="http://schemas.openxmlformats.org/officeDocument/2006/relationships/hyperlink" Target="http://www.newark.com/kemet/c0603c471k5ractu/ceramic-capacitor-470pf-50v-x7r/dp/30C5318" TargetMode="External"/><Relationship Id="rId57" Type="http://schemas.openxmlformats.org/officeDocument/2006/relationships/hyperlink" Target="http://it.rs-online.com/web/p/condensatori-ceramici-multistrato/2989343P/" TargetMode="External"/><Relationship Id="rId58" Type="http://schemas.openxmlformats.org/officeDocument/2006/relationships/hyperlink" Target="http://www.digikey.com/scripts/DkSearch/dksus.dll?WT.z_header=search_go&amp;lang=en&amp;keywords=399-1052-1-ND%20" TargetMode="External"/><Relationship Id="rId59" Type="http://schemas.openxmlformats.org/officeDocument/2006/relationships/hyperlink" Target="http://it.farnell.com/kemet/c0603c180j5gactu/condens-mlcc-c0g-np0-18pf-50v/dp/1414620" TargetMode="External"/><Relationship Id="rId60" Type="http://schemas.openxmlformats.org/officeDocument/2006/relationships/hyperlink" Target="http://www.mouser.com/Search/../ProductDetail/KEMET/C0603C180J5GACTU/?qs=sGAEpiMZZMs0AnBnWHyRQJIiGvDVk92VyAyEaQH0tQM%3d" TargetMode="External"/><Relationship Id="rId61" Type="http://schemas.openxmlformats.org/officeDocument/2006/relationships/hyperlink" Target="http://www.newark.com/kemet/c0603c180j5gactu/ceramic-capacitor-18pf-50v-c0g/dp/64K2845" TargetMode="External"/><Relationship Id="rId62" Type="http://schemas.openxmlformats.org/officeDocument/2006/relationships/hyperlink" Target="http://it.rs-online.com/web/p/condensatori-ceramici-multistrato/0147415/" TargetMode="External"/><Relationship Id="rId63" Type="http://schemas.openxmlformats.org/officeDocument/2006/relationships/hyperlink" Target="http://www.digikey.com/scripts/DkSearch/dksus.dll?WT.z_header=search_go&amp;lang=en&amp;keywords=CR0603-JW-330GLFCT-ND%20" TargetMode="External"/><Relationship Id="rId64" Type="http://schemas.openxmlformats.org/officeDocument/2006/relationships/hyperlink" Target="http://it.farnell.com/bourns/cr0603-jw-330glf/res-film-spesso-33r-5-0-1w-0603/dp/2008346" TargetMode="External"/><Relationship Id="rId65" Type="http://schemas.openxmlformats.org/officeDocument/2006/relationships/hyperlink" Target="http://www.mouser.com/Search/Refine.aspx?Keyword=CR0603-JW-330GLF%20" TargetMode="External"/><Relationship Id="rId66" Type="http://schemas.openxmlformats.org/officeDocument/2006/relationships/hyperlink" Target="http://www.newark.com/bourns/cr0603-jw-330glf/res-thick-film-33r-5-0-1w-0603/dp/65T8182" TargetMode="External"/><Relationship Id="rId67" Type="http://schemas.openxmlformats.org/officeDocument/2006/relationships/hyperlink" Target="http://it.rs-online.com/web/p/resistori-smd/7408937/" TargetMode="External"/><Relationship Id="rId68" Type="http://schemas.openxmlformats.org/officeDocument/2006/relationships/hyperlink" Target="http://www.digikey.com/scripts/DkSearch/dksus.dll?WT.z_header=search_go&amp;lang=en&amp;keywords=CR0603-JW-104ELFCT-ND%20" TargetMode="External"/><Relationship Id="rId69" Type="http://schemas.openxmlformats.org/officeDocument/2006/relationships/hyperlink" Target="http://it.farnell.com/bourns/cr0603-jw-104elf/res-film-spesso-100k-5-0-1w-0603/dp/2333579" TargetMode="External"/><Relationship Id="rId70" Type="http://schemas.openxmlformats.org/officeDocument/2006/relationships/hyperlink" Target="http://www.newark.com/bourns/cr0603-jw-104elf/res-thick-film-100k-5-0-1w-0603/dp/02J2288" TargetMode="External"/><Relationship Id="rId71" Type="http://schemas.openxmlformats.org/officeDocument/2006/relationships/hyperlink" Target="http://it.rs-online.com/web/c/?searchTerm=CR0603-JW-104ELF%20" TargetMode="External"/><Relationship Id="rId72" Type="http://schemas.openxmlformats.org/officeDocument/2006/relationships/hyperlink" Target="http://www.mouser.com/Search/Refine.aspx?Keyword=T491A106K006AT7280%20" TargetMode="External"/><Relationship Id="rId73" Type="http://schemas.openxmlformats.org/officeDocument/2006/relationships/hyperlink" Target="http://www.newark.com/webapp/wcs/stores/servlet/Search?catalogId=15003&amp;langId=-1&amp;storeId=10194&amp;gs=true&amp;st=T491A106K006AT7280%20" TargetMode="External"/><Relationship Id="rId74" Type="http://schemas.openxmlformats.org/officeDocument/2006/relationships/hyperlink" Target="http://www.digikey.com/scripts/DkSearch/dksus.dll?WT.z_header=search_go&amp;lang=en&amp;keywords=311-1.5KGRCT-ND%20Yageo" TargetMode="External"/><Relationship Id="rId75" Type="http://schemas.openxmlformats.org/officeDocument/2006/relationships/hyperlink" Target="http://it.farnell.com/yageo-phycomp/rc0603jr-071k5l/res-film-spesso-1k5-5-0-1w-0603/dp/9233407" TargetMode="External"/><Relationship Id="rId76" Type="http://schemas.openxmlformats.org/officeDocument/2006/relationships/hyperlink" Target="http://www.mouser.com/Search/Refine.aspx?Keyword=RC0603JR-071K5L%20Yageo" TargetMode="External"/><Relationship Id="rId77" Type="http://schemas.openxmlformats.org/officeDocument/2006/relationships/hyperlink" Target="http://www.newark.com/yageo/rc0603jr-071k5l/res-thick-film-1k5-5-0-1w-0603/dp/68R0139" TargetMode="External"/><Relationship Id="rId78" Type="http://schemas.openxmlformats.org/officeDocument/2006/relationships/hyperlink" Target="http://www.digikey.com/scripts/DkSearch/dksus.dll?WT.z_header=search_go&amp;lang=en&amp;keywords=311-12.1KHRCT-ND%20Yageo" TargetMode="External"/><Relationship Id="rId79" Type="http://schemas.openxmlformats.org/officeDocument/2006/relationships/hyperlink" Target="http://it.farnell.com/yageo/rc0603fr-0712k1l/res-thick-film-12k1-1-0-1w-0603/dp/2413673" TargetMode="External"/><Relationship Id="rId80" Type="http://schemas.openxmlformats.org/officeDocument/2006/relationships/hyperlink" Target="http://www.mouser.com/Search/Refine.aspx?Keyword=RC0603FR-0712K1L%20Yageo" TargetMode="External"/><Relationship Id="rId81" Type="http://schemas.openxmlformats.org/officeDocument/2006/relationships/hyperlink" Target="http://www.newark.com/yageo/rc0603fr-0712k1l/res-thick-film-12k1-1-0-1w-0603/dp/68R0055" TargetMode="External"/><Relationship Id="rId82" Type="http://schemas.openxmlformats.org/officeDocument/2006/relationships/vmlDrawing" Target="../drawings/vmlDrawing1.vml"/><Relationship Id="rId8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118</v>
      </c>
      <c r="I1" s="2">
        <v>100</v>
      </c>
    </row>
    <row r="2" spans="1:39">
      <c r="H2" s="3" t="s">
        <v>119</v>
      </c>
      <c r="I2" s="4">
        <f>sum(I7:I30)</f>
        <v>0</v>
      </c>
      <c r="M2" s="4">
        <f>sum(M7:M30)</f>
        <v>0</v>
      </c>
      <c r="S2" s="4">
        <f>sum(S7:S30)</f>
        <v>0</v>
      </c>
      <c r="Y2" s="4">
        <f>sum(Y7:Y30)</f>
        <v>0</v>
      </c>
      <c r="AE2" s="4">
        <f>sum(AE7:AE30)</f>
        <v>0</v>
      </c>
      <c r="AK2" s="4">
        <f>sum(AK7:AK30)</f>
        <v>0</v>
      </c>
    </row>
    <row r="3" spans="1:39">
      <c r="H3" s="3" t="s">
        <v>120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121</v>
      </c>
      <c r="K5" s="7"/>
      <c r="L5" s="7"/>
      <c r="M5" s="7"/>
      <c r="N5" s="7"/>
      <c r="O5" s="7"/>
      <c r="P5" s="8" t="s">
        <v>146</v>
      </c>
      <c r="Q5" s="8"/>
      <c r="R5" s="8"/>
      <c r="S5" s="8"/>
      <c r="T5" s="8"/>
      <c r="U5" s="8"/>
      <c r="V5" s="9" t="s">
        <v>164</v>
      </c>
      <c r="W5" s="9"/>
      <c r="X5" s="9"/>
      <c r="Y5" s="9"/>
      <c r="Z5" s="9"/>
      <c r="AA5" s="9"/>
      <c r="AB5" s="10" t="s">
        <v>180</v>
      </c>
      <c r="AC5" s="10"/>
      <c r="AD5" s="10"/>
      <c r="AE5" s="10"/>
      <c r="AF5" s="10"/>
      <c r="AG5" s="10"/>
      <c r="AH5" s="11" t="s">
        <v>201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123</v>
      </c>
      <c r="K6" s="12" t="s">
        <v>124</v>
      </c>
      <c r="L6" s="12" t="s">
        <v>3</v>
      </c>
      <c r="M6" s="12" t="s">
        <v>2</v>
      </c>
      <c r="N6" s="12" t="s">
        <v>125</v>
      </c>
      <c r="O6" s="12" t="s">
        <v>122</v>
      </c>
      <c r="P6" s="12" t="s">
        <v>123</v>
      </c>
      <c r="Q6" s="12" t="s">
        <v>124</v>
      </c>
      <c r="R6" s="12" t="s">
        <v>3</v>
      </c>
      <c r="S6" s="12" t="s">
        <v>2</v>
      </c>
      <c r="T6" s="12" t="s">
        <v>125</v>
      </c>
      <c r="U6" s="12" t="s">
        <v>122</v>
      </c>
      <c r="V6" s="12" t="s">
        <v>123</v>
      </c>
      <c r="W6" s="12" t="s">
        <v>124</v>
      </c>
      <c r="X6" s="12" t="s">
        <v>3</v>
      </c>
      <c r="Y6" s="12" t="s">
        <v>2</v>
      </c>
      <c r="Z6" s="12" t="s">
        <v>125</v>
      </c>
      <c r="AA6" s="12" t="s">
        <v>122</v>
      </c>
      <c r="AB6" s="12" t="s">
        <v>123</v>
      </c>
      <c r="AC6" s="12" t="s">
        <v>124</v>
      </c>
      <c r="AD6" s="12" t="s">
        <v>3</v>
      </c>
      <c r="AE6" s="12" t="s">
        <v>2</v>
      </c>
      <c r="AF6" s="12" t="s">
        <v>125</v>
      </c>
      <c r="AG6" s="12" t="s">
        <v>122</v>
      </c>
      <c r="AH6" s="12" t="s">
        <v>123</v>
      </c>
      <c r="AI6" s="12" t="s">
        <v>124</v>
      </c>
      <c r="AJ6" s="12" t="s">
        <v>3</v>
      </c>
      <c r="AK6" s="12" t="s">
        <v>2</v>
      </c>
      <c r="AL6" s="12" t="s">
        <v>125</v>
      </c>
      <c r="AM6" s="12" t="s">
        <v>122</v>
      </c>
    </row>
    <row r="7" spans="1:39">
      <c r="A7" t="s">
        <v>10</v>
      </c>
      <c r="B7" t="s">
        <v>14</v>
      </c>
      <c r="C7" t="s">
        <v>15</v>
      </c>
      <c r="D7" t="s">
        <v>13</v>
      </c>
      <c r="E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  <c r="L7" s="13">
        <f>iferror(lookup(if(K7="",G7,K7),{0,1,10,50,100,500,1000,3000,5000,10000},{0.0,1.12,0.987,0.9224,0.8151,0.7722,0.585,0.5655,0.546,0.5265}),"")</f>
        <v>0</v>
      </c>
      <c r="M7" s="13">
        <f>iferror(if(K7="",G7,K7)*L7,"")</f>
        <v>0</v>
      </c>
      <c r="N7" t="s">
        <v>127</v>
      </c>
      <c r="O7" s="14" t="s">
        <v>126</v>
      </c>
      <c r="X7" s="13">
        <f>iferror(lookup(if(W7="",G7,W7),{0,1,10,50,100,500,1000,2000,5000,10000},{0.0,1.35,1.18,1.1,0.983,0.929,0.776,0.713,0.688,0.664}),"")</f>
        <v>0</v>
      </c>
      <c r="Y7" s="13">
        <f>iferror(if(W7="",G7,W7)*X7,"")</f>
        <v>0</v>
      </c>
      <c r="Z7" t="s">
        <v>165</v>
      </c>
      <c r="AA7" s="14" t="s">
        <v>126</v>
      </c>
      <c r="AD7" s="13">
        <f>iferror(lookup(if(AC7="",G7,AC7),{0,1,1000,3000,5000,10000},{0.0,0.721,0.721,0.686,0.662,0.637}),"")</f>
        <v>0</v>
      </c>
      <c r="AE7" s="13">
        <f>iferror(if(AC7="",G7,AC7)*AD7,"")</f>
        <v>0</v>
      </c>
      <c r="AF7" t="s">
        <v>181</v>
      </c>
      <c r="AG7" s="14" t="s">
        <v>126</v>
      </c>
    </row>
    <row r="8" spans="1:39">
      <c r="A8" t="s">
        <v>16</v>
      </c>
      <c r="B8" t="s">
        <v>20</v>
      </c>
      <c r="C8" t="s">
        <v>21</v>
      </c>
      <c r="D8" t="s">
        <v>19</v>
      </c>
      <c r="E8" t="s">
        <v>18</v>
      </c>
      <c r="F8" t="s">
        <v>17</v>
      </c>
      <c r="G8">
        <f>BoardQty*3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J8">
        <v>3398790</v>
      </c>
      <c r="L8" s="13">
        <f>iferror(lookup(if(K8="",G8,K8),{0,1,10,100,500,1000,4000,8000,12000},{0.0,0.1,0.022,0.0099,0.00708,0.00557,0.00405,0.0037,0.00352}),"")</f>
        <v>0</v>
      </c>
      <c r="M8" s="13">
        <f>iferror(if(K8="",G8,K8)*L8,"")</f>
        <v>0</v>
      </c>
      <c r="N8" t="s">
        <v>128</v>
      </c>
      <c r="O8" s="14" t="s">
        <v>126</v>
      </c>
      <c r="R8" s="13">
        <f>iferror(lookup(if(Q8="",G8,Q8),{0,1,100,500,1000,2000},{0.0,0.0110552,0.0110552,0.006378,0.0055276,0.0047835}),"")</f>
        <v>0</v>
      </c>
      <c r="S8" s="13">
        <f>iferror(if(Q8="",G8,Q8)*R8,"")</f>
        <v>0</v>
      </c>
      <c r="T8" t="s">
        <v>147</v>
      </c>
      <c r="U8" s="14" t="s">
        <v>126</v>
      </c>
      <c r="V8">
        <v>735633</v>
      </c>
      <c r="X8" s="13">
        <f>iferror(lookup(if(W8="",G8,W8),{0,1,10,100,500,1000,4000},{0.0,0.1,0.021,0.011,0.007,0.006,0.004}),"")</f>
        <v>0</v>
      </c>
      <c r="Y8" s="13">
        <f>iferror(if(W8="",G8,W8)*X8,"")</f>
        <v>0</v>
      </c>
      <c r="Z8" t="s">
        <v>166</v>
      </c>
      <c r="AA8" s="14" t="s">
        <v>126</v>
      </c>
      <c r="AD8" s="13">
        <f>iferror(lookup(if(AC8="",G8,AC8),{0,1,25,50,100,250,500,1000},{0.0,0.1,0.021,0.016,0.01,0.009,0.007,0.006}),"")</f>
        <v>0</v>
      </c>
      <c r="AE8" s="13">
        <f>iferror(if(AC8="",G8,AC8)*AD8,"")</f>
        <v>0</v>
      </c>
      <c r="AF8" t="s">
        <v>182</v>
      </c>
      <c r="AG8" s="14" t="s">
        <v>126</v>
      </c>
      <c r="AH8">
        <v>2275</v>
      </c>
      <c r="AJ8" s="13">
        <f>iferror(lookup(if(AI8="",G8,AI8),{0,1,25,125},{0.0,0.015945,0.015945,0.015945}),"")</f>
        <v>0</v>
      </c>
      <c r="AK8" s="13">
        <f>iferror(if(AI8="",G8,AI8)*AJ8,"")</f>
        <v>0</v>
      </c>
      <c r="AL8" t="s">
        <v>202</v>
      </c>
      <c r="AM8" s="14" t="s">
        <v>126</v>
      </c>
    </row>
    <row r="9" spans="1:39">
      <c r="A9" t="s">
        <v>22</v>
      </c>
      <c r="B9" t="s">
        <v>23</v>
      </c>
      <c r="C9" t="s">
        <v>26</v>
      </c>
      <c r="D9" t="s">
        <v>25</v>
      </c>
      <c r="E9" t="s">
        <v>24</v>
      </c>
      <c r="F9" t="s">
        <v>23</v>
      </c>
      <c r="G9">
        <f>BoardQty*1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J9">
        <v>12493</v>
      </c>
      <c r="L9" s="13">
        <f>iferror(lookup(if(K9="",G9,K9),{0,1,10,25,50,100,250,500,1000,2500},{0.0,5.33,5.112,4.686,4.473,4.26,3.72752,3.621,3.0885,2.8755}),"")</f>
        <v>0</v>
      </c>
      <c r="M9" s="13">
        <f>iferror(if(K9="",G9,K9)*L9,"")</f>
        <v>0</v>
      </c>
      <c r="N9" t="s">
        <v>129</v>
      </c>
      <c r="O9" s="14" t="s">
        <v>126</v>
      </c>
      <c r="R9" s="13">
        <f>iferror(lookup(if(Q9="",G9,Q9),{0,1,5,10,25,50,100},{0.0,4.97484,4.87917,4.77287,4.36893,4.17759,3.97562}),"")</f>
        <v>0</v>
      </c>
      <c r="S9" s="13">
        <f>iferror(if(Q9="",G9,Q9)*R9,"")</f>
        <v>0</v>
      </c>
      <c r="T9" t="s">
        <v>148</v>
      </c>
      <c r="U9" s="14" t="s">
        <v>126</v>
      </c>
      <c r="X9" s="13">
        <f>iferror(lookup(if(W9="",G9,W9),{0,1,10,25,50,100,250,500,1000,2500},{0.0,5.33,5.12,4.7,4.48,4.27,3.73,3.63,3.09,2.88}),"")</f>
        <v>0</v>
      </c>
      <c r="Y9" s="13">
        <f>iferror(if(W9="",G9,W9)*X9,"")</f>
        <v>0</v>
      </c>
      <c r="Z9" t="s">
        <v>167</v>
      </c>
      <c r="AA9" s="14" t="s">
        <v>126</v>
      </c>
      <c r="AD9" s="13">
        <f>iferror(lookup(if(AC9="",G9,AC9),{0,1,10,25,50,100,250,500},{0.0,5.32,5.11,4.68,4.47,4.26,3.72,3.62}),"")</f>
        <v>0</v>
      </c>
      <c r="AE9" s="13">
        <f>iferror(if(AC9="",G9,AC9)*AD9,"")</f>
        <v>0</v>
      </c>
      <c r="AF9" t="s">
        <v>183</v>
      </c>
      <c r="AG9" s="14" t="s">
        <v>126</v>
      </c>
      <c r="AJ9" s="13">
        <f>iferror(lookup(if(AI9="",G9,AI9),{0,1,15,50},{0.0,9.2481,8.69534,8.67408}),"")</f>
        <v>0</v>
      </c>
      <c r="AK9" s="13">
        <f>iferror(if(AI9="",G9,AI9)*AJ9,"")</f>
        <v>0</v>
      </c>
      <c r="AL9" t="s">
        <v>203</v>
      </c>
      <c r="AM9" s="14" t="s">
        <v>126</v>
      </c>
    </row>
    <row r="10" spans="1:39">
      <c r="A10" t="s">
        <v>27</v>
      </c>
      <c r="B10" t="s">
        <v>31</v>
      </c>
      <c r="C10" t="s">
        <v>32</v>
      </c>
      <c r="D10" t="s">
        <v>30</v>
      </c>
      <c r="E10" t="s">
        <v>29</v>
      </c>
      <c r="F10" t="s">
        <v>28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J10">
        <v>37301</v>
      </c>
      <c r="L10" s="13">
        <f>iferror(lookup(if(K10="",G10,K10),{0,1,10,25,50,100,250,500,1000,4000,8000,12000,28000,100000},{0.0,0.1,0.079,0.072,0.0648,0.0476,0.0346,0.0317,0.02738,0.02096,0.019,0.01834,0.01703,0.01683}),"")</f>
        <v>0</v>
      </c>
      <c r="M10" s="13">
        <f>iferror(if(K10="",G10,K10)*L10,"")</f>
        <v>0</v>
      </c>
      <c r="N10" t="s">
        <v>130</v>
      </c>
      <c r="O10" s="14" t="s">
        <v>126</v>
      </c>
      <c r="AD10" s="13">
        <f>iferror(lookup(if(AC10="",G10,AC10),{0,1,25,50,100,250,500,1000,2500},{0.0,0.1,0.064,0.049,0.034,0.033,0.031,0.027,0.023}),"")</f>
        <v>0</v>
      </c>
      <c r="AE10" s="13">
        <f>iferror(if(AC10="",G10,AC10)*AD10,"")</f>
        <v>0</v>
      </c>
      <c r="AF10" t="s">
        <v>184</v>
      </c>
      <c r="AG10" s="14" t="s">
        <v>126</v>
      </c>
    </row>
    <row r="11" spans="1:39">
      <c r="A11" t="s">
        <v>33</v>
      </c>
      <c r="B11" t="s">
        <v>37</v>
      </c>
      <c r="C11" t="s">
        <v>38</v>
      </c>
      <c r="D11" t="s">
        <v>36</v>
      </c>
      <c r="E11" t="s">
        <v>35</v>
      </c>
      <c r="F11" t="s">
        <v>34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J11">
        <v>26420</v>
      </c>
      <c r="L11" s="13">
        <f>iferror(lookup(if(K11="",G11,K11),{0,1,25,100,5000},{0.0,1.22,1.0184,1.0125,0.98438}),"")</f>
        <v>0</v>
      </c>
      <c r="M11" s="13">
        <f>iferror(if(K11="",G11,K11)*L11,"")</f>
        <v>0</v>
      </c>
      <c r="N11" t="s">
        <v>131</v>
      </c>
      <c r="O11" s="14" t="s">
        <v>126</v>
      </c>
      <c r="R11" s="13">
        <f>iferror(lookup(if(Q11="",G11,Q11),{0,1,10,25,50,100},{0.0,1.31812,1.22245,1.13741,1.04174,0.88229}),"")</f>
        <v>0</v>
      </c>
      <c r="S11" s="13">
        <f>iferror(if(Q11="",G11,Q11)*R11,"")</f>
        <v>0</v>
      </c>
      <c r="T11" t="s">
        <v>149</v>
      </c>
      <c r="U11" s="14" t="s">
        <v>126</v>
      </c>
      <c r="AD11" s="13">
        <f>iferror(lookup(if(AC11="",G11,AC11),{0,1,5000},{0.0,0.88,0.88}),"")</f>
        <v>0</v>
      </c>
      <c r="AE11" s="13">
        <f>iferror(if(AC11="",G11,AC11)*AD11,"")</f>
        <v>0</v>
      </c>
      <c r="AF11" t="s">
        <v>185</v>
      </c>
      <c r="AG11" s="14" t="s">
        <v>126</v>
      </c>
    </row>
    <row r="12" spans="1:39">
      <c r="A12" t="s">
        <v>39</v>
      </c>
      <c r="B12" t="s">
        <v>43</v>
      </c>
      <c r="C12" t="s">
        <v>44</v>
      </c>
      <c r="D12" t="s">
        <v>42</v>
      </c>
      <c r="E12" t="s">
        <v>41</v>
      </c>
      <c r="F12" t="s">
        <v>40</v>
      </c>
      <c r="G12">
        <f>BoardQty*1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J12">
        <v>969</v>
      </c>
      <c r="L12" s="13">
        <f>iferror(lookup(if(K12="",G12,K12),{0,1,10,100,500,1000,5000},{0.0,3.36,3.221,2.684,2.2814,1.9459,1.7446}),"")</f>
        <v>0</v>
      </c>
      <c r="M12" s="13">
        <f>iferror(if(K12="",G12,K12)*L12,"")</f>
        <v>0</v>
      </c>
      <c r="N12" t="s">
        <v>132</v>
      </c>
      <c r="O12" s="14" t="s">
        <v>126</v>
      </c>
      <c r="R12" s="13">
        <f>iferror(lookup(if(Q12="",G12,Q12),{0,1,5,10,25,50,100,250},{0.0,3.02955,3.02955,2.91262,2.54057,2.48742,2.42364,2.11537}),"")</f>
        <v>0</v>
      </c>
      <c r="S12" s="13">
        <f>iferror(if(Q12="",G12,Q12)*R12,"")</f>
        <v>0</v>
      </c>
      <c r="T12" t="s">
        <v>150</v>
      </c>
      <c r="U12" s="14" t="s">
        <v>126</v>
      </c>
      <c r="V12">
        <v>732</v>
      </c>
      <c r="X12" s="13">
        <f>iferror(lookup(if(W12="",G12,W12),{0,1,10,25,100,250,500,1000,2500,5000},{0.0,3.36,3.23,2.82,2.69,2.35,2.29,1.95,1.82,1.75}),"")</f>
        <v>0</v>
      </c>
      <c r="Y12" s="13">
        <f>iferror(if(W12="",G12,W12)*X12,"")</f>
        <v>0</v>
      </c>
      <c r="Z12" t="s">
        <v>168</v>
      </c>
      <c r="AA12" s="14" t="s">
        <v>126</v>
      </c>
      <c r="AD12" s="13">
        <f>iferror(lookup(if(AC12="",G12,AC12),{0,1,200,250,500,1000,2500},{0.0,2.76,2.76,2.55,2.35,2.15,1.95}),"")</f>
        <v>0</v>
      </c>
      <c r="AE12" s="13">
        <f>iferror(if(AC12="",G12,AC12)*AD12,"")</f>
        <v>0</v>
      </c>
      <c r="AF12" t="s">
        <v>186</v>
      </c>
      <c r="AG12" s="14" t="s">
        <v>126</v>
      </c>
      <c r="AH12">
        <v>24</v>
      </c>
      <c r="AJ12" s="13">
        <f>iferror(lookup(if(AI12="",G12,AI12),{0,1,15},{0.0,2.98703,2.70002}),"")</f>
        <v>0</v>
      </c>
      <c r="AK12" s="13">
        <f>iferror(if(AI12="",G12,AI12)*AJ12,"")</f>
        <v>0</v>
      </c>
      <c r="AL12" t="s">
        <v>204</v>
      </c>
      <c r="AM12" s="14" t="s">
        <v>126</v>
      </c>
    </row>
    <row r="13" spans="1:39">
      <c r="A13" t="s">
        <v>45</v>
      </c>
      <c r="B13" t="s">
        <v>49</v>
      </c>
      <c r="C13" t="s">
        <v>50</v>
      </c>
      <c r="D13" t="s">
        <v>48</v>
      </c>
      <c r="E13" t="s">
        <v>47</v>
      </c>
      <c r="F13" t="s">
        <v>46</v>
      </c>
      <c r="G13">
        <f>BoardQty*3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  <c r="J13">
        <v>599658</v>
      </c>
      <c r="L13" s="13">
        <f>iferror(lookup(if(K13="",G13,K13),{0,1,10,100,1000,2500,5000,10000,25000,50000,125000},{0.0,0.1,0.011,0.0046,0.00207,0.0018,0.00149,0.00129,0.00113,0.00104,0.00102}),"")</f>
        <v>0</v>
      </c>
      <c r="M13" s="13">
        <f>iferror(if(K13="",G13,K13)*L13,"")</f>
        <v>0</v>
      </c>
      <c r="N13" t="s">
        <v>133</v>
      </c>
      <c r="O13" s="14" t="s">
        <v>126</v>
      </c>
      <c r="R13" s="13">
        <f>iferror(lookup(if(Q13="",G13,Q13),{0,1,100,500,1000,2500},{0.0,0.0065906,0.0065906,0.0056339,0.0048898,0.0032953}),"")</f>
        <v>0</v>
      </c>
      <c r="S13" s="13">
        <f>iferror(if(Q13="",G13,Q13)*R13,"")</f>
        <v>0</v>
      </c>
      <c r="T13" t="s">
        <v>151</v>
      </c>
      <c r="U13" s="14" t="s">
        <v>126</v>
      </c>
      <c r="V13">
        <v>108144</v>
      </c>
      <c r="X13" s="13">
        <f>iferror(lookup(if(W13="",G13,W13),{0,1,10,100,5000,50000},{0.0,0.1,0.008,0.002,0.002,0.001}),"")</f>
        <v>0</v>
      </c>
      <c r="Y13" s="13">
        <f>iferror(if(W13="",G13,W13)*X13,"")</f>
        <v>0</v>
      </c>
      <c r="Z13" t="s">
        <v>169</v>
      </c>
      <c r="AA13" s="14" t="s">
        <v>126</v>
      </c>
      <c r="AD13" s="13">
        <f>iferror(lookup(if(AC13="",G13,AC13),{0,1,10,25,100,250,1000},{0.0,0.07,0.012,0.008,0.005,0.004,0.002}),"")</f>
        <v>0</v>
      </c>
      <c r="AE13" s="13">
        <f>iferror(if(AC13="",G13,AC13)*AD13,"")</f>
        <v>0</v>
      </c>
      <c r="AF13" t="s">
        <v>187</v>
      </c>
      <c r="AG13" s="14" t="s">
        <v>126</v>
      </c>
    </row>
    <row r="14" spans="1:39">
      <c r="A14" t="s">
        <v>51</v>
      </c>
      <c r="B14" t="s">
        <v>53</v>
      </c>
      <c r="D14" t="s">
        <v>52</v>
      </c>
      <c r="G14">
        <f>BoardQty*2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</row>
    <row r="15" spans="1:39">
      <c r="A15" t="s">
        <v>54</v>
      </c>
      <c r="B15" t="s">
        <v>56</v>
      </c>
      <c r="C15" t="s">
        <v>57</v>
      </c>
      <c r="D15" t="s">
        <v>19</v>
      </c>
      <c r="E15" t="s">
        <v>18</v>
      </c>
      <c r="F15" t="s">
        <v>55</v>
      </c>
      <c r="G15">
        <f>BoardQty*4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J15">
        <v>2752330</v>
      </c>
      <c r="L15" s="13">
        <f>iferror(lookup(if(K15="",G15,K15),{0,1,10,100,500,1000,4000,8000,12000},{0.0,0.1,0.025,0.0112,0.00796,0.00626,0.00456,0.00416,0.00396}),"")</f>
        <v>0</v>
      </c>
      <c r="M15" s="13">
        <f>iferror(if(K15="",G15,K15)*L15,"")</f>
        <v>0</v>
      </c>
      <c r="N15" t="s">
        <v>134</v>
      </c>
      <c r="O15" s="14" t="s">
        <v>126</v>
      </c>
      <c r="R15" s="13">
        <f>iferror(lookup(if(Q15="",G15,Q15),{0,1,100,500,1000,2000},{0.0,0.0139253,0.0139253,0.0090355,0.0073347,0.0061654}),"")</f>
        <v>0</v>
      </c>
      <c r="S15" s="13">
        <f>iferror(if(Q15="",G15,Q15)*R15,"")</f>
        <v>0</v>
      </c>
      <c r="T15" t="s">
        <v>152</v>
      </c>
      <c r="U15" s="14" t="s">
        <v>126</v>
      </c>
      <c r="V15">
        <v>343362</v>
      </c>
      <c r="X15" s="13">
        <f>iferror(lookup(if(W15="",G15,W15),{0,1,10,100,500,1000,4000,8000},{0.0,0.1,0.024,0.011,0.007,0.006,0.005,0.004}),"")</f>
        <v>0</v>
      </c>
      <c r="Y15" s="13">
        <f>iferror(if(W15="",G15,W15)*X15,"")</f>
        <v>0</v>
      </c>
      <c r="Z15" t="s">
        <v>170</v>
      </c>
      <c r="AA15" s="14" t="s">
        <v>126</v>
      </c>
      <c r="AD15" s="13">
        <f>iferror(lookup(if(AC15="",G15,AC15),{0,1,4000,8000},{0.0,0.005,0.005,0.004}),"")</f>
        <v>0</v>
      </c>
      <c r="AE15" s="13">
        <f>iferror(if(AC15="",G15,AC15)*AD15,"")</f>
        <v>0</v>
      </c>
      <c r="AF15" t="s">
        <v>188</v>
      </c>
      <c r="AG15" s="14" t="s">
        <v>126</v>
      </c>
      <c r="AH15">
        <v>2100</v>
      </c>
      <c r="AJ15" s="13">
        <f>iferror(lookup(if(AI15="",G15,AI15),{0,1,25,125},{0.0,0.015945,0.015945,0.012756}),"")</f>
        <v>0</v>
      </c>
      <c r="AK15" s="13">
        <f>iferror(if(AI15="",G15,AI15)*AJ15,"")</f>
        <v>0</v>
      </c>
      <c r="AL15" t="s">
        <v>205</v>
      </c>
      <c r="AM15" s="14" t="s">
        <v>126</v>
      </c>
    </row>
    <row r="16" spans="1:39">
      <c r="A16" t="s">
        <v>58</v>
      </c>
      <c r="B16" t="s">
        <v>60</v>
      </c>
      <c r="C16" t="s">
        <v>61</v>
      </c>
      <c r="D16" t="s">
        <v>19</v>
      </c>
      <c r="E16" t="s">
        <v>18</v>
      </c>
      <c r="F16" t="s">
        <v>59</v>
      </c>
      <c r="G16">
        <f>BoardQty*1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J16">
        <v>366947</v>
      </c>
      <c r="L16" s="13">
        <f>iferror(lookup(if(K16="",G16,K16),{0,1,10,100,500,1000,4000,8000,12000},{0.0,0.1,0.07,0.031,0.02214,0.01739,0.01265,0.01155,0.011}),"")</f>
        <v>0</v>
      </c>
      <c r="M16" s="13">
        <f>iferror(if(K16="",G16,K16)*L16,"")</f>
        <v>0</v>
      </c>
      <c r="N16" t="s">
        <v>135</v>
      </c>
      <c r="O16" s="14" t="s">
        <v>126</v>
      </c>
      <c r="R16" s="13">
        <f>iferror(lookup(if(Q16="",G16,Q16),{0,1,100,500,1000,2000},{0.0,0.0378428,0.0378428,0.0226419,0.0187088,0.0162639}),"")</f>
        <v>0</v>
      </c>
      <c r="S16" s="13">
        <f>iferror(if(Q16="",G16,Q16)*R16,"")</f>
        <v>0</v>
      </c>
      <c r="T16" t="s">
        <v>153</v>
      </c>
      <c r="U16" s="14" t="s">
        <v>126</v>
      </c>
      <c r="V16">
        <v>86052</v>
      </c>
      <c r="X16" s="13">
        <f>iferror(lookup(if(W16="",G16,W16),{0,1,10,100,500,1000,4000},{0.0,0.201,0.083,0.057,0.05,0.042,0.033}),"")</f>
        <v>0</v>
      </c>
      <c r="Y16" s="13">
        <f>iferror(if(W16="",G16,W16)*X16,"")</f>
        <v>0</v>
      </c>
      <c r="Z16" t="s">
        <v>171</v>
      </c>
      <c r="AA16" s="14" t="s">
        <v>126</v>
      </c>
      <c r="AD16" s="13">
        <f>iferror(lookup(if(AC16="",G16,AC16),{0,1,25,50,100,250,500,1000},{0.0,0.2,0.082,0.069,0.056,0.053,0.049,0.042}),"")</f>
        <v>0</v>
      </c>
      <c r="AE16" s="13">
        <f>iferror(if(AC16="",G16,AC16)*AD16,"")</f>
        <v>0</v>
      </c>
      <c r="AF16" t="s">
        <v>189</v>
      </c>
      <c r="AG16" s="14" t="s">
        <v>126</v>
      </c>
      <c r="AH16">
        <v>1500</v>
      </c>
      <c r="AJ16" s="13">
        <f>iferror(lookup(if(AI16="",G16,AI16),{0,1,500,2000},{0.0,0.037205,0.037205,0.034016}),"")</f>
        <v>0</v>
      </c>
      <c r="AK16" s="13">
        <f>iferror(if(AI16="",G16,AI16)*AJ16,"")</f>
        <v>0</v>
      </c>
      <c r="AL16" t="s">
        <v>206</v>
      </c>
      <c r="AM16" s="14" t="s">
        <v>126</v>
      </c>
    </row>
    <row r="17" spans="1:39">
      <c r="A17" t="s">
        <v>62</v>
      </c>
      <c r="B17" t="s">
        <v>64</v>
      </c>
      <c r="C17" t="s">
        <v>65</v>
      </c>
      <c r="D17" t="s">
        <v>48</v>
      </c>
      <c r="E17" t="s">
        <v>47</v>
      </c>
      <c r="F17" t="s">
        <v>63</v>
      </c>
      <c r="G17">
        <f>BoardQty*4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J17">
        <v>4202054</v>
      </c>
      <c r="L17" s="13">
        <f>iferror(lookup(if(K17="",G17,K17),{0,1,10,100,1000,2500,5000,10000,25000,50000,125000},{0.0,0.1,0.015,0.006,0.00268,0.00233,0.00192,0.00167,0.00147,0.00135,0.00132}),"")</f>
        <v>0</v>
      </c>
      <c r="M17" s="13">
        <f>iferror(if(K17="",G17,K17)*L17,"")</f>
        <v>0</v>
      </c>
      <c r="N17" t="s">
        <v>136</v>
      </c>
      <c r="O17" s="14" t="s">
        <v>126</v>
      </c>
      <c r="R17" s="13">
        <f>iferror(lookup(if(Q17="",G17,Q17),{0,1,5000},{0.0,0.0041457,0.0041457}),"")</f>
        <v>0</v>
      </c>
      <c r="S17" s="13">
        <f>iferror(if(Q17="",G17,Q17)*R17,"")</f>
        <v>0</v>
      </c>
      <c r="T17" t="s">
        <v>154</v>
      </c>
      <c r="U17" s="14" t="s">
        <v>126</v>
      </c>
      <c r="V17">
        <v>85390</v>
      </c>
      <c r="X17" s="13">
        <f>iferror(lookup(if(W17="",G17,W17),{0,1,10,100,5000,50000},{0.0,0.1,0.009,0.004,0.002,0.001}),"")</f>
        <v>0</v>
      </c>
      <c r="Y17" s="13">
        <f>iferror(if(W17="",G17,W17)*X17,"")</f>
        <v>0</v>
      </c>
      <c r="Z17" t="s">
        <v>172</v>
      </c>
      <c r="AA17" s="14" t="s">
        <v>126</v>
      </c>
      <c r="AD17" s="13">
        <f>iferror(lookup(if(AC17="",G17,AC17),{0,1,10,25,100,250,1000},{0.0,0.08,0.014,0.01,0.006,0.004,0.003}),"")</f>
        <v>0</v>
      </c>
      <c r="AE17" s="13">
        <f>iferror(if(AC17="",G17,AC17)*AD17,"")</f>
        <v>0</v>
      </c>
      <c r="AF17" t="s">
        <v>190</v>
      </c>
      <c r="AG17" s="14" t="s">
        <v>126</v>
      </c>
    </row>
    <row r="18" spans="1:39">
      <c r="A18" t="s">
        <v>66</v>
      </c>
      <c r="B18" t="s">
        <v>69</v>
      </c>
      <c r="C18" t="s">
        <v>70</v>
      </c>
      <c r="D18" t="s">
        <v>48</v>
      </c>
      <c r="E18" t="s">
        <v>68</v>
      </c>
      <c r="F18" t="s">
        <v>67</v>
      </c>
      <c r="G18">
        <f>BoardQty*6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J18">
        <v>131374</v>
      </c>
      <c r="L18" s="13">
        <f>iferror(lookup(if(K18="",G18,K18),{0,1,10,25,50,100,250,500,1000,5000,10000,25000,50000,60000,125000},{0.0,0.1,0.014,0.0104,0.008,0.0058,0.00444,0.00356,0.00262,0.00182,0.00158,0.00139,0.00128,0.00132,0.00125}),"")</f>
        <v>0</v>
      </c>
      <c r="M18" s="13">
        <f>iferror(if(K18="",G18,K18)*L18,"")</f>
        <v>0</v>
      </c>
      <c r="N18" t="s">
        <v>137</v>
      </c>
      <c r="O18" s="14" t="s">
        <v>126</v>
      </c>
      <c r="R18" s="13">
        <f>iferror(lookup(if(Q18="",G18,Q18),{0,1,10,250,1000,5000,12500},{0.0,0.0174332,0.0174332,0.0115867,0.0091418,0.0070158,0.0052087}),"")</f>
        <v>0</v>
      </c>
      <c r="S18" s="13">
        <f>iferror(if(Q18="",G18,Q18)*R18,"")</f>
        <v>0</v>
      </c>
      <c r="T18" t="s">
        <v>155</v>
      </c>
      <c r="U18" s="14" t="s">
        <v>126</v>
      </c>
      <c r="AD18" s="13">
        <f>iferror(lookup(if(AC18="",G18,AC18),{0,1,25,50,100,250,500,1000},{0.0,0.1,0.015,0.012,0.008,0.008,0.007,0.004}),"")</f>
        <v>0</v>
      </c>
      <c r="AE18" s="13">
        <f>iferror(if(AC18="",G18,AC18)*AD18,"")</f>
        <v>0</v>
      </c>
      <c r="AF18" t="s">
        <v>191</v>
      </c>
      <c r="AG18" s="14" t="s">
        <v>126</v>
      </c>
      <c r="AH18">
        <v>5600</v>
      </c>
      <c r="AJ18" s="13">
        <f>iferror(lookup(if(AI18="",G18,AI18),{0,1,50,500},{0.0,0.015945,0.015945,0.006378}),"")</f>
        <v>0</v>
      </c>
      <c r="AK18" s="13">
        <f>iferror(if(AI18="",G18,AI18)*AJ18,"")</f>
        <v>0</v>
      </c>
      <c r="AL18" t="s">
        <v>207</v>
      </c>
      <c r="AM18" s="14" t="s">
        <v>126</v>
      </c>
    </row>
    <row r="19" spans="1:39">
      <c r="A19" t="s">
        <v>71</v>
      </c>
      <c r="B19" t="s">
        <v>73</v>
      </c>
      <c r="C19" t="s">
        <v>74</v>
      </c>
      <c r="D19" t="s">
        <v>48</v>
      </c>
      <c r="E19" t="s">
        <v>47</v>
      </c>
      <c r="F19" t="s">
        <v>72</v>
      </c>
      <c r="G19">
        <f>BoardQty*2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J19">
        <v>528717</v>
      </c>
      <c r="L19" s="13">
        <f>iferror(lookup(if(K19="",G19,K19),{0,1,10,100,1000,2500,5000,10000,25000,50000,125000},{0.0,0.1,0.011,0.0046,0.00207,0.0018,0.00149,0.00129,0.00113,0.00104,0.00102}),"")</f>
        <v>0</v>
      </c>
      <c r="M19" s="13">
        <f>iferror(if(K19="",G19,K19)*L19,"")</f>
        <v>0</v>
      </c>
      <c r="N19" t="s">
        <v>138</v>
      </c>
      <c r="O19" s="14" t="s">
        <v>126</v>
      </c>
      <c r="R19" s="13">
        <f>iferror(lookup(if(Q19="",G19,Q19),{0,1,100,500,1000,2500,5000,25000,50000},{0.0,0.007441,0.007441,0.006378,0.0056339,0.0037205,0.0027638,0.0015945,0.0013819}),"")</f>
        <v>0</v>
      </c>
      <c r="S19" s="13">
        <f>iferror(if(Q19="",G19,Q19)*R19,"")</f>
        <v>0</v>
      </c>
      <c r="T19" t="s">
        <v>156</v>
      </c>
      <c r="U19" s="14" t="s">
        <v>126</v>
      </c>
      <c r="V19">
        <v>111020</v>
      </c>
      <c r="X19" s="13">
        <f>iferror(lookup(if(W19="",G19,W19),{0,1,10,100,5000,50000},{0.0,0.1,0.008,0.002,0.002,0.001}),"")</f>
        <v>0</v>
      </c>
      <c r="Y19" s="13">
        <f>iferror(if(W19="",G19,W19)*X19,"")</f>
        <v>0</v>
      </c>
      <c r="Z19" t="s">
        <v>173</v>
      </c>
      <c r="AA19" s="14" t="s">
        <v>126</v>
      </c>
      <c r="AD19" s="13">
        <f>iferror(lookup(if(AC19="",G19,AC19),{0,1,10,25,100,250,1000},{0.0,0.07,0.012,0.008,0.005,0.004,0.002}),"")</f>
        <v>0</v>
      </c>
      <c r="AE19" s="13">
        <f>iferror(if(AC19="",G19,AC19)*AD19,"")</f>
        <v>0</v>
      </c>
      <c r="AF19" t="s">
        <v>192</v>
      </c>
      <c r="AG19" s="14" t="s">
        <v>126</v>
      </c>
    </row>
    <row r="20" spans="1:39">
      <c r="A20" t="s">
        <v>75</v>
      </c>
      <c r="B20" t="s">
        <v>77</v>
      </c>
      <c r="C20" t="s">
        <v>78</v>
      </c>
      <c r="D20" t="s">
        <v>48</v>
      </c>
      <c r="E20" t="s">
        <v>47</v>
      </c>
      <c r="F20" t="s">
        <v>76</v>
      </c>
      <c r="G20">
        <f>BoardQty*3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J20">
        <v>13034890</v>
      </c>
      <c r="L20" s="13">
        <f>iferror(lookup(if(K20="",G20,K20),{0,1,10,100,1000,2500,5000,10000,25000,50000,125000},{0.0,0.1,0.011,0.0046,0.00207,0.0018,0.00149,0.00129,0.00113,0.00104,0.00102}),"")</f>
        <v>0</v>
      </c>
      <c r="M20" s="13">
        <f>iferror(if(K20="",G20,K20)*L20,"")</f>
        <v>0</v>
      </c>
      <c r="N20" t="s">
        <v>139</v>
      </c>
      <c r="O20" s="14" t="s">
        <v>126</v>
      </c>
      <c r="R20" s="13">
        <f>iferror(lookup(if(Q20="",G20,Q20),{0,1,100,500,1000,2500},{0.0,0.0056339,0.0056339,0.0047835,0.0041457,0.0034016}),"")</f>
        <v>0</v>
      </c>
      <c r="S20" s="13">
        <f>iferror(if(Q20="",G20,Q20)*R20,"")</f>
        <v>0</v>
      </c>
      <c r="T20" t="s">
        <v>157</v>
      </c>
      <c r="U20" s="14" t="s">
        <v>126</v>
      </c>
      <c r="V20">
        <v>252455</v>
      </c>
      <c r="X20" s="13">
        <f>iferror(lookup(if(W20="",G20,W20),{0,1,10,100,5000,50000},{0.0,0.1,0.008,0.002,0.002,0.001}),"")</f>
        <v>0</v>
      </c>
      <c r="Y20" s="13">
        <f>iferror(if(W20="",G20,W20)*X20,"")</f>
        <v>0</v>
      </c>
      <c r="Z20" t="s">
        <v>174</v>
      </c>
      <c r="AA20" s="14" t="s">
        <v>126</v>
      </c>
      <c r="AD20" s="13">
        <f>iferror(lookup(if(AC20="",G20,AC20),{0,1,10,25,100,250,1000},{0.0,0.07,0.012,0.008,0.005,0.004,0.002}),"")</f>
        <v>0</v>
      </c>
      <c r="AE20" s="13">
        <f>iferror(if(AC20="",G20,AC20)*AD20,"")</f>
        <v>0</v>
      </c>
      <c r="AF20" t="s">
        <v>193</v>
      </c>
      <c r="AG20" s="14" t="s">
        <v>126</v>
      </c>
    </row>
    <row r="21" spans="1:39">
      <c r="A21" t="s">
        <v>79</v>
      </c>
      <c r="B21" t="s">
        <v>81</v>
      </c>
      <c r="D21" t="s">
        <v>80</v>
      </c>
      <c r="G21">
        <f>BoardQty*3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</row>
    <row r="22" spans="1:39">
      <c r="A22" t="s">
        <v>82</v>
      </c>
      <c r="B22" t="s">
        <v>84</v>
      </c>
      <c r="C22" t="s">
        <v>85</v>
      </c>
      <c r="D22" t="s">
        <v>19</v>
      </c>
      <c r="E22" t="s">
        <v>18</v>
      </c>
      <c r="F22" t="s">
        <v>83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J22">
        <v>110147</v>
      </c>
      <c r="L22" s="13">
        <f>iferror(lookup(if(K22="",G22,K22),{0,1,10,100,500,1000,4000,8000,12000},{0.0,0.1,0.05,0.0223,0.01594,0.01252,0.00911,0.00832,0.00792}),"")</f>
        <v>0</v>
      </c>
      <c r="M22" s="13">
        <f>iferror(if(K22="",G22,K22)*L22,"")</f>
        <v>0</v>
      </c>
      <c r="N22" t="s">
        <v>140</v>
      </c>
      <c r="O22" s="14" t="s">
        <v>126</v>
      </c>
      <c r="R22" s="13">
        <f>iferror(lookup(if(Q22="",G22,Q22),{0,1,100,500,1000,2000},{0.0,0.0232797,0.0232797,0.0142442,0.0119056,0.0094607}),"")</f>
        <v>0</v>
      </c>
      <c r="S22" s="13">
        <f>iferror(if(Q22="",G22,Q22)*R22,"")</f>
        <v>0</v>
      </c>
      <c r="T22" t="s">
        <v>158</v>
      </c>
      <c r="U22" s="14" t="s">
        <v>126</v>
      </c>
      <c r="AD22" s="13">
        <f>iferror(lookup(if(AC22="",G22,AC22),{0,1,25,50,100,250,500,1000},{0.0,0.1,0.026,0.022,0.018,0.017,0.016,0.012}),"")</f>
        <v>0</v>
      </c>
      <c r="AE22" s="13">
        <f>iferror(if(AC22="",G22,AC22)*AD22,"")</f>
        <v>0</v>
      </c>
      <c r="AF22" t="s">
        <v>194</v>
      </c>
      <c r="AG22" s="14" t="s">
        <v>126</v>
      </c>
      <c r="AL22" t="s">
        <v>208</v>
      </c>
      <c r="AM22" s="14" t="s">
        <v>126</v>
      </c>
    </row>
    <row r="23" spans="1:39">
      <c r="A23" t="s">
        <v>86</v>
      </c>
      <c r="B23" t="s">
        <v>88</v>
      </c>
      <c r="C23" t="s">
        <v>89</v>
      </c>
      <c r="D23" t="s">
        <v>19</v>
      </c>
      <c r="E23" t="s">
        <v>18</v>
      </c>
      <c r="F23" t="s">
        <v>87</v>
      </c>
      <c r="G23">
        <f>BoardQty*4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J23">
        <v>167595</v>
      </c>
      <c r="L23" s="13">
        <f>iferror(lookup(if(K23="",G23,K23),{0,1,10,100,500,1000,4000,8000,12000},{0.0,0.1,0.039,0.0174,0.0124,0.00974,0.00709,0.00647,0.00616}),"")</f>
        <v>0</v>
      </c>
      <c r="M23" s="13">
        <f>iferror(if(K23="",G23,K23)*L23,"")</f>
        <v>0</v>
      </c>
      <c r="N23" t="s">
        <v>141</v>
      </c>
      <c r="O23" s="14" t="s">
        <v>126</v>
      </c>
      <c r="R23" s="13">
        <f>iferror(lookup(if(Q23="",G23,Q23),{0,1,100,500,1000,2000},{0.0,0.0195592,0.0195592,0.0113741,0.0097796,0.0086103}),"")</f>
        <v>0</v>
      </c>
      <c r="S23" s="13">
        <f>iferror(if(Q23="",G23,Q23)*R23,"")</f>
        <v>0</v>
      </c>
      <c r="T23" t="s">
        <v>159</v>
      </c>
      <c r="U23" s="14" t="s">
        <v>126</v>
      </c>
      <c r="V23">
        <v>109301</v>
      </c>
      <c r="X23" s="13">
        <f>iferror(lookup(if(W23="",G23,W23),{0,1,10,100,500,1000,4000,8000,48000},{0.0,0.1,0.037,0.017,0.015,0.011,0.007,0.006,0.005}),"")</f>
        <v>0</v>
      </c>
      <c r="Y23" s="13">
        <f>iferror(if(W23="",G23,W23)*X23,"")</f>
        <v>0</v>
      </c>
      <c r="Z23" t="s">
        <v>175</v>
      </c>
      <c r="AA23" s="14" t="s">
        <v>126</v>
      </c>
      <c r="AD23" s="13">
        <f>iferror(lookup(if(AC23="",G23,AC23),{0,1,25,50,100,250,500,1000},{0.0,0.1,0.037,0.027,0.017,0.016,0.015,0.01}),"")</f>
        <v>0</v>
      </c>
      <c r="AE23" s="13">
        <f>iferror(if(AC23="",G23,AC23)*AD23,"")</f>
        <v>0</v>
      </c>
      <c r="AF23" t="s">
        <v>195</v>
      </c>
      <c r="AG23" s="14" t="s">
        <v>126</v>
      </c>
      <c r="AH23">
        <v>4800</v>
      </c>
      <c r="AJ23" s="13">
        <f>iferror(lookup(if(AI23="",G23,AI23),{0,1,50,500},{0.0,0.025512,0.025512,0.007441}),"")</f>
        <v>0</v>
      </c>
      <c r="AK23" s="13">
        <f>iferror(if(AI23="",G23,AI23)*AJ23,"")</f>
        <v>0</v>
      </c>
      <c r="AL23" t="s">
        <v>209</v>
      </c>
      <c r="AM23" s="14" t="s">
        <v>126</v>
      </c>
    </row>
    <row r="24" spans="1:39">
      <c r="A24" t="s">
        <v>90</v>
      </c>
      <c r="B24" t="s">
        <v>92</v>
      </c>
      <c r="C24" t="s">
        <v>93</v>
      </c>
      <c r="D24" t="s">
        <v>48</v>
      </c>
      <c r="E24" t="s">
        <v>68</v>
      </c>
      <c r="F24" t="s">
        <v>91</v>
      </c>
      <c r="G24">
        <f>BoardQty*3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J24">
        <v>43730</v>
      </c>
      <c r="L24" s="13">
        <f>iferror(lookup(if(K24="",G24,K24),{0,1,10,100,1000,2500,5000,10000,25000,30000,50000,100000,125000},{0.0,0.1,0.035,0.0143,0.00641,0.00557,0.0046,0.00182,0.0016,0.00144,0.00146,0.00131,0.00145}),"")</f>
        <v>0</v>
      </c>
      <c r="M24" s="13">
        <f>iferror(if(K24="",G24,K24)*L24,"")</f>
        <v>0</v>
      </c>
      <c r="N24" t="s">
        <v>142</v>
      </c>
      <c r="O24" s="14" t="s">
        <v>126</v>
      </c>
      <c r="R24" s="13">
        <f>iferror(lookup(if(Q24="",G24,Q24),{0,1,100,500,2500,5000},{0.0,0.0132875,0.0132875,0.0098859,0.0076536,0.0065906}),"")</f>
        <v>0</v>
      </c>
      <c r="S24" s="13">
        <f>iferror(if(Q24="",G24,Q24)*R24,"")</f>
        <v>0</v>
      </c>
      <c r="T24" t="s">
        <v>160</v>
      </c>
      <c r="U24" s="14" t="s">
        <v>126</v>
      </c>
      <c r="V24">
        <v>22309</v>
      </c>
      <c r="X24" s="13">
        <f>iferror(lookup(if(W24="",G24,W24),{0,1,10,100,500,2000,10000},{0.0,0.1,0.035,0.015,0.007,0.005,0.004}),"")</f>
        <v>0</v>
      </c>
      <c r="Y24" s="13">
        <f>iferror(if(W24="",G24,W24)*X24,"")</f>
        <v>0</v>
      </c>
      <c r="Z24" t="s">
        <v>176</v>
      </c>
      <c r="AA24" s="14" t="s">
        <v>126</v>
      </c>
      <c r="AD24" s="13">
        <f>iferror(lookup(if(AC24="",G24,AC24),{0,1,10,25,50,100,250,500},{0.0,0.1,0.035,0.028,0.022,0.015,0.011,0.007}),"")</f>
        <v>0</v>
      </c>
      <c r="AE24" s="13">
        <f>iferror(if(AC24="",G24,AC24)*AD24,"")</f>
        <v>0</v>
      </c>
      <c r="AF24" t="s">
        <v>196</v>
      </c>
      <c r="AG24" s="14" t="s">
        <v>126</v>
      </c>
      <c r="AL24" t="s">
        <v>210</v>
      </c>
      <c r="AM24" s="14" t="s">
        <v>126</v>
      </c>
    </row>
    <row r="25" spans="1:39">
      <c r="A25" t="s">
        <v>94</v>
      </c>
      <c r="B25" t="s">
        <v>96</v>
      </c>
      <c r="C25" t="s">
        <v>97</v>
      </c>
      <c r="D25" t="s">
        <v>95</v>
      </c>
      <c r="G25">
        <f>BoardQty*1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</row>
    <row r="26" spans="1:39">
      <c r="A26" t="s">
        <v>98</v>
      </c>
      <c r="B26" t="s">
        <v>100</v>
      </c>
      <c r="D26" t="s">
        <v>99</v>
      </c>
      <c r="G26">
        <f>BoardQty*1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</row>
    <row r="27" spans="1:39">
      <c r="A27" t="s">
        <v>101</v>
      </c>
      <c r="B27" t="s">
        <v>103</v>
      </c>
      <c r="C27" t="s">
        <v>104</v>
      </c>
      <c r="D27" t="s">
        <v>48</v>
      </c>
      <c r="E27" t="s">
        <v>68</v>
      </c>
      <c r="F27" t="s">
        <v>102</v>
      </c>
      <c r="G27">
        <f>BoardQty*2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J27">
        <v>45257</v>
      </c>
      <c r="L27" s="13">
        <f>iferror(lookup(if(K27="",G27,K27),{0,1,10,25,50,100,250,500,1000,2500,5000,10000,25000,30000,50000,100000,125000},{0.0,0.1,0.014,0.0104,0.008,0.0058,0.00444,0.00356,0.00262,0.00557,0.00171,0.00149,0.00131,0.00144,0.0012,0.00131,0.00117}),"")</f>
        <v>0</v>
      </c>
      <c r="M27" s="13">
        <f>iferror(if(K27="",G27,K27)*L27,"")</f>
        <v>0</v>
      </c>
      <c r="N27" t="s">
        <v>143</v>
      </c>
      <c r="O27" s="14" t="s">
        <v>126</v>
      </c>
      <c r="R27" s="13">
        <f>iferror(lookup(if(Q27="",G27,Q27),{0,1,100,500,1000,2500,5000,25000,50000},{0.0,0.0111615,0.0111615,0.0089292,0.0079725,0.0072284,0.006378,0.0049961,0.0044646}),"")</f>
        <v>0</v>
      </c>
      <c r="S27" s="13">
        <f>iferror(if(Q27="",G27,Q27)*R27,"")</f>
        <v>0</v>
      </c>
      <c r="T27" t="s">
        <v>161</v>
      </c>
      <c r="U27" s="14" t="s">
        <v>126</v>
      </c>
      <c r="AD27" s="13">
        <f>iferror(lookup(if(AC27="",G27,AC27),{0,1,25,50,100,250,500,1000},{0.0,0.1,0.008,0.007,0.005,0.005,0.004,0.003}),"")</f>
        <v>0</v>
      </c>
      <c r="AE27" s="13">
        <f>iferror(if(AC27="",G27,AC27)*AD27,"")</f>
        <v>0</v>
      </c>
      <c r="AF27" t="s">
        <v>197</v>
      </c>
      <c r="AG27" s="14" t="s">
        <v>126</v>
      </c>
      <c r="AJ27" s="13">
        <f>iferror(lookup(if(AI27="",G27,AI27),{0,1,5,10,25,50},{0.0,15.64736,15.2009,14.7757,14.38239,13.99971}),"")</f>
        <v>0</v>
      </c>
      <c r="AK27" s="13">
        <f>iferror(if(AI27="",G27,AI27)*AJ27,"")</f>
        <v>0</v>
      </c>
      <c r="AL27" t="s">
        <v>211</v>
      </c>
      <c r="AM27" s="14" t="s">
        <v>126</v>
      </c>
    </row>
    <row r="28" spans="1:39">
      <c r="A28" t="s">
        <v>105</v>
      </c>
      <c r="B28" t="s">
        <v>108</v>
      </c>
      <c r="C28" t="s">
        <v>109</v>
      </c>
      <c r="D28" t="s">
        <v>107</v>
      </c>
      <c r="E28" t="s">
        <v>18</v>
      </c>
      <c r="F28" t="s">
        <v>106</v>
      </c>
      <c r="G28">
        <f>BoardQty*3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V28">
        <v>15173</v>
      </c>
      <c r="X28" s="13">
        <f>iferror(lookup(if(W28="",G28,W28),{0,1,10,100,500,1000,5000,9000,18000,45000},{0.0,0.352,0.204,0.124,0.112,0.089,0.074,0.07,0.067,0.065}),"")</f>
        <v>0</v>
      </c>
      <c r="Y28" s="13">
        <f>iferror(if(W28="",G28,W28)*X28,"")</f>
        <v>0</v>
      </c>
      <c r="Z28" t="s">
        <v>177</v>
      </c>
      <c r="AA28" s="14" t="s">
        <v>126</v>
      </c>
      <c r="AD28" s="13">
        <f>iferror(lookup(if(AC28="",G28,AC28),{0,1,9000},{0.0,0.039,0.039}),"")</f>
        <v>0</v>
      </c>
      <c r="AE28" s="13">
        <f>iferror(if(AC28="",G28,AC28)*AD28,"")</f>
        <v>0</v>
      </c>
      <c r="AF28" t="s">
        <v>198</v>
      </c>
      <c r="AG28" s="14" t="s">
        <v>126</v>
      </c>
    </row>
    <row r="29" spans="1:39">
      <c r="A29" t="s">
        <v>110</v>
      </c>
      <c r="B29" t="s">
        <v>112</v>
      </c>
      <c r="C29" t="s">
        <v>113</v>
      </c>
      <c r="D29" t="s">
        <v>48</v>
      </c>
      <c r="E29" t="s">
        <v>47</v>
      </c>
      <c r="F29" t="s">
        <v>111</v>
      </c>
      <c r="G29">
        <f>BoardQty*1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J29">
        <v>573516</v>
      </c>
      <c r="L29" s="13">
        <f>iferror(lookup(if(K29="",G29,K29),{0,1,10,100,1000,2500,5000,10000,25000,50000,125000},{0.0,0.1,0.011,0.0046,0.00207,0.0018,0.00149,0.00129,0.00113,0.00104,0.00102}),"")</f>
        <v>0</v>
      </c>
      <c r="M29" s="13">
        <f>iferror(if(K29="",G29,K29)*L29,"")</f>
        <v>0</v>
      </c>
      <c r="N29" t="s">
        <v>144</v>
      </c>
      <c r="O29" s="14" t="s">
        <v>126</v>
      </c>
      <c r="R29" s="13">
        <f>iferror(lookup(if(Q29="",G29,Q29),{0,1,100,500,1000,2500,5000,25000,50000},{0.0,0.007441,0.007441,0.006378,0.0056339,0.0037205,0.0027638,0.0015945,0.0013819}),"")</f>
        <v>0</v>
      </c>
      <c r="S29" s="13">
        <f>iferror(if(Q29="",G29,Q29)*R29,"")</f>
        <v>0</v>
      </c>
      <c r="T29" t="s">
        <v>162</v>
      </c>
      <c r="U29" s="14" t="s">
        <v>126</v>
      </c>
      <c r="V29">
        <v>144396</v>
      </c>
      <c r="X29" s="13">
        <f>iferror(lookup(if(W29="",G29,W29),{0,1,10,100,5000,50000},{0.0,0.1,0.008,0.002,0.002,0.001}),"")</f>
        <v>0</v>
      </c>
      <c r="Y29" s="13">
        <f>iferror(if(W29="",G29,W29)*X29,"")</f>
        <v>0</v>
      </c>
      <c r="Z29" t="s">
        <v>178</v>
      </c>
      <c r="AA29" s="14" t="s">
        <v>126</v>
      </c>
      <c r="AD29" s="13">
        <f>iferror(lookup(if(AC29="",G29,AC29),{0,1,10,25,100,250,1000},{0.0,0.07,0.012,0.008,0.005,0.004,0.002}),"")</f>
        <v>0</v>
      </c>
      <c r="AE29" s="13">
        <f>iferror(if(AC29="",G29,AC29)*AD29,"")</f>
        <v>0</v>
      </c>
      <c r="AF29" t="s">
        <v>199</v>
      </c>
      <c r="AG29" s="14" t="s">
        <v>126</v>
      </c>
    </row>
    <row r="30" spans="1:39">
      <c r="A30" t="s">
        <v>114</v>
      </c>
      <c r="B30" t="s">
        <v>116</v>
      </c>
      <c r="C30" t="s">
        <v>117</v>
      </c>
      <c r="D30" t="s">
        <v>48</v>
      </c>
      <c r="E30" t="s">
        <v>47</v>
      </c>
      <c r="F30" t="s">
        <v>115</v>
      </c>
      <c r="G30">
        <f>BoardQty*1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  <c r="J30">
        <v>535818</v>
      </c>
      <c r="L30" s="13">
        <f>iferror(lookup(if(K30="",G30,K30),{0,1,10,100,1000,2500,5000,10000,25000,50000,125000},{0.0,0.1,0.015,0.006,0.00268,0.00233,0.00192,0.00167,0.00147,0.00135,0.00132}),"")</f>
        <v>0</v>
      </c>
      <c r="M30" s="13">
        <f>iferror(if(K30="",G30,K30)*L30,"")</f>
        <v>0</v>
      </c>
      <c r="N30" t="s">
        <v>145</v>
      </c>
      <c r="O30" s="14" t="s">
        <v>126</v>
      </c>
      <c r="R30" s="13">
        <f>iferror(lookup(if(Q30="",G30,Q30),{0,1,5000},{0.0,0.0041457,0.0041457}),"")</f>
        <v>0</v>
      </c>
      <c r="S30" s="13">
        <f>iferror(if(Q30="",G30,Q30)*R30,"")</f>
        <v>0</v>
      </c>
      <c r="T30" t="s">
        <v>163</v>
      </c>
      <c r="U30" s="14" t="s">
        <v>126</v>
      </c>
      <c r="V30">
        <v>115304</v>
      </c>
      <c r="X30" s="13">
        <f>iferror(lookup(if(W30="",G30,W30),{0,1,10,100,5000,50000},{0.0,0.1,0.009,0.004,0.002,0.001}),"")</f>
        <v>0</v>
      </c>
      <c r="Y30" s="13">
        <f>iferror(if(W30="",G30,W30)*X30,"")</f>
        <v>0</v>
      </c>
      <c r="Z30" t="s">
        <v>179</v>
      </c>
      <c r="AA30" s="14" t="s">
        <v>126</v>
      </c>
      <c r="AD30" s="13">
        <f>iferror(lookup(if(AC30="",G30,AC30),{0,1,10,25,100,250,1000},{0.0,0.08,0.014,0.01,0.006,0.004,0.003}),"")</f>
        <v>0</v>
      </c>
      <c r="AE30" s="13">
        <f>iferror(if(AC30="",G30,AC30)*AD30,"")</f>
        <v>0</v>
      </c>
      <c r="AF30" t="s">
        <v>200</v>
      </c>
      <c r="AG30" s="14" t="s">
        <v>126</v>
      </c>
    </row>
    <row r="32" spans="1:39">
      <c r="K32">
        <f t="array" ref="K32">IFERROR(CONCATENATE(TEXT(INDEX($K$7:$K$30,SMALL(IF($N$7:$N$30&lt;&gt;"",IF($K$7:$K$30&lt;&gt;"",ROW($K$7:$K$30)-MIN(ROW($K$7:$K$30))+1,""),""),ROW()-ROW(A$32)+1)),"##0"),","),"")</f>
        <v>0</v>
      </c>
      <c r="L32">
        <f t="array" ref="L32">IFERROR(CONCATENATE((INDEX($N$7:$N$30,SMALL(IF($N$7:$N$30&lt;&gt;"",IF($K$7:$K$30&lt;&gt;"",ROW($K$7:$K$30)-MIN(ROW($K$7:$K$30))+1,""),""),ROW()-ROW(A$32)+1))),","),"")</f>
        <v>0</v>
      </c>
      <c r="M32">
        <f t="array" ref="M32">IFERROR(CONCATENATE((INDEX($A$7:$A$30,SMALL(IF($N$7:$N$30&lt;&gt;"",IF($K$7:$K$30&lt;&gt;"",ROW($K$7:$K$30)-MIN(ROW($K$7:$K$30))+1,""),""),ROW()-ROW(A$32)+1))),),"")</f>
        <v>0</v>
      </c>
      <c r="Q32">
        <f t="array" ref="Q32">IFERROR(CONCATENATE((INDEX($T$7:$T$30,SMALL(IF($T$7:$T$30&lt;&gt;"",IF($Q$7:$Q$30&lt;&gt;"",ROW($Q$7:$Q$30)-MIN(ROW($Q$7:$Q$30))+1,""),""),ROW()-ROW(A$32)+1)))," "),"")</f>
        <v>0</v>
      </c>
      <c r="R32">
        <f t="array" ref="R32">IFERROR(CONCATENATE(TEXT(INDEX($Q$7:$Q$30,SMALL(IF($T$7:$T$30&lt;&gt;"",IF($Q$7:$Q$30&lt;&gt;"",ROW($Q$7:$Q$30)-MIN(ROW($Q$7:$Q$30))+1,""),""),ROW()-ROW(A$32)+1)),"##0")," "),"")</f>
        <v>0</v>
      </c>
      <c r="S32">
        <f t="array" ref="S32">IFERROR(CONCATENATE((INDEX($A$7:$A$30,SMALL(IF($T$7:$T$30&lt;&gt;"",IF($Q$7:$Q$30&lt;&gt;"",ROW($Q$7:$Q$30)-MIN(ROW($Q$7:$Q$30))+1,""),""),ROW()-ROW(A$32)+1))),),"")</f>
        <v>0</v>
      </c>
      <c r="W32">
        <f t="array" ref="W32">IFERROR(CONCATENATE((INDEX($Z$7:$Z$30,SMALL(IF($Z$7:$Z$30&lt;&gt;"",IF($W$7:$W$30&lt;&gt;"",ROW($W$7:$W$30)-MIN(ROW($W$7:$W$30))+1,""),""),ROW()-ROW(A$32)+1)))," "),"")</f>
        <v>0</v>
      </c>
      <c r="X32">
        <f t="array" ref="X32">IFERROR(CONCATENATE(TEXT(INDEX($W$7:$W$30,SMALL(IF($Z$7:$Z$30&lt;&gt;"",IF($W$7:$W$30&lt;&gt;"",ROW($W$7:$W$30)-MIN(ROW($W$7:$W$30))+1,""),""),ROW()-ROW(A$32)+1)),"##0")," "),"")</f>
        <v>0</v>
      </c>
      <c r="Y32">
        <f t="array" ref="Y32">IFERROR(CONCATENATE((INDEX($A$7:$A$30,SMALL(IF($Z$7:$Z$30&lt;&gt;"",IF($W$7:$W$30&lt;&gt;"",ROW($W$7:$W$30)-MIN(ROW($W$7:$W$30))+1,""),""),ROW()-ROW(A$32)+1))),),"")</f>
        <v>0</v>
      </c>
      <c r="AC32">
        <f t="array" ref="AC32">IFERROR(CONCATENATE((INDEX($AF$7:$AF$30,SMALL(IF($AF$7:$AF$30&lt;&gt;"",IF($AC$7:$AC$30&lt;&gt;"",ROW($AC$7:$AC$30)-MIN(ROW($AC$7:$AC$30))+1,""),""),ROW()-ROW(A$32)+1))),","),"")</f>
        <v>0</v>
      </c>
      <c r="AD32">
        <f t="array" ref="AD32">IFERROR(CONCATENATE(TEXT(INDEX($AC$7:$AC$30,SMALL(IF($AF$7:$AF$30&lt;&gt;"",IF($AC$7:$AC$30&lt;&gt;"",ROW($AC$7:$AC$30)-MIN(ROW($AC$7:$AC$30))+1,""),""),ROW()-ROW(A$32)+1)),"##0"),","),"")</f>
        <v>0</v>
      </c>
      <c r="AE32">
        <f t="array" ref="AE32">IFERROR(CONCATENATE((INDEX($A$7:$A$30,SMALL(IF($AF$7:$AF$30&lt;&gt;"",IF($AC$7:$AC$30&lt;&gt;"",ROW($AC$7:$AC$30)-MIN(ROW($AC$7:$AC$30))+1,""),""),ROW()-ROW(A$32)+1))),),"")</f>
        <v>0</v>
      </c>
      <c r="AI32">
        <f t="array" ref="AI32">IFERROR(CONCATENATE((INDEX($AL$7:$AL$30,SMALL(IF($AL$7:$AL$30&lt;&gt;"",IF($AI$7:$AI$30&lt;&gt;"",ROW($AI$7:$AI$30)-MIN(ROW($AI$7:$AI$30))+1,""),""),ROW()-ROW(A$32)+1)))," "),"")</f>
        <v>0</v>
      </c>
      <c r="AJ32">
        <f t="array" ref="AJ32">IFERROR(CONCATENATE(TEXT(INDEX($AI$7:$AI$30,SMALL(IF($AL$7:$AL$30&lt;&gt;"",IF($AI$7:$AI$30&lt;&gt;"",ROW($AI$7:$AI$30)-MIN(ROW($AI$7:$AI$30))+1,""),""),ROW()-ROW(A$32)+1)),"##0")," "),"")</f>
        <v>0</v>
      </c>
      <c r="AK32">
        <f t="array" ref="AK32">IFERROR(CONCATENATE((INDEX($A$7:$A$30,SMALL(IF($AL$7:$AL$30&lt;&gt;"",IF($AI$7:$AI$30&lt;&gt;"",ROW($AI$7:$AI$30)-MIN(ROW($AI$7:$AI$30))+1,""),""),ROW()-ROW(A$32)+1))),),"")</f>
        <v>0</v>
      </c>
    </row>
    <row r="33" spans="11:37">
      <c r="K33">
        <f t="array" ref="K33">IFERROR(CONCATENATE(TEXT(INDEX($K$7:$K$30,SMALL(IF($N$7:$N$30&lt;&gt;"",IF($K$7:$K$30&lt;&gt;"",ROW($K$7:$K$30)-MIN(ROW($K$7:$K$30))+1,""),""),ROW()-ROW(A$32)+1)),"##0"),","),"")</f>
        <v>0</v>
      </c>
      <c r="L33">
        <f t="array" ref="L33">IFERROR(CONCATENATE((INDEX($N$7:$N$30,SMALL(IF($N$7:$N$30&lt;&gt;"",IF($K$7:$K$30&lt;&gt;"",ROW($K$7:$K$30)-MIN(ROW($K$7:$K$30))+1,""),""),ROW()-ROW(A$32)+1))),","),"")</f>
        <v>0</v>
      </c>
      <c r="M33">
        <f t="array" ref="M33">IFERROR(CONCATENATE((INDEX($A$7:$A$30,SMALL(IF($N$7:$N$30&lt;&gt;"",IF($K$7:$K$30&lt;&gt;"",ROW($K$7:$K$30)-MIN(ROW($K$7:$K$30))+1,""),""),ROW()-ROW(A$32)+1))),),"")</f>
        <v>0</v>
      </c>
      <c r="Q33">
        <f t="array" ref="Q33">IFERROR(CONCATENATE((INDEX($T$7:$T$30,SMALL(IF($T$7:$T$30&lt;&gt;"",IF($Q$7:$Q$30&lt;&gt;"",ROW($Q$7:$Q$30)-MIN(ROW($Q$7:$Q$30))+1,""),""),ROW()-ROW(A$32)+1)))," "),"")</f>
        <v>0</v>
      </c>
      <c r="R33">
        <f t="array" ref="R33">IFERROR(CONCATENATE(TEXT(INDEX($Q$7:$Q$30,SMALL(IF($T$7:$T$30&lt;&gt;"",IF($Q$7:$Q$30&lt;&gt;"",ROW($Q$7:$Q$30)-MIN(ROW($Q$7:$Q$30))+1,""),""),ROW()-ROW(A$32)+1)),"##0")," "),"")</f>
        <v>0</v>
      </c>
      <c r="S33">
        <f t="array" ref="S33">IFERROR(CONCATENATE((INDEX($A$7:$A$30,SMALL(IF($T$7:$T$30&lt;&gt;"",IF($Q$7:$Q$30&lt;&gt;"",ROW($Q$7:$Q$30)-MIN(ROW($Q$7:$Q$30))+1,""),""),ROW()-ROW(A$32)+1))),),"")</f>
        <v>0</v>
      </c>
      <c r="W33">
        <f t="array" ref="W33">IFERROR(CONCATENATE((INDEX($Z$7:$Z$30,SMALL(IF($Z$7:$Z$30&lt;&gt;"",IF($W$7:$W$30&lt;&gt;"",ROW($W$7:$W$30)-MIN(ROW($W$7:$W$30))+1,""),""),ROW()-ROW(A$32)+1)))," "),"")</f>
        <v>0</v>
      </c>
      <c r="X33">
        <f t="array" ref="X33">IFERROR(CONCATENATE(TEXT(INDEX($W$7:$W$30,SMALL(IF($Z$7:$Z$30&lt;&gt;"",IF($W$7:$W$30&lt;&gt;"",ROW($W$7:$W$30)-MIN(ROW($W$7:$W$30))+1,""),""),ROW()-ROW(A$32)+1)),"##0")," "),"")</f>
        <v>0</v>
      </c>
      <c r="Y33">
        <f t="array" ref="Y33">IFERROR(CONCATENATE((INDEX($A$7:$A$30,SMALL(IF($Z$7:$Z$30&lt;&gt;"",IF($W$7:$W$30&lt;&gt;"",ROW($W$7:$W$30)-MIN(ROW($W$7:$W$30))+1,""),""),ROW()-ROW(A$32)+1))),),"")</f>
        <v>0</v>
      </c>
      <c r="AC33">
        <f t="array" ref="AC33">IFERROR(CONCATENATE((INDEX($AF$7:$AF$30,SMALL(IF($AF$7:$AF$30&lt;&gt;"",IF($AC$7:$AC$30&lt;&gt;"",ROW($AC$7:$AC$30)-MIN(ROW($AC$7:$AC$30))+1,""),""),ROW()-ROW(A$32)+1))),","),"")</f>
        <v>0</v>
      </c>
      <c r="AD33">
        <f t="array" ref="AD33">IFERROR(CONCATENATE(TEXT(INDEX($AC$7:$AC$30,SMALL(IF($AF$7:$AF$30&lt;&gt;"",IF($AC$7:$AC$30&lt;&gt;"",ROW($AC$7:$AC$30)-MIN(ROW($AC$7:$AC$30))+1,""),""),ROW()-ROW(A$32)+1)),"##0"),","),"")</f>
        <v>0</v>
      </c>
      <c r="AE33">
        <f t="array" ref="AE33">IFERROR(CONCATENATE((INDEX($A$7:$A$30,SMALL(IF($AF$7:$AF$30&lt;&gt;"",IF($AC$7:$AC$30&lt;&gt;"",ROW($AC$7:$AC$30)-MIN(ROW($AC$7:$AC$30))+1,""),""),ROW()-ROW(A$32)+1))),),"")</f>
        <v>0</v>
      </c>
      <c r="AI33">
        <f t="array" ref="AI33">IFERROR(CONCATENATE((INDEX($AL$7:$AL$30,SMALL(IF($AL$7:$AL$30&lt;&gt;"",IF($AI$7:$AI$30&lt;&gt;"",ROW($AI$7:$AI$30)-MIN(ROW($AI$7:$AI$30))+1,""),""),ROW()-ROW(A$32)+1)))," "),"")</f>
        <v>0</v>
      </c>
      <c r="AJ33">
        <f t="array" ref="AJ33">IFERROR(CONCATENATE(TEXT(INDEX($AI$7:$AI$30,SMALL(IF($AL$7:$AL$30&lt;&gt;"",IF($AI$7:$AI$30&lt;&gt;"",ROW($AI$7:$AI$30)-MIN(ROW($AI$7:$AI$30))+1,""),""),ROW()-ROW(A$32)+1)),"##0")," "),"")</f>
        <v>0</v>
      </c>
      <c r="AK33">
        <f t="array" ref="AK33">IFERROR(CONCATENATE((INDEX($A$7:$A$30,SMALL(IF($AL$7:$AL$30&lt;&gt;"",IF($AI$7:$AI$30&lt;&gt;"",ROW($AI$7:$AI$30)-MIN(ROW($AI$7:$AI$30))+1,""),""),ROW()-ROW(A$32)+1))),),"")</f>
        <v>0</v>
      </c>
    </row>
    <row r="34" spans="11:37">
      <c r="K34">
        <f t="array" ref="K34">IFERROR(CONCATENATE(TEXT(INDEX($K$7:$K$30,SMALL(IF($N$7:$N$30&lt;&gt;"",IF($K$7:$K$30&lt;&gt;"",ROW($K$7:$K$30)-MIN(ROW($K$7:$K$30))+1,""),""),ROW()-ROW(A$32)+1)),"##0"),","),"")</f>
        <v>0</v>
      </c>
      <c r="L34">
        <f t="array" ref="L34">IFERROR(CONCATENATE((INDEX($N$7:$N$30,SMALL(IF($N$7:$N$30&lt;&gt;"",IF($K$7:$K$30&lt;&gt;"",ROW($K$7:$K$30)-MIN(ROW($K$7:$K$30))+1,""),""),ROW()-ROW(A$32)+1))),","),"")</f>
        <v>0</v>
      </c>
      <c r="M34">
        <f t="array" ref="M34">IFERROR(CONCATENATE((INDEX($A$7:$A$30,SMALL(IF($N$7:$N$30&lt;&gt;"",IF($K$7:$K$30&lt;&gt;"",ROW($K$7:$K$30)-MIN(ROW($K$7:$K$30))+1,""),""),ROW()-ROW(A$32)+1))),),"")</f>
        <v>0</v>
      </c>
      <c r="Q34">
        <f t="array" ref="Q34">IFERROR(CONCATENATE((INDEX($T$7:$T$30,SMALL(IF($T$7:$T$30&lt;&gt;"",IF($Q$7:$Q$30&lt;&gt;"",ROW($Q$7:$Q$30)-MIN(ROW($Q$7:$Q$30))+1,""),""),ROW()-ROW(A$32)+1)))," "),"")</f>
        <v>0</v>
      </c>
      <c r="R34">
        <f t="array" ref="R34">IFERROR(CONCATENATE(TEXT(INDEX($Q$7:$Q$30,SMALL(IF($T$7:$T$30&lt;&gt;"",IF($Q$7:$Q$30&lt;&gt;"",ROW($Q$7:$Q$30)-MIN(ROW($Q$7:$Q$30))+1,""),""),ROW()-ROW(A$32)+1)),"##0")," "),"")</f>
        <v>0</v>
      </c>
      <c r="S34">
        <f t="array" ref="S34">IFERROR(CONCATENATE((INDEX($A$7:$A$30,SMALL(IF($T$7:$T$30&lt;&gt;"",IF($Q$7:$Q$30&lt;&gt;"",ROW($Q$7:$Q$30)-MIN(ROW($Q$7:$Q$30))+1,""),""),ROW()-ROW(A$32)+1))),),"")</f>
        <v>0</v>
      </c>
      <c r="W34">
        <f t="array" ref="W34">IFERROR(CONCATENATE((INDEX($Z$7:$Z$30,SMALL(IF($Z$7:$Z$30&lt;&gt;"",IF($W$7:$W$30&lt;&gt;"",ROW($W$7:$W$30)-MIN(ROW($W$7:$W$30))+1,""),""),ROW()-ROW(A$32)+1)))," "),"")</f>
        <v>0</v>
      </c>
      <c r="X34">
        <f t="array" ref="X34">IFERROR(CONCATENATE(TEXT(INDEX($W$7:$W$30,SMALL(IF($Z$7:$Z$30&lt;&gt;"",IF($W$7:$W$30&lt;&gt;"",ROW($W$7:$W$30)-MIN(ROW($W$7:$W$30))+1,""),""),ROW()-ROW(A$32)+1)),"##0")," "),"")</f>
        <v>0</v>
      </c>
      <c r="Y34">
        <f t="array" ref="Y34">IFERROR(CONCATENATE((INDEX($A$7:$A$30,SMALL(IF($Z$7:$Z$30&lt;&gt;"",IF($W$7:$W$30&lt;&gt;"",ROW($W$7:$W$30)-MIN(ROW($W$7:$W$30))+1,""),""),ROW()-ROW(A$32)+1))),),"")</f>
        <v>0</v>
      </c>
      <c r="AC34">
        <f t="array" ref="AC34">IFERROR(CONCATENATE((INDEX($AF$7:$AF$30,SMALL(IF($AF$7:$AF$30&lt;&gt;"",IF($AC$7:$AC$30&lt;&gt;"",ROW($AC$7:$AC$30)-MIN(ROW($AC$7:$AC$30))+1,""),""),ROW()-ROW(A$32)+1))),","),"")</f>
        <v>0</v>
      </c>
      <c r="AD34">
        <f t="array" ref="AD34">IFERROR(CONCATENATE(TEXT(INDEX($AC$7:$AC$30,SMALL(IF($AF$7:$AF$30&lt;&gt;"",IF($AC$7:$AC$30&lt;&gt;"",ROW($AC$7:$AC$30)-MIN(ROW($AC$7:$AC$30))+1,""),""),ROW()-ROW(A$32)+1)),"##0"),","),"")</f>
        <v>0</v>
      </c>
      <c r="AE34">
        <f t="array" ref="AE34">IFERROR(CONCATENATE((INDEX($A$7:$A$30,SMALL(IF($AF$7:$AF$30&lt;&gt;"",IF($AC$7:$AC$30&lt;&gt;"",ROW($AC$7:$AC$30)-MIN(ROW($AC$7:$AC$30))+1,""),""),ROW()-ROW(A$32)+1))),),"")</f>
        <v>0</v>
      </c>
      <c r="AI34">
        <f t="array" ref="AI34">IFERROR(CONCATENATE((INDEX($AL$7:$AL$30,SMALL(IF($AL$7:$AL$30&lt;&gt;"",IF($AI$7:$AI$30&lt;&gt;"",ROW($AI$7:$AI$30)-MIN(ROW($AI$7:$AI$30))+1,""),""),ROW()-ROW(A$32)+1)))," "),"")</f>
        <v>0</v>
      </c>
      <c r="AJ34">
        <f t="array" ref="AJ34">IFERROR(CONCATENATE(TEXT(INDEX($AI$7:$AI$30,SMALL(IF($AL$7:$AL$30&lt;&gt;"",IF($AI$7:$AI$30&lt;&gt;"",ROW($AI$7:$AI$30)-MIN(ROW($AI$7:$AI$30))+1,""),""),ROW()-ROW(A$32)+1)),"##0")," "),"")</f>
        <v>0</v>
      </c>
      <c r="AK34">
        <f t="array" ref="AK34">IFERROR(CONCATENATE((INDEX($A$7:$A$30,SMALL(IF($AL$7:$AL$30&lt;&gt;"",IF($AI$7:$AI$30&lt;&gt;"",ROW($AI$7:$AI$30)-MIN(ROW($AI$7:$AI$30))+1,""),""),ROW()-ROW(A$32)+1))),),"")</f>
        <v>0</v>
      </c>
    </row>
    <row r="35" spans="11:37">
      <c r="K35">
        <f t="array" ref="K35">IFERROR(CONCATENATE(TEXT(INDEX($K$7:$K$30,SMALL(IF($N$7:$N$30&lt;&gt;"",IF($K$7:$K$30&lt;&gt;"",ROW($K$7:$K$30)-MIN(ROW($K$7:$K$30))+1,""),""),ROW()-ROW(A$32)+1)),"##0"),","),"")</f>
        <v>0</v>
      </c>
      <c r="L35">
        <f t="array" ref="L35">IFERROR(CONCATENATE((INDEX($N$7:$N$30,SMALL(IF($N$7:$N$30&lt;&gt;"",IF($K$7:$K$30&lt;&gt;"",ROW($K$7:$K$30)-MIN(ROW($K$7:$K$30))+1,""),""),ROW()-ROW(A$32)+1))),","),"")</f>
        <v>0</v>
      </c>
      <c r="M35">
        <f t="array" ref="M35">IFERROR(CONCATENATE((INDEX($A$7:$A$30,SMALL(IF($N$7:$N$30&lt;&gt;"",IF($K$7:$K$30&lt;&gt;"",ROW($K$7:$K$30)-MIN(ROW($K$7:$K$30))+1,""),""),ROW()-ROW(A$32)+1))),),"")</f>
        <v>0</v>
      </c>
      <c r="Q35">
        <f t="array" ref="Q35">IFERROR(CONCATENATE((INDEX($T$7:$T$30,SMALL(IF($T$7:$T$30&lt;&gt;"",IF($Q$7:$Q$30&lt;&gt;"",ROW($Q$7:$Q$30)-MIN(ROW($Q$7:$Q$30))+1,""),""),ROW()-ROW(A$32)+1)))," "),"")</f>
        <v>0</v>
      </c>
      <c r="R35">
        <f t="array" ref="R35">IFERROR(CONCATENATE(TEXT(INDEX($Q$7:$Q$30,SMALL(IF($T$7:$T$30&lt;&gt;"",IF($Q$7:$Q$30&lt;&gt;"",ROW($Q$7:$Q$30)-MIN(ROW($Q$7:$Q$30))+1,""),""),ROW()-ROW(A$32)+1)),"##0")," "),"")</f>
        <v>0</v>
      </c>
      <c r="S35">
        <f t="array" ref="S35">IFERROR(CONCATENATE((INDEX($A$7:$A$30,SMALL(IF($T$7:$T$30&lt;&gt;"",IF($Q$7:$Q$30&lt;&gt;"",ROW($Q$7:$Q$30)-MIN(ROW($Q$7:$Q$30))+1,""),""),ROW()-ROW(A$32)+1))),),"")</f>
        <v>0</v>
      </c>
      <c r="W35">
        <f t="array" ref="W35">IFERROR(CONCATENATE((INDEX($Z$7:$Z$30,SMALL(IF($Z$7:$Z$30&lt;&gt;"",IF($W$7:$W$30&lt;&gt;"",ROW($W$7:$W$30)-MIN(ROW($W$7:$W$30))+1,""),""),ROW()-ROW(A$32)+1)))," "),"")</f>
        <v>0</v>
      </c>
      <c r="X35">
        <f t="array" ref="X35">IFERROR(CONCATENATE(TEXT(INDEX($W$7:$W$30,SMALL(IF($Z$7:$Z$30&lt;&gt;"",IF($W$7:$W$30&lt;&gt;"",ROW($W$7:$W$30)-MIN(ROW($W$7:$W$30))+1,""),""),ROW()-ROW(A$32)+1)),"##0")," "),"")</f>
        <v>0</v>
      </c>
      <c r="Y35">
        <f t="array" ref="Y35">IFERROR(CONCATENATE((INDEX($A$7:$A$30,SMALL(IF($Z$7:$Z$30&lt;&gt;"",IF($W$7:$W$30&lt;&gt;"",ROW($W$7:$W$30)-MIN(ROW($W$7:$W$30))+1,""),""),ROW()-ROW(A$32)+1))),),"")</f>
        <v>0</v>
      </c>
      <c r="AC35">
        <f t="array" ref="AC35">IFERROR(CONCATENATE((INDEX($AF$7:$AF$30,SMALL(IF($AF$7:$AF$30&lt;&gt;"",IF($AC$7:$AC$30&lt;&gt;"",ROW($AC$7:$AC$30)-MIN(ROW($AC$7:$AC$30))+1,""),""),ROW()-ROW(A$32)+1))),","),"")</f>
        <v>0</v>
      </c>
      <c r="AD35">
        <f t="array" ref="AD35">IFERROR(CONCATENATE(TEXT(INDEX($AC$7:$AC$30,SMALL(IF($AF$7:$AF$30&lt;&gt;"",IF($AC$7:$AC$30&lt;&gt;"",ROW($AC$7:$AC$30)-MIN(ROW($AC$7:$AC$30))+1,""),""),ROW()-ROW(A$32)+1)),"##0"),","),"")</f>
        <v>0</v>
      </c>
      <c r="AE35">
        <f t="array" ref="AE35">IFERROR(CONCATENATE((INDEX($A$7:$A$30,SMALL(IF($AF$7:$AF$30&lt;&gt;"",IF($AC$7:$AC$30&lt;&gt;"",ROW($AC$7:$AC$30)-MIN(ROW($AC$7:$AC$30))+1,""),""),ROW()-ROW(A$32)+1))),),"")</f>
        <v>0</v>
      </c>
      <c r="AI35">
        <f t="array" ref="AI35">IFERROR(CONCATENATE((INDEX($AL$7:$AL$30,SMALL(IF($AL$7:$AL$30&lt;&gt;"",IF($AI$7:$AI$30&lt;&gt;"",ROW($AI$7:$AI$30)-MIN(ROW($AI$7:$AI$30))+1,""),""),ROW()-ROW(A$32)+1)))," "),"")</f>
        <v>0</v>
      </c>
      <c r="AJ35">
        <f t="array" ref="AJ35">IFERROR(CONCATENATE(TEXT(INDEX($AI$7:$AI$30,SMALL(IF($AL$7:$AL$30&lt;&gt;"",IF($AI$7:$AI$30&lt;&gt;"",ROW($AI$7:$AI$30)-MIN(ROW($AI$7:$AI$30))+1,""),""),ROW()-ROW(A$32)+1)),"##0")," "),"")</f>
        <v>0</v>
      </c>
      <c r="AK35">
        <f t="array" ref="AK35">IFERROR(CONCATENATE((INDEX($A$7:$A$30,SMALL(IF($AL$7:$AL$30&lt;&gt;"",IF($AI$7:$AI$30&lt;&gt;"",ROW($AI$7:$AI$30)-MIN(ROW($AI$7:$AI$30))+1,""),""),ROW()-ROW(A$32)+1))),),"")</f>
        <v>0</v>
      </c>
    </row>
    <row r="36" spans="11:37">
      <c r="K36">
        <f t="array" ref="K36">IFERROR(CONCATENATE(TEXT(INDEX($K$7:$K$30,SMALL(IF($N$7:$N$30&lt;&gt;"",IF($K$7:$K$30&lt;&gt;"",ROW($K$7:$K$30)-MIN(ROW($K$7:$K$30))+1,""),""),ROW()-ROW(A$32)+1)),"##0"),","),"")</f>
        <v>0</v>
      </c>
      <c r="L36">
        <f t="array" ref="L36">IFERROR(CONCATENATE((INDEX($N$7:$N$30,SMALL(IF($N$7:$N$30&lt;&gt;"",IF($K$7:$K$30&lt;&gt;"",ROW($K$7:$K$30)-MIN(ROW($K$7:$K$30))+1,""),""),ROW()-ROW(A$32)+1))),","),"")</f>
        <v>0</v>
      </c>
      <c r="M36">
        <f t="array" ref="M36">IFERROR(CONCATENATE((INDEX($A$7:$A$30,SMALL(IF($N$7:$N$30&lt;&gt;"",IF($K$7:$K$30&lt;&gt;"",ROW($K$7:$K$30)-MIN(ROW($K$7:$K$30))+1,""),""),ROW()-ROW(A$32)+1))),),"")</f>
        <v>0</v>
      </c>
      <c r="Q36">
        <f t="array" ref="Q36">IFERROR(CONCATENATE((INDEX($T$7:$T$30,SMALL(IF($T$7:$T$30&lt;&gt;"",IF($Q$7:$Q$30&lt;&gt;"",ROW($Q$7:$Q$30)-MIN(ROW($Q$7:$Q$30))+1,""),""),ROW()-ROW(A$32)+1)))," "),"")</f>
        <v>0</v>
      </c>
      <c r="R36">
        <f t="array" ref="R36">IFERROR(CONCATENATE(TEXT(INDEX($Q$7:$Q$30,SMALL(IF($T$7:$T$30&lt;&gt;"",IF($Q$7:$Q$30&lt;&gt;"",ROW($Q$7:$Q$30)-MIN(ROW($Q$7:$Q$30))+1,""),""),ROW()-ROW(A$32)+1)),"##0")," "),"")</f>
        <v>0</v>
      </c>
      <c r="S36">
        <f t="array" ref="S36">IFERROR(CONCATENATE((INDEX($A$7:$A$30,SMALL(IF($T$7:$T$30&lt;&gt;"",IF($Q$7:$Q$30&lt;&gt;"",ROW($Q$7:$Q$30)-MIN(ROW($Q$7:$Q$30))+1,""),""),ROW()-ROW(A$32)+1))),),"")</f>
        <v>0</v>
      </c>
      <c r="W36">
        <f t="array" ref="W36">IFERROR(CONCATENATE((INDEX($Z$7:$Z$30,SMALL(IF($Z$7:$Z$30&lt;&gt;"",IF($W$7:$W$30&lt;&gt;"",ROW($W$7:$W$30)-MIN(ROW($W$7:$W$30))+1,""),""),ROW()-ROW(A$32)+1)))," "),"")</f>
        <v>0</v>
      </c>
      <c r="X36">
        <f t="array" ref="X36">IFERROR(CONCATENATE(TEXT(INDEX($W$7:$W$30,SMALL(IF($Z$7:$Z$30&lt;&gt;"",IF($W$7:$W$30&lt;&gt;"",ROW($W$7:$W$30)-MIN(ROW($W$7:$W$30))+1,""),""),ROW()-ROW(A$32)+1)),"##0")," "),"")</f>
        <v>0</v>
      </c>
      <c r="Y36">
        <f t="array" ref="Y36">IFERROR(CONCATENATE((INDEX($A$7:$A$30,SMALL(IF($Z$7:$Z$30&lt;&gt;"",IF($W$7:$W$30&lt;&gt;"",ROW($W$7:$W$30)-MIN(ROW($W$7:$W$30))+1,""),""),ROW()-ROW(A$32)+1))),),"")</f>
        <v>0</v>
      </c>
      <c r="AC36">
        <f t="array" ref="AC36">IFERROR(CONCATENATE((INDEX($AF$7:$AF$30,SMALL(IF($AF$7:$AF$30&lt;&gt;"",IF($AC$7:$AC$30&lt;&gt;"",ROW($AC$7:$AC$30)-MIN(ROW($AC$7:$AC$30))+1,""),""),ROW()-ROW(A$32)+1))),","),"")</f>
        <v>0</v>
      </c>
      <c r="AD36">
        <f t="array" ref="AD36">IFERROR(CONCATENATE(TEXT(INDEX($AC$7:$AC$30,SMALL(IF($AF$7:$AF$30&lt;&gt;"",IF($AC$7:$AC$30&lt;&gt;"",ROW($AC$7:$AC$30)-MIN(ROW($AC$7:$AC$30))+1,""),""),ROW()-ROW(A$32)+1)),"##0"),","),"")</f>
        <v>0</v>
      </c>
      <c r="AE36">
        <f t="array" ref="AE36">IFERROR(CONCATENATE((INDEX($A$7:$A$30,SMALL(IF($AF$7:$AF$30&lt;&gt;"",IF($AC$7:$AC$30&lt;&gt;"",ROW($AC$7:$AC$30)-MIN(ROW($AC$7:$AC$30))+1,""),""),ROW()-ROW(A$32)+1))),),"")</f>
        <v>0</v>
      </c>
      <c r="AI36">
        <f t="array" ref="AI36">IFERROR(CONCATENATE((INDEX($AL$7:$AL$30,SMALL(IF($AL$7:$AL$30&lt;&gt;"",IF($AI$7:$AI$30&lt;&gt;"",ROW($AI$7:$AI$30)-MIN(ROW($AI$7:$AI$30))+1,""),""),ROW()-ROW(A$32)+1)))," "),"")</f>
        <v>0</v>
      </c>
      <c r="AJ36">
        <f t="array" ref="AJ36">IFERROR(CONCATENATE(TEXT(INDEX($AI$7:$AI$30,SMALL(IF($AL$7:$AL$30&lt;&gt;"",IF($AI$7:$AI$30&lt;&gt;"",ROW($AI$7:$AI$30)-MIN(ROW($AI$7:$AI$30))+1,""),""),ROW()-ROW(A$32)+1)),"##0")," "),"")</f>
        <v>0</v>
      </c>
      <c r="AK36">
        <f t="array" ref="AK36">IFERROR(CONCATENATE((INDEX($A$7:$A$30,SMALL(IF($AL$7:$AL$30&lt;&gt;"",IF($AI$7:$AI$30&lt;&gt;"",ROW($AI$7:$AI$30)-MIN(ROW($AI$7:$AI$30))+1,""),""),ROW()-ROW(A$32)+1))),),"")</f>
        <v>0</v>
      </c>
    </row>
    <row r="37" spans="11:37">
      <c r="K37">
        <f t="array" ref="K37">IFERROR(CONCATENATE(TEXT(INDEX($K$7:$K$30,SMALL(IF($N$7:$N$30&lt;&gt;"",IF($K$7:$K$30&lt;&gt;"",ROW($K$7:$K$30)-MIN(ROW($K$7:$K$30))+1,""),""),ROW()-ROW(A$32)+1)),"##0"),","),"")</f>
        <v>0</v>
      </c>
      <c r="L37">
        <f t="array" ref="L37">IFERROR(CONCATENATE((INDEX($N$7:$N$30,SMALL(IF($N$7:$N$30&lt;&gt;"",IF($K$7:$K$30&lt;&gt;"",ROW($K$7:$K$30)-MIN(ROW($K$7:$K$30))+1,""),""),ROW()-ROW(A$32)+1))),","),"")</f>
        <v>0</v>
      </c>
      <c r="M37">
        <f t="array" ref="M37">IFERROR(CONCATENATE((INDEX($A$7:$A$30,SMALL(IF($N$7:$N$30&lt;&gt;"",IF($K$7:$K$30&lt;&gt;"",ROW($K$7:$K$30)-MIN(ROW($K$7:$K$30))+1,""),""),ROW()-ROW(A$32)+1))),),"")</f>
        <v>0</v>
      </c>
      <c r="Q37">
        <f t="array" ref="Q37">IFERROR(CONCATENATE((INDEX($T$7:$T$30,SMALL(IF($T$7:$T$30&lt;&gt;"",IF($Q$7:$Q$30&lt;&gt;"",ROW($Q$7:$Q$30)-MIN(ROW($Q$7:$Q$30))+1,""),""),ROW()-ROW(A$32)+1)))," "),"")</f>
        <v>0</v>
      </c>
      <c r="R37">
        <f t="array" ref="R37">IFERROR(CONCATENATE(TEXT(INDEX($Q$7:$Q$30,SMALL(IF($T$7:$T$30&lt;&gt;"",IF($Q$7:$Q$30&lt;&gt;"",ROW($Q$7:$Q$30)-MIN(ROW($Q$7:$Q$30))+1,""),""),ROW()-ROW(A$32)+1)),"##0")," "),"")</f>
        <v>0</v>
      </c>
      <c r="S37">
        <f t="array" ref="S37">IFERROR(CONCATENATE((INDEX($A$7:$A$30,SMALL(IF($T$7:$T$30&lt;&gt;"",IF($Q$7:$Q$30&lt;&gt;"",ROW($Q$7:$Q$30)-MIN(ROW($Q$7:$Q$30))+1,""),""),ROW()-ROW(A$32)+1))),),"")</f>
        <v>0</v>
      </c>
      <c r="W37">
        <f t="array" ref="W37">IFERROR(CONCATENATE((INDEX($Z$7:$Z$30,SMALL(IF($Z$7:$Z$30&lt;&gt;"",IF($W$7:$W$30&lt;&gt;"",ROW($W$7:$W$30)-MIN(ROW($W$7:$W$30))+1,""),""),ROW()-ROW(A$32)+1)))," "),"")</f>
        <v>0</v>
      </c>
      <c r="X37">
        <f t="array" ref="X37">IFERROR(CONCATENATE(TEXT(INDEX($W$7:$W$30,SMALL(IF($Z$7:$Z$30&lt;&gt;"",IF($W$7:$W$30&lt;&gt;"",ROW($W$7:$W$30)-MIN(ROW($W$7:$W$30))+1,""),""),ROW()-ROW(A$32)+1)),"##0")," "),"")</f>
        <v>0</v>
      </c>
      <c r="Y37">
        <f t="array" ref="Y37">IFERROR(CONCATENATE((INDEX($A$7:$A$30,SMALL(IF($Z$7:$Z$30&lt;&gt;"",IF($W$7:$W$30&lt;&gt;"",ROW($W$7:$W$30)-MIN(ROW($W$7:$W$30))+1,""),""),ROW()-ROW(A$32)+1))),),"")</f>
        <v>0</v>
      </c>
      <c r="AC37">
        <f t="array" ref="AC37">IFERROR(CONCATENATE((INDEX($AF$7:$AF$30,SMALL(IF($AF$7:$AF$30&lt;&gt;"",IF($AC$7:$AC$30&lt;&gt;"",ROW($AC$7:$AC$30)-MIN(ROW($AC$7:$AC$30))+1,""),""),ROW()-ROW(A$32)+1))),","),"")</f>
        <v>0</v>
      </c>
      <c r="AD37">
        <f t="array" ref="AD37">IFERROR(CONCATENATE(TEXT(INDEX($AC$7:$AC$30,SMALL(IF($AF$7:$AF$30&lt;&gt;"",IF($AC$7:$AC$30&lt;&gt;"",ROW($AC$7:$AC$30)-MIN(ROW($AC$7:$AC$30))+1,""),""),ROW()-ROW(A$32)+1)),"##0"),","),"")</f>
        <v>0</v>
      </c>
      <c r="AE37">
        <f t="array" ref="AE37">IFERROR(CONCATENATE((INDEX($A$7:$A$30,SMALL(IF($AF$7:$AF$30&lt;&gt;"",IF($AC$7:$AC$30&lt;&gt;"",ROW($AC$7:$AC$30)-MIN(ROW($AC$7:$AC$30))+1,""),""),ROW()-ROW(A$32)+1))),),"")</f>
        <v>0</v>
      </c>
      <c r="AI37">
        <f t="array" ref="AI37">IFERROR(CONCATENATE((INDEX($AL$7:$AL$30,SMALL(IF($AL$7:$AL$30&lt;&gt;"",IF($AI$7:$AI$30&lt;&gt;"",ROW($AI$7:$AI$30)-MIN(ROW($AI$7:$AI$30))+1,""),""),ROW()-ROW(A$32)+1)))," "),"")</f>
        <v>0</v>
      </c>
      <c r="AJ37">
        <f t="array" ref="AJ37">IFERROR(CONCATENATE(TEXT(INDEX($AI$7:$AI$30,SMALL(IF($AL$7:$AL$30&lt;&gt;"",IF($AI$7:$AI$30&lt;&gt;"",ROW($AI$7:$AI$30)-MIN(ROW($AI$7:$AI$30))+1,""),""),ROW()-ROW(A$32)+1)),"##0")," "),"")</f>
        <v>0</v>
      </c>
      <c r="AK37">
        <f t="array" ref="AK37">IFERROR(CONCATENATE((INDEX($A$7:$A$30,SMALL(IF($AL$7:$AL$30&lt;&gt;"",IF($AI$7:$AI$30&lt;&gt;"",ROW($AI$7:$AI$30)-MIN(ROW($AI$7:$AI$30))+1,""),""),ROW()-ROW(A$32)+1))),),"")</f>
        <v>0</v>
      </c>
    </row>
    <row r="38" spans="11:37">
      <c r="K38">
        <f t="array" ref="K38">IFERROR(CONCATENATE(TEXT(INDEX($K$7:$K$30,SMALL(IF($N$7:$N$30&lt;&gt;"",IF($K$7:$K$30&lt;&gt;"",ROW($K$7:$K$30)-MIN(ROW($K$7:$K$30))+1,""),""),ROW()-ROW(A$32)+1)),"##0"),","),"")</f>
        <v>0</v>
      </c>
      <c r="L38">
        <f t="array" ref="L38">IFERROR(CONCATENATE((INDEX($N$7:$N$30,SMALL(IF($N$7:$N$30&lt;&gt;"",IF($K$7:$K$30&lt;&gt;"",ROW($K$7:$K$30)-MIN(ROW($K$7:$K$30))+1,""),""),ROW()-ROW(A$32)+1))),","),"")</f>
        <v>0</v>
      </c>
      <c r="M38">
        <f t="array" ref="M38">IFERROR(CONCATENATE((INDEX($A$7:$A$30,SMALL(IF($N$7:$N$30&lt;&gt;"",IF($K$7:$K$30&lt;&gt;"",ROW($K$7:$K$30)-MIN(ROW($K$7:$K$30))+1,""),""),ROW()-ROW(A$32)+1))),),"")</f>
        <v>0</v>
      </c>
      <c r="Q38">
        <f t="array" ref="Q38">IFERROR(CONCATENATE((INDEX($T$7:$T$30,SMALL(IF($T$7:$T$30&lt;&gt;"",IF($Q$7:$Q$30&lt;&gt;"",ROW($Q$7:$Q$30)-MIN(ROW($Q$7:$Q$30))+1,""),""),ROW()-ROW(A$32)+1)))," "),"")</f>
        <v>0</v>
      </c>
      <c r="R38">
        <f t="array" ref="R38">IFERROR(CONCATENATE(TEXT(INDEX($Q$7:$Q$30,SMALL(IF($T$7:$T$30&lt;&gt;"",IF($Q$7:$Q$30&lt;&gt;"",ROW($Q$7:$Q$30)-MIN(ROW($Q$7:$Q$30))+1,""),""),ROW()-ROW(A$32)+1)),"##0")," "),"")</f>
        <v>0</v>
      </c>
      <c r="S38">
        <f t="array" ref="S38">IFERROR(CONCATENATE((INDEX($A$7:$A$30,SMALL(IF($T$7:$T$30&lt;&gt;"",IF($Q$7:$Q$30&lt;&gt;"",ROW($Q$7:$Q$30)-MIN(ROW($Q$7:$Q$30))+1,""),""),ROW()-ROW(A$32)+1))),),"")</f>
        <v>0</v>
      </c>
      <c r="W38">
        <f t="array" ref="W38">IFERROR(CONCATENATE((INDEX($Z$7:$Z$30,SMALL(IF($Z$7:$Z$30&lt;&gt;"",IF($W$7:$W$30&lt;&gt;"",ROW($W$7:$W$30)-MIN(ROW($W$7:$W$30))+1,""),""),ROW()-ROW(A$32)+1)))," "),"")</f>
        <v>0</v>
      </c>
      <c r="X38">
        <f t="array" ref="X38">IFERROR(CONCATENATE(TEXT(INDEX($W$7:$W$30,SMALL(IF($Z$7:$Z$30&lt;&gt;"",IF($W$7:$W$30&lt;&gt;"",ROW($W$7:$W$30)-MIN(ROW($W$7:$W$30))+1,""),""),ROW()-ROW(A$32)+1)),"##0")," "),"")</f>
        <v>0</v>
      </c>
      <c r="Y38">
        <f t="array" ref="Y38">IFERROR(CONCATENATE((INDEX($A$7:$A$30,SMALL(IF($Z$7:$Z$30&lt;&gt;"",IF($W$7:$W$30&lt;&gt;"",ROW($W$7:$W$30)-MIN(ROW($W$7:$W$30))+1,""),""),ROW()-ROW(A$32)+1))),),"")</f>
        <v>0</v>
      </c>
      <c r="AC38">
        <f t="array" ref="AC38">IFERROR(CONCATENATE((INDEX($AF$7:$AF$30,SMALL(IF($AF$7:$AF$30&lt;&gt;"",IF($AC$7:$AC$30&lt;&gt;"",ROW($AC$7:$AC$30)-MIN(ROW($AC$7:$AC$30))+1,""),""),ROW()-ROW(A$32)+1))),","),"")</f>
        <v>0</v>
      </c>
      <c r="AD38">
        <f t="array" ref="AD38">IFERROR(CONCATENATE(TEXT(INDEX($AC$7:$AC$30,SMALL(IF($AF$7:$AF$30&lt;&gt;"",IF($AC$7:$AC$30&lt;&gt;"",ROW($AC$7:$AC$30)-MIN(ROW($AC$7:$AC$30))+1,""),""),ROW()-ROW(A$32)+1)),"##0"),","),"")</f>
        <v>0</v>
      </c>
      <c r="AE38">
        <f t="array" ref="AE38">IFERROR(CONCATENATE((INDEX($A$7:$A$30,SMALL(IF($AF$7:$AF$30&lt;&gt;"",IF($AC$7:$AC$30&lt;&gt;"",ROW($AC$7:$AC$30)-MIN(ROW($AC$7:$AC$30))+1,""),""),ROW()-ROW(A$32)+1))),),"")</f>
        <v>0</v>
      </c>
      <c r="AI38">
        <f t="array" ref="AI38">IFERROR(CONCATENATE((INDEX($AL$7:$AL$30,SMALL(IF($AL$7:$AL$30&lt;&gt;"",IF($AI$7:$AI$30&lt;&gt;"",ROW($AI$7:$AI$30)-MIN(ROW($AI$7:$AI$30))+1,""),""),ROW()-ROW(A$32)+1)))," "),"")</f>
        <v>0</v>
      </c>
      <c r="AJ38">
        <f t="array" ref="AJ38">IFERROR(CONCATENATE(TEXT(INDEX($AI$7:$AI$30,SMALL(IF($AL$7:$AL$30&lt;&gt;"",IF($AI$7:$AI$30&lt;&gt;"",ROW($AI$7:$AI$30)-MIN(ROW($AI$7:$AI$30))+1,""),""),ROW()-ROW(A$32)+1)),"##0")," "),"")</f>
        <v>0</v>
      </c>
      <c r="AK38">
        <f t="array" ref="AK38">IFERROR(CONCATENATE((INDEX($A$7:$A$30,SMALL(IF($AL$7:$AL$30&lt;&gt;"",IF($AI$7:$AI$30&lt;&gt;"",ROW($AI$7:$AI$30)-MIN(ROW($AI$7:$AI$30))+1,""),""),ROW()-ROW(A$32)+1))),),"")</f>
        <v>0</v>
      </c>
    </row>
    <row r="39" spans="11:37">
      <c r="K39">
        <f t="array" ref="K39">IFERROR(CONCATENATE(TEXT(INDEX($K$7:$K$30,SMALL(IF($N$7:$N$30&lt;&gt;"",IF($K$7:$K$30&lt;&gt;"",ROW($K$7:$K$30)-MIN(ROW($K$7:$K$30))+1,""),""),ROW()-ROW(A$32)+1)),"##0"),","),"")</f>
        <v>0</v>
      </c>
      <c r="L39">
        <f t="array" ref="L39">IFERROR(CONCATENATE((INDEX($N$7:$N$30,SMALL(IF($N$7:$N$30&lt;&gt;"",IF($K$7:$K$30&lt;&gt;"",ROW($K$7:$K$30)-MIN(ROW($K$7:$K$30))+1,""),""),ROW()-ROW(A$32)+1))),","),"")</f>
        <v>0</v>
      </c>
      <c r="M39">
        <f t="array" ref="M39">IFERROR(CONCATENATE((INDEX($A$7:$A$30,SMALL(IF($N$7:$N$30&lt;&gt;"",IF($K$7:$K$30&lt;&gt;"",ROW($K$7:$K$30)-MIN(ROW($K$7:$K$30))+1,""),""),ROW()-ROW(A$32)+1))),),"")</f>
        <v>0</v>
      </c>
      <c r="Q39">
        <f t="array" ref="Q39">IFERROR(CONCATENATE((INDEX($T$7:$T$30,SMALL(IF($T$7:$T$30&lt;&gt;"",IF($Q$7:$Q$30&lt;&gt;"",ROW($Q$7:$Q$30)-MIN(ROW($Q$7:$Q$30))+1,""),""),ROW()-ROW(A$32)+1)))," "),"")</f>
        <v>0</v>
      </c>
      <c r="R39">
        <f t="array" ref="R39">IFERROR(CONCATENATE(TEXT(INDEX($Q$7:$Q$30,SMALL(IF($T$7:$T$30&lt;&gt;"",IF($Q$7:$Q$30&lt;&gt;"",ROW($Q$7:$Q$30)-MIN(ROW($Q$7:$Q$30))+1,""),""),ROW()-ROW(A$32)+1)),"##0")," "),"")</f>
        <v>0</v>
      </c>
      <c r="S39">
        <f t="array" ref="S39">IFERROR(CONCATENATE((INDEX($A$7:$A$30,SMALL(IF($T$7:$T$30&lt;&gt;"",IF($Q$7:$Q$30&lt;&gt;"",ROW($Q$7:$Q$30)-MIN(ROW($Q$7:$Q$30))+1,""),""),ROW()-ROW(A$32)+1))),),"")</f>
        <v>0</v>
      </c>
      <c r="W39">
        <f t="array" ref="W39">IFERROR(CONCATENATE((INDEX($Z$7:$Z$30,SMALL(IF($Z$7:$Z$30&lt;&gt;"",IF($W$7:$W$30&lt;&gt;"",ROW($W$7:$W$30)-MIN(ROW($W$7:$W$30))+1,""),""),ROW()-ROW(A$32)+1)))," "),"")</f>
        <v>0</v>
      </c>
      <c r="X39">
        <f t="array" ref="X39">IFERROR(CONCATENATE(TEXT(INDEX($W$7:$W$30,SMALL(IF($Z$7:$Z$30&lt;&gt;"",IF($W$7:$W$30&lt;&gt;"",ROW($W$7:$W$30)-MIN(ROW($W$7:$W$30))+1,""),""),ROW()-ROW(A$32)+1)),"##0")," "),"")</f>
        <v>0</v>
      </c>
      <c r="Y39">
        <f t="array" ref="Y39">IFERROR(CONCATENATE((INDEX($A$7:$A$30,SMALL(IF($Z$7:$Z$30&lt;&gt;"",IF($W$7:$W$30&lt;&gt;"",ROW($W$7:$W$30)-MIN(ROW($W$7:$W$30))+1,""),""),ROW()-ROW(A$32)+1))),),"")</f>
        <v>0</v>
      </c>
      <c r="AC39">
        <f t="array" ref="AC39">IFERROR(CONCATENATE((INDEX($AF$7:$AF$30,SMALL(IF($AF$7:$AF$30&lt;&gt;"",IF($AC$7:$AC$30&lt;&gt;"",ROW($AC$7:$AC$30)-MIN(ROW($AC$7:$AC$30))+1,""),""),ROW()-ROW(A$32)+1))),","),"")</f>
        <v>0</v>
      </c>
      <c r="AD39">
        <f t="array" ref="AD39">IFERROR(CONCATENATE(TEXT(INDEX($AC$7:$AC$30,SMALL(IF($AF$7:$AF$30&lt;&gt;"",IF($AC$7:$AC$30&lt;&gt;"",ROW($AC$7:$AC$30)-MIN(ROW($AC$7:$AC$30))+1,""),""),ROW()-ROW(A$32)+1)),"##0"),","),"")</f>
        <v>0</v>
      </c>
      <c r="AE39">
        <f t="array" ref="AE39">IFERROR(CONCATENATE((INDEX($A$7:$A$30,SMALL(IF($AF$7:$AF$30&lt;&gt;"",IF($AC$7:$AC$30&lt;&gt;"",ROW($AC$7:$AC$30)-MIN(ROW($AC$7:$AC$30))+1,""),""),ROW()-ROW(A$32)+1))),),"")</f>
        <v>0</v>
      </c>
      <c r="AI39">
        <f t="array" ref="AI39">IFERROR(CONCATENATE((INDEX($AL$7:$AL$30,SMALL(IF($AL$7:$AL$30&lt;&gt;"",IF($AI$7:$AI$30&lt;&gt;"",ROW($AI$7:$AI$30)-MIN(ROW($AI$7:$AI$30))+1,""),""),ROW()-ROW(A$32)+1)))," "),"")</f>
        <v>0</v>
      </c>
      <c r="AJ39">
        <f t="array" ref="AJ39">IFERROR(CONCATENATE(TEXT(INDEX($AI$7:$AI$30,SMALL(IF($AL$7:$AL$30&lt;&gt;"",IF($AI$7:$AI$30&lt;&gt;"",ROW($AI$7:$AI$30)-MIN(ROW($AI$7:$AI$30))+1,""),""),ROW()-ROW(A$32)+1)),"##0")," "),"")</f>
        <v>0</v>
      </c>
      <c r="AK39">
        <f t="array" ref="AK39">IFERROR(CONCATENATE((INDEX($A$7:$A$30,SMALL(IF($AL$7:$AL$30&lt;&gt;"",IF($AI$7:$AI$30&lt;&gt;"",ROW($AI$7:$AI$30)-MIN(ROW($AI$7:$AI$30))+1,""),""),ROW()-ROW(A$32)+1))),),"")</f>
        <v>0</v>
      </c>
    </row>
    <row r="40" spans="11:37">
      <c r="K40">
        <f t="array" ref="K40">IFERROR(CONCATENATE(TEXT(INDEX($K$7:$K$30,SMALL(IF($N$7:$N$30&lt;&gt;"",IF($K$7:$K$30&lt;&gt;"",ROW($K$7:$K$30)-MIN(ROW($K$7:$K$30))+1,""),""),ROW()-ROW(A$32)+1)),"##0"),","),"")</f>
        <v>0</v>
      </c>
      <c r="L40">
        <f t="array" ref="L40">IFERROR(CONCATENATE((INDEX($N$7:$N$30,SMALL(IF($N$7:$N$30&lt;&gt;"",IF($K$7:$K$30&lt;&gt;"",ROW($K$7:$K$30)-MIN(ROW($K$7:$K$30))+1,""),""),ROW()-ROW(A$32)+1))),","),"")</f>
        <v>0</v>
      </c>
      <c r="M40">
        <f t="array" ref="M40">IFERROR(CONCATENATE((INDEX($A$7:$A$30,SMALL(IF($N$7:$N$30&lt;&gt;"",IF($K$7:$K$30&lt;&gt;"",ROW($K$7:$K$30)-MIN(ROW($K$7:$K$30))+1,""),""),ROW()-ROW(A$32)+1))),),"")</f>
        <v>0</v>
      </c>
      <c r="Q40">
        <f t="array" ref="Q40">IFERROR(CONCATENATE((INDEX($T$7:$T$30,SMALL(IF($T$7:$T$30&lt;&gt;"",IF($Q$7:$Q$30&lt;&gt;"",ROW($Q$7:$Q$30)-MIN(ROW($Q$7:$Q$30))+1,""),""),ROW()-ROW(A$32)+1)))," "),"")</f>
        <v>0</v>
      </c>
      <c r="R40">
        <f t="array" ref="R40">IFERROR(CONCATENATE(TEXT(INDEX($Q$7:$Q$30,SMALL(IF($T$7:$T$30&lt;&gt;"",IF($Q$7:$Q$30&lt;&gt;"",ROW($Q$7:$Q$30)-MIN(ROW($Q$7:$Q$30))+1,""),""),ROW()-ROW(A$32)+1)),"##0")," "),"")</f>
        <v>0</v>
      </c>
      <c r="S40">
        <f t="array" ref="S40">IFERROR(CONCATENATE((INDEX($A$7:$A$30,SMALL(IF($T$7:$T$30&lt;&gt;"",IF($Q$7:$Q$30&lt;&gt;"",ROW($Q$7:$Q$30)-MIN(ROW($Q$7:$Q$30))+1,""),""),ROW()-ROW(A$32)+1))),),"")</f>
        <v>0</v>
      </c>
      <c r="W40">
        <f t="array" ref="W40">IFERROR(CONCATENATE((INDEX($Z$7:$Z$30,SMALL(IF($Z$7:$Z$30&lt;&gt;"",IF($W$7:$W$30&lt;&gt;"",ROW($W$7:$W$30)-MIN(ROW($W$7:$W$30))+1,""),""),ROW()-ROW(A$32)+1)))," "),"")</f>
        <v>0</v>
      </c>
      <c r="X40">
        <f t="array" ref="X40">IFERROR(CONCATENATE(TEXT(INDEX($W$7:$W$30,SMALL(IF($Z$7:$Z$30&lt;&gt;"",IF($W$7:$W$30&lt;&gt;"",ROW($W$7:$W$30)-MIN(ROW($W$7:$W$30))+1,""),""),ROW()-ROW(A$32)+1)),"##0")," "),"")</f>
        <v>0</v>
      </c>
      <c r="Y40">
        <f t="array" ref="Y40">IFERROR(CONCATENATE((INDEX($A$7:$A$30,SMALL(IF($Z$7:$Z$30&lt;&gt;"",IF($W$7:$W$30&lt;&gt;"",ROW($W$7:$W$30)-MIN(ROW($W$7:$W$30))+1,""),""),ROW()-ROW(A$32)+1))),),"")</f>
        <v>0</v>
      </c>
      <c r="AC40">
        <f t="array" ref="AC40">IFERROR(CONCATENATE((INDEX($AF$7:$AF$30,SMALL(IF($AF$7:$AF$30&lt;&gt;"",IF($AC$7:$AC$30&lt;&gt;"",ROW($AC$7:$AC$30)-MIN(ROW($AC$7:$AC$30))+1,""),""),ROW()-ROW(A$32)+1))),","),"")</f>
        <v>0</v>
      </c>
      <c r="AD40">
        <f t="array" ref="AD40">IFERROR(CONCATENATE(TEXT(INDEX($AC$7:$AC$30,SMALL(IF($AF$7:$AF$30&lt;&gt;"",IF($AC$7:$AC$30&lt;&gt;"",ROW($AC$7:$AC$30)-MIN(ROW($AC$7:$AC$30))+1,""),""),ROW()-ROW(A$32)+1)),"##0"),","),"")</f>
        <v>0</v>
      </c>
      <c r="AE40">
        <f t="array" ref="AE40">IFERROR(CONCATENATE((INDEX($A$7:$A$30,SMALL(IF($AF$7:$AF$30&lt;&gt;"",IF($AC$7:$AC$30&lt;&gt;"",ROW($AC$7:$AC$30)-MIN(ROW($AC$7:$AC$30))+1,""),""),ROW()-ROW(A$32)+1))),),"")</f>
        <v>0</v>
      </c>
      <c r="AI40">
        <f t="array" ref="AI40">IFERROR(CONCATENATE((INDEX($AL$7:$AL$30,SMALL(IF($AL$7:$AL$30&lt;&gt;"",IF($AI$7:$AI$30&lt;&gt;"",ROW($AI$7:$AI$30)-MIN(ROW($AI$7:$AI$30))+1,""),""),ROW()-ROW(A$32)+1)))," "),"")</f>
        <v>0</v>
      </c>
      <c r="AJ40">
        <f t="array" ref="AJ40">IFERROR(CONCATENATE(TEXT(INDEX($AI$7:$AI$30,SMALL(IF($AL$7:$AL$30&lt;&gt;"",IF($AI$7:$AI$30&lt;&gt;"",ROW($AI$7:$AI$30)-MIN(ROW($AI$7:$AI$30))+1,""),""),ROW()-ROW(A$32)+1)),"##0")," "),"")</f>
        <v>0</v>
      </c>
      <c r="AK40">
        <f t="array" ref="AK40">IFERROR(CONCATENATE((INDEX($A$7:$A$30,SMALL(IF($AL$7:$AL$30&lt;&gt;"",IF($AI$7:$AI$30&lt;&gt;"",ROW($AI$7:$AI$30)-MIN(ROW($AI$7:$AI$30))+1,""),""),ROW()-ROW(A$32)+1))),),"")</f>
        <v>0</v>
      </c>
    </row>
    <row r="41" spans="11:37">
      <c r="K41">
        <f t="array" ref="K41">IFERROR(CONCATENATE(TEXT(INDEX($K$7:$K$30,SMALL(IF($N$7:$N$30&lt;&gt;"",IF($K$7:$K$30&lt;&gt;"",ROW($K$7:$K$30)-MIN(ROW($K$7:$K$30))+1,""),""),ROW()-ROW(A$32)+1)),"##0"),","),"")</f>
        <v>0</v>
      </c>
      <c r="L41">
        <f t="array" ref="L41">IFERROR(CONCATENATE((INDEX($N$7:$N$30,SMALL(IF($N$7:$N$30&lt;&gt;"",IF($K$7:$K$30&lt;&gt;"",ROW($K$7:$K$30)-MIN(ROW($K$7:$K$30))+1,""),""),ROW()-ROW(A$32)+1))),","),"")</f>
        <v>0</v>
      </c>
      <c r="M41">
        <f t="array" ref="M41">IFERROR(CONCATENATE((INDEX($A$7:$A$30,SMALL(IF($N$7:$N$30&lt;&gt;"",IF($K$7:$K$30&lt;&gt;"",ROW($K$7:$K$30)-MIN(ROW($K$7:$K$30))+1,""),""),ROW()-ROW(A$32)+1))),),"")</f>
        <v>0</v>
      </c>
      <c r="Q41">
        <f t="array" ref="Q41">IFERROR(CONCATENATE((INDEX($T$7:$T$30,SMALL(IF($T$7:$T$30&lt;&gt;"",IF($Q$7:$Q$30&lt;&gt;"",ROW($Q$7:$Q$30)-MIN(ROW($Q$7:$Q$30))+1,""),""),ROW()-ROW(A$32)+1)))," "),"")</f>
        <v>0</v>
      </c>
      <c r="R41">
        <f t="array" ref="R41">IFERROR(CONCATENATE(TEXT(INDEX($Q$7:$Q$30,SMALL(IF($T$7:$T$30&lt;&gt;"",IF($Q$7:$Q$30&lt;&gt;"",ROW($Q$7:$Q$30)-MIN(ROW($Q$7:$Q$30))+1,""),""),ROW()-ROW(A$32)+1)),"##0")," "),"")</f>
        <v>0</v>
      </c>
      <c r="S41">
        <f t="array" ref="S41">IFERROR(CONCATENATE((INDEX($A$7:$A$30,SMALL(IF($T$7:$T$30&lt;&gt;"",IF($Q$7:$Q$30&lt;&gt;"",ROW($Q$7:$Q$30)-MIN(ROW($Q$7:$Q$30))+1,""),""),ROW()-ROW(A$32)+1))),),"")</f>
        <v>0</v>
      </c>
      <c r="W41">
        <f t="array" ref="W41">IFERROR(CONCATENATE((INDEX($Z$7:$Z$30,SMALL(IF($Z$7:$Z$30&lt;&gt;"",IF($W$7:$W$30&lt;&gt;"",ROW($W$7:$W$30)-MIN(ROW($W$7:$W$30))+1,""),""),ROW()-ROW(A$32)+1)))," "),"")</f>
        <v>0</v>
      </c>
      <c r="X41">
        <f t="array" ref="X41">IFERROR(CONCATENATE(TEXT(INDEX($W$7:$W$30,SMALL(IF($Z$7:$Z$30&lt;&gt;"",IF($W$7:$W$30&lt;&gt;"",ROW($W$7:$W$30)-MIN(ROW($W$7:$W$30))+1,""),""),ROW()-ROW(A$32)+1)),"##0")," "),"")</f>
        <v>0</v>
      </c>
      <c r="Y41">
        <f t="array" ref="Y41">IFERROR(CONCATENATE((INDEX($A$7:$A$30,SMALL(IF($Z$7:$Z$30&lt;&gt;"",IF($W$7:$W$30&lt;&gt;"",ROW($W$7:$W$30)-MIN(ROW($W$7:$W$30))+1,""),""),ROW()-ROW(A$32)+1))),),"")</f>
        <v>0</v>
      </c>
      <c r="AC41">
        <f t="array" ref="AC41">IFERROR(CONCATENATE((INDEX($AF$7:$AF$30,SMALL(IF($AF$7:$AF$30&lt;&gt;"",IF($AC$7:$AC$30&lt;&gt;"",ROW($AC$7:$AC$30)-MIN(ROW($AC$7:$AC$30))+1,""),""),ROW()-ROW(A$32)+1))),","),"")</f>
        <v>0</v>
      </c>
      <c r="AD41">
        <f t="array" ref="AD41">IFERROR(CONCATENATE(TEXT(INDEX($AC$7:$AC$30,SMALL(IF($AF$7:$AF$30&lt;&gt;"",IF($AC$7:$AC$30&lt;&gt;"",ROW($AC$7:$AC$30)-MIN(ROW($AC$7:$AC$30))+1,""),""),ROW()-ROW(A$32)+1)),"##0"),","),"")</f>
        <v>0</v>
      </c>
      <c r="AE41">
        <f t="array" ref="AE41">IFERROR(CONCATENATE((INDEX($A$7:$A$30,SMALL(IF($AF$7:$AF$30&lt;&gt;"",IF($AC$7:$AC$30&lt;&gt;"",ROW($AC$7:$AC$30)-MIN(ROW($AC$7:$AC$30))+1,""),""),ROW()-ROW(A$32)+1))),),"")</f>
        <v>0</v>
      </c>
      <c r="AI41">
        <f t="array" ref="AI41">IFERROR(CONCATENATE((INDEX($AL$7:$AL$30,SMALL(IF($AL$7:$AL$30&lt;&gt;"",IF($AI$7:$AI$30&lt;&gt;"",ROW($AI$7:$AI$30)-MIN(ROW($AI$7:$AI$30))+1,""),""),ROW()-ROW(A$32)+1)))," "),"")</f>
        <v>0</v>
      </c>
      <c r="AJ41">
        <f t="array" ref="AJ41">IFERROR(CONCATENATE(TEXT(INDEX($AI$7:$AI$30,SMALL(IF($AL$7:$AL$30&lt;&gt;"",IF($AI$7:$AI$30&lt;&gt;"",ROW($AI$7:$AI$30)-MIN(ROW($AI$7:$AI$30))+1,""),""),ROW()-ROW(A$32)+1)),"##0")," "),"")</f>
        <v>0</v>
      </c>
      <c r="AK41">
        <f t="array" ref="AK41">IFERROR(CONCATENATE((INDEX($A$7:$A$30,SMALL(IF($AL$7:$AL$30&lt;&gt;"",IF($AI$7:$AI$30&lt;&gt;"",ROW($AI$7:$AI$30)-MIN(ROW($AI$7:$AI$30))+1,""),""),ROW()-ROW(A$32)+1))),),"")</f>
        <v>0</v>
      </c>
    </row>
    <row r="42" spans="11:37">
      <c r="K42">
        <f t="array" ref="K42">IFERROR(CONCATENATE(TEXT(INDEX($K$7:$K$30,SMALL(IF($N$7:$N$30&lt;&gt;"",IF($K$7:$K$30&lt;&gt;"",ROW($K$7:$K$30)-MIN(ROW($K$7:$K$30))+1,""),""),ROW()-ROW(A$32)+1)),"##0"),","),"")</f>
        <v>0</v>
      </c>
      <c r="L42">
        <f t="array" ref="L42">IFERROR(CONCATENATE((INDEX($N$7:$N$30,SMALL(IF($N$7:$N$30&lt;&gt;"",IF($K$7:$K$30&lt;&gt;"",ROW($K$7:$K$30)-MIN(ROW($K$7:$K$30))+1,""),""),ROW()-ROW(A$32)+1))),","),"")</f>
        <v>0</v>
      </c>
      <c r="M42">
        <f t="array" ref="M42">IFERROR(CONCATENATE((INDEX($A$7:$A$30,SMALL(IF($N$7:$N$30&lt;&gt;"",IF($K$7:$K$30&lt;&gt;"",ROW($K$7:$K$30)-MIN(ROW($K$7:$K$30))+1,""),""),ROW()-ROW(A$32)+1))),),"")</f>
        <v>0</v>
      </c>
      <c r="Q42">
        <f t="array" ref="Q42">IFERROR(CONCATENATE((INDEX($T$7:$T$30,SMALL(IF($T$7:$T$30&lt;&gt;"",IF($Q$7:$Q$30&lt;&gt;"",ROW($Q$7:$Q$30)-MIN(ROW($Q$7:$Q$30))+1,""),""),ROW()-ROW(A$32)+1)))," "),"")</f>
        <v>0</v>
      </c>
      <c r="R42">
        <f t="array" ref="R42">IFERROR(CONCATENATE(TEXT(INDEX($Q$7:$Q$30,SMALL(IF($T$7:$T$30&lt;&gt;"",IF($Q$7:$Q$30&lt;&gt;"",ROW($Q$7:$Q$30)-MIN(ROW($Q$7:$Q$30))+1,""),""),ROW()-ROW(A$32)+1)),"##0")," "),"")</f>
        <v>0</v>
      </c>
      <c r="S42">
        <f t="array" ref="S42">IFERROR(CONCATENATE((INDEX($A$7:$A$30,SMALL(IF($T$7:$T$30&lt;&gt;"",IF($Q$7:$Q$30&lt;&gt;"",ROW($Q$7:$Q$30)-MIN(ROW($Q$7:$Q$30))+1,""),""),ROW()-ROW(A$32)+1))),),"")</f>
        <v>0</v>
      </c>
      <c r="W42">
        <f t="array" ref="W42">IFERROR(CONCATENATE((INDEX($Z$7:$Z$30,SMALL(IF($Z$7:$Z$30&lt;&gt;"",IF($W$7:$W$30&lt;&gt;"",ROW($W$7:$W$30)-MIN(ROW($W$7:$W$30))+1,""),""),ROW()-ROW(A$32)+1)))," "),"")</f>
        <v>0</v>
      </c>
      <c r="X42">
        <f t="array" ref="X42">IFERROR(CONCATENATE(TEXT(INDEX($W$7:$W$30,SMALL(IF($Z$7:$Z$30&lt;&gt;"",IF($W$7:$W$30&lt;&gt;"",ROW($W$7:$W$30)-MIN(ROW($W$7:$W$30))+1,""),""),ROW()-ROW(A$32)+1)),"##0")," "),"")</f>
        <v>0</v>
      </c>
      <c r="Y42">
        <f t="array" ref="Y42">IFERROR(CONCATENATE((INDEX($A$7:$A$30,SMALL(IF($Z$7:$Z$30&lt;&gt;"",IF($W$7:$W$30&lt;&gt;"",ROW($W$7:$W$30)-MIN(ROW($W$7:$W$30))+1,""),""),ROW()-ROW(A$32)+1))),),"")</f>
        <v>0</v>
      </c>
      <c r="AC42">
        <f t="array" ref="AC42">IFERROR(CONCATENATE((INDEX($AF$7:$AF$30,SMALL(IF($AF$7:$AF$30&lt;&gt;"",IF($AC$7:$AC$30&lt;&gt;"",ROW($AC$7:$AC$30)-MIN(ROW($AC$7:$AC$30))+1,""),""),ROW()-ROW(A$32)+1))),","),"")</f>
        <v>0</v>
      </c>
      <c r="AD42">
        <f t="array" ref="AD42">IFERROR(CONCATENATE(TEXT(INDEX($AC$7:$AC$30,SMALL(IF($AF$7:$AF$30&lt;&gt;"",IF($AC$7:$AC$30&lt;&gt;"",ROW($AC$7:$AC$30)-MIN(ROW($AC$7:$AC$30))+1,""),""),ROW()-ROW(A$32)+1)),"##0"),","),"")</f>
        <v>0</v>
      </c>
      <c r="AE42">
        <f t="array" ref="AE42">IFERROR(CONCATENATE((INDEX($A$7:$A$30,SMALL(IF($AF$7:$AF$30&lt;&gt;"",IF($AC$7:$AC$30&lt;&gt;"",ROW($AC$7:$AC$30)-MIN(ROW($AC$7:$AC$30))+1,""),""),ROW()-ROW(A$32)+1))),),"")</f>
        <v>0</v>
      </c>
      <c r="AI42">
        <f t="array" ref="AI42">IFERROR(CONCATENATE((INDEX($AL$7:$AL$30,SMALL(IF($AL$7:$AL$30&lt;&gt;"",IF($AI$7:$AI$30&lt;&gt;"",ROW($AI$7:$AI$30)-MIN(ROW($AI$7:$AI$30))+1,""),""),ROW()-ROW(A$32)+1)))," "),"")</f>
        <v>0</v>
      </c>
      <c r="AJ42">
        <f t="array" ref="AJ42">IFERROR(CONCATENATE(TEXT(INDEX($AI$7:$AI$30,SMALL(IF($AL$7:$AL$30&lt;&gt;"",IF($AI$7:$AI$30&lt;&gt;"",ROW($AI$7:$AI$30)-MIN(ROW($AI$7:$AI$30))+1,""),""),ROW()-ROW(A$32)+1)),"##0")," "),"")</f>
        <v>0</v>
      </c>
      <c r="AK42">
        <f t="array" ref="AK42">IFERROR(CONCATENATE((INDEX($A$7:$A$30,SMALL(IF($AL$7:$AL$30&lt;&gt;"",IF($AI$7:$AI$30&lt;&gt;"",ROW($AI$7:$AI$30)-MIN(ROW($AI$7:$AI$30))+1,""),""),ROW()-ROW(A$32)+1))),),"")</f>
        <v>0</v>
      </c>
    </row>
    <row r="43" spans="11:37">
      <c r="K43">
        <f t="array" ref="K43">IFERROR(CONCATENATE(TEXT(INDEX($K$7:$K$30,SMALL(IF($N$7:$N$30&lt;&gt;"",IF($K$7:$K$30&lt;&gt;"",ROW($K$7:$K$30)-MIN(ROW($K$7:$K$30))+1,""),""),ROW()-ROW(A$32)+1)),"##0"),","),"")</f>
        <v>0</v>
      </c>
      <c r="L43">
        <f t="array" ref="L43">IFERROR(CONCATENATE((INDEX($N$7:$N$30,SMALL(IF($N$7:$N$30&lt;&gt;"",IF($K$7:$K$30&lt;&gt;"",ROW($K$7:$K$30)-MIN(ROW($K$7:$K$30))+1,""),""),ROW()-ROW(A$32)+1))),","),"")</f>
        <v>0</v>
      </c>
      <c r="M43">
        <f t="array" ref="M43">IFERROR(CONCATENATE((INDEX($A$7:$A$30,SMALL(IF($N$7:$N$30&lt;&gt;"",IF($K$7:$K$30&lt;&gt;"",ROW($K$7:$K$30)-MIN(ROW($K$7:$K$30))+1,""),""),ROW()-ROW(A$32)+1))),),"")</f>
        <v>0</v>
      </c>
      <c r="Q43">
        <f t="array" ref="Q43">IFERROR(CONCATENATE((INDEX($T$7:$T$30,SMALL(IF($T$7:$T$30&lt;&gt;"",IF($Q$7:$Q$30&lt;&gt;"",ROW($Q$7:$Q$30)-MIN(ROW($Q$7:$Q$30))+1,""),""),ROW()-ROW(A$32)+1)))," "),"")</f>
        <v>0</v>
      </c>
      <c r="R43">
        <f t="array" ref="R43">IFERROR(CONCATENATE(TEXT(INDEX($Q$7:$Q$30,SMALL(IF($T$7:$T$30&lt;&gt;"",IF($Q$7:$Q$30&lt;&gt;"",ROW($Q$7:$Q$30)-MIN(ROW($Q$7:$Q$30))+1,""),""),ROW()-ROW(A$32)+1)),"##0")," "),"")</f>
        <v>0</v>
      </c>
      <c r="S43">
        <f t="array" ref="S43">IFERROR(CONCATENATE((INDEX($A$7:$A$30,SMALL(IF($T$7:$T$30&lt;&gt;"",IF($Q$7:$Q$30&lt;&gt;"",ROW($Q$7:$Q$30)-MIN(ROW($Q$7:$Q$30))+1,""),""),ROW()-ROW(A$32)+1))),),"")</f>
        <v>0</v>
      </c>
      <c r="W43">
        <f t="array" ref="W43">IFERROR(CONCATENATE((INDEX($Z$7:$Z$30,SMALL(IF($Z$7:$Z$30&lt;&gt;"",IF($W$7:$W$30&lt;&gt;"",ROW($W$7:$W$30)-MIN(ROW($W$7:$W$30))+1,""),""),ROW()-ROW(A$32)+1)))," "),"")</f>
        <v>0</v>
      </c>
      <c r="X43">
        <f t="array" ref="X43">IFERROR(CONCATENATE(TEXT(INDEX($W$7:$W$30,SMALL(IF($Z$7:$Z$30&lt;&gt;"",IF($W$7:$W$30&lt;&gt;"",ROW($W$7:$W$30)-MIN(ROW($W$7:$W$30))+1,""),""),ROW()-ROW(A$32)+1)),"##0")," "),"")</f>
        <v>0</v>
      </c>
      <c r="Y43">
        <f t="array" ref="Y43">IFERROR(CONCATENATE((INDEX($A$7:$A$30,SMALL(IF($Z$7:$Z$30&lt;&gt;"",IF($W$7:$W$30&lt;&gt;"",ROW($W$7:$W$30)-MIN(ROW($W$7:$W$30))+1,""),""),ROW()-ROW(A$32)+1))),),"")</f>
        <v>0</v>
      </c>
      <c r="AC43">
        <f t="array" ref="AC43">IFERROR(CONCATENATE((INDEX($AF$7:$AF$30,SMALL(IF($AF$7:$AF$30&lt;&gt;"",IF($AC$7:$AC$30&lt;&gt;"",ROW($AC$7:$AC$30)-MIN(ROW($AC$7:$AC$30))+1,""),""),ROW()-ROW(A$32)+1))),","),"")</f>
        <v>0</v>
      </c>
      <c r="AD43">
        <f t="array" ref="AD43">IFERROR(CONCATENATE(TEXT(INDEX($AC$7:$AC$30,SMALL(IF($AF$7:$AF$30&lt;&gt;"",IF($AC$7:$AC$30&lt;&gt;"",ROW($AC$7:$AC$30)-MIN(ROW($AC$7:$AC$30))+1,""),""),ROW()-ROW(A$32)+1)),"##0"),","),"")</f>
        <v>0</v>
      </c>
      <c r="AE43">
        <f t="array" ref="AE43">IFERROR(CONCATENATE((INDEX($A$7:$A$30,SMALL(IF($AF$7:$AF$30&lt;&gt;"",IF($AC$7:$AC$30&lt;&gt;"",ROW($AC$7:$AC$30)-MIN(ROW($AC$7:$AC$30))+1,""),""),ROW()-ROW(A$32)+1))),),"")</f>
        <v>0</v>
      </c>
      <c r="AI43">
        <f t="array" ref="AI43">IFERROR(CONCATENATE((INDEX($AL$7:$AL$30,SMALL(IF($AL$7:$AL$30&lt;&gt;"",IF($AI$7:$AI$30&lt;&gt;"",ROW($AI$7:$AI$30)-MIN(ROW($AI$7:$AI$30))+1,""),""),ROW()-ROW(A$32)+1)))," "),"")</f>
        <v>0</v>
      </c>
      <c r="AJ43">
        <f t="array" ref="AJ43">IFERROR(CONCATENATE(TEXT(INDEX($AI$7:$AI$30,SMALL(IF($AL$7:$AL$30&lt;&gt;"",IF($AI$7:$AI$30&lt;&gt;"",ROW($AI$7:$AI$30)-MIN(ROW($AI$7:$AI$30))+1,""),""),ROW()-ROW(A$32)+1)),"##0")," "),"")</f>
        <v>0</v>
      </c>
      <c r="AK43">
        <f t="array" ref="AK43">IFERROR(CONCATENATE((INDEX($A$7:$A$30,SMALL(IF($AL$7:$AL$30&lt;&gt;"",IF($AI$7:$AI$30&lt;&gt;"",ROW($AI$7:$AI$30)-MIN(ROW($AI$7:$AI$30))+1,""),""),ROW()-ROW(A$32)+1))),),"")</f>
        <v>0</v>
      </c>
    </row>
    <row r="44" spans="11:37">
      <c r="K44">
        <f t="array" ref="K44">IFERROR(CONCATENATE(TEXT(INDEX($K$7:$K$30,SMALL(IF($N$7:$N$30&lt;&gt;"",IF($K$7:$K$30&lt;&gt;"",ROW($K$7:$K$30)-MIN(ROW($K$7:$K$30))+1,""),""),ROW()-ROW(A$32)+1)),"##0"),","),"")</f>
        <v>0</v>
      </c>
      <c r="L44">
        <f t="array" ref="L44">IFERROR(CONCATENATE((INDEX($N$7:$N$30,SMALL(IF($N$7:$N$30&lt;&gt;"",IF($K$7:$K$30&lt;&gt;"",ROW($K$7:$K$30)-MIN(ROW($K$7:$K$30))+1,""),""),ROW()-ROW(A$32)+1))),","),"")</f>
        <v>0</v>
      </c>
      <c r="M44">
        <f t="array" ref="M44">IFERROR(CONCATENATE((INDEX($A$7:$A$30,SMALL(IF($N$7:$N$30&lt;&gt;"",IF($K$7:$K$30&lt;&gt;"",ROW($K$7:$K$30)-MIN(ROW($K$7:$K$30))+1,""),""),ROW()-ROW(A$32)+1))),),"")</f>
        <v>0</v>
      </c>
      <c r="Q44">
        <f t="array" ref="Q44">IFERROR(CONCATENATE((INDEX($T$7:$T$30,SMALL(IF($T$7:$T$30&lt;&gt;"",IF($Q$7:$Q$30&lt;&gt;"",ROW($Q$7:$Q$30)-MIN(ROW($Q$7:$Q$30))+1,""),""),ROW()-ROW(A$32)+1)))," "),"")</f>
        <v>0</v>
      </c>
      <c r="R44">
        <f t="array" ref="R44">IFERROR(CONCATENATE(TEXT(INDEX($Q$7:$Q$30,SMALL(IF($T$7:$T$30&lt;&gt;"",IF($Q$7:$Q$30&lt;&gt;"",ROW($Q$7:$Q$30)-MIN(ROW($Q$7:$Q$30))+1,""),""),ROW()-ROW(A$32)+1)),"##0")," "),"")</f>
        <v>0</v>
      </c>
      <c r="S44">
        <f t="array" ref="S44">IFERROR(CONCATENATE((INDEX($A$7:$A$30,SMALL(IF($T$7:$T$30&lt;&gt;"",IF($Q$7:$Q$30&lt;&gt;"",ROW($Q$7:$Q$30)-MIN(ROW($Q$7:$Q$30))+1,""),""),ROW()-ROW(A$32)+1))),),"")</f>
        <v>0</v>
      </c>
      <c r="W44">
        <f t="array" ref="W44">IFERROR(CONCATENATE((INDEX($Z$7:$Z$30,SMALL(IF($Z$7:$Z$30&lt;&gt;"",IF($W$7:$W$30&lt;&gt;"",ROW($W$7:$W$30)-MIN(ROW($W$7:$W$30))+1,""),""),ROW()-ROW(A$32)+1)))," "),"")</f>
        <v>0</v>
      </c>
      <c r="X44">
        <f t="array" ref="X44">IFERROR(CONCATENATE(TEXT(INDEX($W$7:$W$30,SMALL(IF($Z$7:$Z$30&lt;&gt;"",IF($W$7:$W$30&lt;&gt;"",ROW($W$7:$W$30)-MIN(ROW($W$7:$W$30))+1,""),""),ROW()-ROW(A$32)+1)),"##0")," "),"")</f>
        <v>0</v>
      </c>
      <c r="Y44">
        <f t="array" ref="Y44">IFERROR(CONCATENATE((INDEX($A$7:$A$30,SMALL(IF($Z$7:$Z$30&lt;&gt;"",IF($W$7:$W$30&lt;&gt;"",ROW($W$7:$W$30)-MIN(ROW($W$7:$W$30))+1,""),""),ROW()-ROW(A$32)+1))),),"")</f>
        <v>0</v>
      </c>
      <c r="AC44">
        <f t="array" ref="AC44">IFERROR(CONCATENATE((INDEX($AF$7:$AF$30,SMALL(IF($AF$7:$AF$30&lt;&gt;"",IF($AC$7:$AC$30&lt;&gt;"",ROW($AC$7:$AC$30)-MIN(ROW($AC$7:$AC$30))+1,""),""),ROW()-ROW(A$32)+1))),","),"")</f>
        <v>0</v>
      </c>
      <c r="AD44">
        <f t="array" ref="AD44">IFERROR(CONCATENATE(TEXT(INDEX($AC$7:$AC$30,SMALL(IF($AF$7:$AF$30&lt;&gt;"",IF($AC$7:$AC$30&lt;&gt;"",ROW($AC$7:$AC$30)-MIN(ROW($AC$7:$AC$30))+1,""),""),ROW()-ROW(A$32)+1)),"##0"),","),"")</f>
        <v>0</v>
      </c>
      <c r="AE44">
        <f t="array" ref="AE44">IFERROR(CONCATENATE((INDEX($A$7:$A$30,SMALL(IF($AF$7:$AF$30&lt;&gt;"",IF($AC$7:$AC$30&lt;&gt;"",ROW($AC$7:$AC$30)-MIN(ROW($AC$7:$AC$30))+1,""),""),ROW()-ROW(A$32)+1))),),"")</f>
        <v>0</v>
      </c>
      <c r="AI44">
        <f t="array" ref="AI44">IFERROR(CONCATENATE((INDEX($AL$7:$AL$30,SMALL(IF($AL$7:$AL$30&lt;&gt;"",IF($AI$7:$AI$30&lt;&gt;"",ROW($AI$7:$AI$30)-MIN(ROW($AI$7:$AI$30))+1,""),""),ROW()-ROW(A$32)+1)))," "),"")</f>
        <v>0</v>
      </c>
      <c r="AJ44">
        <f t="array" ref="AJ44">IFERROR(CONCATENATE(TEXT(INDEX($AI$7:$AI$30,SMALL(IF($AL$7:$AL$30&lt;&gt;"",IF($AI$7:$AI$30&lt;&gt;"",ROW($AI$7:$AI$30)-MIN(ROW($AI$7:$AI$30))+1,""),""),ROW()-ROW(A$32)+1)),"##0")," "),"")</f>
        <v>0</v>
      </c>
      <c r="AK44">
        <f t="array" ref="AK44">IFERROR(CONCATENATE((INDEX($A$7:$A$30,SMALL(IF($AL$7:$AL$30&lt;&gt;"",IF($AI$7:$AI$30&lt;&gt;"",ROW($AI$7:$AI$30)-MIN(ROW($AI$7:$AI$30))+1,""),""),ROW()-ROW(A$32)+1))),),"")</f>
        <v>0</v>
      </c>
    </row>
    <row r="45" spans="11:37">
      <c r="K45">
        <f t="array" ref="K45">IFERROR(CONCATENATE(TEXT(INDEX($K$7:$K$30,SMALL(IF($N$7:$N$30&lt;&gt;"",IF($K$7:$K$30&lt;&gt;"",ROW($K$7:$K$30)-MIN(ROW($K$7:$K$30))+1,""),""),ROW()-ROW(A$32)+1)),"##0"),","),"")</f>
        <v>0</v>
      </c>
      <c r="L45">
        <f t="array" ref="L45">IFERROR(CONCATENATE((INDEX($N$7:$N$30,SMALL(IF($N$7:$N$30&lt;&gt;"",IF($K$7:$K$30&lt;&gt;"",ROW($K$7:$K$30)-MIN(ROW($K$7:$K$30))+1,""),""),ROW()-ROW(A$32)+1))),","),"")</f>
        <v>0</v>
      </c>
      <c r="M45">
        <f t="array" ref="M45">IFERROR(CONCATENATE((INDEX($A$7:$A$30,SMALL(IF($N$7:$N$30&lt;&gt;"",IF($K$7:$K$30&lt;&gt;"",ROW($K$7:$K$30)-MIN(ROW($K$7:$K$30))+1,""),""),ROW()-ROW(A$32)+1))),),"")</f>
        <v>0</v>
      </c>
      <c r="Q45">
        <f t="array" ref="Q45">IFERROR(CONCATENATE((INDEX($T$7:$T$30,SMALL(IF($T$7:$T$30&lt;&gt;"",IF($Q$7:$Q$30&lt;&gt;"",ROW($Q$7:$Q$30)-MIN(ROW($Q$7:$Q$30))+1,""),""),ROW()-ROW(A$32)+1)))," "),"")</f>
        <v>0</v>
      </c>
      <c r="R45">
        <f t="array" ref="R45">IFERROR(CONCATENATE(TEXT(INDEX($Q$7:$Q$30,SMALL(IF($T$7:$T$30&lt;&gt;"",IF($Q$7:$Q$30&lt;&gt;"",ROW($Q$7:$Q$30)-MIN(ROW($Q$7:$Q$30))+1,""),""),ROW()-ROW(A$32)+1)),"##0")," "),"")</f>
        <v>0</v>
      </c>
      <c r="S45">
        <f t="array" ref="S45">IFERROR(CONCATENATE((INDEX($A$7:$A$30,SMALL(IF($T$7:$T$30&lt;&gt;"",IF($Q$7:$Q$30&lt;&gt;"",ROW($Q$7:$Q$30)-MIN(ROW($Q$7:$Q$30))+1,""),""),ROW()-ROW(A$32)+1))),),"")</f>
        <v>0</v>
      </c>
      <c r="W45">
        <f t="array" ref="W45">IFERROR(CONCATENATE((INDEX($Z$7:$Z$30,SMALL(IF($Z$7:$Z$30&lt;&gt;"",IF($W$7:$W$30&lt;&gt;"",ROW($W$7:$W$30)-MIN(ROW($W$7:$W$30))+1,""),""),ROW()-ROW(A$32)+1)))," "),"")</f>
        <v>0</v>
      </c>
      <c r="X45">
        <f t="array" ref="X45">IFERROR(CONCATENATE(TEXT(INDEX($W$7:$W$30,SMALL(IF($Z$7:$Z$30&lt;&gt;"",IF($W$7:$W$30&lt;&gt;"",ROW($W$7:$W$30)-MIN(ROW($W$7:$W$30))+1,""),""),ROW()-ROW(A$32)+1)),"##0")," "),"")</f>
        <v>0</v>
      </c>
      <c r="Y45">
        <f t="array" ref="Y45">IFERROR(CONCATENATE((INDEX($A$7:$A$30,SMALL(IF($Z$7:$Z$30&lt;&gt;"",IF($W$7:$W$30&lt;&gt;"",ROW($W$7:$W$30)-MIN(ROW($W$7:$W$30))+1,""),""),ROW()-ROW(A$32)+1))),),"")</f>
        <v>0</v>
      </c>
      <c r="AC45">
        <f t="array" ref="AC45">IFERROR(CONCATENATE((INDEX($AF$7:$AF$30,SMALL(IF($AF$7:$AF$30&lt;&gt;"",IF($AC$7:$AC$30&lt;&gt;"",ROW($AC$7:$AC$30)-MIN(ROW($AC$7:$AC$30))+1,""),""),ROW()-ROW(A$32)+1))),","),"")</f>
        <v>0</v>
      </c>
      <c r="AD45">
        <f t="array" ref="AD45">IFERROR(CONCATENATE(TEXT(INDEX($AC$7:$AC$30,SMALL(IF($AF$7:$AF$30&lt;&gt;"",IF($AC$7:$AC$30&lt;&gt;"",ROW($AC$7:$AC$30)-MIN(ROW($AC$7:$AC$30))+1,""),""),ROW()-ROW(A$32)+1)),"##0"),","),"")</f>
        <v>0</v>
      </c>
      <c r="AE45">
        <f t="array" ref="AE45">IFERROR(CONCATENATE((INDEX($A$7:$A$30,SMALL(IF($AF$7:$AF$30&lt;&gt;"",IF($AC$7:$AC$30&lt;&gt;"",ROW($AC$7:$AC$30)-MIN(ROW($AC$7:$AC$30))+1,""),""),ROW()-ROW(A$32)+1))),),"")</f>
        <v>0</v>
      </c>
      <c r="AI45">
        <f t="array" ref="AI45">IFERROR(CONCATENATE((INDEX($AL$7:$AL$30,SMALL(IF($AL$7:$AL$30&lt;&gt;"",IF($AI$7:$AI$30&lt;&gt;"",ROW($AI$7:$AI$30)-MIN(ROW($AI$7:$AI$30))+1,""),""),ROW()-ROW(A$32)+1)))," "),"")</f>
        <v>0</v>
      </c>
      <c r="AJ45">
        <f t="array" ref="AJ45">IFERROR(CONCATENATE(TEXT(INDEX($AI$7:$AI$30,SMALL(IF($AL$7:$AL$30&lt;&gt;"",IF($AI$7:$AI$30&lt;&gt;"",ROW($AI$7:$AI$30)-MIN(ROW($AI$7:$AI$30))+1,""),""),ROW()-ROW(A$32)+1)),"##0")," "),"")</f>
        <v>0</v>
      </c>
      <c r="AK45">
        <f t="array" ref="AK45">IFERROR(CONCATENATE((INDEX($A$7:$A$30,SMALL(IF($AL$7:$AL$30&lt;&gt;"",IF($AI$7:$AI$30&lt;&gt;"",ROW($AI$7:$AI$30)-MIN(ROW($AI$7:$AI$30))+1,""),""),ROW()-ROW(A$32)+1))),),"")</f>
        <v>0</v>
      </c>
    </row>
    <row r="46" spans="11:37">
      <c r="K46">
        <f t="array" ref="K46">IFERROR(CONCATENATE(TEXT(INDEX($K$7:$K$30,SMALL(IF($N$7:$N$30&lt;&gt;"",IF($K$7:$K$30&lt;&gt;"",ROW($K$7:$K$30)-MIN(ROW($K$7:$K$30))+1,""),""),ROW()-ROW(A$32)+1)),"##0"),","),"")</f>
        <v>0</v>
      </c>
      <c r="L46">
        <f t="array" ref="L46">IFERROR(CONCATENATE((INDEX($N$7:$N$30,SMALL(IF($N$7:$N$30&lt;&gt;"",IF($K$7:$K$30&lt;&gt;"",ROW($K$7:$K$30)-MIN(ROW($K$7:$K$30))+1,""),""),ROW()-ROW(A$32)+1))),","),"")</f>
        <v>0</v>
      </c>
      <c r="M46">
        <f t="array" ref="M46">IFERROR(CONCATENATE((INDEX($A$7:$A$30,SMALL(IF($N$7:$N$30&lt;&gt;"",IF($K$7:$K$30&lt;&gt;"",ROW($K$7:$K$30)-MIN(ROW($K$7:$K$30))+1,""),""),ROW()-ROW(A$32)+1))),),"")</f>
        <v>0</v>
      </c>
      <c r="Q46">
        <f t="array" ref="Q46">IFERROR(CONCATENATE((INDEX($T$7:$T$30,SMALL(IF($T$7:$T$30&lt;&gt;"",IF($Q$7:$Q$30&lt;&gt;"",ROW($Q$7:$Q$30)-MIN(ROW($Q$7:$Q$30))+1,""),""),ROW()-ROW(A$32)+1)))," "),"")</f>
        <v>0</v>
      </c>
      <c r="R46">
        <f t="array" ref="R46">IFERROR(CONCATENATE(TEXT(INDEX($Q$7:$Q$30,SMALL(IF($T$7:$T$30&lt;&gt;"",IF($Q$7:$Q$30&lt;&gt;"",ROW($Q$7:$Q$30)-MIN(ROW($Q$7:$Q$30))+1,""),""),ROW()-ROW(A$32)+1)),"##0")," "),"")</f>
        <v>0</v>
      </c>
      <c r="S46">
        <f t="array" ref="S46">IFERROR(CONCATENATE((INDEX($A$7:$A$30,SMALL(IF($T$7:$T$30&lt;&gt;"",IF($Q$7:$Q$30&lt;&gt;"",ROW($Q$7:$Q$30)-MIN(ROW($Q$7:$Q$30))+1,""),""),ROW()-ROW(A$32)+1))),),"")</f>
        <v>0</v>
      </c>
      <c r="W46">
        <f t="array" ref="W46">IFERROR(CONCATENATE((INDEX($Z$7:$Z$30,SMALL(IF($Z$7:$Z$30&lt;&gt;"",IF($W$7:$W$30&lt;&gt;"",ROW($W$7:$W$30)-MIN(ROW($W$7:$W$30))+1,""),""),ROW()-ROW(A$32)+1)))," "),"")</f>
        <v>0</v>
      </c>
      <c r="X46">
        <f t="array" ref="X46">IFERROR(CONCATENATE(TEXT(INDEX($W$7:$W$30,SMALL(IF($Z$7:$Z$30&lt;&gt;"",IF($W$7:$W$30&lt;&gt;"",ROW($W$7:$W$30)-MIN(ROW($W$7:$W$30))+1,""),""),ROW()-ROW(A$32)+1)),"##0")," "),"")</f>
        <v>0</v>
      </c>
      <c r="Y46">
        <f t="array" ref="Y46">IFERROR(CONCATENATE((INDEX($A$7:$A$30,SMALL(IF($Z$7:$Z$30&lt;&gt;"",IF($W$7:$W$30&lt;&gt;"",ROW($W$7:$W$30)-MIN(ROW($W$7:$W$30))+1,""),""),ROW()-ROW(A$32)+1))),),"")</f>
        <v>0</v>
      </c>
      <c r="AC46">
        <f t="array" ref="AC46">IFERROR(CONCATENATE((INDEX($AF$7:$AF$30,SMALL(IF($AF$7:$AF$30&lt;&gt;"",IF($AC$7:$AC$30&lt;&gt;"",ROW($AC$7:$AC$30)-MIN(ROW($AC$7:$AC$30))+1,""),""),ROW()-ROW(A$32)+1))),","),"")</f>
        <v>0</v>
      </c>
      <c r="AD46">
        <f t="array" ref="AD46">IFERROR(CONCATENATE(TEXT(INDEX($AC$7:$AC$30,SMALL(IF($AF$7:$AF$30&lt;&gt;"",IF($AC$7:$AC$30&lt;&gt;"",ROW($AC$7:$AC$30)-MIN(ROW($AC$7:$AC$30))+1,""),""),ROW()-ROW(A$32)+1)),"##0"),","),"")</f>
        <v>0</v>
      </c>
      <c r="AE46">
        <f t="array" ref="AE46">IFERROR(CONCATENATE((INDEX($A$7:$A$30,SMALL(IF($AF$7:$AF$30&lt;&gt;"",IF($AC$7:$AC$30&lt;&gt;"",ROW($AC$7:$AC$30)-MIN(ROW($AC$7:$AC$30))+1,""),""),ROW()-ROW(A$32)+1))),),"")</f>
        <v>0</v>
      </c>
      <c r="AI46">
        <f t="array" ref="AI46">IFERROR(CONCATENATE((INDEX($AL$7:$AL$30,SMALL(IF($AL$7:$AL$30&lt;&gt;"",IF($AI$7:$AI$30&lt;&gt;"",ROW($AI$7:$AI$30)-MIN(ROW($AI$7:$AI$30))+1,""),""),ROW()-ROW(A$32)+1)))," "),"")</f>
        <v>0</v>
      </c>
      <c r="AJ46">
        <f t="array" ref="AJ46">IFERROR(CONCATENATE(TEXT(INDEX($AI$7:$AI$30,SMALL(IF($AL$7:$AL$30&lt;&gt;"",IF($AI$7:$AI$30&lt;&gt;"",ROW($AI$7:$AI$30)-MIN(ROW($AI$7:$AI$30))+1,""),""),ROW()-ROW(A$32)+1)),"##0")," "),"")</f>
        <v>0</v>
      </c>
      <c r="AK46">
        <f t="array" ref="AK46">IFERROR(CONCATENATE((INDEX($A$7:$A$30,SMALL(IF($AL$7:$AL$30&lt;&gt;"",IF($AI$7:$AI$30&lt;&gt;"",ROW($AI$7:$AI$30)-MIN(ROW($AI$7:$AI$30))+1,""),""),ROW()-ROW(A$32)+1))),),"")</f>
        <v>0</v>
      </c>
    </row>
    <row r="47" spans="11:37">
      <c r="K47">
        <f t="array" ref="K47">IFERROR(CONCATENATE(TEXT(INDEX($K$7:$K$30,SMALL(IF($N$7:$N$30&lt;&gt;"",IF($K$7:$K$30&lt;&gt;"",ROW($K$7:$K$30)-MIN(ROW($K$7:$K$30))+1,""),""),ROW()-ROW(A$32)+1)),"##0"),","),"")</f>
        <v>0</v>
      </c>
      <c r="L47">
        <f t="array" ref="L47">IFERROR(CONCATENATE((INDEX($N$7:$N$30,SMALL(IF($N$7:$N$30&lt;&gt;"",IF($K$7:$K$30&lt;&gt;"",ROW($K$7:$K$30)-MIN(ROW($K$7:$K$30))+1,""),""),ROW()-ROW(A$32)+1))),","),"")</f>
        <v>0</v>
      </c>
      <c r="M47">
        <f t="array" ref="M47">IFERROR(CONCATENATE((INDEX($A$7:$A$30,SMALL(IF($N$7:$N$30&lt;&gt;"",IF($K$7:$K$30&lt;&gt;"",ROW($K$7:$K$30)-MIN(ROW($K$7:$K$30))+1,""),""),ROW()-ROW(A$32)+1))),),"")</f>
        <v>0</v>
      </c>
      <c r="Q47">
        <f t="array" ref="Q47">IFERROR(CONCATENATE((INDEX($T$7:$T$30,SMALL(IF($T$7:$T$30&lt;&gt;"",IF($Q$7:$Q$30&lt;&gt;"",ROW($Q$7:$Q$30)-MIN(ROW($Q$7:$Q$30))+1,""),""),ROW()-ROW(A$32)+1)))," "),"")</f>
        <v>0</v>
      </c>
      <c r="R47">
        <f t="array" ref="R47">IFERROR(CONCATENATE(TEXT(INDEX($Q$7:$Q$30,SMALL(IF($T$7:$T$30&lt;&gt;"",IF($Q$7:$Q$30&lt;&gt;"",ROW($Q$7:$Q$30)-MIN(ROW($Q$7:$Q$30))+1,""),""),ROW()-ROW(A$32)+1)),"##0")," "),"")</f>
        <v>0</v>
      </c>
      <c r="S47">
        <f t="array" ref="S47">IFERROR(CONCATENATE((INDEX($A$7:$A$30,SMALL(IF($T$7:$T$30&lt;&gt;"",IF($Q$7:$Q$30&lt;&gt;"",ROW($Q$7:$Q$30)-MIN(ROW($Q$7:$Q$30))+1,""),""),ROW()-ROW(A$32)+1))),),"")</f>
        <v>0</v>
      </c>
      <c r="W47">
        <f t="array" ref="W47">IFERROR(CONCATENATE((INDEX($Z$7:$Z$30,SMALL(IF($Z$7:$Z$30&lt;&gt;"",IF($W$7:$W$30&lt;&gt;"",ROW($W$7:$W$30)-MIN(ROW($W$7:$W$30))+1,""),""),ROW()-ROW(A$32)+1)))," "),"")</f>
        <v>0</v>
      </c>
      <c r="X47">
        <f t="array" ref="X47">IFERROR(CONCATENATE(TEXT(INDEX($W$7:$W$30,SMALL(IF($Z$7:$Z$30&lt;&gt;"",IF($W$7:$W$30&lt;&gt;"",ROW($W$7:$W$30)-MIN(ROW($W$7:$W$30))+1,""),""),ROW()-ROW(A$32)+1)),"##0")," "),"")</f>
        <v>0</v>
      </c>
      <c r="Y47">
        <f t="array" ref="Y47">IFERROR(CONCATENATE((INDEX($A$7:$A$30,SMALL(IF($Z$7:$Z$30&lt;&gt;"",IF($W$7:$W$30&lt;&gt;"",ROW($W$7:$W$30)-MIN(ROW($W$7:$W$30))+1,""),""),ROW()-ROW(A$32)+1))),),"")</f>
        <v>0</v>
      </c>
      <c r="AC47">
        <f t="array" ref="AC47">IFERROR(CONCATENATE((INDEX($AF$7:$AF$30,SMALL(IF($AF$7:$AF$30&lt;&gt;"",IF($AC$7:$AC$30&lt;&gt;"",ROW($AC$7:$AC$30)-MIN(ROW($AC$7:$AC$30))+1,""),""),ROW()-ROW(A$32)+1))),","),"")</f>
        <v>0</v>
      </c>
      <c r="AD47">
        <f t="array" ref="AD47">IFERROR(CONCATENATE(TEXT(INDEX($AC$7:$AC$30,SMALL(IF($AF$7:$AF$30&lt;&gt;"",IF($AC$7:$AC$30&lt;&gt;"",ROW($AC$7:$AC$30)-MIN(ROW($AC$7:$AC$30))+1,""),""),ROW()-ROW(A$32)+1)),"##0"),","),"")</f>
        <v>0</v>
      </c>
      <c r="AE47">
        <f t="array" ref="AE47">IFERROR(CONCATENATE((INDEX($A$7:$A$30,SMALL(IF($AF$7:$AF$30&lt;&gt;"",IF($AC$7:$AC$30&lt;&gt;"",ROW($AC$7:$AC$30)-MIN(ROW($AC$7:$AC$30))+1,""),""),ROW()-ROW(A$32)+1))),),"")</f>
        <v>0</v>
      </c>
      <c r="AI47">
        <f t="array" ref="AI47">IFERROR(CONCATENATE((INDEX($AL$7:$AL$30,SMALL(IF($AL$7:$AL$30&lt;&gt;"",IF($AI$7:$AI$30&lt;&gt;"",ROW($AI$7:$AI$30)-MIN(ROW($AI$7:$AI$30))+1,""),""),ROW()-ROW(A$32)+1)))," "),"")</f>
        <v>0</v>
      </c>
      <c r="AJ47">
        <f t="array" ref="AJ47">IFERROR(CONCATENATE(TEXT(INDEX($AI$7:$AI$30,SMALL(IF($AL$7:$AL$30&lt;&gt;"",IF($AI$7:$AI$30&lt;&gt;"",ROW($AI$7:$AI$30)-MIN(ROW($AI$7:$AI$30))+1,""),""),ROW()-ROW(A$32)+1)),"##0")," "),"")</f>
        <v>0</v>
      </c>
      <c r="AK47">
        <f t="array" ref="AK47">IFERROR(CONCATENATE((INDEX($A$7:$A$30,SMALL(IF($AL$7:$AL$30&lt;&gt;"",IF($AI$7:$AI$30&lt;&gt;"",ROW($AI$7:$AI$30)-MIN(ROW($AI$7:$AI$30))+1,""),""),ROW()-ROW(A$32)+1))),),"")</f>
        <v>0</v>
      </c>
    </row>
    <row r="48" spans="11:37">
      <c r="K48">
        <f t="array" ref="K48">IFERROR(CONCATENATE(TEXT(INDEX($K$7:$K$30,SMALL(IF($N$7:$N$30&lt;&gt;"",IF($K$7:$K$30&lt;&gt;"",ROW($K$7:$K$30)-MIN(ROW($K$7:$K$30))+1,""),""),ROW()-ROW(A$32)+1)),"##0"),","),"")</f>
        <v>0</v>
      </c>
      <c r="L48">
        <f t="array" ref="L48">IFERROR(CONCATENATE((INDEX($N$7:$N$30,SMALL(IF($N$7:$N$30&lt;&gt;"",IF($K$7:$K$30&lt;&gt;"",ROW($K$7:$K$30)-MIN(ROW($K$7:$K$30))+1,""),""),ROW()-ROW(A$32)+1))),","),"")</f>
        <v>0</v>
      </c>
      <c r="M48">
        <f t="array" ref="M48">IFERROR(CONCATENATE((INDEX($A$7:$A$30,SMALL(IF($N$7:$N$30&lt;&gt;"",IF($K$7:$K$30&lt;&gt;"",ROW($K$7:$K$30)-MIN(ROW($K$7:$K$30))+1,""),""),ROW()-ROW(A$32)+1))),),"")</f>
        <v>0</v>
      </c>
      <c r="Q48">
        <f t="array" ref="Q48">IFERROR(CONCATENATE((INDEX($T$7:$T$30,SMALL(IF($T$7:$T$30&lt;&gt;"",IF($Q$7:$Q$30&lt;&gt;"",ROW($Q$7:$Q$30)-MIN(ROW($Q$7:$Q$30))+1,""),""),ROW()-ROW(A$32)+1)))," "),"")</f>
        <v>0</v>
      </c>
      <c r="R48">
        <f t="array" ref="R48">IFERROR(CONCATENATE(TEXT(INDEX($Q$7:$Q$30,SMALL(IF($T$7:$T$30&lt;&gt;"",IF($Q$7:$Q$30&lt;&gt;"",ROW($Q$7:$Q$30)-MIN(ROW($Q$7:$Q$30))+1,""),""),ROW()-ROW(A$32)+1)),"##0")," "),"")</f>
        <v>0</v>
      </c>
      <c r="S48">
        <f t="array" ref="S48">IFERROR(CONCATENATE((INDEX($A$7:$A$30,SMALL(IF($T$7:$T$30&lt;&gt;"",IF($Q$7:$Q$30&lt;&gt;"",ROW($Q$7:$Q$30)-MIN(ROW($Q$7:$Q$30))+1,""),""),ROW()-ROW(A$32)+1))),),"")</f>
        <v>0</v>
      </c>
      <c r="W48">
        <f t="array" ref="W48">IFERROR(CONCATENATE((INDEX($Z$7:$Z$30,SMALL(IF($Z$7:$Z$30&lt;&gt;"",IF($W$7:$W$30&lt;&gt;"",ROW($W$7:$W$30)-MIN(ROW($W$7:$W$30))+1,""),""),ROW()-ROW(A$32)+1)))," "),"")</f>
        <v>0</v>
      </c>
      <c r="X48">
        <f t="array" ref="X48">IFERROR(CONCATENATE(TEXT(INDEX($W$7:$W$30,SMALL(IF($Z$7:$Z$30&lt;&gt;"",IF($W$7:$W$30&lt;&gt;"",ROW($W$7:$W$30)-MIN(ROW($W$7:$W$30))+1,""),""),ROW()-ROW(A$32)+1)),"##0")," "),"")</f>
        <v>0</v>
      </c>
      <c r="Y48">
        <f t="array" ref="Y48">IFERROR(CONCATENATE((INDEX($A$7:$A$30,SMALL(IF($Z$7:$Z$30&lt;&gt;"",IF($W$7:$W$30&lt;&gt;"",ROW($W$7:$W$30)-MIN(ROW($W$7:$W$30))+1,""),""),ROW()-ROW(A$32)+1))),),"")</f>
        <v>0</v>
      </c>
      <c r="AC48">
        <f t="array" ref="AC48">IFERROR(CONCATENATE((INDEX($AF$7:$AF$30,SMALL(IF($AF$7:$AF$30&lt;&gt;"",IF($AC$7:$AC$30&lt;&gt;"",ROW($AC$7:$AC$30)-MIN(ROW($AC$7:$AC$30))+1,""),""),ROW()-ROW(A$32)+1))),","),"")</f>
        <v>0</v>
      </c>
      <c r="AD48">
        <f t="array" ref="AD48">IFERROR(CONCATENATE(TEXT(INDEX($AC$7:$AC$30,SMALL(IF($AF$7:$AF$30&lt;&gt;"",IF($AC$7:$AC$30&lt;&gt;"",ROW($AC$7:$AC$30)-MIN(ROW($AC$7:$AC$30))+1,""),""),ROW()-ROW(A$32)+1)),"##0"),","),"")</f>
        <v>0</v>
      </c>
      <c r="AE48">
        <f t="array" ref="AE48">IFERROR(CONCATENATE((INDEX($A$7:$A$30,SMALL(IF($AF$7:$AF$30&lt;&gt;"",IF($AC$7:$AC$30&lt;&gt;"",ROW($AC$7:$AC$30)-MIN(ROW($AC$7:$AC$30))+1,""),""),ROW()-ROW(A$32)+1))),),"")</f>
        <v>0</v>
      </c>
      <c r="AI48">
        <f t="array" ref="AI48">IFERROR(CONCATENATE((INDEX($AL$7:$AL$30,SMALL(IF($AL$7:$AL$30&lt;&gt;"",IF($AI$7:$AI$30&lt;&gt;"",ROW($AI$7:$AI$30)-MIN(ROW($AI$7:$AI$30))+1,""),""),ROW()-ROW(A$32)+1)))," "),"")</f>
        <v>0</v>
      </c>
      <c r="AJ48">
        <f t="array" ref="AJ48">IFERROR(CONCATENATE(TEXT(INDEX($AI$7:$AI$30,SMALL(IF($AL$7:$AL$30&lt;&gt;"",IF($AI$7:$AI$30&lt;&gt;"",ROW($AI$7:$AI$30)-MIN(ROW($AI$7:$AI$30))+1,""),""),ROW()-ROW(A$32)+1)),"##0")," "),"")</f>
        <v>0</v>
      </c>
      <c r="AK48">
        <f t="array" ref="AK48">IFERROR(CONCATENATE((INDEX($A$7:$A$30,SMALL(IF($AL$7:$AL$30&lt;&gt;"",IF($AI$7:$AI$30&lt;&gt;"",ROW($AI$7:$AI$30)-MIN(ROW($AI$7:$AI$30))+1,""),""),ROW()-ROW(A$32)+1))),),"")</f>
        <v>0</v>
      </c>
    </row>
    <row r="49" spans="11:37">
      <c r="K49">
        <f t="array" ref="K49">IFERROR(CONCATENATE(TEXT(INDEX($K$7:$K$30,SMALL(IF($N$7:$N$30&lt;&gt;"",IF($K$7:$K$30&lt;&gt;"",ROW($K$7:$K$30)-MIN(ROW($K$7:$K$30))+1,""),""),ROW()-ROW(A$32)+1)),"##0"),","),"")</f>
        <v>0</v>
      </c>
      <c r="L49">
        <f t="array" ref="L49">IFERROR(CONCATENATE((INDEX($N$7:$N$30,SMALL(IF($N$7:$N$30&lt;&gt;"",IF($K$7:$K$30&lt;&gt;"",ROW($K$7:$K$30)-MIN(ROW($K$7:$K$30))+1,""),""),ROW()-ROW(A$32)+1))),","),"")</f>
        <v>0</v>
      </c>
      <c r="M49">
        <f t="array" ref="M49">IFERROR(CONCATENATE((INDEX($A$7:$A$30,SMALL(IF($N$7:$N$30&lt;&gt;"",IF($K$7:$K$30&lt;&gt;"",ROW($K$7:$K$30)-MIN(ROW($K$7:$K$30))+1,""),""),ROW()-ROW(A$32)+1))),),"")</f>
        <v>0</v>
      </c>
      <c r="Q49">
        <f t="array" ref="Q49">IFERROR(CONCATENATE((INDEX($T$7:$T$30,SMALL(IF($T$7:$T$30&lt;&gt;"",IF($Q$7:$Q$30&lt;&gt;"",ROW($Q$7:$Q$30)-MIN(ROW($Q$7:$Q$30))+1,""),""),ROW()-ROW(A$32)+1)))," "),"")</f>
        <v>0</v>
      </c>
      <c r="R49">
        <f t="array" ref="R49">IFERROR(CONCATENATE(TEXT(INDEX($Q$7:$Q$30,SMALL(IF($T$7:$T$30&lt;&gt;"",IF($Q$7:$Q$30&lt;&gt;"",ROW($Q$7:$Q$30)-MIN(ROW($Q$7:$Q$30))+1,""),""),ROW()-ROW(A$32)+1)),"##0")," "),"")</f>
        <v>0</v>
      </c>
      <c r="S49">
        <f t="array" ref="S49">IFERROR(CONCATENATE((INDEX($A$7:$A$30,SMALL(IF($T$7:$T$30&lt;&gt;"",IF($Q$7:$Q$30&lt;&gt;"",ROW($Q$7:$Q$30)-MIN(ROW($Q$7:$Q$30))+1,""),""),ROW()-ROW(A$32)+1))),),"")</f>
        <v>0</v>
      </c>
      <c r="W49">
        <f t="array" ref="W49">IFERROR(CONCATENATE((INDEX($Z$7:$Z$30,SMALL(IF($Z$7:$Z$30&lt;&gt;"",IF($W$7:$W$30&lt;&gt;"",ROW($W$7:$W$30)-MIN(ROW($W$7:$W$30))+1,""),""),ROW()-ROW(A$32)+1)))," "),"")</f>
        <v>0</v>
      </c>
      <c r="X49">
        <f t="array" ref="X49">IFERROR(CONCATENATE(TEXT(INDEX($W$7:$W$30,SMALL(IF($Z$7:$Z$30&lt;&gt;"",IF($W$7:$W$30&lt;&gt;"",ROW($W$7:$W$30)-MIN(ROW($W$7:$W$30))+1,""),""),ROW()-ROW(A$32)+1)),"##0")," "),"")</f>
        <v>0</v>
      </c>
      <c r="Y49">
        <f t="array" ref="Y49">IFERROR(CONCATENATE((INDEX($A$7:$A$30,SMALL(IF($Z$7:$Z$30&lt;&gt;"",IF($W$7:$W$30&lt;&gt;"",ROW($W$7:$W$30)-MIN(ROW($W$7:$W$30))+1,""),""),ROW()-ROW(A$32)+1))),),"")</f>
        <v>0</v>
      </c>
      <c r="AC49">
        <f t="array" ref="AC49">IFERROR(CONCATENATE((INDEX($AF$7:$AF$30,SMALL(IF($AF$7:$AF$30&lt;&gt;"",IF($AC$7:$AC$30&lt;&gt;"",ROW($AC$7:$AC$30)-MIN(ROW($AC$7:$AC$30))+1,""),""),ROW()-ROW(A$32)+1))),","),"")</f>
        <v>0</v>
      </c>
      <c r="AD49">
        <f t="array" ref="AD49">IFERROR(CONCATENATE(TEXT(INDEX($AC$7:$AC$30,SMALL(IF($AF$7:$AF$30&lt;&gt;"",IF($AC$7:$AC$30&lt;&gt;"",ROW($AC$7:$AC$30)-MIN(ROW($AC$7:$AC$30))+1,""),""),ROW()-ROW(A$32)+1)),"##0"),","),"")</f>
        <v>0</v>
      </c>
      <c r="AE49">
        <f t="array" ref="AE49">IFERROR(CONCATENATE((INDEX($A$7:$A$30,SMALL(IF($AF$7:$AF$30&lt;&gt;"",IF($AC$7:$AC$30&lt;&gt;"",ROW($AC$7:$AC$30)-MIN(ROW($AC$7:$AC$30))+1,""),""),ROW()-ROW(A$32)+1))),),"")</f>
        <v>0</v>
      </c>
      <c r="AI49">
        <f t="array" ref="AI49">IFERROR(CONCATENATE((INDEX($AL$7:$AL$30,SMALL(IF($AL$7:$AL$30&lt;&gt;"",IF($AI$7:$AI$30&lt;&gt;"",ROW($AI$7:$AI$30)-MIN(ROW($AI$7:$AI$30))+1,""),""),ROW()-ROW(A$32)+1)))," "),"")</f>
        <v>0</v>
      </c>
      <c r="AJ49">
        <f t="array" ref="AJ49">IFERROR(CONCATENATE(TEXT(INDEX($AI$7:$AI$30,SMALL(IF($AL$7:$AL$30&lt;&gt;"",IF($AI$7:$AI$30&lt;&gt;"",ROW($AI$7:$AI$30)-MIN(ROW($AI$7:$AI$30))+1,""),""),ROW()-ROW(A$32)+1)),"##0")," "),"")</f>
        <v>0</v>
      </c>
      <c r="AK49">
        <f t="array" ref="AK49">IFERROR(CONCATENATE((INDEX($A$7:$A$30,SMALL(IF($AL$7:$AL$30&lt;&gt;"",IF($AI$7:$AI$30&lt;&gt;"",ROW($AI$7:$AI$30)-MIN(ROW($AI$7:$AI$30))+1,""),""),ROW()-ROW(A$32)+1))),),"")</f>
        <v>0</v>
      </c>
    </row>
    <row r="50" spans="11:37">
      <c r="K50">
        <f t="array" ref="K50">IFERROR(CONCATENATE(TEXT(INDEX($K$7:$K$30,SMALL(IF($N$7:$N$30&lt;&gt;"",IF($K$7:$K$30&lt;&gt;"",ROW($K$7:$K$30)-MIN(ROW($K$7:$K$30))+1,""),""),ROW()-ROW(A$32)+1)),"##0"),","),"")</f>
        <v>0</v>
      </c>
      <c r="L50">
        <f t="array" ref="L50">IFERROR(CONCATENATE((INDEX($N$7:$N$30,SMALL(IF($N$7:$N$30&lt;&gt;"",IF($K$7:$K$30&lt;&gt;"",ROW($K$7:$K$30)-MIN(ROW($K$7:$K$30))+1,""),""),ROW()-ROW(A$32)+1))),","),"")</f>
        <v>0</v>
      </c>
      <c r="M50">
        <f t="array" ref="M50">IFERROR(CONCATENATE((INDEX($A$7:$A$30,SMALL(IF($N$7:$N$30&lt;&gt;"",IF($K$7:$K$30&lt;&gt;"",ROW($K$7:$K$30)-MIN(ROW($K$7:$K$30))+1,""),""),ROW()-ROW(A$32)+1))),),"")</f>
        <v>0</v>
      </c>
      <c r="Q50">
        <f t="array" ref="Q50">IFERROR(CONCATENATE((INDEX($T$7:$T$30,SMALL(IF($T$7:$T$30&lt;&gt;"",IF($Q$7:$Q$30&lt;&gt;"",ROW($Q$7:$Q$30)-MIN(ROW($Q$7:$Q$30))+1,""),""),ROW()-ROW(A$32)+1)))," "),"")</f>
        <v>0</v>
      </c>
      <c r="R50">
        <f t="array" ref="R50">IFERROR(CONCATENATE(TEXT(INDEX($Q$7:$Q$30,SMALL(IF($T$7:$T$30&lt;&gt;"",IF($Q$7:$Q$30&lt;&gt;"",ROW($Q$7:$Q$30)-MIN(ROW($Q$7:$Q$30))+1,""),""),ROW()-ROW(A$32)+1)),"##0")," "),"")</f>
        <v>0</v>
      </c>
      <c r="S50">
        <f t="array" ref="S50">IFERROR(CONCATENATE((INDEX($A$7:$A$30,SMALL(IF($T$7:$T$30&lt;&gt;"",IF($Q$7:$Q$30&lt;&gt;"",ROW($Q$7:$Q$30)-MIN(ROW($Q$7:$Q$30))+1,""),""),ROW()-ROW(A$32)+1))),),"")</f>
        <v>0</v>
      </c>
      <c r="W50">
        <f t="array" ref="W50">IFERROR(CONCATENATE((INDEX($Z$7:$Z$30,SMALL(IF($Z$7:$Z$30&lt;&gt;"",IF($W$7:$W$30&lt;&gt;"",ROW($W$7:$W$30)-MIN(ROW($W$7:$W$30))+1,""),""),ROW()-ROW(A$32)+1)))," "),"")</f>
        <v>0</v>
      </c>
      <c r="X50">
        <f t="array" ref="X50">IFERROR(CONCATENATE(TEXT(INDEX($W$7:$W$30,SMALL(IF($Z$7:$Z$30&lt;&gt;"",IF($W$7:$W$30&lt;&gt;"",ROW($W$7:$W$30)-MIN(ROW($W$7:$W$30))+1,""),""),ROW()-ROW(A$32)+1)),"##0")," "),"")</f>
        <v>0</v>
      </c>
      <c r="Y50">
        <f t="array" ref="Y50">IFERROR(CONCATENATE((INDEX($A$7:$A$30,SMALL(IF($Z$7:$Z$30&lt;&gt;"",IF($W$7:$W$30&lt;&gt;"",ROW($W$7:$W$30)-MIN(ROW($W$7:$W$30))+1,""),""),ROW()-ROW(A$32)+1))),),"")</f>
        <v>0</v>
      </c>
      <c r="AC50">
        <f t="array" ref="AC50">IFERROR(CONCATENATE((INDEX($AF$7:$AF$30,SMALL(IF($AF$7:$AF$30&lt;&gt;"",IF($AC$7:$AC$30&lt;&gt;"",ROW($AC$7:$AC$30)-MIN(ROW($AC$7:$AC$30))+1,""),""),ROW()-ROW(A$32)+1))),","),"")</f>
        <v>0</v>
      </c>
      <c r="AD50">
        <f t="array" ref="AD50">IFERROR(CONCATENATE(TEXT(INDEX($AC$7:$AC$30,SMALL(IF($AF$7:$AF$30&lt;&gt;"",IF($AC$7:$AC$30&lt;&gt;"",ROW($AC$7:$AC$30)-MIN(ROW($AC$7:$AC$30))+1,""),""),ROW()-ROW(A$32)+1)),"##0"),","),"")</f>
        <v>0</v>
      </c>
      <c r="AE50">
        <f t="array" ref="AE50">IFERROR(CONCATENATE((INDEX($A$7:$A$30,SMALL(IF($AF$7:$AF$30&lt;&gt;"",IF($AC$7:$AC$30&lt;&gt;"",ROW($AC$7:$AC$30)-MIN(ROW($AC$7:$AC$30))+1,""),""),ROW()-ROW(A$32)+1))),),"")</f>
        <v>0</v>
      </c>
      <c r="AI50">
        <f t="array" ref="AI50">IFERROR(CONCATENATE((INDEX($AL$7:$AL$30,SMALL(IF($AL$7:$AL$30&lt;&gt;"",IF($AI$7:$AI$30&lt;&gt;"",ROW($AI$7:$AI$30)-MIN(ROW($AI$7:$AI$30))+1,""),""),ROW()-ROW(A$32)+1)))," "),"")</f>
        <v>0</v>
      </c>
      <c r="AJ50">
        <f t="array" ref="AJ50">IFERROR(CONCATENATE(TEXT(INDEX($AI$7:$AI$30,SMALL(IF($AL$7:$AL$30&lt;&gt;"",IF($AI$7:$AI$30&lt;&gt;"",ROW($AI$7:$AI$30)-MIN(ROW($AI$7:$AI$30))+1,""),""),ROW()-ROW(A$32)+1)),"##0")," "),"")</f>
        <v>0</v>
      </c>
      <c r="AK50">
        <f t="array" ref="AK50">IFERROR(CONCATENATE((INDEX($A$7:$A$30,SMALL(IF($AL$7:$AL$30&lt;&gt;"",IF($AI$7:$AI$30&lt;&gt;"",ROW($AI$7:$AI$30)-MIN(ROW($AI$7:$AI$30))+1,""),""),ROW()-ROW(A$32)+1))),),"")</f>
        <v>0</v>
      </c>
    </row>
    <row r="51" spans="11:37">
      <c r="K51">
        <f t="array" ref="K51">IFERROR(CONCATENATE(TEXT(INDEX($K$7:$K$30,SMALL(IF($N$7:$N$30&lt;&gt;"",IF($K$7:$K$30&lt;&gt;"",ROW($K$7:$K$30)-MIN(ROW($K$7:$K$30))+1,""),""),ROW()-ROW(A$32)+1)),"##0"),","),"")</f>
        <v>0</v>
      </c>
      <c r="L51">
        <f t="array" ref="L51">IFERROR(CONCATENATE((INDEX($N$7:$N$30,SMALL(IF($N$7:$N$30&lt;&gt;"",IF($K$7:$K$30&lt;&gt;"",ROW($K$7:$K$30)-MIN(ROW($K$7:$K$30))+1,""),""),ROW()-ROW(A$32)+1))),","),"")</f>
        <v>0</v>
      </c>
      <c r="M51">
        <f t="array" ref="M51">IFERROR(CONCATENATE((INDEX($A$7:$A$30,SMALL(IF($N$7:$N$30&lt;&gt;"",IF($K$7:$K$30&lt;&gt;"",ROW($K$7:$K$30)-MIN(ROW($K$7:$K$30))+1,""),""),ROW()-ROW(A$32)+1))),),"")</f>
        <v>0</v>
      </c>
      <c r="Q51">
        <f t="array" ref="Q51">IFERROR(CONCATENATE((INDEX($T$7:$T$30,SMALL(IF($T$7:$T$30&lt;&gt;"",IF($Q$7:$Q$30&lt;&gt;"",ROW($Q$7:$Q$30)-MIN(ROW($Q$7:$Q$30))+1,""),""),ROW()-ROW(A$32)+1)))," "),"")</f>
        <v>0</v>
      </c>
      <c r="R51">
        <f t="array" ref="R51">IFERROR(CONCATENATE(TEXT(INDEX($Q$7:$Q$30,SMALL(IF($T$7:$T$30&lt;&gt;"",IF($Q$7:$Q$30&lt;&gt;"",ROW($Q$7:$Q$30)-MIN(ROW($Q$7:$Q$30))+1,""),""),ROW()-ROW(A$32)+1)),"##0")," "),"")</f>
        <v>0</v>
      </c>
      <c r="S51">
        <f t="array" ref="S51">IFERROR(CONCATENATE((INDEX($A$7:$A$30,SMALL(IF($T$7:$T$30&lt;&gt;"",IF($Q$7:$Q$30&lt;&gt;"",ROW($Q$7:$Q$30)-MIN(ROW($Q$7:$Q$30))+1,""),""),ROW()-ROW(A$32)+1))),),"")</f>
        <v>0</v>
      </c>
      <c r="W51">
        <f t="array" ref="W51">IFERROR(CONCATENATE((INDEX($Z$7:$Z$30,SMALL(IF($Z$7:$Z$30&lt;&gt;"",IF($W$7:$W$30&lt;&gt;"",ROW($W$7:$W$30)-MIN(ROW($W$7:$W$30))+1,""),""),ROW()-ROW(A$32)+1)))," "),"")</f>
        <v>0</v>
      </c>
      <c r="X51">
        <f t="array" ref="X51">IFERROR(CONCATENATE(TEXT(INDEX($W$7:$W$30,SMALL(IF($Z$7:$Z$30&lt;&gt;"",IF($W$7:$W$30&lt;&gt;"",ROW($W$7:$W$30)-MIN(ROW($W$7:$W$30))+1,""),""),ROW()-ROW(A$32)+1)),"##0")," "),"")</f>
        <v>0</v>
      </c>
      <c r="Y51">
        <f t="array" ref="Y51">IFERROR(CONCATENATE((INDEX($A$7:$A$30,SMALL(IF($Z$7:$Z$30&lt;&gt;"",IF($W$7:$W$30&lt;&gt;"",ROW($W$7:$W$30)-MIN(ROW($W$7:$W$30))+1,""),""),ROW()-ROW(A$32)+1))),),"")</f>
        <v>0</v>
      </c>
      <c r="AC51">
        <f t="array" ref="AC51">IFERROR(CONCATENATE((INDEX($AF$7:$AF$30,SMALL(IF($AF$7:$AF$30&lt;&gt;"",IF($AC$7:$AC$30&lt;&gt;"",ROW($AC$7:$AC$30)-MIN(ROW($AC$7:$AC$30))+1,""),""),ROW()-ROW(A$32)+1))),","),"")</f>
        <v>0</v>
      </c>
      <c r="AD51">
        <f t="array" ref="AD51">IFERROR(CONCATENATE(TEXT(INDEX($AC$7:$AC$30,SMALL(IF($AF$7:$AF$30&lt;&gt;"",IF($AC$7:$AC$30&lt;&gt;"",ROW($AC$7:$AC$30)-MIN(ROW($AC$7:$AC$30))+1,""),""),ROW()-ROW(A$32)+1)),"##0"),","),"")</f>
        <v>0</v>
      </c>
      <c r="AE51">
        <f t="array" ref="AE51">IFERROR(CONCATENATE((INDEX($A$7:$A$30,SMALL(IF($AF$7:$AF$30&lt;&gt;"",IF($AC$7:$AC$30&lt;&gt;"",ROW($AC$7:$AC$30)-MIN(ROW($AC$7:$AC$30))+1,""),""),ROW()-ROW(A$32)+1))),),"")</f>
        <v>0</v>
      </c>
      <c r="AI51">
        <f t="array" ref="AI51">IFERROR(CONCATENATE((INDEX($AL$7:$AL$30,SMALL(IF($AL$7:$AL$30&lt;&gt;"",IF($AI$7:$AI$30&lt;&gt;"",ROW($AI$7:$AI$30)-MIN(ROW($AI$7:$AI$30))+1,""),""),ROW()-ROW(A$32)+1)))," "),"")</f>
        <v>0</v>
      </c>
      <c r="AJ51">
        <f t="array" ref="AJ51">IFERROR(CONCATENATE(TEXT(INDEX($AI$7:$AI$30,SMALL(IF($AL$7:$AL$30&lt;&gt;"",IF($AI$7:$AI$30&lt;&gt;"",ROW($AI$7:$AI$30)-MIN(ROW($AI$7:$AI$30))+1,""),""),ROW()-ROW(A$32)+1)),"##0")," "),"")</f>
        <v>0</v>
      </c>
      <c r="AK51">
        <f t="array" ref="AK51">IFERROR(CONCATENATE((INDEX($A$7:$A$30,SMALL(IF($AL$7:$AL$30&lt;&gt;"",IF($AI$7:$AI$30&lt;&gt;"",ROW($AI$7:$AI$30)-MIN(ROW($AI$7:$AI$30))+1,""),""),ROW()-ROW(A$32)+1))),),"")</f>
        <v>0</v>
      </c>
    </row>
    <row r="52" spans="11:37">
      <c r="K52">
        <f t="array" ref="K52">IFERROR(CONCATENATE(TEXT(INDEX($K$7:$K$30,SMALL(IF($N$7:$N$30&lt;&gt;"",IF($K$7:$K$30&lt;&gt;"",ROW($K$7:$K$30)-MIN(ROW($K$7:$K$30))+1,""),""),ROW()-ROW(A$32)+1)),"##0"),","),"")</f>
        <v>0</v>
      </c>
      <c r="L52">
        <f t="array" ref="L52">IFERROR(CONCATENATE((INDEX($N$7:$N$30,SMALL(IF($N$7:$N$30&lt;&gt;"",IF($K$7:$K$30&lt;&gt;"",ROW($K$7:$K$30)-MIN(ROW($K$7:$K$30))+1,""),""),ROW()-ROW(A$32)+1))),","),"")</f>
        <v>0</v>
      </c>
      <c r="M52">
        <f t="array" ref="M52">IFERROR(CONCATENATE((INDEX($A$7:$A$30,SMALL(IF($N$7:$N$30&lt;&gt;"",IF($K$7:$K$30&lt;&gt;"",ROW($K$7:$K$30)-MIN(ROW($K$7:$K$30))+1,""),""),ROW()-ROW(A$32)+1))),),"")</f>
        <v>0</v>
      </c>
      <c r="Q52">
        <f t="array" ref="Q52">IFERROR(CONCATENATE((INDEX($T$7:$T$30,SMALL(IF($T$7:$T$30&lt;&gt;"",IF($Q$7:$Q$30&lt;&gt;"",ROW($Q$7:$Q$30)-MIN(ROW($Q$7:$Q$30))+1,""),""),ROW()-ROW(A$32)+1)))," "),"")</f>
        <v>0</v>
      </c>
      <c r="R52">
        <f t="array" ref="R52">IFERROR(CONCATENATE(TEXT(INDEX($Q$7:$Q$30,SMALL(IF($T$7:$T$30&lt;&gt;"",IF($Q$7:$Q$30&lt;&gt;"",ROW($Q$7:$Q$30)-MIN(ROW($Q$7:$Q$30))+1,""),""),ROW()-ROW(A$32)+1)),"##0")," "),"")</f>
        <v>0</v>
      </c>
      <c r="S52">
        <f t="array" ref="S52">IFERROR(CONCATENATE((INDEX($A$7:$A$30,SMALL(IF($T$7:$T$30&lt;&gt;"",IF($Q$7:$Q$30&lt;&gt;"",ROW($Q$7:$Q$30)-MIN(ROW($Q$7:$Q$30))+1,""),""),ROW()-ROW(A$32)+1))),),"")</f>
        <v>0</v>
      </c>
      <c r="W52">
        <f t="array" ref="W52">IFERROR(CONCATENATE((INDEX($Z$7:$Z$30,SMALL(IF($Z$7:$Z$30&lt;&gt;"",IF($W$7:$W$30&lt;&gt;"",ROW($W$7:$W$30)-MIN(ROW($W$7:$W$30))+1,""),""),ROW()-ROW(A$32)+1)))," "),"")</f>
        <v>0</v>
      </c>
      <c r="X52">
        <f t="array" ref="X52">IFERROR(CONCATENATE(TEXT(INDEX($W$7:$W$30,SMALL(IF($Z$7:$Z$30&lt;&gt;"",IF($W$7:$W$30&lt;&gt;"",ROW($W$7:$W$30)-MIN(ROW($W$7:$W$30))+1,""),""),ROW()-ROW(A$32)+1)),"##0")," "),"")</f>
        <v>0</v>
      </c>
      <c r="Y52">
        <f t="array" ref="Y52">IFERROR(CONCATENATE((INDEX($A$7:$A$30,SMALL(IF($Z$7:$Z$30&lt;&gt;"",IF($W$7:$W$30&lt;&gt;"",ROW($W$7:$W$30)-MIN(ROW($W$7:$W$30))+1,""),""),ROW()-ROW(A$32)+1))),),"")</f>
        <v>0</v>
      </c>
      <c r="AC52">
        <f t="array" ref="AC52">IFERROR(CONCATENATE((INDEX($AF$7:$AF$30,SMALL(IF($AF$7:$AF$30&lt;&gt;"",IF($AC$7:$AC$30&lt;&gt;"",ROW($AC$7:$AC$30)-MIN(ROW($AC$7:$AC$30))+1,""),""),ROW()-ROW(A$32)+1))),","),"")</f>
        <v>0</v>
      </c>
      <c r="AD52">
        <f t="array" ref="AD52">IFERROR(CONCATENATE(TEXT(INDEX($AC$7:$AC$30,SMALL(IF($AF$7:$AF$30&lt;&gt;"",IF($AC$7:$AC$30&lt;&gt;"",ROW($AC$7:$AC$30)-MIN(ROW($AC$7:$AC$30))+1,""),""),ROW()-ROW(A$32)+1)),"##0"),","),"")</f>
        <v>0</v>
      </c>
      <c r="AE52">
        <f t="array" ref="AE52">IFERROR(CONCATENATE((INDEX($A$7:$A$30,SMALL(IF($AF$7:$AF$30&lt;&gt;"",IF($AC$7:$AC$30&lt;&gt;"",ROW($AC$7:$AC$30)-MIN(ROW($AC$7:$AC$30))+1,""),""),ROW()-ROW(A$32)+1))),),"")</f>
        <v>0</v>
      </c>
      <c r="AI52">
        <f t="array" ref="AI52">IFERROR(CONCATENATE((INDEX($AL$7:$AL$30,SMALL(IF($AL$7:$AL$30&lt;&gt;"",IF($AI$7:$AI$30&lt;&gt;"",ROW($AI$7:$AI$30)-MIN(ROW($AI$7:$AI$30))+1,""),""),ROW()-ROW(A$32)+1)))," "),"")</f>
        <v>0</v>
      </c>
      <c r="AJ52">
        <f t="array" ref="AJ52">IFERROR(CONCATENATE(TEXT(INDEX($AI$7:$AI$30,SMALL(IF($AL$7:$AL$30&lt;&gt;"",IF($AI$7:$AI$30&lt;&gt;"",ROW($AI$7:$AI$30)-MIN(ROW($AI$7:$AI$30))+1,""),""),ROW()-ROW(A$32)+1)),"##0")," "),"")</f>
        <v>0</v>
      </c>
      <c r="AK52">
        <f t="array" ref="AK52">IFERROR(CONCATENATE((INDEX($A$7:$A$30,SMALL(IF($AL$7:$AL$30&lt;&gt;"",IF($AI$7:$AI$30&lt;&gt;"",ROW($AI$7:$AI$30)-MIN(ROW($AI$7:$AI$30))+1,""),""),ROW()-ROW(A$32)+1))),),"")</f>
        <v>0</v>
      </c>
    </row>
    <row r="53" spans="11:37">
      <c r="K53">
        <f t="array" ref="K53">IFERROR(CONCATENATE(TEXT(INDEX($K$7:$K$30,SMALL(IF($N$7:$N$30&lt;&gt;"",IF($K$7:$K$30&lt;&gt;"",ROW($K$7:$K$30)-MIN(ROW($K$7:$K$30))+1,""),""),ROW()-ROW(A$32)+1)),"##0"),","),"")</f>
        <v>0</v>
      </c>
      <c r="L53">
        <f t="array" ref="L53">IFERROR(CONCATENATE((INDEX($N$7:$N$30,SMALL(IF($N$7:$N$30&lt;&gt;"",IF($K$7:$K$30&lt;&gt;"",ROW($K$7:$K$30)-MIN(ROW($K$7:$K$30))+1,""),""),ROW()-ROW(A$32)+1))),","),"")</f>
        <v>0</v>
      </c>
      <c r="M53">
        <f t="array" ref="M53">IFERROR(CONCATENATE((INDEX($A$7:$A$30,SMALL(IF($N$7:$N$30&lt;&gt;"",IF($K$7:$K$30&lt;&gt;"",ROW($K$7:$K$30)-MIN(ROW($K$7:$K$30))+1,""),""),ROW()-ROW(A$32)+1))),),"")</f>
        <v>0</v>
      </c>
      <c r="Q53">
        <f t="array" ref="Q53">IFERROR(CONCATENATE((INDEX($T$7:$T$30,SMALL(IF($T$7:$T$30&lt;&gt;"",IF($Q$7:$Q$30&lt;&gt;"",ROW($Q$7:$Q$30)-MIN(ROW($Q$7:$Q$30))+1,""),""),ROW()-ROW(A$32)+1)))," "),"")</f>
        <v>0</v>
      </c>
      <c r="R53">
        <f t="array" ref="R53">IFERROR(CONCATENATE(TEXT(INDEX($Q$7:$Q$30,SMALL(IF($T$7:$T$30&lt;&gt;"",IF($Q$7:$Q$30&lt;&gt;"",ROW($Q$7:$Q$30)-MIN(ROW($Q$7:$Q$30))+1,""),""),ROW()-ROW(A$32)+1)),"##0")," "),"")</f>
        <v>0</v>
      </c>
      <c r="S53">
        <f t="array" ref="S53">IFERROR(CONCATENATE((INDEX($A$7:$A$30,SMALL(IF($T$7:$T$30&lt;&gt;"",IF($Q$7:$Q$30&lt;&gt;"",ROW($Q$7:$Q$30)-MIN(ROW($Q$7:$Q$30))+1,""),""),ROW()-ROW(A$32)+1))),),"")</f>
        <v>0</v>
      </c>
      <c r="W53">
        <f t="array" ref="W53">IFERROR(CONCATENATE((INDEX($Z$7:$Z$30,SMALL(IF($Z$7:$Z$30&lt;&gt;"",IF($W$7:$W$30&lt;&gt;"",ROW($W$7:$W$30)-MIN(ROW($W$7:$W$30))+1,""),""),ROW()-ROW(A$32)+1)))," "),"")</f>
        <v>0</v>
      </c>
      <c r="X53">
        <f t="array" ref="X53">IFERROR(CONCATENATE(TEXT(INDEX($W$7:$W$30,SMALL(IF($Z$7:$Z$30&lt;&gt;"",IF($W$7:$W$30&lt;&gt;"",ROW($W$7:$W$30)-MIN(ROW($W$7:$W$30))+1,""),""),ROW()-ROW(A$32)+1)),"##0")," "),"")</f>
        <v>0</v>
      </c>
      <c r="Y53">
        <f t="array" ref="Y53">IFERROR(CONCATENATE((INDEX($A$7:$A$30,SMALL(IF($Z$7:$Z$30&lt;&gt;"",IF($W$7:$W$30&lt;&gt;"",ROW($W$7:$W$30)-MIN(ROW($W$7:$W$30))+1,""),""),ROW()-ROW(A$32)+1))),),"")</f>
        <v>0</v>
      </c>
      <c r="AC53">
        <f t="array" ref="AC53">IFERROR(CONCATENATE((INDEX($AF$7:$AF$30,SMALL(IF($AF$7:$AF$30&lt;&gt;"",IF($AC$7:$AC$30&lt;&gt;"",ROW($AC$7:$AC$30)-MIN(ROW($AC$7:$AC$30))+1,""),""),ROW()-ROW(A$32)+1))),","),"")</f>
        <v>0</v>
      </c>
      <c r="AD53">
        <f t="array" ref="AD53">IFERROR(CONCATENATE(TEXT(INDEX($AC$7:$AC$30,SMALL(IF($AF$7:$AF$30&lt;&gt;"",IF($AC$7:$AC$30&lt;&gt;"",ROW($AC$7:$AC$30)-MIN(ROW($AC$7:$AC$30))+1,""),""),ROW()-ROW(A$32)+1)),"##0"),","),"")</f>
        <v>0</v>
      </c>
      <c r="AE53">
        <f t="array" ref="AE53">IFERROR(CONCATENATE((INDEX($A$7:$A$30,SMALL(IF($AF$7:$AF$30&lt;&gt;"",IF($AC$7:$AC$30&lt;&gt;"",ROW($AC$7:$AC$30)-MIN(ROW($AC$7:$AC$30))+1,""),""),ROW()-ROW(A$32)+1))),),"")</f>
        <v>0</v>
      </c>
      <c r="AI53">
        <f t="array" ref="AI53">IFERROR(CONCATENATE((INDEX($AL$7:$AL$30,SMALL(IF($AL$7:$AL$30&lt;&gt;"",IF($AI$7:$AI$30&lt;&gt;"",ROW($AI$7:$AI$30)-MIN(ROW($AI$7:$AI$30))+1,""),""),ROW()-ROW(A$32)+1)))," "),"")</f>
        <v>0</v>
      </c>
      <c r="AJ53">
        <f t="array" ref="AJ53">IFERROR(CONCATENATE(TEXT(INDEX($AI$7:$AI$30,SMALL(IF($AL$7:$AL$30&lt;&gt;"",IF($AI$7:$AI$30&lt;&gt;"",ROW($AI$7:$AI$30)-MIN(ROW($AI$7:$AI$30))+1,""),""),ROW()-ROW(A$32)+1)),"##0")," "),"")</f>
        <v>0</v>
      </c>
      <c r="AK53">
        <f t="array" ref="AK53">IFERROR(CONCATENATE((INDEX($A$7:$A$30,SMALL(IF($AL$7:$AL$30&lt;&gt;"",IF($AI$7:$AI$30&lt;&gt;"",ROW($AI$7:$AI$30)-MIN(ROW($AI$7:$AI$30))+1,""),""),ROW()-ROW(A$32)+1))),),"")</f>
        <v>0</v>
      </c>
    </row>
    <row r="54" spans="11:37">
      <c r="K54">
        <f t="array" ref="K54">IFERROR(CONCATENATE(TEXT(INDEX($K$7:$K$30,SMALL(IF($N$7:$N$30&lt;&gt;"",IF($K$7:$K$30&lt;&gt;"",ROW($K$7:$K$30)-MIN(ROW($K$7:$K$30))+1,""),""),ROW()-ROW(A$32)+1)),"##0"),","),"")</f>
        <v>0</v>
      </c>
      <c r="L54">
        <f t="array" ref="L54">IFERROR(CONCATENATE((INDEX($N$7:$N$30,SMALL(IF($N$7:$N$30&lt;&gt;"",IF($K$7:$K$30&lt;&gt;"",ROW($K$7:$K$30)-MIN(ROW($K$7:$K$30))+1,""),""),ROW()-ROW(A$32)+1))),","),"")</f>
        <v>0</v>
      </c>
      <c r="M54">
        <f t="array" ref="M54">IFERROR(CONCATENATE((INDEX($A$7:$A$30,SMALL(IF($N$7:$N$30&lt;&gt;"",IF($K$7:$K$30&lt;&gt;"",ROW($K$7:$K$30)-MIN(ROW($K$7:$K$30))+1,""),""),ROW()-ROW(A$32)+1))),),"")</f>
        <v>0</v>
      </c>
      <c r="Q54">
        <f t="array" ref="Q54">IFERROR(CONCATENATE((INDEX($T$7:$T$30,SMALL(IF($T$7:$T$30&lt;&gt;"",IF($Q$7:$Q$30&lt;&gt;"",ROW($Q$7:$Q$30)-MIN(ROW($Q$7:$Q$30))+1,""),""),ROW()-ROW(A$32)+1)))," "),"")</f>
        <v>0</v>
      </c>
      <c r="R54">
        <f t="array" ref="R54">IFERROR(CONCATENATE(TEXT(INDEX($Q$7:$Q$30,SMALL(IF($T$7:$T$30&lt;&gt;"",IF($Q$7:$Q$30&lt;&gt;"",ROW($Q$7:$Q$30)-MIN(ROW($Q$7:$Q$30))+1,""),""),ROW()-ROW(A$32)+1)),"##0")," "),"")</f>
        <v>0</v>
      </c>
      <c r="S54">
        <f t="array" ref="S54">IFERROR(CONCATENATE((INDEX($A$7:$A$30,SMALL(IF($T$7:$T$30&lt;&gt;"",IF($Q$7:$Q$30&lt;&gt;"",ROW($Q$7:$Q$30)-MIN(ROW($Q$7:$Q$30))+1,""),""),ROW()-ROW(A$32)+1))),),"")</f>
        <v>0</v>
      </c>
      <c r="W54">
        <f t="array" ref="W54">IFERROR(CONCATENATE((INDEX($Z$7:$Z$30,SMALL(IF($Z$7:$Z$30&lt;&gt;"",IF($W$7:$W$30&lt;&gt;"",ROW($W$7:$W$30)-MIN(ROW($W$7:$W$30))+1,""),""),ROW()-ROW(A$32)+1)))," "),"")</f>
        <v>0</v>
      </c>
      <c r="X54">
        <f t="array" ref="X54">IFERROR(CONCATENATE(TEXT(INDEX($W$7:$W$30,SMALL(IF($Z$7:$Z$30&lt;&gt;"",IF($W$7:$W$30&lt;&gt;"",ROW($W$7:$W$30)-MIN(ROW($W$7:$W$30))+1,""),""),ROW()-ROW(A$32)+1)),"##0")," "),"")</f>
        <v>0</v>
      </c>
      <c r="Y54">
        <f t="array" ref="Y54">IFERROR(CONCATENATE((INDEX($A$7:$A$30,SMALL(IF($Z$7:$Z$30&lt;&gt;"",IF($W$7:$W$30&lt;&gt;"",ROW($W$7:$W$30)-MIN(ROW($W$7:$W$30))+1,""),""),ROW()-ROW(A$32)+1))),),"")</f>
        <v>0</v>
      </c>
      <c r="AC54">
        <f t="array" ref="AC54">IFERROR(CONCATENATE((INDEX($AF$7:$AF$30,SMALL(IF($AF$7:$AF$30&lt;&gt;"",IF($AC$7:$AC$30&lt;&gt;"",ROW($AC$7:$AC$30)-MIN(ROW($AC$7:$AC$30))+1,""),""),ROW()-ROW(A$32)+1))),","),"")</f>
        <v>0</v>
      </c>
      <c r="AD54">
        <f t="array" ref="AD54">IFERROR(CONCATENATE(TEXT(INDEX($AC$7:$AC$30,SMALL(IF($AF$7:$AF$30&lt;&gt;"",IF($AC$7:$AC$30&lt;&gt;"",ROW($AC$7:$AC$30)-MIN(ROW($AC$7:$AC$30))+1,""),""),ROW()-ROW(A$32)+1)),"##0"),","),"")</f>
        <v>0</v>
      </c>
      <c r="AE54">
        <f t="array" ref="AE54">IFERROR(CONCATENATE((INDEX($A$7:$A$30,SMALL(IF($AF$7:$AF$30&lt;&gt;"",IF($AC$7:$AC$30&lt;&gt;"",ROW($AC$7:$AC$30)-MIN(ROW($AC$7:$AC$30))+1,""),""),ROW()-ROW(A$32)+1))),),"")</f>
        <v>0</v>
      </c>
      <c r="AI54">
        <f t="array" ref="AI54">IFERROR(CONCATENATE((INDEX($AL$7:$AL$30,SMALL(IF($AL$7:$AL$30&lt;&gt;"",IF($AI$7:$AI$30&lt;&gt;"",ROW($AI$7:$AI$30)-MIN(ROW($AI$7:$AI$30))+1,""),""),ROW()-ROW(A$32)+1)))," "),"")</f>
        <v>0</v>
      </c>
      <c r="AJ54">
        <f t="array" ref="AJ54">IFERROR(CONCATENATE(TEXT(INDEX($AI$7:$AI$30,SMALL(IF($AL$7:$AL$30&lt;&gt;"",IF($AI$7:$AI$30&lt;&gt;"",ROW($AI$7:$AI$30)-MIN(ROW($AI$7:$AI$30))+1,""),""),ROW()-ROW(A$32)+1)),"##0")," "),"")</f>
        <v>0</v>
      </c>
      <c r="AK54">
        <f t="array" ref="AK54">IFERROR(CONCATENATE((INDEX($A$7:$A$30,SMALL(IF($AL$7:$AL$30&lt;&gt;"",IF($AI$7:$AI$30&lt;&gt;"",ROW($AI$7:$AI$30)-MIN(ROW($AI$7:$AI$30))+1,""),""),ROW()-ROW(A$32)+1))),),"")</f>
        <v>0</v>
      </c>
    </row>
    <row r="55" spans="11:37">
      <c r="K55">
        <f t="array" ref="K55">IFERROR(CONCATENATE(TEXT(INDEX($K$7:$K$30,SMALL(IF($N$7:$N$30&lt;&gt;"",IF($K$7:$K$30&lt;&gt;"",ROW($K$7:$K$30)-MIN(ROW($K$7:$K$30))+1,""),""),ROW()-ROW(A$32)+1)),"##0"),","),"")</f>
        <v>0</v>
      </c>
      <c r="L55">
        <f t="array" ref="L55">IFERROR(CONCATENATE((INDEX($N$7:$N$30,SMALL(IF($N$7:$N$30&lt;&gt;"",IF($K$7:$K$30&lt;&gt;"",ROW($K$7:$K$30)-MIN(ROW($K$7:$K$30))+1,""),""),ROW()-ROW(A$32)+1))),","),"")</f>
        <v>0</v>
      </c>
      <c r="M55">
        <f t="array" ref="M55">IFERROR(CONCATENATE((INDEX($A$7:$A$30,SMALL(IF($N$7:$N$30&lt;&gt;"",IF($K$7:$K$30&lt;&gt;"",ROW($K$7:$K$30)-MIN(ROW($K$7:$K$30))+1,""),""),ROW()-ROW(A$32)+1))),),"")</f>
        <v>0</v>
      </c>
      <c r="Q55">
        <f t="array" ref="Q55">IFERROR(CONCATENATE((INDEX($T$7:$T$30,SMALL(IF($T$7:$T$30&lt;&gt;"",IF($Q$7:$Q$30&lt;&gt;"",ROW($Q$7:$Q$30)-MIN(ROW($Q$7:$Q$30))+1,""),""),ROW()-ROW(A$32)+1)))," "),"")</f>
        <v>0</v>
      </c>
      <c r="R55">
        <f t="array" ref="R55">IFERROR(CONCATENATE(TEXT(INDEX($Q$7:$Q$30,SMALL(IF($T$7:$T$30&lt;&gt;"",IF($Q$7:$Q$30&lt;&gt;"",ROW($Q$7:$Q$30)-MIN(ROW($Q$7:$Q$30))+1,""),""),ROW()-ROW(A$32)+1)),"##0")," "),"")</f>
        <v>0</v>
      </c>
      <c r="S55">
        <f t="array" ref="S55">IFERROR(CONCATENATE((INDEX($A$7:$A$30,SMALL(IF($T$7:$T$30&lt;&gt;"",IF($Q$7:$Q$30&lt;&gt;"",ROW($Q$7:$Q$30)-MIN(ROW($Q$7:$Q$30))+1,""),""),ROW()-ROW(A$32)+1))),),"")</f>
        <v>0</v>
      </c>
      <c r="W55">
        <f t="array" ref="W55">IFERROR(CONCATENATE((INDEX($Z$7:$Z$30,SMALL(IF($Z$7:$Z$30&lt;&gt;"",IF($W$7:$W$30&lt;&gt;"",ROW($W$7:$W$30)-MIN(ROW($W$7:$W$30))+1,""),""),ROW()-ROW(A$32)+1)))," "),"")</f>
        <v>0</v>
      </c>
      <c r="X55">
        <f t="array" ref="X55">IFERROR(CONCATENATE(TEXT(INDEX($W$7:$W$30,SMALL(IF($Z$7:$Z$30&lt;&gt;"",IF($W$7:$W$30&lt;&gt;"",ROW($W$7:$W$30)-MIN(ROW($W$7:$W$30))+1,""),""),ROW()-ROW(A$32)+1)),"##0")," "),"")</f>
        <v>0</v>
      </c>
      <c r="Y55">
        <f t="array" ref="Y55">IFERROR(CONCATENATE((INDEX($A$7:$A$30,SMALL(IF($Z$7:$Z$30&lt;&gt;"",IF($W$7:$W$30&lt;&gt;"",ROW($W$7:$W$30)-MIN(ROW($W$7:$W$30))+1,""),""),ROW()-ROW(A$32)+1))),),"")</f>
        <v>0</v>
      </c>
      <c r="AC55">
        <f t="array" ref="AC55">IFERROR(CONCATENATE((INDEX($AF$7:$AF$30,SMALL(IF($AF$7:$AF$30&lt;&gt;"",IF($AC$7:$AC$30&lt;&gt;"",ROW($AC$7:$AC$30)-MIN(ROW($AC$7:$AC$30))+1,""),""),ROW()-ROW(A$32)+1))),","),"")</f>
        <v>0</v>
      </c>
      <c r="AD55">
        <f t="array" ref="AD55">IFERROR(CONCATENATE(TEXT(INDEX($AC$7:$AC$30,SMALL(IF($AF$7:$AF$30&lt;&gt;"",IF($AC$7:$AC$30&lt;&gt;"",ROW($AC$7:$AC$30)-MIN(ROW($AC$7:$AC$30))+1,""),""),ROW()-ROW(A$32)+1)),"##0"),","),"")</f>
        <v>0</v>
      </c>
      <c r="AE55">
        <f t="array" ref="AE55">IFERROR(CONCATENATE((INDEX($A$7:$A$30,SMALL(IF($AF$7:$AF$30&lt;&gt;"",IF($AC$7:$AC$30&lt;&gt;"",ROW($AC$7:$AC$30)-MIN(ROW($AC$7:$AC$30))+1,""),""),ROW()-ROW(A$32)+1))),),"")</f>
        <v>0</v>
      </c>
      <c r="AI55">
        <f t="array" ref="AI55">IFERROR(CONCATENATE((INDEX($AL$7:$AL$30,SMALL(IF($AL$7:$AL$30&lt;&gt;"",IF($AI$7:$AI$30&lt;&gt;"",ROW($AI$7:$AI$30)-MIN(ROW($AI$7:$AI$30))+1,""),""),ROW()-ROW(A$32)+1)))," "),"")</f>
        <v>0</v>
      </c>
      <c r="AJ55">
        <f t="array" ref="AJ55">IFERROR(CONCATENATE(TEXT(INDEX($AI$7:$AI$30,SMALL(IF($AL$7:$AL$30&lt;&gt;"",IF($AI$7:$AI$30&lt;&gt;"",ROW($AI$7:$AI$30)-MIN(ROW($AI$7:$AI$30))+1,""),""),ROW()-ROW(A$32)+1)),"##0")," "),"")</f>
        <v>0</v>
      </c>
      <c r="AK55">
        <f t="array" ref="AK55">IFERROR(CONCATENATE((INDEX($A$7:$A$30,SMALL(IF($AL$7:$AL$30&lt;&gt;"",IF($AI$7:$AI$30&lt;&gt;"",ROW($AI$7:$AI$30)-MIN(ROW($AI$7:$AI$30))+1,""),""),ROW()-ROW(A$32)+1))),),"")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109" operator="lessThanOrEqual">
      <formula>H10</formula>
    </cfRule>
  </conditionalFormatting>
  <conditionalFormatting sqref="AD11">
    <cfRule type="cellIs" dxfId="0" priority="111" operator="lessThanOrEqual">
      <formula>H11</formula>
    </cfRule>
  </conditionalFormatting>
  <conditionalFormatting sqref="AD12">
    <cfRule type="cellIs" dxfId="0" priority="113" operator="lessThanOrEqual">
      <formula>H12</formula>
    </cfRule>
  </conditionalFormatting>
  <conditionalFormatting sqref="AD13">
    <cfRule type="cellIs" dxfId="0" priority="115" operator="lessThanOrEqual">
      <formula>H13</formula>
    </cfRule>
  </conditionalFormatting>
  <conditionalFormatting sqref="AD15">
    <cfRule type="cellIs" dxfId="0" priority="117" operator="lessThanOrEqual">
      <formula>H15</formula>
    </cfRule>
  </conditionalFormatting>
  <conditionalFormatting sqref="AD16">
    <cfRule type="cellIs" dxfId="0" priority="119" operator="lessThanOrEqual">
      <formula>H16</formula>
    </cfRule>
  </conditionalFormatting>
  <conditionalFormatting sqref="AD17">
    <cfRule type="cellIs" dxfId="0" priority="121" operator="lessThanOrEqual">
      <formula>H17</formula>
    </cfRule>
  </conditionalFormatting>
  <conditionalFormatting sqref="AD18">
    <cfRule type="cellIs" dxfId="0" priority="123" operator="lessThanOrEqual">
      <formula>H18</formula>
    </cfRule>
  </conditionalFormatting>
  <conditionalFormatting sqref="AD19">
    <cfRule type="cellIs" dxfId="0" priority="125" operator="lessThanOrEqual">
      <formula>H19</formula>
    </cfRule>
  </conditionalFormatting>
  <conditionalFormatting sqref="AD20">
    <cfRule type="cellIs" dxfId="0" priority="127" operator="lessThanOrEqual">
      <formula>H20</formula>
    </cfRule>
  </conditionalFormatting>
  <conditionalFormatting sqref="AD22">
    <cfRule type="cellIs" dxfId="0" priority="129" operator="lessThanOrEqual">
      <formula>H22</formula>
    </cfRule>
  </conditionalFormatting>
  <conditionalFormatting sqref="AD23">
    <cfRule type="cellIs" dxfId="0" priority="131" operator="lessThanOrEqual">
      <formula>H23</formula>
    </cfRule>
  </conditionalFormatting>
  <conditionalFormatting sqref="AD24">
    <cfRule type="cellIs" dxfId="0" priority="133" operator="lessThanOrEqual">
      <formula>H24</formula>
    </cfRule>
  </conditionalFormatting>
  <conditionalFormatting sqref="AD27">
    <cfRule type="cellIs" dxfId="0" priority="135" operator="lessThanOrEqual">
      <formula>H27</formula>
    </cfRule>
  </conditionalFormatting>
  <conditionalFormatting sqref="AD28">
    <cfRule type="cellIs" dxfId="0" priority="137" operator="lessThanOrEqual">
      <formula>H28</formula>
    </cfRule>
  </conditionalFormatting>
  <conditionalFormatting sqref="AD29">
    <cfRule type="cellIs" dxfId="0" priority="139" operator="lessThanOrEqual">
      <formula>H29</formula>
    </cfRule>
  </conditionalFormatting>
  <conditionalFormatting sqref="AD30">
    <cfRule type="cellIs" dxfId="0" priority="141" operator="lessThanOrEqual">
      <formula>H30</formula>
    </cfRule>
  </conditionalFormatting>
  <conditionalFormatting sqref="AD7">
    <cfRule type="cellIs" dxfId="0" priority="103" operator="lessThanOrEqual">
      <formula>H7</formula>
    </cfRule>
  </conditionalFormatting>
  <conditionalFormatting sqref="AD8">
    <cfRule type="cellIs" dxfId="0" priority="105" operator="lessThanOrEqual">
      <formula>H8</formula>
    </cfRule>
  </conditionalFormatting>
  <conditionalFormatting sqref="AD9">
    <cfRule type="cellIs" dxfId="0" priority="107" operator="lessThanOrEqual">
      <formula>H9</formula>
    </cfRule>
  </conditionalFormatting>
  <conditionalFormatting sqref="AE10">
    <cfRule type="cellIs" dxfId="0" priority="110" operator="lessThanOrEqual">
      <formula>I10</formula>
    </cfRule>
  </conditionalFormatting>
  <conditionalFormatting sqref="AE11">
    <cfRule type="cellIs" dxfId="0" priority="112" operator="lessThanOrEqual">
      <formula>I11</formula>
    </cfRule>
  </conditionalFormatting>
  <conditionalFormatting sqref="AE12">
    <cfRule type="cellIs" dxfId="0" priority="114" operator="lessThanOrEqual">
      <formula>I12</formula>
    </cfRule>
  </conditionalFormatting>
  <conditionalFormatting sqref="AE13">
    <cfRule type="cellIs" dxfId="0" priority="116" operator="lessThanOrEqual">
      <formula>I13</formula>
    </cfRule>
  </conditionalFormatting>
  <conditionalFormatting sqref="AE15">
    <cfRule type="cellIs" dxfId="0" priority="118" operator="lessThanOrEqual">
      <formula>I15</formula>
    </cfRule>
  </conditionalFormatting>
  <conditionalFormatting sqref="AE16">
    <cfRule type="cellIs" dxfId="0" priority="120" operator="lessThanOrEqual">
      <formula>I16</formula>
    </cfRule>
  </conditionalFormatting>
  <conditionalFormatting sqref="AE17">
    <cfRule type="cellIs" dxfId="0" priority="122" operator="lessThanOrEqual">
      <formula>I17</formula>
    </cfRule>
  </conditionalFormatting>
  <conditionalFormatting sqref="AE18">
    <cfRule type="cellIs" dxfId="0" priority="124" operator="lessThanOrEqual">
      <formula>I18</formula>
    </cfRule>
  </conditionalFormatting>
  <conditionalFormatting sqref="AE19">
    <cfRule type="cellIs" dxfId="0" priority="126" operator="lessThanOrEqual">
      <formula>I19</formula>
    </cfRule>
  </conditionalFormatting>
  <conditionalFormatting sqref="AE20">
    <cfRule type="cellIs" dxfId="0" priority="128" operator="lessThanOrEqual">
      <formula>I20</formula>
    </cfRule>
  </conditionalFormatting>
  <conditionalFormatting sqref="AE22">
    <cfRule type="cellIs" dxfId="0" priority="130" operator="lessThanOrEqual">
      <formula>I22</formula>
    </cfRule>
  </conditionalFormatting>
  <conditionalFormatting sqref="AE23">
    <cfRule type="cellIs" dxfId="0" priority="132" operator="lessThanOrEqual">
      <formula>I23</formula>
    </cfRule>
  </conditionalFormatting>
  <conditionalFormatting sqref="AE24">
    <cfRule type="cellIs" dxfId="0" priority="134" operator="lessThanOrEqual">
      <formula>I24</formula>
    </cfRule>
  </conditionalFormatting>
  <conditionalFormatting sqref="AE27">
    <cfRule type="cellIs" dxfId="0" priority="136" operator="lessThanOrEqual">
      <formula>I27</formula>
    </cfRule>
  </conditionalFormatting>
  <conditionalFormatting sqref="AE28">
    <cfRule type="cellIs" dxfId="0" priority="138" operator="lessThanOrEqual">
      <formula>I28</formula>
    </cfRule>
  </conditionalFormatting>
  <conditionalFormatting sqref="AE29">
    <cfRule type="cellIs" dxfId="0" priority="140" operator="lessThanOrEqual">
      <formula>I29</formula>
    </cfRule>
  </conditionalFormatting>
  <conditionalFormatting sqref="AE30">
    <cfRule type="cellIs" dxfId="0" priority="142" operator="lessThanOrEqual">
      <formula>I30</formula>
    </cfRule>
  </conditionalFormatting>
  <conditionalFormatting sqref="AE7">
    <cfRule type="cellIs" dxfId="0" priority="104" operator="lessThanOrEqual">
      <formula>I7</formula>
    </cfRule>
  </conditionalFormatting>
  <conditionalFormatting sqref="AE8">
    <cfRule type="cellIs" dxfId="0" priority="106" operator="lessThanOrEqual">
      <formula>I8</formula>
    </cfRule>
  </conditionalFormatting>
  <conditionalFormatting sqref="AE9">
    <cfRule type="cellIs" dxfId="0" priority="108" operator="lessThanOrEqual">
      <formula>I9</formula>
    </cfRule>
  </conditionalFormatting>
  <conditionalFormatting sqref="AJ12">
    <cfRule type="cellIs" dxfId="0" priority="147" operator="lessThanOrEqual">
      <formula>H12</formula>
    </cfRule>
  </conditionalFormatting>
  <conditionalFormatting sqref="AJ15">
    <cfRule type="cellIs" dxfId="0" priority="149" operator="lessThanOrEqual">
      <formula>H15</formula>
    </cfRule>
  </conditionalFormatting>
  <conditionalFormatting sqref="AJ16">
    <cfRule type="cellIs" dxfId="0" priority="151" operator="lessThanOrEqual">
      <formula>H16</formula>
    </cfRule>
  </conditionalFormatting>
  <conditionalFormatting sqref="AJ18">
    <cfRule type="cellIs" dxfId="0" priority="153" operator="lessThanOrEqual">
      <formula>H18</formula>
    </cfRule>
  </conditionalFormatting>
  <conditionalFormatting sqref="AJ23">
    <cfRule type="cellIs" dxfId="0" priority="155" operator="lessThanOrEqual">
      <formula>H23</formula>
    </cfRule>
  </conditionalFormatting>
  <conditionalFormatting sqref="AJ27">
    <cfRule type="cellIs" dxfId="0" priority="157" operator="lessThanOrEqual">
      <formula>H27</formula>
    </cfRule>
  </conditionalFormatting>
  <conditionalFormatting sqref="AJ8">
    <cfRule type="cellIs" dxfId="0" priority="143" operator="lessThanOrEqual">
      <formula>H8</formula>
    </cfRule>
  </conditionalFormatting>
  <conditionalFormatting sqref="AJ9">
    <cfRule type="cellIs" dxfId="0" priority="145" operator="lessThanOrEqual">
      <formula>H9</formula>
    </cfRule>
  </conditionalFormatting>
  <conditionalFormatting sqref="AK12">
    <cfRule type="cellIs" dxfId="0" priority="148" operator="lessThanOrEqual">
      <formula>I12</formula>
    </cfRule>
  </conditionalFormatting>
  <conditionalFormatting sqref="AK15">
    <cfRule type="cellIs" dxfId="0" priority="150" operator="lessThanOrEqual">
      <formula>I15</formula>
    </cfRule>
  </conditionalFormatting>
  <conditionalFormatting sqref="AK16">
    <cfRule type="cellIs" dxfId="0" priority="152" operator="lessThanOrEqual">
      <formula>I16</formula>
    </cfRule>
  </conditionalFormatting>
  <conditionalFormatting sqref="AK18">
    <cfRule type="cellIs" dxfId="0" priority="154" operator="lessThanOrEqual">
      <formula>I18</formula>
    </cfRule>
  </conditionalFormatting>
  <conditionalFormatting sqref="AK23">
    <cfRule type="cellIs" dxfId="0" priority="156" operator="lessThanOrEqual">
      <formula>I23</formula>
    </cfRule>
  </conditionalFormatting>
  <conditionalFormatting sqref="AK27">
    <cfRule type="cellIs" dxfId="0" priority="158" operator="lessThanOrEqual">
      <formula>I27</formula>
    </cfRule>
  </conditionalFormatting>
  <conditionalFormatting sqref="AK8">
    <cfRule type="cellIs" dxfId="0" priority="144" operator="lessThanOrEqual">
      <formula>I8</formula>
    </cfRule>
  </conditionalFormatting>
  <conditionalFormatting sqref="AK9">
    <cfRule type="cellIs" dxfId="0" priority="146" operator="lessThanOrEqual">
      <formula>I9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18">
    <cfRule type="cellIs" dxfId="0" priority="21" operator="lessThanOrEqual">
      <formula>H18</formula>
    </cfRule>
  </conditionalFormatting>
  <conditionalFormatting sqref="L19">
    <cfRule type="cellIs" dxfId="0" priority="23" operator="lessThanOrEqual">
      <formula>H19</formula>
    </cfRule>
  </conditionalFormatting>
  <conditionalFormatting sqref="L20">
    <cfRule type="cellIs" dxfId="0" priority="25" operator="lessThanOrEqual">
      <formula>H20</formula>
    </cfRule>
  </conditionalFormatting>
  <conditionalFormatting sqref="L22">
    <cfRule type="cellIs" dxfId="0" priority="27" operator="lessThanOrEqual">
      <formula>H22</formula>
    </cfRule>
  </conditionalFormatting>
  <conditionalFormatting sqref="L23">
    <cfRule type="cellIs" dxfId="0" priority="29" operator="lessThanOrEqual">
      <formula>H23</formula>
    </cfRule>
  </conditionalFormatting>
  <conditionalFormatting sqref="L24">
    <cfRule type="cellIs" dxfId="0" priority="31" operator="lessThanOrEqual">
      <formula>H24</formula>
    </cfRule>
  </conditionalFormatting>
  <conditionalFormatting sqref="L27">
    <cfRule type="cellIs" dxfId="0" priority="33" operator="lessThanOrEqual">
      <formula>H27</formula>
    </cfRule>
  </conditionalFormatting>
  <conditionalFormatting sqref="L29">
    <cfRule type="cellIs" dxfId="0" priority="35" operator="lessThanOrEqual">
      <formula>H29</formula>
    </cfRule>
  </conditionalFormatting>
  <conditionalFormatting sqref="L30">
    <cfRule type="cellIs" dxfId="0" priority="37" operator="lessThanOrEqual">
      <formula>H30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18">
    <cfRule type="cellIs" dxfId="0" priority="22" operator="lessThanOrEqual">
      <formula>I18</formula>
    </cfRule>
  </conditionalFormatting>
  <conditionalFormatting sqref="M19">
    <cfRule type="cellIs" dxfId="0" priority="24" operator="lessThanOrEqual">
      <formula>I19</formula>
    </cfRule>
  </conditionalFormatting>
  <conditionalFormatting sqref="M20">
    <cfRule type="cellIs" dxfId="0" priority="26" operator="lessThanOrEqual">
      <formula>I20</formula>
    </cfRule>
  </conditionalFormatting>
  <conditionalFormatting sqref="M22">
    <cfRule type="cellIs" dxfId="0" priority="28" operator="lessThanOrEqual">
      <formula>I22</formula>
    </cfRule>
  </conditionalFormatting>
  <conditionalFormatting sqref="M23">
    <cfRule type="cellIs" dxfId="0" priority="30" operator="lessThanOrEqual">
      <formula>I23</formula>
    </cfRule>
  </conditionalFormatting>
  <conditionalFormatting sqref="M24">
    <cfRule type="cellIs" dxfId="0" priority="32" operator="lessThanOrEqual">
      <formula>I24</formula>
    </cfRule>
  </conditionalFormatting>
  <conditionalFormatting sqref="M27">
    <cfRule type="cellIs" dxfId="0" priority="34" operator="lessThanOrEqual">
      <formula>I27</formula>
    </cfRule>
  </conditionalFormatting>
  <conditionalFormatting sqref="M29">
    <cfRule type="cellIs" dxfId="0" priority="36" operator="lessThanOrEqual">
      <formula>I29</formula>
    </cfRule>
  </conditionalFormatting>
  <conditionalFormatting sqref="M30">
    <cfRule type="cellIs" dxfId="0" priority="38" operator="lessThanOrEqual">
      <formula>I30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1">
    <cfRule type="cellIs" dxfId="0" priority="43" operator="lessThanOrEqual">
      <formula>H11</formula>
    </cfRule>
  </conditionalFormatting>
  <conditionalFormatting sqref="R12">
    <cfRule type="cellIs" dxfId="0" priority="45" operator="lessThanOrEqual">
      <formula>H12</formula>
    </cfRule>
  </conditionalFormatting>
  <conditionalFormatting sqref="R13">
    <cfRule type="cellIs" dxfId="0" priority="47" operator="lessThanOrEqual">
      <formula>H13</formula>
    </cfRule>
  </conditionalFormatting>
  <conditionalFormatting sqref="R15">
    <cfRule type="cellIs" dxfId="0" priority="49" operator="lessThanOrEqual">
      <formula>H15</formula>
    </cfRule>
  </conditionalFormatting>
  <conditionalFormatting sqref="R16">
    <cfRule type="cellIs" dxfId="0" priority="51" operator="lessThanOrEqual">
      <formula>H16</formula>
    </cfRule>
  </conditionalFormatting>
  <conditionalFormatting sqref="R17">
    <cfRule type="cellIs" dxfId="0" priority="53" operator="lessThanOrEqual">
      <formula>H17</formula>
    </cfRule>
  </conditionalFormatting>
  <conditionalFormatting sqref="R18">
    <cfRule type="cellIs" dxfId="0" priority="55" operator="lessThanOrEqual">
      <formula>H18</formula>
    </cfRule>
  </conditionalFormatting>
  <conditionalFormatting sqref="R19">
    <cfRule type="cellIs" dxfId="0" priority="57" operator="lessThanOrEqual">
      <formula>H19</formula>
    </cfRule>
  </conditionalFormatting>
  <conditionalFormatting sqref="R20">
    <cfRule type="cellIs" dxfId="0" priority="59" operator="lessThanOrEqual">
      <formula>H20</formula>
    </cfRule>
  </conditionalFormatting>
  <conditionalFormatting sqref="R22">
    <cfRule type="cellIs" dxfId="0" priority="61" operator="lessThanOrEqual">
      <formula>H22</formula>
    </cfRule>
  </conditionalFormatting>
  <conditionalFormatting sqref="R23">
    <cfRule type="cellIs" dxfId="0" priority="63" operator="lessThanOrEqual">
      <formula>H23</formula>
    </cfRule>
  </conditionalFormatting>
  <conditionalFormatting sqref="R24">
    <cfRule type="cellIs" dxfId="0" priority="65" operator="lessThanOrEqual">
      <formula>H24</formula>
    </cfRule>
  </conditionalFormatting>
  <conditionalFormatting sqref="R27">
    <cfRule type="cellIs" dxfId="0" priority="67" operator="lessThanOrEqual">
      <formula>H27</formula>
    </cfRule>
  </conditionalFormatting>
  <conditionalFormatting sqref="R29">
    <cfRule type="cellIs" dxfId="0" priority="69" operator="lessThanOrEqual">
      <formula>H29</formula>
    </cfRule>
  </conditionalFormatting>
  <conditionalFormatting sqref="R30">
    <cfRule type="cellIs" dxfId="0" priority="71" operator="lessThanOrEqual">
      <formula>H30</formula>
    </cfRule>
  </conditionalFormatting>
  <conditionalFormatting sqref="R8">
    <cfRule type="cellIs" dxfId="0" priority="39" operator="lessThanOrEqual">
      <formula>H8</formula>
    </cfRule>
  </conditionalFormatting>
  <conditionalFormatting sqref="R9">
    <cfRule type="cellIs" dxfId="0" priority="41" operator="lessThanOrEqual">
      <formula>H9</formula>
    </cfRule>
  </conditionalFormatting>
  <conditionalFormatting sqref="S11">
    <cfRule type="cellIs" dxfId="0" priority="44" operator="lessThanOrEqual">
      <formula>I11</formula>
    </cfRule>
  </conditionalFormatting>
  <conditionalFormatting sqref="S12">
    <cfRule type="cellIs" dxfId="0" priority="46" operator="lessThanOrEqual">
      <formula>I12</formula>
    </cfRule>
  </conditionalFormatting>
  <conditionalFormatting sqref="S13">
    <cfRule type="cellIs" dxfId="0" priority="48" operator="lessThanOrEqual">
      <formula>I13</formula>
    </cfRule>
  </conditionalFormatting>
  <conditionalFormatting sqref="S15">
    <cfRule type="cellIs" dxfId="0" priority="50" operator="lessThanOrEqual">
      <formula>I15</formula>
    </cfRule>
  </conditionalFormatting>
  <conditionalFormatting sqref="S16">
    <cfRule type="cellIs" dxfId="0" priority="52" operator="lessThanOrEqual">
      <formula>I16</formula>
    </cfRule>
  </conditionalFormatting>
  <conditionalFormatting sqref="S17">
    <cfRule type="cellIs" dxfId="0" priority="54" operator="lessThanOrEqual">
      <formula>I17</formula>
    </cfRule>
  </conditionalFormatting>
  <conditionalFormatting sqref="S18">
    <cfRule type="cellIs" dxfId="0" priority="56" operator="lessThanOrEqual">
      <formula>I18</formula>
    </cfRule>
  </conditionalFormatting>
  <conditionalFormatting sqref="S19">
    <cfRule type="cellIs" dxfId="0" priority="58" operator="lessThanOrEqual">
      <formula>I19</formula>
    </cfRule>
  </conditionalFormatting>
  <conditionalFormatting sqref="S20">
    <cfRule type="cellIs" dxfId="0" priority="60" operator="lessThanOrEqual">
      <formula>I20</formula>
    </cfRule>
  </conditionalFormatting>
  <conditionalFormatting sqref="S22">
    <cfRule type="cellIs" dxfId="0" priority="62" operator="lessThanOrEqual">
      <formula>I22</formula>
    </cfRule>
  </conditionalFormatting>
  <conditionalFormatting sqref="S23">
    <cfRule type="cellIs" dxfId="0" priority="64" operator="lessThanOrEqual">
      <formula>I23</formula>
    </cfRule>
  </conditionalFormatting>
  <conditionalFormatting sqref="S24">
    <cfRule type="cellIs" dxfId="0" priority="66" operator="lessThanOrEqual">
      <formula>I24</formula>
    </cfRule>
  </conditionalFormatting>
  <conditionalFormatting sqref="S27">
    <cfRule type="cellIs" dxfId="0" priority="68" operator="lessThanOrEqual">
      <formula>I27</formula>
    </cfRule>
  </conditionalFormatting>
  <conditionalFormatting sqref="S29">
    <cfRule type="cellIs" dxfId="0" priority="70" operator="lessThanOrEqual">
      <formula>I29</formula>
    </cfRule>
  </conditionalFormatting>
  <conditionalFormatting sqref="S30">
    <cfRule type="cellIs" dxfId="0" priority="72" operator="lessThanOrEqual">
      <formula>I30</formula>
    </cfRule>
  </conditionalFormatting>
  <conditionalFormatting sqref="S8">
    <cfRule type="cellIs" dxfId="0" priority="40" operator="lessThanOrEqual">
      <formula>I8</formula>
    </cfRule>
  </conditionalFormatting>
  <conditionalFormatting sqref="S9">
    <cfRule type="cellIs" dxfId="0" priority="42" operator="lessThanOrEqual">
      <formula>I9</formula>
    </cfRule>
  </conditionalFormatting>
  <conditionalFormatting sqref="X12">
    <cfRule type="cellIs" dxfId="0" priority="79" operator="lessThanOrEqual">
      <formula>H12</formula>
    </cfRule>
  </conditionalFormatting>
  <conditionalFormatting sqref="X13">
    <cfRule type="cellIs" dxfId="0" priority="81" operator="lessThanOrEqual">
      <formula>H13</formula>
    </cfRule>
  </conditionalFormatting>
  <conditionalFormatting sqref="X15">
    <cfRule type="cellIs" dxfId="0" priority="83" operator="lessThanOrEqual">
      <formula>H15</formula>
    </cfRule>
  </conditionalFormatting>
  <conditionalFormatting sqref="X16">
    <cfRule type="cellIs" dxfId="0" priority="85" operator="lessThanOrEqual">
      <formula>H16</formula>
    </cfRule>
  </conditionalFormatting>
  <conditionalFormatting sqref="X17">
    <cfRule type="cellIs" dxfId="0" priority="87" operator="lessThanOrEqual">
      <formula>H17</formula>
    </cfRule>
  </conditionalFormatting>
  <conditionalFormatting sqref="X19">
    <cfRule type="cellIs" dxfId="0" priority="89" operator="lessThanOrEqual">
      <formula>H19</formula>
    </cfRule>
  </conditionalFormatting>
  <conditionalFormatting sqref="X20">
    <cfRule type="cellIs" dxfId="0" priority="91" operator="lessThanOrEqual">
      <formula>H20</formula>
    </cfRule>
  </conditionalFormatting>
  <conditionalFormatting sqref="X23">
    <cfRule type="cellIs" dxfId="0" priority="93" operator="lessThanOrEqual">
      <formula>H23</formula>
    </cfRule>
  </conditionalFormatting>
  <conditionalFormatting sqref="X24">
    <cfRule type="cellIs" dxfId="0" priority="95" operator="lessThanOrEqual">
      <formula>H24</formula>
    </cfRule>
  </conditionalFormatting>
  <conditionalFormatting sqref="X28">
    <cfRule type="cellIs" dxfId="0" priority="97" operator="lessThanOrEqual">
      <formula>H28</formula>
    </cfRule>
  </conditionalFormatting>
  <conditionalFormatting sqref="X29">
    <cfRule type="cellIs" dxfId="0" priority="99" operator="lessThanOrEqual">
      <formula>H29</formula>
    </cfRule>
  </conditionalFormatting>
  <conditionalFormatting sqref="X30">
    <cfRule type="cellIs" dxfId="0" priority="101" operator="lessThanOrEqual">
      <formula>H30</formula>
    </cfRule>
  </conditionalFormatting>
  <conditionalFormatting sqref="X7">
    <cfRule type="cellIs" dxfId="0" priority="73" operator="lessThanOrEqual">
      <formula>H7</formula>
    </cfRule>
  </conditionalFormatting>
  <conditionalFormatting sqref="X8">
    <cfRule type="cellIs" dxfId="0" priority="75" operator="lessThanOrEqual">
      <formula>H8</formula>
    </cfRule>
  </conditionalFormatting>
  <conditionalFormatting sqref="X9">
    <cfRule type="cellIs" dxfId="0" priority="77" operator="lessThanOrEqual">
      <formula>H9</formula>
    </cfRule>
  </conditionalFormatting>
  <conditionalFormatting sqref="Y12">
    <cfRule type="cellIs" dxfId="0" priority="80" operator="lessThanOrEqual">
      <formula>I12</formula>
    </cfRule>
  </conditionalFormatting>
  <conditionalFormatting sqref="Y13">
    <cfRule type="cellIs" dxfId="0" priority="82" operator="lessThanOrEqual">
      <formula>I13</formula>
    </cfRule>
  </conditionalFormatting>
  <conditionalFormatting sqref="Y15">
    <cfRule type="cellIs" dxfId="0" priority="84" operator="lessThanOrEqual">
      <formula>I15</formula>
    </cfRule>
  </conditionalFormatting>
  <conditionalFormatting sqref="Y16">
    <cfRule type="cellIs" dxfId="0" priority="86" operator="lessThanOrEqual">
      <formula>I16</formula>
    </cfRule>
  </conditionalFormatting>
  <conditionalFormatting sqref="Y17">
    <cfRule type="cellIs" dxfId="0" priority="88" operator="lessThanOrEqual">
      <formula>I17</formula>
    </cfRule>
  </conditionalFormatting>
  <conditionalFormatting sqref="Y19">
    <cfRule type="cellIs" dxfId="0" priority="90" operator="lessThanOrEqual">
      <formula>I19</formula>
    </cfRule>
  </conditionalFormatting>
  <conditionalFormatting sqref="Y20">
    <cfRule type="cellIs" dxfId="0" priority="92" operator="lessThanOrEqual">
      <formula>I20</formula>
    </cfRule>
  </conditionalFormatting>
  <conditionalFormatting sqref="Y23">
    <cfRule type="cellIs" dxfId="0" priority="94" operator="lessThanOrEqual">
      <formula>I23</formula>
    </cfRule>
  </conditionalFormatting>
  <conditionalFormatting sqref="Y24">
    <cfRule type="cellIs" dxfId="0" priority="96" operator="lessThanOrEqual">
      <formula>I24</formula>
    </cfRule>
  </conditionalFormatting>
  <conditionalFormatting sqref="Y28">
    <cfRule type="cellIs" dxfId="0" priority="98" operator="lessThanOrEqual">
      <formula>I28</formula>
    </cfRule>
  </conditionalFormatting>
  <conditionalFormatting sqref="Y29">
    <cfRule type="cellIs" dxfId="0" priority="100" operator="lessThanOrEqual">
      <formula>I29</formula>
    </cfRule>
  </conditionalFormatting>
  <conditionalFormatting sqref="Y30">
    <cfRule type="cellIs" dxfId="0" priority="102" operator="lessThanOrEqual">
      <formula>I30</formula>
    </cfRule>
  </conditionalFormatting>
  <conditionalFormatting sqref="Y7">
    <cfRule type="cellIs" dxfId="0" priority="74" operator="lessThanOrEqual">
      <formula>I7</formula>
    </cfRule>
  </conditionalFormatting>
  <conditionalFormatting sqref="Y8">
    <cfRule type="cellIs" dxfId="0" priority="76" operator="lessThanOrEqual">
      <formula>I8</formula>
    </cfRule>
  </conditionalFormatting>
  <conditionalFormatting sqref="Y9">
    <cfRule type="cellIs" dxfId="0" priority="78" operator="lessThanOrEqual">
      <formula>I9</formula>
    </cfRule>
  </conditionalFormatting>
  <hyperlinks>
    <hyperlink ref="O7" r:id="rId1"/>
    <hyperlink ref="AA7" r:id="rId2"/>
    <hyperlink ref="AG7" r:id="rId3"/>
    <hyperlink ref="O8" r:id="rId4"/>
    <hyperlink ref="U8" r:id="rId5"/>
    <hyperlink ref="AA8" r:id="rId6"/>
    <hyperlink ref="AG8" r:id="rId7"/>
    <hyperlink ref="AM8" r:id="rId8"/>
    <hyperlink ref="O9" r:id="rId9"/>
    <hyperlink ref="U9" r:id="rId10"/>
    <hyperlink ref="AA9" r:id="rId11"/>
    <hyperlink ref="AG9" r:id="rId12"/>
    <hyperlink ref="AM9" r:id="rId13"/>
    <hyperlink ref="O10" r:id="rId14"/>
    <hyperlink ref="AG10" r:id="rId15"/>
    <hyperlink ref="O11" r:id="rId16"/>
    <hyperlink ref="U11" r:id="rId17"/>
    <hyperlink ref="AG11" r:id="rId18"/>
    <hyperlink ref="O12" r:id="rId19"/>
    <hyperlink ref="U12" r:id="rId20"/>
    <hyperlink ref="AA12" r:id="rId21"/>
    <hyperlink ref="AG12" r:id="rId22"/>
    <hyperlink ref="AM12" r:id="rId23"/>
    <hyperlink ref="O13" r:id="rId24"/>
    <hyperlink ref="U13" r:id="rId25"/>
    <hyperlink ref="AA13" r:id="rId26"/>
    <hyperlink ref="AG13" r:id="rId27"/>
    <hyperlink ref="O15" r:id="rId28"/>
    <hyperlink ref="U15" r:id="rId29"/>
    <hyperlink ref="AA15" r:id="rId30"/>
    <hyperlink ref="AG15" r:id="rId31"/>
    <hyperlink ref="AM15" r:id="rId32"/>
    <hyperlink ref="O16" r:id="rId33"/>
    <hyperlink ref="U16" r:id="rId34"/>
    <hyperlink ref="AA16" r:id="rId35"/>
    <hyperlink ref="AG16" r:id="rId36"/>
    <hyperlink ref="AM16" r:id="rId37"/>
    <hyperlink ref="O17" r:id="rId38"/>
    <hyperlink ref="U17" r:id="rId39"/>
    <hyperlink ref="AA17" r:id="rId40"/>
    <hyperlink ref="AG17" r:id="rId41"/>
    <hyperlink ref="O18" r:id="rId42"/>
    <hyperlink ref="U18" r:id="rId43"/>
    <hyperlink ref="AG18" r:id="rId44"/>
    <hyperlink ref="AM18" r:id="rId45"/>
    <hyperlink ref="O19" r:id="rId46"/>
    <hyperlink ref="U19" r:id="rId47"/>
    <hyperlink ref="AA19" r:id="rId48"/>
    <hyperlink ref="AG19" r:id="rId49"/>
    <hyperlink ref="O20" r:id="rId50"/>
    <hyperlink ref="U20" r:id="rId51"/>
    <hyperlink ref="AA20" r:id="rId52"/>
    <hyperlink ref="AG20" r:id="rId53"/>
    <hyperlink ref="O22" r:id="rId54"/>
    <hyperlink ref="U22" r:id="rId55"/>
    <hyperlink ref="AG22" r:id="rId56"/>
    <hyperlink ref="AM22" r:id="rId57"/>
    <hyperlink ref="O23" r:id="rId58"/>
    <hyperlink ref="U23" r:id="rId59"/>
    <hyperlink ref="AA23" r:id="rId60"/>
    <hyperlink ref="AG23" r:id="rId61"/>
    <hyperlink ref="AM23" r:id="rId62"/>
    <hyperlink ref="O24" r:id="rId63"/>
    <hyperlink ref="U24" r:id="rId64"/>
    <hyperlink ref="AA24" r:id="rId65"/>
    <hyperlink ref="AG24" r:id="rId66"/>
    <hyperlink ref="AM24" r:id="rId67"/>
    <hyperlink ref="O27" r:id="rId68"/>
    <hyperlink ref="U27" r:id="rId69"/>
    <hyperlink ref="AG27" r:id="rId70"/>
    <hyperlink ref="AM27" r:id="rId71"/>
    <hyperlink ref="AA28" r:id="rId72"/>
    <hyperlink ref="AG28" r:id="rId73"/>
    <hyperlink ref="O29" r:id="rId74"/>
    <hyperlink ref="U29" r:id="rId75"/>
    <hyperlink ref="AA29" r:id="rId76"/>
    <hyperlink ref="AG29" r:id="rId77"/>
    <hyperlink ref="O30" r:id="rId78"/>
    <hyperlink ref="U30" r:id="rId79"/>
    <hyperlink ref="AA30" r:id="rId80"/>
    <hyperlink ref="AG30" r:id="rId81"/>
  </hyperlinks>
  <pageMargins left="0.7" right="0.7" top="0.75" bottom="0.75" header="0.3" footer="0.3"/>
  <legacy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ethernet_LAN8720A_v2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2017-11-04T18:13:47Z</dcterms:created>
  <dcterms:modified xsi:type="dcterms:W3CDTF">2017-11-04T18:13:47Z</dcterms:modified>
</cp:coreProperties>
</file>