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MIDI" sheetId="1" state="visible" r:id="rId2"/>
  </sheets>
  <definedNames>
    <definedName function="false" hidden="false" name="BoardQty" vbProcedure="false">MIDI!$I$1</definedName>
    <definedName function="false" hidden="false" name="digikey_part_data" vbProcedure="false">MIDI!$J$5:$O$29</definedName>
    <definedName function="false" hidden="false" name="farnell_part_data" vbProcedure="false">MIDI!$P$5:$U$29</definedName>
    <definedName function="false" hidden="false" name="global_part_data" vbProcedure="false">MIDI!$A$5:$I$29</definedName>
    <definedName function="false" hidden="false" name="mouser_part_data" vbProcedure="false">MIDI!$V$5:$AA$29</definedName>
    <definedName function="false" hidden="false" name="newark_part_data" vbProcedure="false">MIDI!$AB$5:$AG$29</definedName>
    <definedName function="false" hidden="false" name="rs_part_data" vbProcedure="false">MIDI!$AH$5:$AM$29</definedName>
    <definedName function="false" hidden="false" name="TotalCost" vbProcedure="false">MIDI!$I$2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6" authorId="0">
      <text>
        <r>
          <rPr>
            <sz val="8"/>
            <color rgb="FF000000"/>
            <rFont val="Tahoma"/>
            <family val="2"/>
            <charset val="1"/>
          </rPr>
          <t xml:space="preserve">Schematic identifier for each part.</t>
        </r>
      </text>
    </comment>
    <comment ref="B6" authorId="0">
      <text>
        <r>
          <rPr>
            <sz val="8"/>
            <color rgb="FF000000"/>
            <rFont val="Tahoma"/>
            <family val="2"/>
            <charset val="1"/>
          </rPr>
          <t xml:space="preserve">Value of each part.</t>
        </r>
      </text>
    </comment>
    <comment ref="C6" authorId="0">
      <text>
        <r>
          <rPr>
            <sz val="8"/>
            <color rgb="FF000000"/>
            <rFont val="Tahoma"/>
            <family val="2"/>
            <charset val="1"/>
          </rPr>
          <t xml:space="preserve">Description of each part.</t>
        </r>
      </text>
    </comment>
    <comment ref="D6" authorId="0">
      <text>
        <r>
          <rPr>
            <sz val="8"/>
            <color rgb="FF000000"/>
            <rFont val="Tahoma"/>
            <family val="2"/>
            <charset val="1"/>
          </rPr>
          <t xml:space="preserve">PCB footprint for each part.</t>
        </r>
      </text>
    </comment>
    <comment ref="E6" authorId="0">
      <text>
        <r>
          <rPr>
            <sz val="8"/>
            <color rgb="FF000000"/>
            <rFont val="Tahoma"/>
            <family val="2"/>
            <charset val="1"/>
          </rPr>
          <t xml:space="preserve">Manufacturer of each part.</t>
        </r>
      </text>
    </comment>
    <comment ref="F6" authorId="0">
      <text>
        <r>
          <rPr>
            <sz val="8"/>
            <color rgb="FF000000"/>
            <rFont val="Tahoma"/>
            <family val="2"/>
            <charset val="1"/>
          </rPr>
          <t xml:space="preserve">Manufacturer number for each part.</t>
        </r>
      </text>
    </comment>
    <comment ref="G6" authorId="0">
      <text>
        <r>
          <rPr>
            <sz val="8"/>
            <color rgb="FF000000"/>
            <rFont val="Tahoma"/>
            <family val="2"/>
            <charset val="1"/>
          </rPr>
          <t xml:space="preserve">Total number of each part needed to assemble the board.</t>
        </r>
      </text>
    </comment>
    <comment ref="H6" authorId="0">
      <text>
        <r>
          <rPr>
            <sz val="8"/>
            <color rgb="FF000000"/>
            <rFont val="Tahoma"/>
            <family val="2"/>
            <charset val="1"/>
          </rPr>
          <t xml:space="preserve">Minimum unit price for each part across all distributors.</t>
        </r>
      </text>
    </comment>
    <comment ref="I6" authorId="0">
      <text>
        <r>
          <rPr>
            <sz val="8"/>
            <color rgb="FF000000"/>
            <rFont val="Tahoma"/>
            <family val="2"/>
            <charset val="1"/>
          </rPr>
          <t xml:space="preserve">Minimum extended price for each part across all distributors.</t>
        </r>
      </text>
    </comment>
    <comment ref="J6" authorId="0">
      <text>
        <r>
          <rPr>
            <sz val="8"/>
            <color rgb="FF000000"/>
            <rFont val="Tahoma"/>
            <family val="2"/>
            <charset val="1"/>
          </rPr>
          <t xml:space="preserve">Available quantity of each part at the distributor.</t>
        </r>
      </text>
    </comment>
    <comment ref="K6" authorId="0">
      <text>
        <r>
          <rPr>
            <sz val="8"/>
            <color rgb="FF000000"/>
            <rFont val="Tahoma"/>
            <family val="2"/>
            <charset val="1"/>
          </rPr>
          <t xml:space="preserve">Purchase quantity of each part from this distributor.</t>
        </r>
      </text>
    </comment>
    <comment ref="L6" authorId="0">
      <text>
        <r>
          <rPr>
            <sz val="8"/>
            <color rgb="FF000000"/>
            <rFont val="Tahoma"/>
            <family val="2"/>
            <charset val="1"/>
          </rPr>
          <t xml:space="preserve">Unit price of each part from this distributor.</t>
        </r>
      </text>
    </comment>
    <comment ref="M6" authorId="0">
      <text>
        <r>
          <rPr>
            <sz val="8"/>
            <color rgb="FF000000"/>
            <rFont val="Tahoma"/>
            <family val="2"/>
            <charset val="1"/>
          </rPr>
          <t xml:space="preserve">(Unit Price) x (Purchase Qty) of each part from this distributor.</t>
        </r>
      </text>
    </comment>
    <comment ref="N6" authorId="0">
      <text>
        <r>
          <rPr>
            <sz val="8"/>
            <color rgb="FF000000"/>
            <rFont val="Tahoma"/>
            <family val="2"/>
            <charset val="1"/>
          </rPr>
          <t xml:space="preserve">Distributor-assigned part number for each part.</t>
        </r>
      </text>
    </comment>
    <comment ref="O6" authorId="0">
      <text>
        <r>
          <rPr>
            <sz val="8"/>
            <color rgb="FF000000"/>
            <rFont val="Tahoma"/>
            <family val="2"/>
            <charset val="1"/>
          </rPr>
          <t xml:space="preserve">Link to distributor webpage for each part.</t>
        </r>
      </text>
    </comment>
    <comment ref="P6" authorId="0">
      <text>
        <r>
          <rPr>
            <sz val="8"/>
            <color rgb="FF000000"/>
            <rFont val="Tahoma"/>
            <family val="2"/>
            <charset val="1"/>
          </rPr>
          <t xml:space="preserve">Available quantity of each part at the distributor.</t>
        </r>
      </text>
    </comment>
    <comment ref="Q6" authorId="0">
      <text>
        <r>
          <rPr>
            <sz val="8"/>
            <color rgb="FF000000"/>
            <rFont val="Tahoma"/>
            <family val="2"/>
            <charset val="1"/>
          </rPr>
          <t xml:space="preserve">Purchase quantity of each part from this distributor.</t>
        </r>
      </text>
    </comment>
    <comment ref="R6" authorId="0">
      <text>
        <r>
          <rPr>
            <sz val="8"/>
            <color rgb="FF000000"/>
            <rFont val="Tahoma"/>
            <family val="2"/>
            <charset val="1"/>
          </rPr>
          <t xml:space="preserve">Unit price of each part from this distributor.</t>
        </r>
      </text>
    </comment>
    <comment ref="S6" authorId="0">
      <text>
        <r>
          <rPr>
            <sz val="8"/>
            <color rgb="FF000000"/>
            <rFont val="Tahoma"/>
            <family val="2"/>
            <charset val="1"/>
          </rPr>
          <t xml:space="preserve">(Unit Price) x (Purchase Qty) of each part from this distributor.</t>
        </r>
      </text>
    </comment>
    <comment ref="T6" authorId="0">
      <text>
        <r>
          <rPr>
            <sz val="8"/>
            <color rgb="FF000000"/>
            <rFont val="Tahoma"/>
            <family val="2"/>
            <charset val="1"/>
          </rPr>
          <t xml:space="preserve">Distributor-assigned part number for each part.</t>
        </r>
      </text>
    </comment>
    <comment ref="U6" authorId="0">
      <text>
        <r>
          <rPr>
            <sz val="8"/>
            <color rgb="FF000000"/>
            <rFont val="Tahoma"/>
            <family val="2"/>
            <charset val="1"/>
          </rPr>
          <t xml:space="preserve">Link to distributor webpage for each part.</t>
        </r>
      </text>
    </comment>
    <comment ref="V6" authorId="0">
      <text>
        <r>
          <rPr>
            <sz val="8"/>
            <color rgb="FF000000"/>
            <rFont val="Tahoma"/>
            <family val="2"/>
            <charset val="1"/>
          </rPr>
          <t xml:space="preserve">Available quantity of each part at the distributor.</t>
        </r>
      </text>
    </comment>
    <comment ref="W6" authorId="0">
      <text>
        <r>
          <rPr>
            <sz val="8"/>
            <color rgb="FF000000"/>
            <rFont val="Tahoma"/>
            <family val="2"/>
            <charset val="1"/>
          </rPr>
          <t xml:space="preserve">Purchase quantity of each part from this distributor.</t>
        </r>
      </text>
    </comment>
    <comment ref="X6" authorId="0">
      <text>
        <r>
          <rPr>
            <sz val="8"/>
            <color rgb="FF000000"/>
            <rFont val="Tahoma"/>
            <family val="2"/>
            <charset val="1"/>
          </rPr>
          <t xml:space="preserve">Unit price of each part from this distributor.</t>
        </r>
      </text>
    </comment>
    <comment ref="Y6" authorId="0">
      <text>
        <r>
          <rPr>
            <sz val="8"/>
            <color rgb="FF000000"/>
            <rFont val="Tahoma"/>
            <family val="2"/>
            <charset val="1"/>
          </rPr>
          <t xml:space="preserve">(Unit Price) x (Purchase Qty) of each part from this distributor.</t>
        </r>
      </text>
    </comment>
    <comment ref="Z6" authorId="0">
      <text>
        <r>
          <rPr>
            <sz val="8"/>
            <color rgb="FF000000"/>
            <rFont val="Tahoma"/>
            <family val="2"/>
            <charset val="1"/>
          </rPr>
          <t xml:space="preserve">Distributor-assigned part number for each part.</t>
        </r>
      </text>
    </comment>
    <comment ref="AA6" authorId="0">
      <text>
        <r>
          <rPr>
            <sz val="8"/>
            <color rgb="FF000000"/>
            <rFont val="Tahoma"/>
            <family val="2"/>
            <charset val="1"/>
          </rPr>
          <t xml:space="preserve">Link to distributor webpage for each part.</t>
        </r>
      </text>
    </comment>
    <comment ref="AB6" authorId="0">
      <text>
        <r>
          <rPr>
            <sz val="8"/>
            <color rgb="FF000000"/>
            <rFont val="Tahoma"/>
            <family val="2"/>
            <charset val="1"/>
          </rPr>
          <t xml:space="preserve">Available quantity of each part at the distributor.</t>
        </r>
      </text>
    </comment>
    <comment ref="AC6" authorId="0">
      <text>
        <r>
          <rPr>
            <sz val="8"/>
            <color rgb="FF000000"/>
            <rFont val="Tahoma"/>
            <family val="2"/>
            <charset val="1"/>
          </rPr>
          <t xml:space="preserve">Purchase quantity of each part from this distributor.</t>
        </r>
      </text>
    </comment>
    <comment ref="AD6" authorId="0">
      <text>
        <r>
          <rPr>
            <sz val="8"/>
            <color rgb="FF000000"/>
            <rFont val="Tahoma"/>
            <family val="2"/>
            <charset val="1"/>
          </rPr>
          <t xml:space="preserve">Unit price of each part from this distributor.</t>
        </r>
      </text>
    </comment>
    <comment ref="AE6" authorId="0">
      <text>
        <r>
          <rPr>
            <sz val="8"/>
            <color rgb="FF000000"/>
            <rFont val="Tahoma"/>
            <family val="2"/>
            <charset val="1"/>
          </rPr>
          <t xml:space="preserve">(Unit Price) x (Purchase Qty) of each part from this distributor.</t>
        </r>
      </text>
    </comment>
    <comment ref="AF6" authorId="0">
      <text>
        <r>
          <rPr>
            <sz val="8"/>
            <color rgb="FF000000"/>
            <rFont val="Tahoma"/>
            <family val="2"/>
            <charset val="1"/>
          </rPr>
          <t xml:space="preserve">Distributor-assigned part number for each part.</t>
        </r>
      </text>
    </comment>
    <comment ref="AG6" authorId="0">
      <text>
        <r>
          <rPr>
            <sz val="8"/>
            <color rgb="FF000000"/>
            <rFont val="Tahoma"/>
            <family val="2"/>
            <charset val="1"/>
          </rPr>
          <t xml:space="preserve">Link to distributor webpage for each part.</t>
        </r>
      </text>
    </comment>
    <comment ref="AH6" authorId="0">
      <text>
        <r>
          <rPr>
            <sz val="8"/>
            <color rgb="FF000000"/>
            <rFont val="Tahoma"/>
            <family val="2"/>
            <charset val="1"/>
          </rPr>
          <t xml:space="preserve">Available quantity of each part at the distributor.</t>
        </r>
      </text>
    </comment>
    <comment ref="AI6" authorId="0">
      <text>
        <r>
          <rPr>
            <sz val="8"/>
            <color rgb="FF000000"/>
            <rFont val="Tahoma"/>
            <family val="2"/>
            <charset val="1"/>
          </rPr>
          <t xml:space="preserve">Purchase quantity of each part from this distributor.</t>
        </r>
      </text>
    </comment>
    <comment ref="AJ6" authorId="0">
      <text>
        <r>
          <rPr>
            <sz val="8"/>
            <color rgb="FF000000"/>
            <rFont val="Tahoma"/>
            <family val="2"/>
            <charset val="1"/>
          </rPr>
          <t xml:space="preserve">Unit price of each part from this distributor.</t>
        </r>
      </text>
    </comment>
    <comment ref="AK6" authorId="0">
      <text>
        <r>
          <rPr>
            <sz val="8"/>
            <color rgb="FF000000"/>
            <rFont val="Tahoma"/>
            <family val="2"/>
            <charset val="1"/>
          </rPr>
          <t xml:space="preserve">(Unit Price) x (Purchase Qty) of each part from this distributor.</t>
        </r>
      </text>
    </comment>
    <comment ref="AL6" authorId="0">
      <text>
        <r>
          <rPr>
            <sz val="8"/>
            <color rgb="FF000000"/>
            <rFont val="Tahoma"/>
            <family val="2"/>
            <charset val="1"/>
          </rPr>
          <t xml:space="preserve">Distributor-assigned part number for each part.</t>
        </r>
      </text>
    </comment>
    <comment ref="AM6" authorId="0">
      <text>
        <r>
          <rPr>
            <sz val="8"/>
            <color rgb="FF000000"/>
            <rFont val="Tahoma"/>
            <family val="2"/>
            <charset val="1"/>
          </rPr>
          <t xml:space="preserve">Link to distributor webpage for each part.</t>
        </r>
      </text>
    </comment>
  </commentList>
</comments>
</file>

<file path=xl/sharedStrings.xml><?xml version="1.0" encoding="utf-8"?>
<sst xmlns="http://schemas.openxmlformats.org/spreadsheetml/2006/main" count="396" uniqueCount="225">
  <si>
    <t xml:space="preserve">Board Qty:</t>
  </si>
  <si>
    <t xml:space="preserve">Total Cost:</t>
  </si>
  <si>
    <t xml:space="preserve">Unit Cost:</t>
  </si>
  <si>
    <t xml:space="preserve">Global Part Info</t>
  </si>
  <si>
    <t xml:space="preserve">Digi-Key</t>
  </si>
  <si>
    <t xml:space="preserve">Farnell</t>
  </si>
  <si>
    <t xml:space="preserve">Mouser</t>
  </si>
  <si>
    <t xml:space="preserve">Newark</t>
  </si>
  <si>
    <t xml:space="preserve">Rs Components</t>
  </si>
  <si>
    <t xml:space="preserve">Refs</t>
  </si>
  <si>
    <t xml:space="preserve">Value</t>
  </si>
  <si>
    <t xml:space="preserve">Desc</t>
  </si>
  <si>
    <t xml:space="preserve">Footprint</t>
  </si>
  <si>
    <t xml:space="preserve">Manf</t>
  </si>
  <si>
    <t xml:space="preserve">Manf#</t>
  </si>
  <si>
    <t xml:space="preserve">Qty</t>
  </si>
  <si>
    <t xml:space="preserve">Unit$</t>
  </si>
  <si>
    <t xml:space="preserve">Ext$</t>
  </si>
  <si>
    <t xml:space="preserve">Avail</t>
  </si>
  <si>
    <t xml:space="preserve">Purch</t>
  </si>
  <si>
    <t xml:space="preserve">Cat#</t>
  </si>
  <si>
    <t xml:space="preserve">Doc</t>
  </si>
  <si>
    <t xml:space="preserve">C1-C4,C7,C8,C11,C12,C15-C28</t>
  </si>
  <si>
    <t xml:space="preserve">100nF</t>
  </si>
  <si>
    <t xml:space="preserve">CAP CER 0.1UF 50V X7R 0804</t>
  </si>
  <si>
    <t xml:space="preserve">MIDI:C_0805_HandSoldering</t>
  </si>
  <si>
    <t xml:space="preserve">Yageo</t>
  </si>
  <si>
    <t xml:space="preserve">CC0805KRX7R9BB104</t>
  </si>
  <si>
    <t xml:space="preserve">311-1140-1-ND</t>
  </si>
  <si>
    <t xml:space="preserve">Link</t>
  </si>
  <si>
    <t xml:space="preserve">3019949</t>
  </si>
  <si>
    <t xml:space="preserve">603-CC805KRX7R9BB104</t>
  </si>
  <si>
    <t xml:space="preserve">68R4910</t>
  </si>
  <si>
    <t xml:space="preserve">669-8842</t>
  </si>
  <si>
    <t xml:space="preserve">C5,C6,C9,C10,C13,C14</t>
  </si>
  <si>
    <t xml:space="preserve">10nF</t>
  </si>
  <si>
    <t xml:space="preserve">CAP CER 10000PF 50V X7R 0804</t>
  </si>
  <si>
    <t xml:space="preserve">CC0805KRX7R9BB103</t>
  </si>
  <si>
    <t xml:space="preserve">311-1136-1-ND</t>
  </si>
  <si>
    <t xml:space="preserve">3019937</t>
  </si>
  <si>
    <t xml:space="preserve">603-CC805KRX7R9BB103</t>
  </si>
  <si>
    <t xml:space="preserve">68R4909</t>
  </si>
  <si>
    <t xml:space="preserve">D1</t>
  </si>
  <si>
    <t xml:space="preserve">1N4148</t>
  </si>
  <si>
    <t xml:space="preserve">DIODE GEN PURP 100V 200MA DO34</t>
  </si>
  <si>
    <t xml:space="preserve">MIDI:D_DO-35_SOD27_P7.62mm_Horizontal</t>
  </si>
  <si>
    <t xml:space="preserve">Fairchild/ON Semiconductor</t>
  </si>
  <si>
    <t xml:space="preserve">1N4148FS-ND</t>
  </si>
  <si>
    <t xml:space="preserve">1612346</t>
  </si>
  <si>
    <t xml:space="preserve">512-1N4148</t>
  </si>
  <si>
    <t xml:space="preserve">58K9570</t>
  </si>
  <si>
    <t xml:space="preserve">652-7343</t>
  </si>
  <si>
    <t xml:space="preserve">FB1-FB6</t>
  </si>
  <si>
    <t xml:space="preserve">1k @100MHz</t>
  </si>
  <si>
    <t xml:space="preserve">FERRITE BEAD 1 KOHM 0805 1LN</t>
  </si>
  <si>
    <t xml:space="preserve">MIDI:FB_0805_HandSoldering</t>
  </si>
  <si>
    <t xml:space="preserve">Taiyo Yuden</t>
  </si>
  <si>
    <t xml:space="preserve">BK2125HS102-T</t>
  </si>
  <si>
    <t xml:space="preserve">587-1904-1-ND</t>
  </si>
  <si>
    <t xml:space="preserve">1463452</t>
  </si>
  <si>
    <t xml:space="preserve">963-BK2125HS102-T</t>
  </si>
  <si>
    <t xml:space="preserve">86H5425</t>
  </si>
  <si>
    <t xml:space="preserve">J1-J3</t>
  </si>
  <si>
    <t xml:space="preserve">DIN_5</t>
  </si>
  <si>
    <t xml:space="preserve">CONN DIN 5POS FEMALE SHIELDED</t>
  </si>
  <si>
    <t xml:space="preserve">MIDI:DIN5_180</t>
  </si>
  <si>
    <t xml:space="preserve">CUI Inc.</t>
  </si>
  <si>
    <t xml:space="preserve">SDF-50J</t>
  </si>
  <si>
    <t xml:space="preserve">CP-7050-ND</t>
  </si>
  <si>
    <t xml:space="preserve">490-SDF-50J</t>
  </si>
  <si>
    <t xml:space="preserve">J4,J5</t>
  </si>
  <si>
    <t xml:space="preserve">CONN_01X06</t>
  </si>
  <si>
    <t xml:space="preserve">CONN RCPT 6POS .100" SGL PCB</t>
  </si>
  <si>
    <t xml:space="preserve">MIDI:Pin_Header_Straight_1x06_Pitch2.54mm</t>
  </si>
  <si>
    <t xml:space="preserve">Amphenol FCI</t>
  </si>
  <si>
    <t xml:space="preserve">75915-306LF</t>
  </si>
  <si>
    <t xml:space="preserve">609-3558-ND</t>
  </si>
  <si>
    <t xml:space="preserve">1278226</t>
  </si>
  <si>
    <t xml:space="preserve">649-75915-306LF</t>
  </si>
  <si>
    <t xml:space="preserve">62K8174</t>
  </si>
  <si>
    <t xml:space="preserve">863-3257</t>
  </si>
  <si>
    <t xml:space="preserve">R1</t>
  </si>
  <si>
    <t xml:space="preserve">1K</t>
  </si>
  <si>
    <t xml:space="preserve">RES SMD 1K OHM 1% 1/2W 0804</t>
  </si>
  <si>
    <t xml:space="preserve">MIDI:R_0805_HandSoldering</t>
  </si>
  <si>
    <t xml:space="preserve">Panasonic Electronic Components</t>
  </si>
  <si>
    <t xml:space="preserve">ERJ-P6WF1001V</t>
  </si>
  <si>
    <t xml:space="preserve">P16885CT-ND</t>
  </si>
  <si>
    <t xml:space="preserve">2253910</t>
  </si>
  <si>
    <t xml:space="preserve">667-ERJ-P6WF1001V</t>
  </si>
  <si>
    <t xml:space="preserve">31X1858</t>
  </si>
  <si>
    <t xml:space="preserve">770-8540</t>
  </si>
  <si>
    <t xml:space="preserve">R10,R20,R30</t>
  </si>
  <si>
    <t xml:space="preserve">10K</t>
  </si>
  <si>
    <t xml:space="preserve">RES SMD 10K OHM 5% 1/8W 0804</t>
  </si>
  <si>
    <t xml:space="preserve">RC0805JR-0710KL</t>
  </si>
  <si>
    <t xml:space="preserve">311-10KARCT-ND</t>
  </si>
  <si>
    <t xml:space="preserve">9234136</t>
  </si>
  <si>
    <t xml:space="preserve">603-RC0805JR-0710KL</t>
  </si>
  <si>
    <t xml:space="preserve">68R0258</t>
  </si>
  <si>
    <t xml:space="preserve">618-5163</t>
  </si>
  <si>
    <t xml:space="preserve">R11,R16,R21,R26,R31,R36</t>
  </si>
  <si>
    <t xml:space="preserve">18k</t>
  </si>
  <si>
    <t xml:space="preserve">RES SMD 18K OHM 5% 1/8W 0804</t>
  </si>
  <si>
    <t xml:space="preserve">RC0805JR-0718KL</t>
  </si>
  <si>
    <t xml:space="preserve">311-18KARCT-ND</t>
  </si>
  <si>
    <t xml:space="preserve">9234160</t>
  </si>
  <si>
    <t xml:space="preserve">603-RC0805JR-0718KL</t>
  </si>
  <si>
    <t xml:space="preserve">98K7741</t>
  </si>
  <si>
    <t xml:space="preserve">R13,R17,R23,R27,R33,R37</t>
  </si>
  <si>
    <t xml:space="preserve">33k</t>
  </si>
  <si>
    <t xml:space="preserve">RES SMD 33K OHM 1% 1/8W 0804</t>
  </si>
  <si>
    <t xml:space="preserve">RC0805FR-0733KL</t>
  </si>
  <si>
    <t xml:space="preserve">311-33.0KCRCT-ND</t>
  </si>
  <si>
    <t xml:space="preserve">9237810</t>
  </si>
  <si>
    <t xml:space="preserve">603-RC0805FR-0733KL</t>
  </si>
  <si>
    <t xml:space="preserve">68R0242</t>
  </si>
  <si>
    <t xml:space="preserve">R14,R24,R34,R42-R45,R50-R53,R58-R61</t>
  </si>
  <si>
    <t xml:space="preserve">1k</t>
  </si>
  <si>
    <t xml:space="preserve">RES SMD 1K OHM 5% 1/8W 0804</t>
  </si>
  <si>
    <t xml:space="preserve">RC0805JR-071KL</t>
  </si>
  <si>
    <t xml:space="preserve">311-1.0KARCT-ND</t>
  </si>
  <si>
    <t xml:space="preserve">9234004</t>
  </si>
  <si>
    <t xml:space="preserve">603-RC0805JR-071KL</t>
  </si>
  <si>
    <t xml:space="preserve">68R0253</t>
  </si>
  <si>
    <t xml:space="preserve">618-3583</t>
  </si>
  <si>
    <t xml:space="preserve">R2,R6</t>
  </si>
  <si>
    <t xml:space="preserve">33R 0,5W</t>
  </si>
  <si>
    <t xml:space="preserve">RES SMD 33 OHM 5% 1/2W 0804</t>
  </si>
  <si>
    <t xml:space="preserve">ERJ-P06J330V</t>
  </si>
  <si>
    <t xml:space="preserve">P33ADCT-ND</t>
  </si>
  <si>
    <t xml:space="preserve">667-ERJ-P06J330V</t>
  </si>
  <si>
    <t xml:space="preserve">50W4670</t>
  </si>
  <si>
    <t xml:space="preserve">R3</t>
  </si>
  <si>
    <t xml:space="preserve">220R</t>
  </si>
  <si>
    <t xml:space="preserve">RES SMD 220 OHM 5% 1/2W 0804</t>
  </si>
  <si>
    <t xml:space="preserve">ERJ-P06J221V</t>
  </si>
  <si>
    <t xml:space="preserve">P220ADCT-ND</t>
  </si>
  <si>
    <t xml:space="preserve">2281428</t>
  </si>
  <si>
    <t xml:space="preserve">667-ERJ-P06J221V</t>
  </si>
  <si>
    <t xml:space="preserve">53W3982</t>
  </si>
  <si>
    <t xml:space="preserve">895-2577</t>
  </si>
  <si>
    <t xml:space="preserve">R4</t>
  </si>
  <si>
    <t xml:space="preserve">4K7</t>
  </si>
  <si>
    <t xml:space="preserve">RES SMD 4.7K OHM 5% 1/2W 0804</t>
  </si>
  <si>
    <t xml:space="preserve">ERJ-P06J472V</t>
  </si>
  <si>
    <t xml:space="preserve">P4.7KADCT-ND</t>
  </si>
  <si>
    <t xml:space="preserve">2281435</t>
  </si>
  <si>
    <t xml:space="preserve">667-ERJ-P06J472V</t>
  </si>
  <si>
    <t xml:space="preserve">53W3987</t>
  </si>
  <si>
    <t xml:space="preserve">919-0587</t>
  </si>
  <si>
    <t xml:space="preserve">R5,R7</t>
  </si>
  <si>
    <t xml:space="preserve">10R</t>
  </si>
  <si>
    <t xml:space="preserve">RES SMD 1K OHM 1% 1/4W 0804</t>
  </si>
  <si>
    <t xml:space="preserve">Bourns Inc.</t>
  </si>
  <si>
    <t xml:space="preserve">CRS0805-FX-1001ELF</t>
  </si>
  <si>
    <t xml:space="preserve">CRS0805-FX-1001ELFCT-ND</t>
  </si>
  <si>
    <t xml:space="preserve">2470951</t>
  </si>
  <si>
    <t xml:space="preserve">652-CRS0805FX1001ELF</t>
  </si>
  <si>
    <t xml:space="preserve">42Y0189</t>
  </si>
  <si>
    <t xml:space="preserve">867-2925</t>
  </si>
  <si>
    <t xml:space="preserve">R8,R9,R12,R15,R18,R19,R22,R25,R28,R29,R32,R35,R38-R41,R46-R49,R54-R57</t>
  </si>
  <si>
    <t xml:space="preserve">10k</t>
  </si>
  <si>
    <t xml:space="preserve">SW1-SW12</t>
  </si>
  <si>
    <t xml:space="preserve">SW_PUSH</t>
  </si>
  <si>
    <t xml:space="preserve">SWITCH TACTILE SPST-NO 0.05A 24V</t>
  </si>
  <si>
    <t xml:space="preserve">MIDI:SW_PUSH_6mm</t>
  </si>
  <si>
    <t xml:space="preserve">TE Connectivity ALCOSWITCH Switches</t>
  </si>
  <si>
    <t xml:space="preserve">1825910-6</t>
  </si>
  <si>
    <t xml:space="preserve">450-1650-ND</t>
  </si>
  <si>
    <t xml:space="preserve">2456210</t>
  </si>
  <si>
    <t xml:space="preserve">506-FSM4JH</t>
  </si>
  <si>
    <t xml:space="preserve">60M5365</t>
  </si>
  <si>
    <t xml:space="preserve">U1</t>
  </si>
  <si>
    <t xml:space="preserve">6N138</t>
  </si>
  <si>
    <t xml:space="preserve">OPTOISO 5KV DARL W/BASE 8DIP</t>
  </si>
  <si>
    <t xml:space="preserve">MIDI:DIP-8_W7.62mm_LongPads</t>
  </si>
  <si>
    <t xml:space="preserve">Lite-On Inc.</t>
  </si>
  <si>
    <t xml:space="preserve">160-1795-ND</t>
  </si>
  <si>
    <t xml:space="preserve">1225822</t>
  </si>
  <si>
    <t xml:space="preserve">859-6N138</t>
  </si>
  <si>
    <t xml:space="preserve">35K5294</t>
  </si>
  <si>
    <t xml:space="preserve">691-2328</t>
  </si>
  <si>
    <t xml:space="preserve">U2</t>
  </si>
  <si>
    <t xml:space="preserve">4050</t>
  </si>
  <si>
    <t xml:space="preserve">IC BUFF/CONVERTER HEX 16DIP</t>
  </si>
  <si>
    <t xml:space="preserve">MIDI:DIP-16_W7.62mm_LongPads</t>
  </si>
  <si>
    <t xml:space="preserve">Texas Instruments</t>
  </si>
  <si>
    <t xml:space="preserve">CD4050BE</t>
  </si>
  <si>
    <t xml:space="preserve">296-2056-5-ND</t>
  </si>
  <si>
    <t xml:space="preserve">1106108</t>
  </si>
  <si>
    <t xml:space="preserve">595-CD4050BE</t>
  </si>
  <si>
    <t xml:space="preserve">60K5118</t>
  </si>
  <si>
    <t xml:space="preserve">526-543</t>
  </si>
  <si>
    <t xml:space="preserve">U3</t>
  </si>
  <si>
    <t xml:space="preserve">40106</t>
  </si>
  <si>
    <t xml:space="preserve">IC INVERTER GATE HEX 14DIP</t>
  </si>
  <si>
    <t xml:space="preserve">MIDI:DIP-14_W7.62mm_LongPads</t>
  </si>
  <si>
    <t xml:space="preserve">CD40106BE</t>
  </si>
  <si>
    <t xml:space="preserve">296-3503-5-ND</t>
  </si>
  <si>
    <t xml:space="preserve">1106097</t>
  </si>
  <si>
    <t xml:space="preserve">595-CD40106BE</t>
  </si>
  <si>
    <t xml:space="preserve">60K5093</t>
  </si>
  <si>
    <t xml:space="preserve">526-533</t>
  </si>
  <si>
    <t xml:space="preserve">U4-U6</t>
  </si>
  <si>
    <t xml:space="preserve">ENCODER_w_SWITCH</t>
  </si>
  <si>
    <t xml:space="preserve">ENCODER LO PROFILE 11MM W/SWITCH</t>
  </si>
  <si>
    <t xml:space="preserve">MIDI:ENC_w_SW</t>
  </si>
  <si>
    <t xml:space="preserve">PEC11L-4220F-S0015</t>
  </si>
  <si>
    <t xml:space="preserve">PEC11L-4220F-S0015-ND</t>
  </si>
  <si>
    <t xml:space="preserve">1857556</t>
  </si>
  <si>
    <t xml:space="preserve">652-PEC11L4220FS0015</t>
  </si>
  <si>
    <t xml:space="preserve">20T1492</t>
  </si>
  <si>
    <t xml:space="preserve">XA1</t>
  </si>
  <si>
    <t xml:space="preserve">Conn_Poncho2P_20x2_A</t>
  </si>
  <si>
    <t xml:space="preserve">BERGSTIK II 0.100" DUAL ST</t>
  </si>
  <si>
    <t xml:space="preserve">MIDI:PIN_ARRAY_20X2</t>
  </si>
  <si>
    <t xml:space="preserve">68602-140HLF</t>
  </si>
  <si>
    <t xml:space="preserve">609-4724-ND</t>
  </si>
  <si>
    <t xml:space="preserve">2396214</t>
  </si>
  <si>
    <t xml:space="preserve">649-68602-140HLF</t>
  </si>
  <si>
    <t xml:space="preserve">20M2844</t>
  </si>
  <si>
    <t xml:space="preserve">863-3052</t>
  </si>
  <si>
    <t xml:space="preserve">XB1</t>
  </si>
  <si>
    <t xml:space="preserve">Conn_Poncho2P_20x2_B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</si>
</sst>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\$#,##0.0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b val="true"/>
      <sz val="13"/>
      <color rgb="FFFF0000"/>
      <name val="Calibri"/>
      <family val="2"/>
      <charset val="1"/>
    </font>
    <font>
      <b val="true"/>
      <sz val="13"/>
      <color rgb="FF008000"/>
      <name val="Calibri"/>
      <family val="2"/>
      <charset val="1"/>
    </font>
    <font>
      <b val="true"/>
      <sz val="14"/>
      <color rgb="FFFFFFFF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8"/>
      <color rgb="FF000000"/>
      <name val="Tahoma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303030"/>
        <bgColor rgb="FF333300"/>
      </patternFill>
    </fill>
    <fill>
      <patternFill patternType="solid">
        <fgColor rgb="FFCC0000"/>
        <bgColor rgb="FFFF0000"/>
      </patternFill>
    </fill>
    <fill>
      <patternFill patternType="solid">
        <fgColor rgb="FFFF6600"/>
        <bgColor rgb="FFFF9900"/>
      </patternFill>
    </fill>
    <fill>
      <patternFill patternType="solid">
        <fgColor rgb="FF004A85"/>
        <bgColor rgb="FF0066CC"/>
      </patternFill>
    </fill>
    <fill>
      <patternFill patternType="solid">
        <fgColor rgb="FFA2AE06"/>
        <bgColor rgb="FF808000"/>
      </patternFill>
    </fill>
    <fill>
      <patternFill patternType="solid">
        <fgColor rgb="FFFF0000"/>
        <bgColor rgb="FFCC0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1">
    <dxf>
      <fill>
        <patternFill>
          <bgColor rgb="FF80FF8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80FF80"/>
      <rgbColor rgb="FFFFFF99"/>
      <rgbColor rgb="FF99CCFF"/>
      <rgbColor rgb="FFFF99CC"/>
      <rgbColor rgb="FFCC99FF"/>
      <rgbColor rgb="FFFFCC99"/>
      <rgbColor rgb="FF3366FF"/>
      <rgbColor rgb="FF33CCCC"/>
      <rgbColor rgb="FFA2AE06"/>
      <rgbColor rgb="FFFFCC00"/>
      <rgbColor rgb="FFFF9900"/>
      <rgbColor rgb="FFFF6600"/>
      <rgbColor rgb="FF666699"/>
      <rgbColor rgb="FF969696"/>
      <rgbColor rgb="FF004A85"/>
      <rgbColor rgb="FF339966"/>
      <rgbColor rgb="FF003300"/>
      <rgbColor rgb="FF333300"/>
      <rgbColor rgb="FF993300"/>
      <rgbColor rgb="FF993366"/>
      <rgbColor rgb="FF333399"/>
      <rgbColor rgb="FF30303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www.digikey.com/scripts/DkSearch/dksus.dll?WT.z_header=search_go&amp;lang=en&amp;keywords=311-1140-1-ND%20Yageo" TargetMode="External"/><Relationship Id="rId3" Type="http://schemas.openxmlformats.org/officeDocument/2006/relationships/hyperlink" Target="http://it.farnell.com/yageo-phycomp/cc0805krx7r9bb104/condensatore-mlcc-x7r-100nf-50v/dp/3019949" TargetMode="External"/><Relationship Id="rId4" Type="http://schemas.openxmlformats.org/officeDocument/2006/relationships/hyperlink" Target="http://www.mouser.com/Search/Refine.aspx?Keyword=603-CC805KRX7R9BB104%20Yageo" TargetMode="External"/><Relationship Id="rId5" Type="http://schemas.openxmlformats.org/officeDocument/2006/relationships/hyperlink" Target="http://www.newark.com/yageo/cc0805krx7r9bb104/ceramic-capacitor-0-1uf-50v-x7r/dp/68R4910" TargetMode="External"/><Relationship Id="rId6" Type="http://schemas.openxmlformats.org/officeDocument/2006/relationships/hyperlink" Target="http://it.rs-online.com/web/c/?searchTerm=CC0805KRX7R9BB104%20Yageo" TargetMode="External"/><Relationship Id="rId7" Type="http://schemas.openxmlformats.org/officeDocument/2006/relationships/hyperlink" Target="http://www.digikey.com/scripts/DkSearch/dksus.dll?WT.z_header=search_go&amp;lang=en&amp;keywords=311-1136-1-ND%20Yageo" TargetMode="External"/><Relationship Id="rId8" Type="http://schemas.openxmlformats.org/officeDocument/2006/relationships/hyperlink" Target="http://it.farnell.com/yageo-phycomp/cc0805krx7r9bb103/condensatore-mlcc-x7r-10nf-50v/dp/3019937" TargetMode="External"/><Relationship Id="rId9" Type="http://schemas.openxmlformats.org/officeDocument/2006/relationships/hyperlink" Target="http://www.mouser.com/Search/Refine.aspx?Keyword=603-CC805KRX7R9BB103%20Yageo" TargetMode="External"/><Relationship Id="rId10" Type="http://schemas.openxmlformats.org/officeDocument/2006/relationships/hyperlink" Target="http://www.newark.com/yageo/cc0805krx7r9bb103/ceramic-capacitor-0-01uf-50v-x7r/dp/68R4909" TargetMode="External"/><Relationship Id="rId11" Type="http://schemas.openxmlformats.org/officeDocument/2006/relationships/hyperlink" Target="http://it.rs-online.com/web/c/?searchTerm=CC0805KRX7R9BB103%20Yageo" TargetMode="External"/><Relationship Id="rId12" Type="http://schemas.openxmlformats.org/officeDocument/2006/relationships/hyperlink" Target="http://www.digikey.com/scripts/DkSearch/dksus.dll?WT.z_header=search_go&amp;lang=en&amp;keywords=1N4148FS-ND%20" TargetMode="External"/><Relationship Id="rId13" Type="http://schemas.openxmlformats.org/officeDocument/2006/relationships/hyperlink" Target="http://it.farnell.com/vishay/1n4148/diodo-piccolo-segnale-100v-do/dp/1612346" TargetMode="External"/><Relationship Id="rId14" Type="http://schemas.openxmlformats.org/officeDocument/2006/relationships/hyperlink" Target="http://www.mouser.com/ProductDetail/ON-Semiconductor-Fairchild/1N4148/?qs=sGAEpiMZZMudZehw8RjeZWbu6z6oTQTL" TargetMode="External"/><Relationship Id="rId15" Type="http://schemas.openxmlformats.org/officeDocument/2006/relationships/hyperlink" Target="http://www.newark.com/fairchild-semiconductor/1n4148/small-signal-diode-100v-200ma/dp/58K9570" TargetMode="External"/><Relationship Id="rId16" Type="http://schemas.openxmlformats.org/officeDocument/2006/relationships/hyperlink" Target="http://it.rs-online.com/web/p/diodi-switching/6527343/" TargetMode="External"/><Relationship Id="rId17" Type="http://schemas.openxmlformats.org/officeDocument/2006/relationships/hyperlink" Target="http://www.digikey.com/scripts/DkSearch/dksus.dll?WT.z_header=search_go&amp;lang=en&amp;keywords=587-1904-1-ND%20" TargetMode="External"/><Relationship Id="rId18" Type="http://schemas.openxmlformats.org/officeDocument/2006/relationships/hyperlink" Target="http://it.farnell.com/taiyo-yuden/bk2125hs102-t/grano-chip-0-4ohm-300ma-0805/dp/1463452" TargetMode="External"/><Relationship Id="rId19" Type="http://schemas.openxmlformats.org/officeDocument/2006/relationships/hyperlink" Target="http://www.mouser.com/Search/Refine.aspx?Keyword=963-BK2125HS102-T%20" TargetMode="External"/><Relationship Id="rId20" Type="http://schemas.openxmlformats.org/officeDocument/2006/relationships/hyperlink" Target="http://www.newark.com/taiyo-yuden/bk2125hs102-t/ferrite-bead-0-4ohm-300ma-0805/dp/86H5425" TargetMode="External"/><Relationship Id="rId21" Type="http://schemas.openxmlformats.org/officeDocument/2006/relationships/hyperlink" Target="http://www.digikey.com/scripts/DkSearch/dksus.dll?WT.z_header=search_go&amp;lang=en&amp;keywords=CP-7050-ND%20" TargetMode="External"/><Relationship Id="rId22" Type="http://schemas.openxmlformats.org/officeDocument/2006/relationships/hyperlink" Target="http://www.mouser.com/Search/Refine.aspx?Keyword=490-SDF-50J%20" TargetMode="External"/><Relationship Id="rId23" Type="http://schemas.openxmlformats.org/officeDocument/2006/relationships/hyperlink" Target="http://www.digikey.com/scripts/DkSearch/dksus.dll?WT.z_header=search_go&amp;lang=en&amp;keywords=609-3558-ND%20" TargetMode="External"/><Relationship Id="rId24" Type="http://schemas.openxmlformats.org/officeDocument/2006/relationships/hyperlink" Target="http://it.farnell.com/webapp/wcs/stores/servlet/Search?catalogId=15001&amp;langId=-4&amp;storeId=10165&amp;gs=true&amp;st=75915-306LF%20" TargetMode="External"/><Relationship Id="rId25" Type="http://schemas.openxmlformats.org/officeDocument/2006/relationships/hyperlink" Target="http://www.mouser.com/Search/Refine.aspx?Keyword=649-75915-306LF%20" TargetMode="External"/><Relationship Id="rId26" Type="http://schemas.openxmlformats.org/officeDocument/2006/relationships/hyperlink" Target="http://www.newark.com/webapp/wcs/stores/servlet/Search?catalogId=15003&amp;langId=-1&amp;storeId=10194&amp;gs=true&amp;st=75915-306LF%20" TargetMode="External"/><Relationship Id="rId27" Type="http://schemas.openxmlformats.org/officeDocument/2006/relationships/hyperlink" Target="http://it.rs-online.com/web/c/?searchTerm=75915-306LF%20" TargetMode="External"/><Relationship Id="rId28" Type="http://schemas.openxmlformats.org/officeDocument/2006/relationships/hyperlink" Target="http://www.digikey.com/scripts/DkSearch/dksus.dll?WT.z_header=search_go&amp;lang=en&amp;keywords=P16885CT-ND%20" TargetMode="External"/><Relationship Id="rId29" Type="http://schemas.openxmlformats.org/officeDocument/2006/relationships/hyperlink" Target="http://it.farnell.com/panasonic-electronic-components/erjp6wf1001v/res-film-spesso-1k-1-0-5w-0805/dp/2253910" TargetMode="External"/><Relationship Id="rId30" Type="http://schemas.openxmlformats.org/officeDocument/2006/relationships/hyperlink" Target="http://www.mouser.com/Search/Refine.aspx?Keyword=667-ERJ-P6WF1001V%20" TargetMode="External"/><Relationship Id="rId31" Type="http://schemas.openxmlformats.org/officeDocument/2006/relationships/hyperlink" Target="http://www.newark.com/webapp/wcs/stores/servlet/Search?catalogId=15003&amp;langId=-1&amp;storeId=10194&amp;gs=true&amp;st=ERJ-P6WF1001V%20" TargetMode="External"/><Relationship Id="rId32" Type="http://schemas.openxmlformats.org/officeDocument/2006/relationships/hyperlink" Target="http://it.rs-online.com/web/p/resistori-smd/7708540/" TargetMode="External"/><Relationship Id="rId33" Type="http://schemas.openxmlformats.org/officeDocument/2006/relationships/hyperlink" Target="http://www.digikey.com/scripts/DkSearch/dksus.dll?WT.z_header=search_go&amp;lang=en&amp;keywords=311-10KARCT-ND%20Yageo" TargetMode="External"/><Relationship Id="rId34" Type="http://schemas.openxmlformats.org/officeDocument/2006/relationships/hyperlink" Target="http://it.farnell.com/yageo-phycomp/rc0805jr-0710kl/res-film-spesso-10k-5-0-125w-0805/dp/9234136" TargetMode="External"/><Relationship Id="rId35" Type="http://schemas.openxmlformats.org/officeDocument/2006/relationships/hyperlink" Target="http://www.mouser.com/Search/Refine.aspx?Keyword=603-RC0805JR-0710KL%20Yageo" TargetMode="External"/><Relationship Id="rId36" Type="http://schemas.openxmlformats.org/officeDocument/2006/relationships/hyperlink" Target="http://www.newark.com/yageo/rc0805jr-0710kl/res-thick-film-10k-5-0-125w-0805/dp/68R0258" TargetMode="External"/><Relationship Id="rId37" Type="http://schemas.openxmlformats.org/officeDocument/2006/relationships/hyperlink" Target="http://it.rs-online.com/web/c/?searchTerm=RC0805JR-0710KL%20" TargetMode="External"/><Relationship Id="rId38" Type="http://schemas.openxmlformats.org/officeDocument/2006/relationships/hyperlink" Target="http://www.digikey.com/scripts/DkSearch/dksus.dll?WT.z_header=search_go&amp;lang=en&amp;keywords=311-18KARCT-ND%20Yageo" TargetMode="External"/><Relationship Id="rId39" Type="http://schemas.openxmlformats.org/officeDocument/2006/relationships/hyperlink" Target="http://it.farnell.com/yageo-phycomp/rc0805jr-0718kl/res-film-spesso-18k-5-0-125w-0805/dp/9234160" TargetMode="External"/><Relationship Id="rId40" Type="http://schemas.openxmlformats.org/officeDocument/2006/relationships/hyperlink" Target="http://www.mouser.com/Search/Refine.aspx?Keyword=603-RC0805JR-0718KL%20Yageo" TargetMode="External"/><Relationship Id="rId41" Type="http://schemas.openxmlformats.org/officeDocument/2006/relationships/hyperlink" Target="http://www.newark.com/webapp/wcs/stores/servlet/Search?catalogId=15003&amp;langId=-1&amp;storeId=10194&amp;gs=true&amp;st=RC0805JR-0718KL%20Yageo" TargetMode="External"/><Relationship Id="rId42" Type="http://schemas.openxmlformats.org/officeDocument/2006/relationships/hyperlink" Target="http://www.digikey.com/scripts/DkSearch/dksus.dll?WT.z_header=search_go&amp;lang=en&amp;keywords=311-33.0KCRCT-ND%20Yageo" TargetMode="External"/><Relationship Id="rId43" Type="http://schemas.openxmlformats.org/officeDocument/2006/relationships/hyperlink" Target="http://it.farnell.com/yageo-phycomp/rc0805fr-0733kl/res-film-spesso-33k-1-0-125w-0805/dp/9237810" TargetMode="External"/><Relationship Id="rId44" Type="http://schemas.openxmlformats.org/officeDocument/2006/relationships/hyperlink" Target="http://www.mouser.com/Search/Refine.aspx?Keyword=603-RC0805FR-0733KL%20Yageo" TargetMode="External"/><Relationship Id="rId45" Type="http://schemas.openxmlformats.org/officeDocument/2006/relationships/hyperlink" Target="http://www.newark.com/yageo/rc0805fr-0733kl/res-thick-film-33k-1-0-125w-0805/dp/68R0242" TargetMode="External"/><Relationship Id="rId46" Type="http://schemas.openxmlformats.org/officeDocument/2006/relationships/hyperlink" Target="http://www.digikey.com/scripts/DkSearch/dksus.dll?WT.z_header=search_go&amp;lang=en&amp;keywords=311-1.0KARCT-ND%20Yageo" TargetMode="External"/><Relationship Id="rId47" Type="http://schemas.openxmlformats.org/officeDocument/2006/relationships/hyperlink" Target="http://it.farnell.com/yageo-phycomp/rc0805jr-071kl/res-film-spesso-1k-5-0-125w-0805/dp/9234004" TargetMode="External"/><Relationship Id="rId48" Type="http://schemas.openxmlformats.org/officeDocument/2006/relationships/hyperlink" Target="http://www.mouser.com/Search/Refine.aspx?Keyword=603-RC0805JR-071KL%20Yageo" TargetMode="External"/><Relationship Id="rId49" Type="http://schemas.openxmlformats.org/officeDocument/2006/relationships/hyperlink" Target="http://www.newark.com/yageo/rc0805jr-071kl/res-thick-film-1k-5-0-125w-0805/dp/68R0253" TargetMode="External"/><Relationship Id="rId50" Type="http://schemas.openxmlformats.org/officeDocument/2006/relationships/hyperlink" Target="http://it.rs-online.com/web/c/?searchTerm=RC0805JR-071KL%20" TargetMode="External"/><Relationship Id="rId51" Type="http://schemas.openxmlformats.org/officeDocument/2006/relationships/hyperlink" Target="http://www.digikey.com/scripts/DkSearch/dksus.dll?WT.z_header=search_go&amp;lang=en&amp;keywords=P33ADCT-ND%20" TargetMode="External"/><Relationship Id="rId52" Type="http://schemas.openxmlformats.org/officeDocument/2006/relationships/hyperlink" Target="http://www.mouser.com/Search/Refine.aspx?Keyword=667-ERJ-P06J330V%20" TargetMode="External"/><Relationship Id="rId53" Type="http://schemas.openxmlformats.org/officeDocument/2006/relationships/hyperlink" Target="http://www.newark.com/webapp/wcs/stores/servlet/Search?catalogId=15003&amp;langId=-1&amp;storeId=10194&amp;gs=true&amp;st=ERJ-P06J330V%20" TargetMode="External"/><Relationship Id="rId54" Type="http://schemas.openxmlformats.org/officeDocument/2006/relationships/hyperlink" Target="http://www.digikey.com/scripts/DkSearch/dksus.dll?WT.z_header=search_go&amp;lang=en&amp;keywords=P220ADCT-ND%20" TargetMode="External"/><Relationship Id="rId55" Type="http://schemas.openxmlformats.org/officeDocument/2006/relationships/hyperlink" Target="http://it.farnell.com/webapp/wcs/stores/servlet/Search?catalogId=15001&amp;langId=-4&amp;storeId=10165&amp;gs=true&amp;st=ERJ-P06J221V%20" TargetMode="External"/><Relationship Id="rId56" Type="http://schemas.openxmlformats.org/officeDocument/2006/relationships/hyperlink" Target="http://www.mouser.com/Search/Refine.aspx?Keyword=667-ERJ-P06J221V%20" TargetMode="External"/><Relationship Id="rId57" Type="http://schemas.openxmlformats.org/officeDocument/2006/relationships/hyperlink" Target="http://www.newark.com/panasonic-electronic-components/erj-p06j221v/res-thick-film-220r-5-0-5w-0805/dp/53W3982" TargetMode="External"/><Relationship Id="rId58" Type="http://schemas.openxmlformats.org/officeDocument/2006/relationships/hyperlink" Target="http://it.rs-online.com/web/p/resistori-smd/8952577P/" TargetMode="External"/><Relationship Id="rId59" Type="http://schemas.openxmlformats.org/officeDocument/2006/relationships/hyperlink" Target="http://www.digikey.com/scripts/DkSearch/dksus.dll?WT.z_header=search_go&amp;lang=en&amp;keywords=P4.7KADCT-ND%20" TargetMode="External"/><Relationship Id="rId60" Type="http://schemas.openxmlformats.org/officeDocument/2006/relationships/hyperlink" Target="http://it.farnell.com/webapp/wcs/stores/servlet/Search?catalogId=15001&amp;langId=-4&amp;storeId=10165&amp;gs=true&amp;st=ERJ-P06J472V%20" TargetMode="External"/><Relationship Id="rId61" Type="http://schemas.openxmlformats.org/officeDocument/2006/relationships/hyperlink" Target="http://www.mouser.com/Search/Refine.aspx?Keyword=667-ERJ-P06J472V%20" TargetMode="External"/><Relationship Id="rId62" Type="http://schemas.openxmlformats.org/officeDocument/2006/relationships/hyperlink" Target="http://www.newark.com/panasonic-electronic-components/erj-p06j472v/res-thick-film-4k7-5-0-5w-0805/dp/53W3987" TargetMode="External"/><Relationship Id="rId63" Type="http://schemas.openxmlformats.org/officeDocument/2006/relationships/hyperlink" Target="http://it.rs-online.com/web/p/resistori-smd/9190587/" TargetMode="External"/><Relationship Id="rId64" Type="http://schemas.openxmlformats.org/officeDocument/2006/relationships/hyperlink" Target="http://www.digikey.com/scripts/DkSearch/dksus.dll?WT.z_header=search_go&amp;lang=en&amp;keywords=CRS0805-FX-1001ELFCT-ND%20" TargetMode="External"/><Relationship Id="rId65" Type="http://schemas.openxmlformats.org/officeDocument/2006/relationships/hyperlink" Target="http://it.farnell.com/bourns/crs0805-fx-1001elf/res-film-spesso-1k-1-0-25w-0805/dp/2470951" TargetMode="External"/><Relationship Id="rId66" Type="http://schemas.openxmlformats.org/officeDocument/2006/relationships/hyperlink" Target="http://www.mouser.com/Search/Refine.aspx?Keyword=652-CRS0805FX1001ELF%20" TargetMode="External"/><Relationship Id="rId67" Type="http://schemas.openxmlformats.org/officeDocument/2006/relationships/hyperlink" Target="http://www.newark.com/webapp/wcs/stores/servlet/Search?catalogId=15003&amp;langId=-1&amp;storeId=10194&amp;gs=true&amp;st=CRS0805-FX-1001ELF%20" TargetMode="External"/><Relationship Id="rId68" Type="http://schemas.openxmlformats.org/officeDocument/2006/relationships/hyperlink" Target="http://it.rs-online.com/web/c/?searchTerm=CRS0805-FX-1001ELF%20" TargetMode="External"/><Relationship Id="rId69" Type="http://schemas.openxmlformats.org/officeDocument/2006/relationships/hyperlink" Target="http://www.digikey.com/scripts/DkSearch/dksus.dll?WT.z_header=search_go&amp;lang=en&amp;keywords=311-10KARCT-ND%20Yageo" TargetMode="External"/><Relationship Id="rId70" Type="http://schemas.openxmlformats.org/officeDocument/2006/relationships/hyperlink" Target="http://it.farnell.com/yageo-phycomp/rc0805jr-0710kl/res-film-spesso-10k-5-0-125w-0805/dp/9234136" TargetMode="External"/><Relationship Id="rId71" Type="http://schemas.openxmlformats.org/officeDocument/2006/relationships/hyperlink" Target="http://www.mouser.com/Search/Refine.aspx?Keyword=603-RC0805JR-0710KL%20Yageo" TargetMode="External"/><Relationship Id="rId72" Type="http://schemas.openxmlformats.org/officeDocument/2006/relationships/hyperlink" Target="http://www.newark.com/yageo/rc0805jr-0710kl/res-thick-film-10k-5-0-125w-0805/dp/68R0258" TargetMode="External"/><Relationship Id="rId73" Type="http://schemas.openxmlformats.org/officeDocument/2006/relationships/hyperlink" Target="http://it.rs-online.com/web/c/?searchTerm=RC0805JR-0710KL%20" TargetMode="External"/><Relationship Id="rId74" Type="http://schemas.openxmlformats.org/officeDocument/2006/relationships/hyperlink" Target="http://www.digikey.com/scripts/DkSearch/dksus.dll?WT.z_header=search_go&amp;lang=en&amp;keywords=450-1650-ND%20" TargetMode="External"/><Relationship Id="rId75" Type="http://schemas.openxmlformats.org/officeDocument/2006/relationships/hyperlink" Target="http://it.farnell.com/alcoswitch-te-connectivity/1825910-6/tact-switch-spst-0-05a-24vdc-solder/dp/2456210" TargetMode="External"/><Relationship Id="rId76" Type="http://schemas.openxmlformats.org/officeDocument/2006/relationships/hyperlink" Target="http://www.mouser.com/ProductDetail/TE-Connectivity-Alcoswitch/FSM4JH/?qs=sGAEpiMZZMsgGjVA3toVBAK0o4DxfcqijSchET4px6U%3D" TargetMode="External"/><Relationship Id="rId77" Type="http://schemas.openxmlformats.org/officeDocument/2006/relationships/hyperlink" Target="http://www.newark.com/webapp/wcs/stores/servlet/Search?catalogId=15003&amp;langId=-1&amp;storeId=10194&amp;gs=true&amp;st=1825910-6%20" TargetMode="External"/><Relationship Id="rId78" Type="http://schemas.openxmlformats.org/officeDocument/2006/relationships/hyperlink" Target="http://www.digikey.com/scripts/DkSearch/dksus.dll?WT.z_header=search_go&amp;lang=en&amp;keywords=160-1795-ND%20Lite-On%20Inc." TargetMode="External"/><Relationship Id="rId79" Type="http://schemas.openxmlformats.org/officeDocument/2006/relationships/hyperlink" Target="http://it.farnell.com/toshiba/6n138/optocoupler-darlington-o-p/dp/1225822" TargetMode="External"/><Relationship Id="rId80" Type="http://schemas.openxmlformats.org/officeDocument/2006/relationships/hyperlink" Target="http://www.mouser.com/ProductDetail/Lite-On/6N138/?qs=sGAEpiMZZMs6akeJfFiy2u%252bGITOuAtJh" TargetMode="External"/><Relationship Id="rId81" Type="http://schemas.openxmlformats.org/officeDocument/2006/relationships/hyperlink" Target="http://www.newark.com/vishay/6n138/optocoupler-darlington-5300vrms/dp/35K5294" TargetMode="External"/><Relationship Id="rId82" Type="http://schemas.openxmlformats.org/officeDocument/2006/relationships/hyperlink" Target="http://it.rs-online.com/web/c/?searchTerm=6N138%20Lite-On%20Inc." TargetMode="External"/><Relationship Id="rId83" Type="http://schemas.openxmlformats.org/officeDocument/2006/relationships/hyperlink" Target="http://www.digikey.com/scripts/DkSearch/dksus.dll?WT.z_header=search_go&amp;lang=en&amp;keywords=296-2056-5-ND%20" TargetMode="External"/><Relationship Id="rId84" Type="http://schemas.openxmlformats.org/officeDocument/2006/relationships/hyperlink" Target="http://it.farnell.com/texas-instruments/cd4050be/ic-buffer-non-inv-6ch-16dip/dp/1106108" TargetMode="External"/><Relationship Id="rId85" Type="http://schemas.openxmlformats.org/officeDocument/2006/relationships/hyperlink" Target="http://www.mouser.com/ProductDetail/Texas-Instruments/CD4050BE/?qs=sGAEpiMZZMuiiWkaIwCK2UO0x0CR%252b%2FoTVn1YlhU7tE0%3D" TargetMode="External"/><Relationship Id="rId86" Type="http://schemas.openxmlformats.org/officeDocument/2006/relationships/hyperlink" Target="http://www.newark.com/texas-instruments/cd4050be/non-inverting-buffer-converter/dp/60K5118" TargetMode="External"/><Relationship Id="rId87" Type="http://schemas.openxmlformats.org/officeDocument/2006/relationships/hyperlink" Target="http://it.rs-online.com/web/c/?searchTerm=CD4050BE%20" TargetMode="External"/><Relationship Id="rId88" Type="http://schemas.openxmlformats.org/officeDocument/2006/relationships/hyperlink" Target="http://www.digikey.com/scripts/DkSearch/dksus.dll?WT.z_header=search_go&amp;lang=en&amp;keywords=296-3503-5-ND%20" TargetMode="External"/><Relationship Id="rId89" Type="http://schemas.openxmlformats.org/officeDocument/2006/relationships/hyperlink" Target="http://it.farnell.com/texas-instruments/cd40106be/ic-hex-inverter-4000-cmos-14dip/dp/1106097" TargetMode="External"/><Relationship Id="rId90" Type="http://schemas.openxmlformats.org/officeDocument/2006/relationships/hyperlink" Target="http://www.mouser.com/ProductDetail/Texas-Instruments/CD40106BE/?qs=sGAEpiMZZMutVWjHE%2FYQw%252b3iwXJynTkd%2FgAll87njVY%3D" TargetMode="External"/><Relationship Id="rId91" Type="http://schemas.openxmlformats.org/officeDocument/2006/relationships/hyperlink" Target="http://www.newark.com/texas-instruments/cd40106be/hex-inverter-schmitt-trigger-1i/dp/60K5093" TargetMode="External"/><Relationship Id="rId92" Type="http://schemas.openxmlformats.org/officeDocument/2006/relationships/hyperlink" Target="http://it.rs-online.com/web/c/?searchTerm=CD40106BE%20" TargetMode="External"/><Relationship Id="rId93" Type="http://schemas.openxmlformats.org/officeDocument/2006/relationships/hyperlink" Target="http://www.digikey.com/scripts/DkSearch/dksus.dll?WT.z_header=search_go&amp;lang=en&amp;keywords=PEC11L-4220F-S0015-ND%20" TargetMode="External"/><Relationship Id="rId94" Type="http://schemas.openxmlformats.org/officeDocument/2006/relationships/hyperlink" Target="http://it.farnell.com/webapp/wcs/stores/servlet/Search?catalogId=15001&amp;langId=-4&amp;storeId=10165&amp;gs=true&amp;st=PEC11L-4220F-S0015%20" TargetMode="External"/><Relationship Id="rId95" Type="http://schemas.openxmlformats.org/officeDocument/2006/relationships/hyperlink" Target="http://www.mouser.com/Search/Refine.aspx?Keyword=652-PEC11L4220FS0015%20" TargetMode="External"/><Relationship Id="rId96" Type="http://schemas.openxmlformats.org/officeDocument/2006/relationships/hyperlink" Target="http://www.newark.com/webapp/wcs/stores/servlet/Search?catalogId=15003&amp;langId=-1&amp;storeId=10194&amp;gs=true&amp;st=PEC11L-4220F-S0015%20" TargetMode="External"/><Relationship Id="rId97" Type="http://schemas.openxmlformats.org/officeDocument/2006/relationships/hyperlink" Target="http://www.digikey.com/scripts/DkSearch/dksus.dll?WT.z_header=search_go&amp;lang=en&amp;keywords=609-4724-ND%20" TargetMode="External"/><Relationship Id="rId98" Type="http://schemas.openxmlformats.org/officeDocument/2006/relationships/hyperlink" Target="http://it.farnell.com/webapp/wcs/stores/servlet/Search?catalogId=15001&amp;langId=-4&amp;storeId=10165&amp;gs=true&amp;st=68602-140HLF%20" TargetMode="External"/><Relationship Id="rId99" Type="http://schemas.openxmlformats.org/officeDocument/2006/relationships/hyperlink" Target="http://www.mouser.com/Search/Refine.aspx?Keyword=649-68602-140HLF%20" TargetMode="External"/><Relationship Id="rId100" Type="http://schemas.openxmlformats.org/officeDocument/2006/relationships/hyperlink" Target="http://www.newark.com/webapp/wcs/stores/servlet/Search?catalogId=15003&amp;langId=-1&amp;storeId=10194&amp;gs=true&amp;st=68602-140HLF%20" TargetMode="External"/><Relationship Id="rId101" Type="http://schemas.openxmlformats.org/officeDocument/2006/relationships/hyperlink" Target="http://it.rs-online.com/web/c/?searchTerm=68602-140HLF%20" TargetMode="External"/><Relationship Id="rId102" Type="http://schemas.openxmlformats.org/officeDocument/2006/relationships/hyperlink" Target="http://www.digikey.com/scripts/DkSearch/dksus.dll?WT.z_header=search_go&amp;lang=en&amp;keywords=609-4724-ND%20" TargetMode="External"/><Relationship Id="rId103" Type="http://schemas.openxmlformats.org/officeDocument/2006/relationships/hyperlink" Target="http://it.farnell.com/webapp/wcs/stores/servlet/Search?catalogId=15001&amp;langId=-4&amp;storeId=10165&amp;gs=true&amp;st=68602-140HLF%20" TargetMode="External"/><Relationship Id="rId104" Type="http://schemas.openxmlformats.org/officeDocument/2006/relationships/hyperlink" Target="http://www.mouser.com/Search/Refine.aspx?Keyword=649-68602-140HLF%20" TargetMode="External"/><Relationship Id="rId105" Type="http://schemas.openxmlformats.org/officeDocument/2006/relationships/hyperlink" Target="http://www.newark.com/webapp/wcs/stores/servlet/Search?catalogId=15003&amp;langId=-1&amp;storeId=10194&amp;gs=true&amp;st=68602-140HLF%20" TargetMode="External"/><Relationship Id="rId106" Type="http://schemas.openxmlformats.org/officeDocument/2006/relationships/hyperlink" Target="http://it.rs-online.com/web/c/?searchTerm=68602-140HLF%20" TargetMode="External"/><Relationship Id="rId107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59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9" ySplit="6" topLeftCell="J7" activePane="bottomRight" state="frozen"/>
      <selection pane="topLeft" activeCell="A1" activeCellId="0" sqref="A1"/>
      <selection pane="topRight" activeCell="J1" activeCellId="0" sqref="J1"/>
      <selection pane="bottomLeft" activeCell="A7" activeCellId="0" sqref="A7"/>
      <selection pane="bottomRight" activeCell="C16" activeCellId="0" sqref="C16"/>
    </sheetView>
  </sheetViews>
  <sheetFormatPr defaultRowHeight="12.8"/>
  <cols>
    <col collapsed="false" hidden="false" max="1" min="1" style="0" width="9.10526315789474"/>
    <col collapsed="false" hidden="false" max="2" min="2" style="0" width="13.919028340081"/>
    <col collapsed="false" hidden="false" max="3" min="3" style="0" width="34.2914979757085"/>
    <col collapsed="false" hidden="false" max="8" min="4" style="0" width="9.10526315789474"/>
    <col collapsed="false" hidden="false" max="9" min="9" style="0" width="15.7449392712551"/>
    <col collapsed="false" hidden="false" max="10" min="10" style="0" width="9.10526315789474"/>
    <col collapsed="false" hidden="false" max="12" min="11" style="0" width="9.10526315789474"/>
    <col collapsed="false" hidden="false" max="13" min="13" style="0" width="15.7449392712551"/>
    <col collapsed="false" hidden="false" max="15" min="14" style="0" width="9.10526315789474"/>
    <col collapsed="false" hidden="false" max="16" min="16" style="0" width="9.10526315789474"/>
    <col collapsed="false" hidden="false" max="18" min="17" style="0" width="9.10526315789474"/>
    <col collapsed="false" hidden="false" max="19" min="19" style="0" width="15.7449392712551"/>
    <col collapsed="false" hidden="false" max="21" min="20" style="0" width="9.10526315789474"/>
    <col collapsed="false" hidden="false" max="22" min="22" style="0" width="9.10526315789474"/>
    <col collapsed="false" hidden="false" max="24" min="23" style="0" width="9.10526315789474"/>
    <col collapsed="false" hidden="false" max="25" min="25" style="0" width="15.7449392712551"/>
    <col collapsed="false" hidden="false" max="27" min="26" style="0" width="9.10526315789474"/>
    <col collapsed="false" hidden="false" max="28" min="28" style="0" width="9.10526315789474"/>
    <col collapsed="false" hidden="false" max="30" min="29" style="0" width="9.10526315789474"/>
    <col collapsed="false" hidden="false" max="31" min="31" style="0" width="15.7449392712551"/>
    <col collapsed="false" hidden="false" max="33" min="32" style="0" width="9.10526315789474"/>
    <col collapsed="false" hidden="false" max="34" min="34" style="0" width="9.10526315789474"/>
    <col collapsed="false" hidden="false" max="36" min="35" style="0" width="9.10526315789474"/>
    <col collapsed="false" hidden="false" max="37" min="37" style="0" width="15.7449392712551"/>
    <col collapsed="false" hidden="false" max="39" min="38" style="0" width="9.10526315789474"/>
    <col collapsed="false" hidden="false" max="1025" min="40" style="0" width="8.57085020242915"/>
  </cols>
  <sheetData>
    <row r="1" customFormat="false" ht="15" hidden="false" customHeight="false" outlineLevel="0" collapsed="false">
      <c r="H1" s="1" t="s">
        <v>0</v>
      </c>
      <c r="I1" s="1" t="n">
        <v>1</v>
      </c>
    </row>
    <row r="2" customFormat="false" ht="15" hidden="false" customHeight="false" outlineLevel="0" collapsed="false">
      <c r="H2" s="2" t="s">
        <v>1</v>
      </c>
      <c r="I2" s="3" t="n">
        <f aca="false">SUM(I7:I29)</f>
        <v>18.7337361</v>
      </c>
      <c r="M2" s="3" t="n">
        <f aca="false">SUM(M7:M29)</f>
        <v>24.103</v>
      </c>
      <c r="S2" s="3" t="n">
        <f aca="false">SUM(S7:S29)</f>
        <v>21.2216257</v>
      </c>
      <c r="Y2" s="3" t="n">
        <f aca="false">SUM(Y7:Y29)</f>
        <v>22.935</v>
      </c>
      <c r="AE2" s="3" t="n">
        <f aca="false">SUM(AE7:AE29)</f>
        <v>20.672</v>
      </c>
      <c r="AK2" s="3" t="n">
        <f aca="false">SUM(AK7:AK29)</f>
        <v>1990.187931</v>
      </c>
    </row>
    <row r="3" customFormat="false" ht="15" hidden="false" customHeight="false" outlineLevel="0" collapsed="false">
      <c r="H3" s="2" t="s">
        <v>2</v>
      </c>
      <c r="I3" s="4" t="n">
        <f aca="false">TotalCost/BoardQty</f>
        <v>18.7337361</v>
      </c>
    </row>
    <row r="5" customFormat="false" ht="15" hidden="false" customHeight="false" outlineLevel="0" collapsed="false">
      <c r="A5" s="5" t="s">
        <v>3</v>
      </c>
      <c r="B5" s="5"/>
      <c r="C5" s="5"/>
      <c r="D5" s="5"/>
      <c r="E5" s="5"/>
      <c r="F5" s="5"/>
      <c r="G5" s="5"/>
      <c r="H5" s="5"/>
      <c r="I5" s="5"/>
      <c r="J5" s="6" t="s">
        <v>4</v>
      </c>
      <c r="K5" s="6"/>
      <c r="L5" s="6"/>
      <c r="M5" s="6"/>
      <c r="N5" s="6"/>
      <c r="O5" s="6"/>
      <c r="P5" s="7" t="s">
        <v>5</v>
      </c>
      <c r="Q5" s="7"/>
      <c r="R5" s="7"/>
      <c r="S5" s="7"/>
      <c r="T5" s="7"/>
      <c r="U5" s="7"/>
      <c r="V5" s="8" t="s">
        <v>6</v>
      </c>
      <c r="W5" s="8"/>
      <c r="X5" s="8"/>
      <c r="Y5" s="8"/>
      <c r="Z5" s="8"/>
      <c r="AA5" s="8"/>
      <c r="AB5" s="9" t="s">
        <v>7</v>
      </c>
      <c r="AC5" s="9"/>
      <c r="AD5" s="9"/>
      <c r="AE5" s="9"/>
      <c r="AF5" s="9"/>
      <c r="AG5" s="9"/>
      <c r="AH5" s="10" t="s">
        <v>8</v>
      </c>
      <c r="AI5" s="10"/>
      <c r="AJ5" s="10"/>
      <c r="AK5" s="10"/>
      <c r="AL5" s="10"/>
      <c r="AM5" s="10"/>
    </row>
    <row r="6" customFormat="false" ht="15" hidden="false" customHeight="false" outlineLevel="0" collapsed="false">
      <c r="A6" s="11" t="s">
        <v>9</v>
      </c>
      <c r="B6" s="11" t="s">
        <v>10</v>
      </c>
      <c r="C6" s="11" t="s">
        <v>11</v>
      </c>
      <c r="D6" s="11" t="s">
        <v>12</v>
      </c>
      <c r="E6" s="11" t="s">
        <v>13</v>
      </c>
      <c r="F6" s="11" t="s">
        <v>14</v>
      </c>
      <c r="G6" s="11" t="s">
        <v>15</v>
      </c>
      <c r="H6" s="11" t="s">
        <v>16</v>
      </c>
      <c r="I6" s="11" t="s">
        <v>17</v>
      </c>
      <c r="J6" s="11" t="s">
        <v>18</v>
      </c>
      <c r="K6" s="11" t="s">
        <v>19</v>
      </c>
      <c r="L6" s="11" t="s">
        <v>16</v>
      </c>
      <c r="M6" s="11" t="s">
        <v>17</v>
      </c>
      <c r="N6" s="11" t="s">
        <v>20</v>
      </c>
      <c r="O6" s="11" t="s">
        <v>21</v>
      </c>
      <c r="P6" s="11" t="s">
        <v>18</v>
      </c>
      <c r="Q6" s="11" t="s">
        <v>19</v>
      </c>
      <c r="R6" s="11" t="s">
        <v>16</v>
      </c>
      <c r="S6" s="11" t="s">
        <v>17</v>
      </c>
      <c r="T6" s="11" t="s">
        <v>20</v>
      </c>
      <c r="U6" s="11" t="s">
        <v>21</v>
      </c>
      <c r="V6" s="11" t="s">
        <v>18</v>
      </c>
      <c r="W6" s="11" t="s">
        <v>19</v>
      </c>
      <c r="X6" s="11" t="s">
        <v>16</v>
      </c>
      <c r="Y6" s="11" t="s">
        <v>17</v>
      </c>
      <c r="Z6" s="11" t="s">
        <v>20</v>
      </c>
      <c r="AA6" s="11" t="s">
        <v>21</v>
      </c>
      <c r="AB6" s="11" t="s">
        <v>18</v>
      </c>
      <c r="AC6" s="11" t="s">
        <v>19</v>
      </c>
      <c r="AD6" s="11" t="s">
        <v>16</v>
      </c>
      <c r="AE6" s="11" t="s">
        <v>17</v>
      </c>
      <c r="AF6" s="11" t="s">
        <v>20</v>
      </c>
      <c r="AG6" s="11" t="s">
        <v>21</v>
      </c>
      <c r="AH6" s="11" t="s">
        <v>18</v>
      </c>
      <c r="AI6" s="11" t="s">
        <v>19</v>
      </c>
      <c r="AJ6" s="11" t="s">
        <v>16</v>
      </c>
      <c r="AK6" s="11" t="s">
        <v>17</v>
      </c>
      <c r="AL6" s="11" t="s">
        <v>20</v>
      </c>
      <c r="AM6" s="11" t="s">
        <v>21</v>
      </c>
    </row>
    <row r="7" customFormat="false" ht="15" hidden="false" customHeight="false" outlineLevel="0" collapsed="false">
      <c r="A7" s="0" t="s">
        <v>22</v>
      </c>
      <c r="B7" s="0" t="s">
        <v>23</v>
      </c>
      <c r="C7" s="0" t="s">
        <v>24</v>
      </c>
      <c r="D7" s="0" t="s">
        <v>25</v>
      </c>
      <c r="E7" s="0" t="s">
        <v>26</v>
      </c>
      <c r="F7" s="0" t="s">
        <v>27</v>
      </c>
      <c r="G7" s="0" t="n">
        <f aca="false">BoardQty*22</f>
        <v>22</v>
      </c>
      <c r="H7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0.0247679</v>
      </c>
      <c r="I7" s="12" t="n">
        <f aca="false">IFERROR(G7*H7,"")</f>
        <v>0.5448938</v>
      </c>
      <c r="J7" s="0" t="n">
        <v>1221123</v>
      </c>
      <c r="L7" s="12" t="n">
        <f aca="false">IFERROR(LOOKUP(IF(K7="",G7,K7),{0,1,10,100,500,1000,4000,8000,12000},{0,0.1,0.058,0.0257,0.01836,0.01442,0.0105,0.00959,0.00913}),"")</f>
        <v>0.058</v>
      </c>
      <c r="M7" s="12" t="n">
        <f aca="false">IFERROR(IF(K7="",G7,K7)*L7,"")</f>
        <v>1.276</v>
      </c>
      <c r="N7" s="0" t="s">
        <v>28</v>
      </c>
      <c r="O7" s="13" t="s">
        <v>29</v>
      </c>
      <c r="R7" s="12" t="n">
        <f aca="false">IFERROR(LOOKUP(IF(Q7="",G7,Q7),{0,1,100,500,1000,2000},{0,0.0247679,0.0247679,0.0203033,0.0186025,0.0169017}),"")</f>
        <v>0.0247679</v>
      </c>
      <c r="S7" s="12" t="n">
        <f aca="false">IFERROR(IF(Q7="",G7,Q7)*R7,"")</f>
        <v>0.5448938</v>
      </c>
      <c r="T7" s="0" t="s">
        <v>30</v>
      </c>
      <c r="U7" s="13" t="s">
        <v>29</v>
      </c>
      <c r="V7" s="0" t="n">
        <v>437909</v>
      </c>
      <c r="X7" s="12" t="n">
        <f aca="false">IFERROR(LOOKUP(IF(W7="",G7,W7),{0,1,10,100,1000,4000,8000,48000,100000},{0,0.101,0.037,0.017,0.013,0.01,0.009,0.007,0.006}),"")</f>
        <v>0.037</v>
      </c>
      <c r="Y7" s="12" t="n">
        <f aca="false">IFERROR(IF(W7="",G7,W7)*X7,"")</f>
        <v>0.814</v>
      </c>
      <c r="Z7" s="0" t="s">
        <v>31</v>
      </c>
      <c r="AA7" s="13" t="s">
        <v>29</v>
      </c>
      <c r="AD7" s="12" t="n">
        <f aca="false">IFERROR(LOOKUP(IF(AC7="",G7,AC7),{0,1,10,25,100,250,500,1000},{0,0.071,0.051,0.036,0.023,0.019,0.016,0.013}),"")</f>
        <v>0.051</v>
      </c>
      <c r="AE7" s="12" t="n">
        <f aca="false">IFERROR(IF(AC7="",G7,AC7)*AD7,"")</f>
        <v>1.122</v>
      </c>
      <c r="AF7" s="0" t="s">
        <v>32</v>
      </c>
      <c r="AG7" s="13" t="s">
        <v>29</v>
      </c>
      <c r="AH7" s="0" t="n">
        <v>2</v>
      </c>
      <c r="AJ7" s="12" t="n">
        <f aca="false">IFERROR(LOOKUP(IF(AI7="",G7,AI7),{0,1,2},{0,43.7956,39.41604}),"")</f>
        <v>39.41604</v>
      </c>
      <c r="AK7" s="12" t="n">
        <f aca="false">IFERROR(IF(AI7="",G7,AI7)*AJ7,"")</f>
        <v>867.15288</v>
      </c>
      <c r="AL7" s="0" t="s">
        <v>33</v>
      </c>
      <c r="AM7" s="13" t="s">
        <v>29</v>
      </c>
    </row>
    <row r="8" customFormat="false" ht="15" hidden="false" customHeight="false" outlineLevel="0" collapsed="false">
      <c r="A8" s="0" t="s">
        <v>34</v>
      </c>
      <c r="B8" s="0" t="s">
        <v>35</v>
      </c>
      <c r="C8" s="0" t="s">
        <v>36</v>
      </c>
      <c r="D8" s="0" t="s">
        <v>25</v>
      </c>
      <c r="E8" s="0" t="s">
        <v>26</v>
      </c>
      <c r="F8" s="0" t="s">
        <v>37</v>
      </c>
      <c r="G8" s="0" t="n">
        <f aca="false">BoardQty*6</f>
        <v>6</v>
      </c>
      <c r="H8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0.0519807</v>
      </c>
      <c r="I8" s="12" t="n">
        <f aca="false">IFERROR(G8*H8,"")</f>
        <v>0.3118842</v>
      </c>
      <c r="J8" s="0" t="n">
        <v>845900</v>
      </c>
      <c r="L8" s="12" t="n">
        <f aca="false">IFERROR(LOOKUP(IF(K8="",G8,K8),{0,1,10,100,500,1000,4000,8000,12000},{0,0.1,0.035,0.0158,0.01128,0.00886,0.00643,0.00587,0.00559}),"")</f>
        <v>0.1</v>
      </c>
      <c r="M8" s="12" t="n">
        <f aca="false">IFERROR(IF(K8="",G8,K8)*L8,"")</f>
        <v>0.6</v>
      </c>
      <c r="N8" s="0" t="s">
        <v>38</v>
      </c>
      <c r="O8" s="13" t="s">
        <v>29</v>
      </c>
      <c r="R8" s="12" t="n">
        <f aca="false">IFERROR(LOOKUP(IF(Q8="",G8,Q8),{0,1,100,500,1000,2000},{0,0.0519807,0.0519807,0.0363546,0.0302955,0.0259372}),"")</f>
        <v>0.0519807</v>
      </c>
      <c r="S8" s="12" t="n">
        <f aca="false">IFERROR(IF(Q8="",G8,Q8)*R8,"")</f>
        <v>0.3118842</v>
      </c>
      <c r="T8" s="0" t="s">
        <v>39</v>
      </c>
      <c r="U8" s="13" t="s">
        <v>29</v>
      </c>
      <c r="V8" s="0" t="n">
        <v>200458</v>
      </c>
      <c r="X8" s="12" t="n">
        <f aca="false">IFERROR(LOOKUP(IF(W8="",G8,W8),{0,1,10,100,1000,4000,8000},{0,0.101,0.022,0.01,0.008,0.006,0.004}),"")</f>
        <v>0.101</v>
      </c>
      <c r="Y8" s="12" t="n">
        <f aca="false">IFERROR(IF(W8="",G8,W8)*X8,"")</f>
        <v>0.606</v>
      </c>
      <c r="Z8" s="0" t="s">
        <v>40</v>
      </c>
      <c r="AA8" s="13" t="s">
        <v>29</v>
      </c>
      <c r="AD8" s="12" t="n">
        <f aca="false">IFERROR(LOOKUP(IF(AC8="",G8,AC8),{0,1,10,25,100,250,500,1000},{0,0.073,0.033,0.023,0.015,0.012,0.011,0.008}),"")</f>
        <v>0.073</v>
      </c>
      <c r="AE8" s="12" t="n">
        <f aca="false">IFERROR(IF(AC8="",G8,AC8)*AD8,"")</f>
        <v>0.438</v>
      </c>
      <c r="AF8" s="0" t="s">
        <v>41</v>
      </c>
      <c r="AG8" s="13" t="s">
        <v>29</v>
      </c>
      <c r="AH8" s="0" t="n">
        <v>2</v>
      </c>
      <c r="AJ8" s="12" t="n">
        <f aca="false">IFERROR(LOOKUP(IF(AI8="",G8,AI8),{0,1,2},{0,43.7956,39.41604}),"")</f>
        <v>39.41604</v>
      </c>
      <c r="AK8" s="12" t="n">
        <f aca="false">IFERROR(IF(AI8="",G8,AI8)*AJ8,"")</f>
        <v>236.49624</v>
      </c>
      <c r="AL8" s="0" t="s">
        <v>33</v>
      </c>
      <c r="AM8" s="13" t="s">
        <v>29</v>
      </c>
    </row>
    <row r="9" customFormat="false" ht="15" hidden="false" customHeight="false" outlineLevel="0" collapsed="false">
      <c r="A9" s="0" t="s">
        <v>42</v>
      </c>
      <c r="B9" s="0" t="s">
        <v>43</v>
      </c>
      <c r="C9" s="0" t="s">
        <v>44</v>
      </c>
      <c r="D9" s="0" t="s">
        <v>45</v>
      </c>
      <c r="E9" s="0" t="s">
        <v>46</v>
      </c>
      <c r="F9" s="0" t="s">
        <v>43</v>
      </c>
      <c r="G9" s="0" t="n">
        <f aca="false">BoardQty*1</f>
        <v>1</v>
      </c>
      <c r="H9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0.1</v>
      </c>
      <c r="I9" s="12" t="n">
        <f aca="false">IFERROR(G9*H9,"")</f>
        <v>0.1</v>
      </c>
      <c r="J9" s="0" t="n">
        <v>920000</v>
      </c>
      <c r="L9" s="12" t="n">
        <f aca="false">IFERROR(LOOKUP(IF(K9="",G9,K9),{0,1,10,100,500,1000,10000,30000,50000,100000,250000},{0,0.1,0.063,0.0345,0.02126,0.01449,0.00987,0.00888,0.0079,0.0074,0.00658}),"")</f>
        <v>0.1</v>
      </c>
      <c r="M9" s="12" t="n">
        <f aca="false">IFERROR(IF(K9="",G9,K9)*L9,"")</f>
        <v>0.1</v>
      </c>
      <c r="N9" s="0" t="s">
        <v>47</v>
      </c>
      <c r="O9" s="13" t="s">
        <v>29</v>
      </c>
      <c r="R9" s="12" t="n">
        <f aca="false">IFERROR(LOOKUP(IF(Q9="",G9,Q9),{0,1,10,100,250,500},{0,0.14882,0.0596343,0.0468783,0.044646,0.0377365}),"")</f>
        <v>0.14882</v>
      </c>
      <c r="S9" s="12" t="n">
        <f aca="false">IFERROR(IF(Q9="",G9,Q9)*R9,"")</f>
        <v>0.14882</v>
      </c>
      <c r="T9" s="0" t="s">
        <v>48</v>
      </c>
      <c r="U9" s="13" t="s">
        <v>29</v>
      </c>
      <c r="V9" s="0" t="n">
        <v>471528</v>
      </c>
      <c r="X9" s="12" t="n">
        <f aca="false">IFERROR(LOOKUP(IF(W9="",G9,W9),{0,1,10,100,1000,2500,10000,25000,50000,100000},{0,0.101,0.053,0.019,0.013,0.01,0.009,0.008,0.007,0.006}),"")</f>
        <v>0.101</v>
      </c>
      <c r="Y9" s="12" t="n">
        <f aca="false">IFERROR(IF(W9="",G9,W9)*X9,"")</f>
        <v>0.101</v>
      </c>
      <c r="Z9" s="0" t="s">
        <v>49</v>
      </c>
      <c r="AA9" s="13" t="s">
        <v>29</v>
      </c>
      <c r="AD9" s="12" t="n">
        <f aca="false">IFERROR(LOOKUP(IF(AC9="",G9,AC9),{0,1,10,100,500,1000,2500,10000,25000},{0,0.1,0.053,0.019,0.016,0.013,0.01,0.009,0.008}),"")</f>
        <v>0.1</v>
      </c>
      <c r="AE9" s="12" t="n">
        <f aca="false">IFERROR(IF(AC9="",G9,AC9)*AD9,"")</f>
        <v>0.1</v>
      </c>
      <c r="AF9" s="0" t="s">
        <v>50</v>
      </c>
      <c r="AG9" s="13" t="s">
        <v>29</v>
      </c>
      <c r="AH9" s="0" t="n">
        <v>3000</v>
      </c>
      <c r="AJ9" s="12" t="n">
        <f aca="false">IFERROR(LOOKUP(IF(AI9="",G9,AI9),{0,1,500,1000},{0,0.12756,0.12756,0.121182}),"")</f>
        <v>0.12756</v>
      </c>
      <c r="AK9" s="12" t="n">
        <f aca="false">IFERROR(IF(AI9="",G9,AI9)*AJ9,"")</f>
        <v>0.12756</v>
      </c>
      <c r="AL9" s="0" t="s">
        <v>51</v>
      </c>
      <c r="AM9" s="13" t="s">
        <v>29</v>
      </c>
    </row>
    <row r="10" customFormat="false" ht="15" hidden="false" customHeight="false" outlineLevel="0" collapsed="false">
      <c r="A10" s="0" t="s">
        <v>52</v>
      </c>
      <c r="B10" s="0" t="s">
        <v>53</v>
      </c>
      <c r="C10" s="0" t="s">
        <v>54</v>
      </c>
      <c r="D10" s="0" t="s">
        <v>55</v>
      </c>
      <c r="E10" s="0" t="s">
        <v>56</v>
      </c>
      <c r="F10" s="0" t="s">
        <v>57</v>
      </c>
      <c r="G10" s="0" t="n">
        <f aca="false">BoardQty*6</f>
        <v>6</v>
      </c>
      <c r="H10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0.0581461</v>
      </c>
      <c r="I10" s="12" t="n">
        <f aca="false">IFERROR(G10*H10,"")</f>
        <v>0.3488766</v>
      </c>
      <c r="J10" s="0" t="n">
        <v>608932</v>
      </c>
      <c r="L10" s="12" t="n">
        <f aca="false">IFERROR(LOOKUP(IF(K10="",G10,K10),{0,1,10,25,50,100,250,500,1000,4000,8000,12000,28000,100000},{0,0.1,0.073,0.0664,0.0598,0.0439,0.03196,0.02928,0.02529,0.01936,0.01755,0.01694,0.01573,0.01555}),"")</f>
        <v>0.1</v>
      </c>
      <c r="M10" s="12" t="n">
        <f aca="false">IFERROR(IF(K10="",G10,K10)*L10,"")</f>
        <v>0.6</v>
      </c>
      <c r="N10" s="0" t="s">
        <v>58</v>
      </c>
      <c r="O10" s="13" t="s">
        <v>29</v>
      </c>
      <c r="R10" s="12" t="n">
        <f aca="false">IFERROR(LOOKUP(IF(Q10="",G10,Q10),{0,1,100,500,1000,2000,4000,20000,40000},{0,0.0581461,0.0581461,0.0415633,0.0363546,0.0323152,0.0282758,0.0242364,0.0237049}),"")</f>
        <v>0.0581461</v>
      </c>
      <c r="S10" s="12" t="n">
        <f aca="false">IFERROR(IF(Q10="",G10,Q10)*R10,"")</f>
        <v>0.3488766</v>
      </c>
      <c r="T10" s="0" t="s">
        <v>59</v>
      </c>
      <c r="U10" s="13" t="s">
        <v>29</v>
      </c>
      <c r="V10" s="0" t="n">
        <v>79235</v>
      </c>
      <c r="X10" s="12" t="n">
        <f aca="false">IFERROR(LOOKUP(IF(W10="",G10,W10),{0,1,10,100,500,1000,2500,4000,8000},{0,0.101,0.059,0.031,0.029,0.025,0.022,0.019,0.016}),"")</f>
        <v>0.101</v>
      </c>
      <c r="Y10" s="12" t="n">
        <f aca="false">IFERROR(IF(W10="",G10,W10)*X10,"")</f>
        <v>0.606</v>
      </c>
      <c r="Z10" s="0" t="s">
        <v>60</v>
      </c>
      <c r="AA10" s="13" t="s">
        <v>29</v>
      </c>
      <c r="AD10" s="12" t="n">
        <f aca="false">IFERROR(LOOKUP(IF(AC10="",G10,AC10),{0,1,10,50,100,250,500,1000},{0,0.165,0.11,0.063,0.052,0.044,0.037,0.03}),"")</f>
        <v>0.165</v>
      </c>
      <c r="AE10" s="12" t="n">
        <f aca="false">IFERROR(IF(AC10="",G10,AC10)*AD10,"")</f>
        <v>0.99</v>
      </c>
      <c r="AF10" s="0" t="s">
        <v>61</v>
      </c>
      <c r="AG10" s="13" t="s">
        <v>29</v>
      </c>
    </row>
    <row r="11" customFormat="false" ht="15" hidden="false" customHeight="false" outlineLevel="0" collapsed="false">
      <c r="A11" s="0" t="s">
        <v>62</v>
      </c>
      <c r="B11" s="0" t="s">
        <v>63</v>
      </c>
      <c r="C11" s="0" t="s">
        <v>64</v>
      </c>
      <c r="D11" s="0" t="s">
        <v>65</v>
      </c>
      <c r="E11" s="0" t="s">
        <v>66</v>
      </c>
      <c r="F11" s="0" t="s">
        <v>67</v>
      </c>
      <c r="G11" s="0" t="n">
        <f aca="false">BoardQty*3</f>
        <v>3</v>
      </c>
      <c r="H11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1.15</v>
      </c>
      <c r="I11" s="12" t="n">
        <f aca="false">IFERROR(G11*H11,"")</f>
        <v>3.45</v>
      </c>
      <c r="L11" s="12" t="n">
        <f aca="false">IFERROR(LOOKUP(IF(K11="",G11,K11),{0,1,10,25,50,100,250,500,1000,2500},{0,1.15,1.012,0.9528,0.9132,0.8734,0.794,0.7146,0.6352,0.57565}),"")</f>
        <v>1.15</v>
      </c>
      <c r="M11" s="12" t="n">
        <f aca="false">IFERROR(IF(K11="",G11,K11)*L11,"")</f>
        <v>3.45</v>
      </c>
      <c r="N11" s="0" t="s">
        <v>68</v>
      </c>
      <c r="O11" s="13" t="s">
        <v>29</v>
      </c>
      <c r="V11" s="0" t="n">
        <v>1272</v>
      </c>
      <c r="X11" s="12" t="n">
        <f aca="false">IFERROR(LOOKUP(IF(W11="",G11,W11),{0,1,10,25,50,100,250,500,1000,2500},{0,1.16,1.02,0.955,0.915,0.876,0.796,0.717,0.637,0.578}),"")</f>
        <v>1.16</v>
      </c>
      <c r="Y11" s="12" t="n">
        <f aca="false">IFERROR(IF(W11="",G11,W11)*X11,"")</f>
        <v>3.48</v>
      </c>
      <c r="Z11" s="0" t="s">
        <v>69</v>
      </c>
      <c r="AA11" s="13" t="s">
        <v>29</v>
      </c>
    </row>
    <row r="12" customFormat="false" ht="15" hidden="false" customHeight="false" outlineLevel="0" collapsed="false">
      <c r="A12" s="0" t="s">
        <v>70</v>
      </c>
      <c r="B12" s="0" t="s">
        <v>71</v>
      </c>
      <c r="C12" s="0" t="s">
        <v>72</v>
      </c>
      <c r="D12" s="0" t="s">
        <v>73</v>
      </c>
      <c r="E12" s="0" t="s">
        <v>74</v>
      </c>
      <c r="F12" s="0" t="s">
        <v>75</v>
      </c>
      <c r="G12" s="0" t="n">
        <f aca="false">BoardQty*2</f>
        <v>2</v>
      </c>
      <c r="H12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0.864</v>
      </c>
      <c r="I12" s="12" t="n">
        <f aca="false">IFERROR(G12*H12,"")</f>
        <v>1.728</v>
      </c>
      <c r="J12" s="0" t="n">
        <v>3448</v>
      </c>
      <c r="L12" s="12" t="n">
        <f aca="false">IFERROR(LOOKUP(IF(K12="",G12,K12),{0,1,10,100,500,1000,5000,10000},{0,0.9,0.792,0.6833,0.55908,0.49696,0.43484,0.4131}),"")</f>
        <v>0.9</v>
      </c>
      <c r="M12" s="12" t="n">
        <f aca="false">IFERROR(IF(K12="",G12,K12)*L12,"")</f>
        <v>1.8</v>
      </c>
      <c r="N12" s="0" t="s">
        <v>76</v>
      </c>
      <c r="O12" s="13" t="s">
        <v>29</v>
      </c>
      <c r="R12" s="12" t="n">
        <f aca="false">IFERROR(LOOKUP(IF(Q12="",G12,Q12),{0,1,10,50,100,250,500,1000},{0,0.873786,0.773864,0.681383,0.630359,0.575083,0.512366,0.492169}),"")</f>
        <v>0.873786</v>
      </c>
      <c r="S12" s="12" t="n">
        <f aca="false">IFERROR(IF(Q12="",G12,Q12)*R12,"")</f>
        <v>1.747572</v>
      </c>
      <c r="T12" s="0" t="s">
        <v>77</v>
      </c>
      <c r="U12" s="13" t="s">
        <v>29</v>
      </c>
      <c r="V12" s="0" t="n">
        <v>1033</v>
      </c>
      <c r="X12" s="12" t="n">
        <f aca="false">IFERROR(LOOKUP(IF(W12="",G12,W12),{0,1,10,100,250,500,1000,2500,5000,10000},{0,0.893,0.716,0.684,0.623,0.56,0.498,0.451,0.436,0.414}),"")</f>
        <v>0.893</v>
      </c>
      <c r="Y12" s="12" t="n">
        <f aca="false">IFERROR(IF(W12="",G12,W12)*X12,"")</f>
        <v>1.786</v>
      </c>
      <c r="Z12" s="0" t="s">
        <v>78</v>
      </c>
      <c r="AA12" s="13" t="s">
        <v>29</v>
      </c>
      <c r="AD12" s="12" t="n">
        <f aca="false">IFERROR(LOOKUP(IF(AC12="",G12,AC12),{0,1,10,50,100,250,500,1000,2500},{0,0.864,0.764,0.674,0.625,0.569,0.507,0.457,0.426}),"")</f>
        <v>0.864</v>
      </c>
      <c r="AE12" s="12" t="n">
        <f aca="false">IFERROR(IF(AC12="",G12,AC12)*AD12,"")</f>
        <v>1.728</v>
      </c>
      <c r="AF12" s="0" t="s">
        <v>79</v>
      </c>
      <c r="AG12" s="13" t="s">
        <v>29</v>
      </c>
      <c r="AJ12" s="12" t="n">
        <f aca="false">IFERROR(LOOKUP(IF(AI12="",G12,AI12),{0,1,5,10,25,50},{0,17.62454,15.90248,15.21153,14.06349,13.17057}),"")</f>
        <v>17.62454</v>
      </c>
      <c r="AK12" s="12" t="n">
        <f aca="false">IFERROR(IF(AI12="",G12,AI12)*AJ12,"")</f>
        <v>35.24908</v>
      </c>
      <c r="AL12" s="0" t="s">
        <v>80</v>
      </c>
      <c r="AM12" s="13" t="s">
        <v>29</v>
      </c>
    </row>
    <row r="13" customFormat="false" ht="15" hidden="false" customHeight="false" outlineLevel="0" collapsed="false">
      <c r="A13" s="0" t="s">
        <v>81</v>
      </c>
      <c r="B13" s="0" t="s">
        <v>82</v>
      </c>
      <c r="C13" s="0" t="s">
        <v>83</v>
      </c>
      <c r="D13" s="0" t="s">
        <v>84</v>
      </c>
      <c r="E13" s="0" t="s">
        <v>85</v>
      </c>
      <c r="F13" s="0" t="s">
        <v>86</v>
      </c>
      <c r="G13" s="0" t="n">
        <f aca="false">BoardQty*1</f>
        <v>1</v>
      </c>
      <c r="H13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0.086</v>
      </c>
      <c r="I13" s="12" t="n">
        <f aca="false">IFERROR(G13*H13,"")</f>
        <v>0.086</v>
      </c>
      <c r="J13" s="0" t="n">
        <v>15662</v>
      </c>
      <c r="L13" s="12" t="n">
        <f aca="false">IFERROR(LOOKUP(IF(K13="",G13,K13),{0,1,10,100,1000,2500,5000,10000,25000},{0,0.61,0.465,0.1956,0.10794,0.10119,0.09107,0.08905,0.08657}),"")</f>
        <v>0.61</v>
      </c>
      <c r="M13" s="12" t="n">
        <f aca="false">IFERROR(IF(K13="",G13,K13)*L13,"")</f>
        <v>0.61</v>
      </c>
      <c r="N13" s="0" t="s">
        <v>87</v>
      </c>
      <c r="O13" s="13" t="s">
        <v>29</v>
      </c>
      <c r="R13" s="12" t="n">
        <f aca="false">IFERROR(LOOKUP(IF(Q13="",G13,Q13),{0,1,100,500,1000,2500,5000,25000,50000},{0,0.251931,0.251931,0.163702,0.131812,0.1008787,0.0945007,0.0880164,0.0862093}),"")</f>
        <v>0.251931</v>
      </c>
      <c r="S13" s="12" t="n">
        <f aca="false">IFERROR(IF(Q13="",G13,Q13)*R13,"")</f>
        <v>0.251931</v>
      </c>
      <c r="T13" s="0" t="s">
        <v>88</v>
      </c>
      <c r="U13" s="13" t="s">
        <v>29</v>
      </c>
      <c r="V13" s="0" t="n">
        <v>6644</v>
      </c>
      <c r="X13" s="12" t="n">
        <f aca="false">IFERROR(LOOKUP(IF(W13="",G13,W13),{0,1,10,100,1000,5000,10000,25000},{0,0.591,0.256,0.138,0.105,0.081,0.078,0.077}),"")</f>
        <v>0.591</v>
      </c>
      <c r="Y13" s="12" t="n">
        <f aca="false">IFERROR(IF(W13="",G13,W13)*X13,"")</f>
        <v>0.591</v>
      </c>
      <c r="Z13" s="0" t="s">
        <v>89</v>
      </c>
      <c r="AA13" s="13" t="s">
        <v>29</v>
      </c>
      <c r="AD13" s="12" t="n">
        <f aca="false">IFERROR(LOOKUP(IF(AC13="",G13,AC13),{0,1,5000,10000,25000,50000},{0,0.086,0.086,0.084,0.082,0.08}),"")</f>
        <v>0.086</v>
      </c>
      <c r="AE13" s="12" t="n">
        <f aca="false">IFERROR(IF(AC13="",G13,AC13)*AD13,"")</f>
        <v>0.086</v>
      </c>
      <c r="AF13" s="0" t="s">
        <v>90</v>
      </c>
      <c r="AG13" s="13" t="s">
        <v>29</v>
      </c>
      <c r="AH13" s="0" t="n">
        <v>2300</v>
      </c>
      <c r="AJ13" s="12" t="n">
        <f aca="false">IFERROR(LOOKUP(IF(AI13="",G13,AI13),{0,1,100,500},{0,0.123308,0.123308,0.109489}),"")</f>
        <v>0.123308</v>
      </c>
      <c r="AK13" s="12" t="n">
        <f aca="false">IFERROR(IF(AI13="",G13,AI13)*AJ13,"")</f>
        <v>0.123308</v>
      </c>
      <c r="AL13" s="0" t="s">
        <v>91</v>
      </c>
      <c r="AM13" s="13" t="s">
        <v>29</v>
      </c>
    </row>
    <row r="14" customFormat="false" ht="15" hidden="false" customHeight="false" outlineLevel="0" collapsed="false">
      <c r="A14" s="0" t="s">
        <v>92</v>
      </c>
      <c r="B14" s="0" t="s">
        <v>93</v>
      </c>
      <c r="C14" s="0" t="s">
        <v>94</v>
      </c>
      <c r="D14" s="0" t="s">
        <v>84</v>
      </c>
      <c r="E14" s="0" t="s">
        <v>26</v>
      </c>
      <c r="F14" s="0" t="s">
        <v>95</v>
      </c>
      <c r="G14" s="0" t="n">
        <f aca="false">BoardQty*3</f>
        <v>3</v>
      </c>
      <c r="H14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0.0113741</v>
      </c>
      <c r="I14" s="12" t="n">
        <f aca="false">IFERROR(G14*H14,"")</f>
        <v>0.0341223</v>
      </c>
      <c r="J14" s="0" t="n">
        <v>2539734</v>
      </c>
      <c r="L14" s="12" t="n">
        <f aca="false">IFERROR(LOOKUP(IF(K14="",G14,K14),{0,1,10,100,1000,2500,5000,10000,25000,50000,125000},{0,0.1,0.019,0.0076,0.00341,0.00296,0.00245,0.00213,0.00187,0.00171,0.00168}),"")</f>
        <v>0.1</v>
      </c>
      <c r="M14" s="12" t="n">
        <f aca="false">IFERROR(IF(K14="",G14,K14)*L14,"")</f>
        <v>0.3</v>
      </c>
      <c r="N14" s="0" t="s">
        <v>96</v>
      </c>
      <c r="O14" s="13" t="s">
        <v>29</v>
      </c>
      <c r="R14" s="12" t="n">
        <f aca="false">IFERROR(LOOKUP(IF(Q14="",G14,Q14),{0,1,100,500,1000,2500},{0,0.0113741,0.0113741,0.008504,0.0068032,0.0056339}),"")</f>
        <v>0.0113741</v>
      </c>
      <c r="S14" s="12" t="n">
        <f aca="false">IFERROR(IF(Q14="",G14,Q14)*R14,"")</f>
        <v>0.0341223</v>
      </c>
      <c r="T14" s="0" t="s">
        <v>97</v>
      </c>
      <c r="U14" s="13" t="s">
        <v>29</v>
      </c>
      <c r="V14" s="0" t="n">
        <v>426702</v>
      </c>
      <c r="X14" s="12" t="n">
        <f aca="false">IFERROR(LOOKUP(IF(W14="",G14,W14),{0,1,10,100,1000,5000,10000},{0,0.101,0.013,0.004,0.003,0.003,0.002}),"")</f>
        <v>0.101</v>
      </c>
      <c r="Y14" s="12" t="n">
        <f aca="false">IFERROR(IF(W14="",G14,W14)*X14,"")</f>
        <v>0.303</v>
      </c>
      <c r="Z14" s="0" t="s">
        <v>98</v>
      </c>
      <c r="AA14" s="13" t="s">
        <v>29</v>
      </c>
      <c r="AD14" s="12" t="n">
        <f aca="false">IFERROR(LOOKUP(IF(AC14="",G14,AC14),{0,1,10,25,100,250,500,1000},{0,0.1,0.018,0.012,0.007,0.005,0.004,0.003}),"")</f>
        <v>0.1</v>
      </c>
      <c r="AE14" s="12" t="n">
        <f aca="false">IFERROR(IF(AC14="",G14,AC14)*AD14,"")</f>
        <v>0.3</v>
      </c>
      <c r="AF14" s="0" t="s">
        <v>99</v>
      </c>
      <c r="AG14" s="13" t="s">
        <v>29</v>
      </c>
      <c r="AH14" s="0" t="n">
        <v>8</v>
      </c>
      <c r="AJ14" s="12" t="n">
        <f aca="false">IFERROR(LOOKUP(IF(AI14="",G14,AI14),{0,1,5},{0,23.36474,19.29345}),"")</f>
        <v>23.36474</v>
      </c>
      <c r="AK14" s="12" t="n">
        <f aca="false">IFERROR(IF(AI14="",G14,AI14)*AJ14,"")</f>
        <v>70.09422</v>
      </c>
      <c r="AL14" s="0" t="s">
        <v>100</v>
      </c>
      <c r="AM14" s="13" t="s">
        <v>29</v>
      </c>
    </row>
    <row r="15" customFormat="false" ht="15" hidden="false" customHeight="false" outlineLevel="0" collapsed="false">
      <c r="A15" s="0" t="s">
        <v>101</v>
      </c>
      <c r="B15" s="0" t="s">
        <v>102</v>
      </c>
      <c r="C15" s="0" t="s">
        <v>103</v>
      </c>
      <c r="D15" s="0" t="s">
        <v>84</v>
      </c>
      <c r="E15" s="0" t="s">
        <v>26</v>
      </c>
      <c r="F15" s="0" t="s">
        <v>104</v>
      </c>
      <c r="G15" s="0" t="n">
        <f aca="false">BoardQty*6</f>
        <v>6</v>
      </c>
      <c r="H15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0.0119056</v>
      </c>
      <c r="I15" s="12" t="n">
        <f aca="false">IFERROR(G15*H15,"")</f>
        <v>0.0714336</v>
      </c>
      <c r="J15" s="0" t="n">
        <v>43813</v>
      </c>
      <c r="L15" s="12" t="n">
        <f aca="false">IFERROR(LOOKUP(IF(K15="",G15,K15),{0,1,10,100,1000,2500,5000,10000,25000,50000,125000},{0,0.1,0.019,0.0076,0.00341,0.00296,0.00245,0.00213,0.00187,0.00171,0.00168}),"")</f>
        <v>0.1</v>
      </c>
      <c r="M15" s="12" t="n">
        <f aca="false">IFERROR(IF(K15="",G15,K15)*L15,"")</f>
        <v>0.6</v>
      </c>
      <c r="N15" s="0" t="s">
        <v>105</v>
      </c>
      <c r="O15" s="13" t="s">
        <v>29</v>
      </c>
      <c r="R15" s="12" t="n">
        <f aca="false">IFERROR(LOOKUP(IF(Q15="",G15,Q15),{0,1,100,500,1000,2500,5000,25000,50000},{0,0.0119056,0.0119056,0.0089292,0.0071221,0.0059528,0.0044646,0.0025512,0.0022323}),"")</f>
        <v>0.0119056</v>
      </c>
      <c r="S15" s="12" t="n">
        <f aca="false">IFERROR(IF(Q15="",G15,Q15)*R15,"")</f>
        <v>0.0714336</v>
      </c>
      <c r="T15" s="0" t="s">
        <v>106</v>
      </c>
      <c r="U15" s="13" t="s">
        <v>29</v>
      </c>
      <c r="V15" s="0" t="n">
        <v>79191</v>
      </c>
      <c r="X15" s="12" t="n">
        <f aca="false">IFERROR(LOOKUP(IF(W15="",G15,W15),{0,1,10,100,1000,5000,10000},{0,0.101,0.013,0.004,0.003,0.003,0.002}),"")</f>
        <v>0.101</v>
      </c>
      <c r="Y15" s="12" t="n">
        <f aca="false">IFERROR(IF(W15="",G15,W15)*X15,"")</f>
        <v>0.606</v>
      </c>
      <c r="Z15" s="0" t="s">
        <v>107</v>
      </c>
      <c r="AA15" s="13" t="s">
        <v>29</v>
      </c>
      <c r="AD15" s="12" t="n">
        <f aca="false">IFERROR(LOOKUP(IF(AC15="",G15,AC15),{0,1,10,25,100,250,1000},{0,0.017,0.017,0.016,0.01,0.007,0.005}),"")</f>
        <v>0.017</v>
      </c>
      <c r="AE15" s="12" t="n">
        <f aca="false">IFERROR(IF(AC15="",G15,AC15)*AD15,"")</f>
        <v>0.102</v>
      </c>
      <c r="AF15" s="0" t="s">
        <v>108</v>
      </c>
      <c r="AG15" s="13" t="s">
        <v>29</v>
      </c>
    </row>
    <row r="16" customFormat="false" ht="15" hidden="false" customHeight="false" outlineLevel="0" collapsed="false">
      <c r="A16" s="0" t="s">
        <v>109</v>
      </c>
      <c r="B16" s="0" t="s">
        <v>110</v>
      </c>
      <c r="C16" s="0" t="s">
        <v>111</v>
      </c>
      <c r="D16" s="0" t="s">
        <v>84</v>
      </c>
      <c r="E16" s="0" t="s">
        <v>26</v>
      </c>
      <c r="F16" s="0" t="s">
        <v>112</v>
      </c>
      <c r="G16" s="0" t="n">
        <f aca="false">BoardQty*6</f>
        <v>6</v>
      </c>
      <c r="H16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0.0126497</v>
      </c>
      <c r="I16" s="12" t="n">
        <f aca="false">IFERROR(G16*H16,"")</f>
        <v>0.0758982</v>
      </c>
      <c r="J16" s="0" t="n">
        <v>449769</v>
      </c>
      <c r="L16" s="12" t="n">
        <f aca="false">IFERROR(LOOKUP(IF(K16="",G16,K16),{0,1,10,100,1000,2500,5000,10000,25000,50000,125000},{0,0.1,0.022,0.0088,0.00396,0.00344,0.00284,0.00247,0.00217,0.00199,0.00195}),"")</f>
        <v>0.1</v>
      </c>
      <c r="M16" s="12" t="n">
        <f aca="false">IFERROR(IF(K16="",G16,K16)*L16,"")</f>
        <v>0.6</v>
      </c>
      <c r="N16" s="0" t="s">
        <v>113</v>
      </c>
      <c r="O16" s="13" t="s">
        <v>29</v>
      </c>
      <c r="R16" s="12" t="n">
        <f aca="false">IFERROR(LOOKUP(IF(Q16="",G16,Q16),{0,1,100,500,1000,2500},{0,0.0126497,0.0126497,0.0094607,0.0075473,0.0062717}),"")</f>
        <v>0.0126497</v>
      </c>
      <c r="S16" s="12" t="n">
        <f aca="false">IFERROR(IF(Q16="",G16,Q16)*R16,"")</f>
        <v>0.0758982</v>
      </c>
      <c r="T16" s="0" t="s">
        <v>114</v>
      </c>
      <c r="U16" s="13" t="s">
        <v>29</v>
      </c>
      <c r="V16" s="0" t="n">
        <v>105236</v>
      </c>
      <c r="X16" s="12" t="n">
        <f aca="false">IFERROR(LOOKUP(IF(W16="",G16,W16),{0,1,10,100,1000,5000,25000},{0,0.101,0.016,0.006,0.004,0.003,0.002}),"")</f>
        <v>0.101</v>
      </c>
      <c r="Y16" s="12" t="n">
        <f aca="false">IFERROR(IF(W16="",G16,W16)*X16,"")</f>
        <v>0.606</v>
      </c>
      <c r="Z16" s="0" t="s">
        <v>115</v>
      </c>
      <c r="AA16" s="13" t="s">
        <v>29</v>
      </c>
      <c r="AD16" s="12" t="n">
        <f aca="false">IFERROR(LOOKUP(IF(AC16="",G16,AC16),{0,1,10,25,100,250,500,1000},{0,0.093,0.02,0.014,0.008,0.006,0.005,0.004}),"")</f>
        <v>0.093</v>
      </c>
      <c r="AE16" s="12" t="n">
        <f aca="false">IFERROR(IF(AC16="",G16,AC16)*AD16,"")</f>
        <v>0.558</v>
      </c>
      <c r="AF16" s="0" t="s">
        <v>116</v>
      </c>
      <c r="AG16" s="13" t="s">
        <v>29</v>
      </c>
    </row>
    <row r="17" customFormat="false" ht="15" hidden="false" customHeight="false" outlineLevel="0" collapsed="false">
      <c r="A17" s="0" t="s">
        <v>117</v>
      </c>
      <c r="B17" s="0" t="s">
        <v>118</v>
      </c>
      <c r="C17" s="0" t="s">
        <v>119</v>
      </c>
      <c r="D17" s="0" t="s">
        <v>84</v>
      </c>
      <c r="E17" s="0" t="s">
        <v>26</v>
      </c>
      <c r="F17" s="0" t="s">
        <v>120</v>
      </c>
      <c r="G17" s="0" t="n">
        <f aca="false">BoardQty*15</f>
        <v>15</v>
      </c>
      <c r="H17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0.0097796</v>
      </c>
      <c r="I17" s="12" t="n">
        <f aca="false">IFERROR(G17*H17,"")</f>
        <v>0.146694</v>
      </c>
      <c r="J17" s="0" t="n">
        <v>3131454</v>
      </c>
      <c r="L17" s="12" t="n">
        <f aca="false">IFERROR(LOOKUP(IF(K17="",G17,K17),{0,1,10,100,1000,2500,5000,10000,25000,50000,125000},{0,0.1,0.019,0.0076,0.00341,0.00296,0.00245,0.00213,0.00187,0.00171,0.00168}),"")</f>
        <v>0.019</v>
      </c>
      <c r="M17" s="12" t="n">
        <f aca="false">IFERROR(IF(K17="",G17,K17)*L17,"")</f>
        <v>0.285</v>
      </c>
      <c r="N17" s="0" t="s">
        <v>121</v>
      </c>
      <c r="O17" s="13" t="s">
        <v>29</v>
      </c>
      <c r="R17" s="12" t="n">
        <f aca="false">IFERROR(LOOKUP(IF(Q17="",G17,Q17),{0,1,100,500,1000,2500},{0,0.0097796,0.0097796,0.0076536,0.0058465,0.0048898}),"")</f>
        <v>0.0097796</v>
      </c>
      <c r="S17" s="12" t="n">
        <f aca="false">IFERROR(IF(Q17="",G17,Q17)*R17,"")</f>
        <v>0.146694</v>
      </c>
      <c r="T17" s="0" t="s">
        <v>122</v>
      </c>
      <c r="U17" s="13" t="s">
        <v>29</v>
      </c>
      <c r="V17" s="0" t="n">
        <v>160861</v>
      </c>
      <c r="X17" s="12" t="n">
        <f aca="false">IFERROR(LOOKUP(IF(W17="",G17,W17),{0,1,10,100,1000,5000,10000},{0,0.101,0.013,0.004,0.003,0.003,0.002}),"")</f>
        <v>0.013</v>
      </c>
      <c r="Y17" s="12" t="n">
        <f aca="false">IFERROR(IF(W17="",G17,W17)*X17,"")</f>
        <v>0.195</v>
      </c>
      <c r="Z17" s="0" t="s">
        <v>123</v>
      </c>
      <c r="AA17" s="13" t="s">
        <v>29</v>
      </c>
      <c r="AD17" s="12" t="n">
        <f aca="false">IFERROR(LOOKUP(IF(AC17="",G17,AC17),{0,1,10,25,100,250,500,1000},{0,0.1,0.018,0.012,0.007,0.005,0.004,0.003}),"")</f>
        <v>0.018</v>
      </c>
      <c r="AE17" s="12" t="n">
        <f aca="false">IFERROR(IF(AC17="",G17,AC17)*AD17,"")</f>
        <v>0.27</v>
      </c>
      <c r="AF17" s="0" t="s">
        <v>124</v>
      </c>
      <c r="AG17" s="13" t="s">
        <v>29</v>
      </c>
      <c r="AH17" s="0" t="n">
        <v>19</v>
      </c>
      <c r="AJ17" s="12" t="n">
        <f aca="false">IFERROR(LOOKUP(IF(AI17="",G17,AI17),{0,1,5},{0,23.36474,19.29345}),"")</f>
        <v>19.29345</v>
      </c>
      <c r="AK17" s="12" t="n">
        <f aca="false">IFERROR(IF(AI17="",G17,AI17)*AJ17,"")</f>
        <v>289.40175</v>
      </c>
      <c r="AL17" s="0" t="s">
        <v>125</v>
      </c>
      <c r="AM17" s="13" t="s">
        <v>29</v>
      </c>
    </row>
    <row r="18" customFormat="false" ht="15" hidden="false" customHeight="false" outlineLevel="0" collapsed="false">
      <c r="A18" s="0" t="s">
        <v>126</v>
      </c>
      <c r="B18" s="0" t="s">
        <v>127</v>
      </c>
      <c r="C18" s="0" t="s">
        <v>128</v>
      </c>
      <c r="D18" s="0" t="s">
        <v>84</v>
      </c>
      <c r="E18" s="0" t="s">
        <v>85</v>
      </c>
      <c r="F18" s="0" t="s">
        <v>129</v>
      </c>
      <c r="G18" s="0" t="n">
        <f aca="false">BoardQty*2</f>
        <v>2</v>
      </c>
      <c r="H18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0.015</v>
      </c>
      <c r="I18" s="12" t="n">
        <f aca="false">IFERROR(G18*H18,"")</f>
        <v>0.03</v>
      </c>
      <c r="J18" s="0" t="n">
        <v>34337</v>
      </c>
      <c r="L18" s="12" t="n">
        <f aca="false">IFERROR(LOOKUP(IF(K18="",G18,K18),{0,1,10,100,1000,2500,5000,10000,25000,50000,125000},{0,0.12,0.112,0.0429,0.01889,0.01632,0.0146,0.0131,0.01202,0.01129,0.01104}),"")</f>
        <v>0.12</v>
      </c>
      <c r="M18" s="12" t="n">
        <f aca="false">IFERROR(IF(K18="",G18,K18)*L18,"")</f>
        <v>0.24</v>
      </c>
      <c r="N18" s="0" t="s">
        <v>130</v>
      </c>
      <c r="O18" s="13" t="s">
        <v>29</v>
      </c>
      <c r="V18" s="0" t="n">
        <v>12597</v>
      </c>
      <c r="X18" s="12" t="n">
        <f aca="false">IFERROR(LOOKUP(IF(W18="",G18,W18),{0,1,10,100,1000,5000,10000,25000},{0,0.12,0.058,0.025,0.018,0.012,0.011,0.01}),"")</f>
        <v>0.12</v>
      </c>
      <c r="Y18" s="12" t="n">
        <f aca="false">IFERROR(IF(W18="",G18,W18)*X18,"")</f>
        <v>0.24</v>
      </c>
      <c r="Z18" s="0" t="s">
        <v>131</v>
      </c>
      <c r="AA18" s="13" t="s">
        <v>29</v>
      </c>
      <c r="AD18" s="12" t="n">
        <f aca="false">IFERROR(LOOKUP(IF(AC18="",G18,AC18),{0,1,5000,10000,25000},{0,0.015,0.015,0.012,0.01}),"")</f>
        <v>0.015</v>
      </c>
      <c r="AE18" s="12" t="n">
        <f aca="false">IFERROR(IF(AC18="",G18,AC18)*AD18,"")</f>
        <v>0.03</v>
      </c>
      <c r="AF18" s="0" t="s">
        <v>132</v>
      </c>
      <c r="AG18" s="13" t="s">
        <v>29</v>
      </c>
    </row>
    <row r="19" customFormat="false" ht="15" hidden="false" customHeight="false" outlineLevel="0" collapsed="false">
      <c r="A19" s="0" t="s">
        <v>133</v>
      </c>
      <c r="B19" s="0" t="s">
        <v>134</v>
      </c>
      <c r="C19" s="0" t="s">
        <v>135</v>
      </c>
      <c r="D19" s="0" t="s">
        <v>84</v>
      </c>
      <c r="E19" s="0" t="s">
        <v>85</v>
      </c>
      <c r="F19" s="0" t="s">
        <v>136</v>
      </c>
      <c r="G19" s="0" t="n">
        <f aca="false">BoardQty*1</f>
        <v>1</v>
      </c>
      <c r="H19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0.024449</v>
      </c>
      <c r="I19" s="12" t="n">
        <f aca="false">IFERROR(G19*H19,"")</f>
        <v>0.024449</v>
      </c>
      <c r="J19" s="0" t="n">
        <v>500931</v>
      </c>
      <c r="L19" s="12" t="n">
        <f aca="false">IFERROR(LOOKUP(IF(K19="",G19,K19),{0,1,10,100,1000,2500,5000,10000,25000,50000,125000},{0,0.12,0.112,0.0429,0.01889,0.01632,0.0146,0.0131,0.01202,0.01129,0.01104}),"")</f>
        <v>0.12</v>
      </c>
      <c r="M19" s="12" t="n">
        <f aca="false">IFERROR(IF(K19="",G19,K19)*L19,"")</f>
        <v>0.12</v>
      </c>
      <c r="N19" s="0" t="s">
        <v>137</v>
      </c>
      <c r="O19" s="13" t="s">
        <v>29</v>
      </c>
      <c r="R19" s="12" t="n">
        <f aca="false">IFERROR(LOOKUP(IF(Q19="",G19,Q19),{0,1,25,50,100,250,500},{0,0.114804,0.0555949,0.045709,0.0411381,0.0357168,0.0316774}),"")</f>
        <v>0.114804</v>
      </c>
      <c r="S19" s="12" t="n">
        <f aca="false">IFERROR(IF(Q19="",G19,Q19)*R19,"")</f>
        <v>0.114804</v>
      </c>
      <c r="T19" s="0" t="s">
        <v>138</v>
      </c>
      <c r="U19" s="13" t="s">
        <v>29</v>
      </c>
      <c r="V19" s="0" t="n">
        <v>3632</v>
      </c>
      <c r="X19" s="12" t="n">
        <f aca="false">IFERROR(LOOKUP(IF(W19="",G19,W19),{0,1,10,100,1000,5000,10000,25000},{0,0.12,0.058,0.025,0.018,0.012,0.011,0.01}),"")</f>
        <v>0.12</v>
      </c>
      <c r="Y19" s="12" t="n">
        <f aca="false">IFERROR(IF(W19="",G19,W19)*X19,"")</f>
        <v>0.12</v>
      </c>
      <c r="Z19" s="0" t="s">
        <v>139</v>
      </c>
      <c r="AA19" s="13" t="s">
        <v>29</v>
      </c>
      <c r="AD19" s="12" t="n">
        <f aca="false">IFERROR(LOOKUP(IF(AC19="",G19,AC19),{0,1,25,50,100,250,500,1000},{0,0.12,0.058,0.042,0.025,0.023,0.02,0.018}),"")</f>
        <v>0.12</v>
      </c>
      <c r="AE19" s="12" t="n">
        <f aca="false">IFERROR(IF(AC19="",G19,AC19)*AD19,"")</f>
        <v>0.12</v>
      </c>
      <c r="AF19" s="0" t="s">
        <v>140</v>
      </c>
      <c r="AG19" s="13" t="s">
        <v>29</v>
      </c>
      <c r="AH19" s="0" t="n">
        <v>2800</v>
      </c>
      <c r="AJ19" s="12" t="n">
        <f aca="false">IFERROR(LOOKUP(IF(AI19="",G19,AI19),{0,1,500,1000,2500,5000},{0,0.024449,0.024449,0.023386,0.023386,0.02126}),"")</f>
        <v>0.024449</v>
      </c>
      <c r="AK19" s="12" t="n">
        <f aca="false">IFERROR(IF(AI19="",G19,AI19)*AJ19,"")</f>
        <v>0.024449</v>
      </c>
      <c r="AL19" s="0" t="s">
        <v>141</v>
      </c>
      <c r="AM19" s="13" t="s">
        <v>29</v>
      </c>
    </row>
    <row r="20" customFormat="false" ht="15" hidden="false" customHeight="false" outlineLevel="0" collapsed="false">
      <c r="A20" s="0" t="s">
        <v>142</v>
      </c>
      <c r="B20" s="0" t="s">
        <v>143</v>
      </c>
      <c r="C20" s="0" t="s">
        <v>144</v>
      </c>
      <c r="D20" s="0" t="s">
        <v>84</v>
      </c>
      <c r="E20" s="0" t="s">
        <v>85</v>
      </c>
      <c r="F20" s="0" t="s">
        <v>145</v>
      </c>
      <c r="G20" s="0" t="n">
        <f aca="false">BoardQty*1</f>
        <v>1</v>
      </c>
      <c r="H20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0.114804</v>
      </c>
      <c r="I20" s="12" t="n">
        <f aca="false">IFERROR(G20*H20,"")</f>
        <v>0.114804</v>
      </c>
      <c r="J20" s="0" t="n">
        <v>4669</v>
      </c>
      <c r="L20" s="12" t="n">
        <f aca="false">IFERROR(LOOKUP(IF(K20="",G20,K20),{0,1,10,100,1000,2500,5000,10000,25000,50000,125000},{0,0.12,0.112,0.0429,0.01889,0.01632,0.0146,0.0131,0.01202,0.01129,0.01104}),"")</f>
        <v>0.12</v>
      </c>
      <c r="M20" s="12" t="n">
        <f aca="false">IFERROR(IF(K20="",G20,K20)*L20,"")</f>
        <v>0.12</v>
      </c>
      <c r="N20" s="0" t="s">
        <v>146</v>
      </c>
      <c r="O20" s="13" t="s">
        <v>29</v>
      </c>
      <c r="R20" s="12" t="n">
        <f aca="false">IFERROR(LOOKUP(IF(Q20="",G20,Q20),{0,1,25,50,100,250,500},{0,0.114804,0.0555949,0.0456027,0.0410318,0.0357168,0.0316774}),"")</f>
        <v>0.114804</v>
      </c>
      <c r="S20" s="12" t="n">
        <f aca="false">IFERROR(IF(Q20="",G20,Q20)*R20,"")</f>
        <v>0.114804</v>
      </c>
      <c r="T20" s="0" t="s">
        <v>147</v>
      </c>
      <c r="U20" s="13" t="s">
        <v>29</v>
      </c>
      <c r="V20" s="0" t="n">
        <v>12286</v>
      </c>
      <c r="X20" s="12" t="n">
        <f aca="false">IFERROR(LOOKUP(IF(W20="",G20,W20),{0,1,10,100,1000,5000,10000,25000},{0,0.12,0.058,0.025,0.018,0.012,0.011,0.01}),"")</f>
        <v>0.12</v>
      </c>
      <c r="Y20" s="12" t="n">
        <f aca="false">IFERROR(IF(W20="",G20,W20)*X20,"")</f>
        <v>0.12</v>
      </c>
      <c r="Z20" s="0" t="s">
        <v>148</v>
      </c>
      <c r="AA20" s="13" t="s">
        <v>29</v>
      </c>
      <c r="AD20" s="12" t="n">
        <f aca="false">IFERROR(LOOKUP(IF(AC20="",G20,AC20),{0,1,25,50,100,250,500,1000},{0,0.12,0.058,0.042,0.025,0.023,0.02,0.018}),"")</f>
        <v>0.12</v>
      </c>
      <c r="AE20" s="12" t="n">
        <f aca="false">IFERROR(IF(AC20="",G20,AC20)*AD20,"")</f>
        <v>0.12</v>
      </c>
      <c r="AF20" s="0" t="s">
        <v>149</v>
      </c>
      <c r="AG20" s="13" t="s">
        <v>29</v>
      </c>
      <c r="AH20" s="0" t="n">
        <v>4</v>
      </c>
      <c r="AL20" s="0" t="s">
        <v>150</v>
      </c>
      <c r="AM20" s="13" t="s">
        <v>29</v>
      </c>
    </row>
    <row r="21" customFormat="false" ht="15" hidden="false" customHeight="false" outlineLevel="0" collapsed="false">
      <c r="A21" s="0" t="s">
        <v>151</v>
      </c>
      <c r="B21" s="0" t="s">
        <v>152</v>
      </c>
      <c r="C21" s="0" t="s">
        <v>153</v>
      </c>
      <c r="D21" s="0" t="s">
        <v>84</v>
      </c>
      <c r="E21" s="0" t="s">
        <v>154</v>
      </c>
      <c r="F21" s="0" t="s">
        <v>155</v>
      </c>
      <c r="G21" s="0" t="n">
        <f aca="false">BoardQty*2</f>
        <v>2</v>
      </c>
      <c r="H21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0.081851</v>
      </c>
      <c r="I21" s="12" t="n">
        <f aca="false">IFERROR(G21*H21,"")</f>
        <v>0.163702</v>
      </c>
      <c r="J21" s="0" t="n">
        <v>10595</v>
      </c>
      <c r="L21" s="12" t="n">
        <f aca="false">IFERROR(LOOKUP(IF(K21="",G21,K21),{0,1,10,100,1000,2500,5000,10000,25000,50000},{0,0.35,0.293,0.1145,0.04792,0.04392,0.0363,0.03388,0.03219,0.0319}),"")</f>
        <v>0.35</v>
      </c>
      <c r="M21" s="12" t="n">
        <f aca="false">IFERROR(IF(K21="",G21,K21)*L21,"")</f>
        <v>0.7</v>
      </c>
      <c r="N21" s="0" t="s">
        <v>156</v>
      </c>
      <c r="O21" s="13" t="s">
        <v>29</v>
      </c>
      <c r="R21" s="12" t="n">
        <f aca="false">IFERROR(LOOKUP(IF(Q21="",G21,Q21),{0,1,100,500,1000,2500,5000,25000,50000},{0,0.0867408,0.0867408,0.0575083,0.0477287,0.0417759,0.0370987,0.0292325,0.0278506}),"")</f>
        <v>0.0867408</v>
      </c>
      <c r="S21" s="12" t="n">
        <f aca="false">IFERROR(IF(Q21="",G21,Q21)*R21,"")</f>
        <v>0.1734816</v>
      </c>
      <c r="T21" s="0" t="s">
        <v>157</v>
      </c>
      <c r="U21" s="13" t="s">
        <v>29</v>
      </c>
      <c r="V21" s="0" t="n">
        <v>11475</v>
      </c>
      <c r="X21" s="12" t="n">
        <f aca="false">IFERROR(LOOKUP(IF(W21="",G21,W21),{0,1,10,100,500,1000,5000,10000,25000},{0,0.281,0.127,0.072,0.056,0.035,0.034,0.03,0.029}),"")</f>
        <v>0.281</v>
      </c>
      <c r="Y21" s="12" t="n">
        <f aca="false">IFERROR(IF(W21="",G21,W21)*X21,"")</f>
        <v>0.562</v>
      </c>
      <c r="Z21" s="0" t="s">
        <v>158</v>
      </c>
      <c r="AA21" s="13" t="s">
        <v>29</v>
      </c>
      <c r="AD21" s="12" t="n">
        <f aca="false">IFERROR(LOOKUP(IF(AC21="",G21,AC21),{0,1,10,25,50,100,250,500,1000},{0,0.28,0.126,0.108,0.089,0.071,0.064,0.056,0.035}),"")</f>
        <v>0.28</v>
      </c>
      <c r="AE21" s="12" t="n">
        <f aca="false">IFERROR(IF(AC21="",G21,AC21)*AD21,"")</f>
        <v>0.56</v>
      </c>
      <c r="AF21" s="0" t="s">
        <v>159</v>
      </c>
      <c r="AG21" s="13" t="s">
        <v>29</v>
      </c>
      <c r="AH21" s="0" t="n">
        <v>1850</v>
      </c>
      <c r="AJ21" s="12" t="n">
        <f aca="false">IFERROR(LOOKUP(IF(AI21="",G21,AI21),{0,1,50,500},{0,0.081851,0.081851,0.062717}),"")</f>
        <v>0.081851</v>
      </c>
      <c r="AK21" s="12" t="n">
        <f aca="false">IFERROR(IF(AI21="",G21,AI21)*AJ21,"")</f>
        <v>0.163702</v>
      </c>
      <c r="AL21" s="0" t="s">
        <v>160</v>
      </c>
      <c r="AM21" s="13" t="s">
        <v>29</v>
      </c>
    </row>
    <row r="22" customFormat="false" ht="15" hidden="false" customHeight="false" outlineLevel="0" collapsed="false">
      <c r="A22" s="0" t="s">
        <v>161</v>
      </c>
      <c r="B22" s="0" t="s">
        <v>162</v>
      </c>
      <c r="C22" s="0" t="s">
        <v>94</v>
      </c>
      <c r="D22" s="0" t="s">
        <v>84</v>
      </c>
      <c r="E22" s="0" t="s">
        <v>26</v>
      </c>
      <c r="F22" s="0" t="s">
        <v>95</v>
      </c>
      <c r="G22" s="0" t="n">
        <f aca="false">BoardQty*24</f>
        <v>24</v>
      </c>
      <c r="H22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0.0113741</v>
      </c>
      <c r="I22" s="12" t="n">
        <f aca="false">IFERROR(G22*H22,"")</f>
        <v>0.2729784</v>
      </c>
      <c r="J22" s="0" t="n">
        <v>2539734</v>
      </c>
      <c r="L22" s="12" t="n">
        <f aca="false">IFERROR(LOOKUP(IF(K22="",G22,K22),{0,1,10,100,1000,2500,5000,10000,25000,50000,125000},{0,0.1,0.019,0.0076,0.00341,0.00296,0.00245,0.00213,0.00187,0.00171,0.00168}),"")</f>
        <v>0.019</v>
      </c>
      <c r="M22" s="12" t="n">
        <f aca="false">IFERROR(IF(K22="",G22,K22)*L22,"")</f>
        <v>0.456</v>
      </c>
      <c r="N22" s="0" t="s">
        <v>96</v>
      </c>
      <c r="O22" s="13" t="s">
        <v>29</v>
      </c>
      <c r="R22" s="12" t="n">
        <f aca="false">IFERROR(LOOKUP(IF(Q22="",G22,Q22),{0,1,100,500,1000,2500},{0,0.0113741,0.0113741,0.008504,0.0068032,0.0056339}),"")</f>
        <v>0.0113741</v>
      </c>
      <c r="S22" s="12" t="n">
        <f aca="false">IFERROR(IF(Q22="",G22,Q22)*R22,"")</f>
        <v>0.2729784</v>
      </c>
      <c r="T22" s="0" t="s">
        <v>97</v>
      </c>
      <c r="U22" s="13" t="s">
        <v>29</v>
      </c>
      <c r="V22" s="0" t="n">
        <v>426702</v>
      </c>
      <c r="X22" s="12" t="n">
        <f aca="false">IFERROR(LOOKUP(IF(W22="",G22,W22),{0,1,10,100,1000,5000,10000},{0,0.101,0.013,0.004,0.003,0.003,0.002}),"")</f>
        <v>0.013</v>
      </c>
      <c r="Y22" s="12" t="n">
        <f aca="false">IFERROR(IF(W22="",G22,W22)*X22,"")</f>
        <v>0.312</v>
      </c>
      <c r="Z22" s="0" t="s">
        <v>98</v>
      </c>
      <c r="AA22" s="13" t="s">
        <v>29</v>
      </c>
      <c r="AD22" s="12" t="n">
        <f aca="false">IFERROR(LOOKUP(IF(AC22="",G22,AC22),{0,1,10,25,100,250,500,1000},{0,0.1,0.018,0.012,0.007,0.005,0.004,0.003}),"")</f>
        <v>0.018</v>
      </c>
      <c r="AE22" s="12" t="n">
        <f aca="false">IFERROR(IF(AC22="",G22,AC22)*AD22,"")</f>
        <v>0.432</v>
      </c>
      <c r="AF22" s="0" t="s">
        <v>99</v>
      </c>
      <c r="AG22" s="13" t="s">
        <v>29</v>
      </c>
      <c r="AH22" s="0" t="n">
        <v>8</v>
      </c>
      <c r="AJ22" s="12" t="n">
        <f aca="false">IFERROR(LOOKUP(IF(AI22="",G22,AI22),{0,1,5},{0,23.36474,19.29345}),"")</f>
        <v>19.29345</v>
      </c>
      <c r="AK22" s="12" t="n">
        <f aca="false">IFERROR(IF(AI22="",G22,AI22)*AJ22,"")</f>
        <v>463.0428</v>
      </c>
      <c r="AL22" s="0" t="s">
        <v>100</v>
      </c>
      <c r="AM22" s="13" t="s">
        <v>29</v>
      </c>
    </row>
    <row r="23" customFormat="false" ht="15" hidden="false" customHeight="false" outlineLevel="0" collapsed="false">
      <c r="A23" s="0" t="s">
        <v>163</v>
      </c>
      <c r="B23" s="0" t="s">
        <v>164</v>
      </c>
      <c r="C23" s="0" t="s">
        <v>165</v>
      </c>
      <c r="D23" s="0" t="s">
        <v>166</v>
      </c>
      <c r="E23" s="0" t="s">
        <v>167</v>
      </c>
      <c r="F23" s="0" t="s">
        <v>168</v>
      </c>
      <c r="G23" s="0" t="n">
        <f aca="false">BoardQty*12</f>
        <v>12</v>
      </c>
      <c r="H23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0.088</v>
      </c>
      <c r="I23" s="12" t="n">
        <f aca="false">IFERROR(G23*H23,"")</f>
        <v>1.056</v>
      </c>
      <c r="J23" s="0" t="n">
        <v>108564</v>
      </c>
      <c r="L23" s="12" t="n">
        <f aca="false">IFERROR(LOOKUP(IF(K23="",G23,K23),{0,1,10,25,50,100,250,500,1000,5000},{0,0.1,0.088,0.0856,0.0824,0.0778,0.07324,0.07018,0.0534,0.04425}),"")</f>
        <v>0.088</v>
      </c>
      <c r="M23" s="12" t="n">
        <f aca="false">IFERROR(IF(K23="",G23,K23)*L23,"")</f>
        <v>1.056</v>
      </c>
      <c r="N23" s="0" t="s">
        <v>169</v>
      </c>
      <c r="O23" s="13" t="s">
        <v>29</v>
      </c>
      <c r="R23" s="12" t="n">
        <f aca="false">IFERROR(LOOKUP(IF(Q23="",G23,Q23),{0,1,100,500,1000},{0,0.20197,0.172206,0.150946,0.121182}),"")</f>
        <v>0.20197</v>
      </c>
      <c r="S23" s="12" t="n">
        <f aca="false">IFERROR(IF(Q23="",G23,Q23)*R23,"")</f>
        <v>2.42364</v>
      </c>
      <c r="T23" s="0" t="s">
        <v>170</v>
      </c>
      <c r="U23" s="13" t="s">
        <v>29</v>
      </c>
      <c r="V23" s="0" t="n">
        <v>40876</v>
      </c>
      <c r="X23" s="12" t="n">
        <f aca="false">IFERROR(LOOKUP(IF(W23="",G23,W23),{0,1,25,50,100,250,500,1000,2000,5000},{0,0.101,0.075,0.069,0.066,0.063,0.058,0.054,0.052,0.05}),"")</f>
        <v>0.101</v>
      </c>
      <c r="Y23" s="12" t="n">
        <f aca="false">IFERROR(IF(W23="",G23,W23)*X23,"")</f>
        <v>1.212</v>
      </c>
      <c r="Z23" s="0" t="s">
        <v>171</v>
      </c>
      <c r="AA23" s="13" t="s">
        <v>29</v>
      </c>
      <c r="AD23" s="12" t="n">
        <f aca="false">IFERROR(LOOKUP(IF(AC23="",G23,AC23),{0,1,100,500,1000,2000},{0,0.2,0.17,0.15,0.12,0.1}),"")</f>
        <v>0.2</v>
      </c>
      <c r="AE23" s="12" t="n">
        <f aca="false">IFERROR(IF(AC23="",G23,AC23)*AD23,"")</f>
        <v>2.4</v>
      </c>
      <c r="AF23" s="0" t="s">
        <v>172</v>
      </c>
      <c r="AG23" s="13" t="s">
        <v>29</v>
      </c>
    </row>
    <row r="24" customFormat="false" ht="15" hidden="false" customHeight="false" outlineLevel="0" collapsed="false">
      <c r="A24" s="0" t="s">
        <v>173</v>
      </c>
      <c r="B24" s="0" t="s">
        <v>174</v>
      </c>
      <c r="C24" s="0" t="s">
        <v>175</v>
      </c>
      <c r="D24" s="0" t="s">
        <v>176</v>
      </c>
      <c r="E24" s="0" t="s">
        <v>177</v>
      </c>
      <c r="F24" s="0" t="s">
        <v>174</v>
      </c>
      <c r="G24" s="0" t="n">
        <f aca="false">BoardQty*1</f>
        <v>1</v>
      </c>
      <c r="H24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0.492</v>
      </c>
      <c r="I24" s="12" t="n">
        <f aca="false">IFERROR(G24*H24,"")</f>
        <v>0.492</v>
      </c>
      <c r="J24" s="0" t="n">
        <v>1945</v>
      </c>
      <c r="L24" s="12" t="n">
        <f aca="false">IFERROR(LOOKUP(IF(K24="",G24,K24),{0,1,10,25,100,250,500,1000,2500,5000},{0,0.81,0.63,0.522,0.45,0.396,0.342,0.27,0.252,0.243}),"")</f>
        <v>0.81</v>
      </c>
      <c r="M24" s="12" t="n">
        <f aca="false">IFERROR(IF(K24="",G24,K24)*L24,"")</f>
        <v>0.81</v>
      </c>
      <c r="N24" s="0" t="s">
        <v>178</v>
      </c>
      <c r="O24" s="13" t="s">
        <v>29</v>
      </c>
      <c r="R24" s="12" t="n">
        <f aca="false">IFERROR(LOOKUP(IF(Q24="",G24,Q24),{0,1,10,100,250,500,2000,6000,20000},{0,1.89214,1.049181,0.76536,0.741974,0.687761,0.634611,0.580398,0.526185}),"")</f>
        <v>1.89214</v>
      </c>
      <c r="S24" s="12" t="n">
        <f aca="false">IFERROR(IF(Q24="",G24,Q24)*R24,"")</f>
        <v>1.89214</v>
      </c>
      <c r="T24" s="0" t="s">
        <v>179</v>
      </c>
      <c r="U24" s="13" t="s">
        <v>29</v>
      </c>
      <c r="V24" s="0" t="n">
        <v>1865</v>
      </c>
      <c r="X24" s="12" t="n">
        <f aca="false">IFERROR(LOOKUP(IF(W24="",G24,W24),{0,1,10,50,100,500,1000,2000,5000,10000},{0,0.492,0.454,0.403,0.36,0.316,0.296,0.277,0.259,0.245}),"")</f>
        <v>0.492</v>
      </c>
      <c r="Y24" s="12" t="n">
        <f aca="false">IFERROR(IF(W24="",G24,W24)*X24,"")</f>
        <v>0.492</v>
      </c>
      <c r="Z24" s="0" t="s">
        <v>180</v>
      </c>
      <c r="AA24" s="13" t="s">
        <v>29</v>
      </c>
      <c r="AD24" s="12" t="n">
        <f aca="false">IFERROR(LOOKUP(IF(AC24="",G24,AC24),{0,1,10,25,50,100,500,1000,2500},{0,1.63,1.13,1.05,0.977,0.9,0.675,0.573,0.544}),"")</f>
        <v>1.63</v>
      </c>
      <c r="AE24" s="12" t="n">
        <f aca="false">IFERROR(IF(AC24="",G24,AC24)*AD24,"")</f>
        <v>1.63</v>
      </c>
      <c r="AF24" s="0" t="s">
        <v>181</v>
      </c>
      <c r="AG24" s="13" t="s">
        <v>29</v>
      </c>
      <c r="AH24" s="0" t="n">
        <v>20</v>
      </c>
      <c r="AJ24" s="12" t="n">
        <f aca="false">IFERROR(LOOKUP(IF(AI24="",G24,AI24),{0,1,5,25},{0,0.812132,0.812132,0.746226}),"")</f>
        <v>0.812132</v>
      </c>
      <c r="AK24" s="12" t="n">
        <f aca="false">IFERROR(IF(AI24="",G24,AI24)*AJ24,"")</f>
        <v>0.812132</v>
      </c>
      <c r="AL24" s="0" t="s">
        <v>182</v>
      </c>
      <c r="AM24" s="13" t="s">
        <v>29</v>
      </c>
    </row>
    <row r="25" customFormat="false" ht="15" hidden="false" customHeight="false" outlineLevel="0" collapsed="false">
      <c r="A25" s="0" t="s">
        <v>183</v>
      </c>
      <c r="B25" s="0" t="s">
        <v>184</v>
      </c>
      <c r="C25" s="0" t="s">
        <v>185</v>
      </c>
      <c r="D25" s="0" t="s">
        <v>186</v>
      </c>
      <c r="E25" s="0" t="s">
        <v>187</v>
      </c>
      <c r="F25" s="0" t="s">
        <v>188</v>
      </c>
      <c r="G25" s="0" t="n">
        <f aca="false">BoardQty*1</f>
        <v>1</v>
      </c>
      <c r="H25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0.51</v>
      </c>
      <c r="I25" s="12" t="n">
        <f aca="false">IFERROR(G25*H25,"")</f>
        <v>0.51</v>
      </c>
      <c r="J25" s="0" t="n">
        <v>6063</v>
      </c>
      <c r="L25" s="12" t="n">
        <f aca="false">IFERROR(LOOKUP(IF(K25="",G25,K25),{0,1,10,100,500,1000,2125},{0,0.52,0.443,0.3304,0.2596,0.2006,0.1829}),"")</f>
        <v>0.52</v>
      </c>
      <c r="M25" s="12" t="n">
        <f aca="false">IFERROR(IF(K25="",G25,K25)*L25,"")</f>
        <v>0.52</v>
      </c>
      <c r="N25" s="0" t="s">
        <v>189</v>
      </c>
      <c r="O25" s="13" t="s">
        <v>29</v>
      </c>
      <c r="R25" s="12" t="n">
        <f aca="false">IFERROR(LOOKUP(IF(Q25="",G25,Q25),{0,1,10,100,250,500,900,3000,9000},{0,0.571894,0.466657,0.257246,0.254057,0.250868,0.17008,0.163702,0.157324}),"")</f>
        <v>0.571894</v>
      </c>
      <c r="S25" s="12" t="n">
        <f aca="false">IFERROR(IF(Q25="",G25,Q25)*R25,"")</f>
        <v>0.571894</v>
      </c>
      <c r="T25" s="0" t="s">
        <v>190</v>
      </c>
      <c r="U25" s="13" t="s">
        <v>29</v>
      </c>
      <c r="V25" s="0" t="n">
        <v>2597</v>
      </c>
      <c r="X25" s="12" t="n">
        <f aca="false">IFERROR(LOOKUP(IF(W25="",G25,W25),{0,1,10,100,1000,2500,10000,25000},{0,0.511,0.427,0.261,0.202,0.171,0.159,0.155}),"")</f>
        <v>0.511</v>
      </c>
      <c r="Y25" s="12" t="n">
        <f aca="false">IFERROR(IF(W25="",G25,W25)*X25,"")</f>
        <v>0.511</v>
      </c>
      <c r="Z25" s="0" t="s">
        <v>191</v>
      </c>
      <c r="AA25" s="13" t="s">
        <v>29</v>
      </c>
      <c r="AD25" s="12" t="n">
        <f aca="false">IFERROR(LOOKUP(IF(AC25="",G25,AC25),{0,1,10,100,1000,2500,10000,25000,50000},{0,0.51,0.426,0.26,0.201,0.172,0.16,0.151,0.148}),"")</f>
        <v>0.51</v>
      </c>
      <c r="AE25" s="12" t="n">
        <f aca="false">IFERROR(IF(AC25="",G25,AC25)*AD25,"")</f>
        <v>0.51</v>
      </c>
      <c r="AF25" s="0" t="s">
        <v>192</v>
      </c>
      <c r="AG25" s="13" t="s">
        <v>29</v>
      </c>
      <c r="AH25" s="0" t="n">
        <v>7</v>
      </c>
      <c r="AJ25" s="12" t="n">
        <f aca="false">IFERROR(LOOKUP(IF(AI25="",G25,AI25),{0,1,2,5,10,20},{0,10.15165,8.17447,6.18666,6.15477,6.13351}),"")</f>
        <v>10.15165</v>
      </c>
      <c r="AK25" s="12" t="n">
        <f aca="false">IFERROR(IF(AI25="",G25,AI25)*AJ25,"")</f>
        <v>10.15165</v>
      </c>
      <c r="AL25" s="0" t="s">
        <v>193</v>
      </c>
      <c r="AM25" s="13" t="s">
        <v>29</v>
      </c>
    </row>
    <row r="26" customFormat="false" ht="15" hidden="false" customHeight="false" outlineLevel="0" collapsed="false">
      <c r="A26" s="0" t="s">
        <v>194</v>
      </c>
      <c r="B26" s="0" t="s">
        <v>195</v>
      </c>
      <c r="C26" s="0" t="s">
        <v>196</v>
      </c>
      <c r="D26" s="0" t="s">
        <v>197</v>
      </c>
      <c r="E26" s="0" t="s">
        <v>187</v>
      </c>
      <c r="F26" s="0" t="s">
        <v>198</v>
      </c>
      <c r="G26" s="0" t="n">
        <f aca="false">BoardQty*1</f>
        <v>1</v>
      </c>
      <c r="H26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0.472</v>
      </c>
      <c r="I26" s="12" t="n">
        <f aca="false">IFERROR(G26*H26,"")</f>
        <v>0.472</v>
      </c>
      <c r="J26" s="0" t="n">
        <v>37663</v>
      </c>
      <c r="L26" s="12" t="n">
        <f aca="false">IFERROR(LOOKUP(IF(K26="",G26,K26),{0,1,10,100,500,1000},{0,0.48,0.413,0.308,0.242,0.187}),"")</f>
        <v>0.48</v>
      </c>
      <c r="M26" s="12" t="n">
        <f aca="false">IFERROR(IF(K26="",G26,K26)*L26,"")</f>
        <v>0.48</v>
      </c>
      <c r="N26" s="0" t="s">
        <v>199</v>
      </c>
      <c r="O26" s="13" t="s">
        <v>29</v>
      </c>
      <c r="R26" s="12" t="n">
        <f aca="false">IFERROR(LOOKUP(IF(Q26="",G26,Q26),{0,1,10,100,250,500,900,3000,9000},{0,0.527248,0.43583,0.240238,0.237049,0.23386,0.15945,0.152009,0.144568}),"")</f>
        <v>0.527248</v>
      </c>
      <c r="S26" s="12" t="n">
        <f aca="false">IFERROR(IF(Q26="",G26,Q26)*R26,"")</f>
        <v>0.527248</v>
      </c>
      <c r="T26" s="0" t="s">
        <v>200</v>
      </c>
      <c r="U26" s="13" t="s">
        <v>29</v>
      </c>
      <c r="V26" s="0" t="n">
        <v>8093</v>
      </c>
      <c r="X26" s="12" t="n">
        <f aca="false">IFERROR(LOOKUP(IF(W26="",G26,W26),{0,1,10,100,1000,2500,10000,25000},{0,0.472,0.398,0.243,0.187,0.16,0.149,0.142}),"")</f>
        <v>0.472</v>
      </c>
      <c r="Y26" s="12" t="n">
        <f aca="false">IFERROR(IF(W26="",G26,W26)*X26,"")</f>
        <v>0.472</v>
      </c>
      <c r="Z26" s="0" t="s">
        <v>201</v>
      </c>
      <c r="AA26" s="13" t="s">
        <v>29</v>
      </c>
      <c r="AD26" s="12" t="n">
        <f aca="false">IFERROR(LOOKUP(IF(AC26="",G26,AC26),{0,1,10,100,1000,2500,10000,25000,50000},{0,0.476,0.398,0.242,0.187,0.16,0.149,0.141,0.138}),"")</f>
        <v>0.476</v>
      </c>
      <c r="AE26" s="12" t="n">
        <f aca="false">IFERROR(IF(AC26="",G26,AC26)*AD26,"")</f>
        <v>0.476</v>
      </c>
      <c r="AF26" s="0" t="s">
        <v>202</v>
      </c>
      <c r="AG26" s="13" t="s">
        <v>29</v>
      </c>
      <c r="AH26" s="0" t="n">
        <v>36</v>
      </c>
      <c r="AJ26" s="12" t="n">
        <f aca="false">IFERROR(LOOKUP(IF(AI26="",G26,AI26),{0,1,2,10,20,40},{0,9.43944,7.60045,5.76146,5.67642,4.41145}),"")</f>
        <v>9.43944</v>
      </c>
      <c r="AK26" s="12" t="n">
        <f aca="false">IFERROR(IF(AI26="",G26,AI26)*AJ26,"")</f>
        <v>9.43944</v>
      </c>
      <c r="AL26" s="0" t="s">
        <v>203</v>
      </c>
      <c r="AM26" s="13" t="s">
        <v>29</v>
      </c>
    </row>
    <row r="27" customFormat="false" ht="15" hidden="false" customHeight="false" outlineLevel="0" collapsed="false">
      <c r="A27" s="0" t="s">
        <v>204</v>
      </c>
      <c r="B27" s="0" t="s">
        <v>205</v>
      </c>
      <c r="C27" s="0" t="s">
        <v>206</v>
      </c>
      <c r="D27" s="0" t="s">
        <v>207</v>
      </c>
      <c r="E27" s="0" t="s">
        <v>154</v>
      </c>
      <c r="F27" s="0" t="s">
        <v>208</v>
      </c>
      <c r="G27" s="0" t="n">
        <f aca="false">BoardQty*3</f>
        <v>3</v>
      </c>
      <c r="H27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2</v>
      </c>
      <c r="I27" s="12" t="n">
        <f aca="false">IFERROR(G27*H27,"")</f>
        <v>6</v>
      </c>
      <c r="J27" s="0" t="n">
        <v>2086</v>
      </c>
      <c r="L27" s="12" t="n">
        <f aca="false">IFERROR(LOOKUP(IF(K27="",G27,K27),{0,1,10,25,50,100,250,500,1000,5000},{0,2.06,1.917,1.8104,1.5976,1.3135,1.278,1.207,1.136,0.994}),"")</f>
        <v>2.06</v>
      </c>
      <c r="M27" s="12" t="n">
        <f aca="false">IFERROR(IF(K27="",G27,K27)*L27,"")</f>
        <v>6.18</v>
      </c>
      <c r="N27" s="0" t="s">
        <v>209</v>
      </c>
      <c r="O27" s="13" t="s">
        <v>29</v>
      </c>
      <c r="R27" s="12" t="n">
        <f aca="false">IFERROR(LOOKUP(IF(Q27="",G27,Q27),{0,1,10,25,50,100,500,1000},{0,2.00907,1.76458,1.66891,1.55198,1.28623,1.19056,1.11615}),"")</f>
        <v>2.00907</v>
      </c>
      <c r="S27" s="12" t="n">
        <f aca="false">IFERROR(IF(Q27="",G27,Q27)*R27,"")</f>
        <v>6.02721</v>
      </c>
      <c r="T27" s="0" t="s">
        <v>210</v>
      </c>
      <c r="U27" s="13" t="s">
        <v>29</v>
      </c>
      <c r="V27" s="0" t="n">
        <v>1467</v>
      </c>
      <c r="X27" s="12" t="n">
        <f aca="false">IFERROR(LOOKUP(IF(W27="",G27,W27),{0,1,10,50,100,250,500,1000,2500,5000},{0,2,1.77,1.56,1.29,1.24,1.19,1.11,1.04,1.03}),"")</f>
        <v>2</v>
      </c>
      <c r="Y27" s="12" t="n">
        <f aca="false">IFERROR(IF(W27="",G27,W27)*X27,"")</f>
        <v>6</v>
      </c>
      <c r="Z27" s="0" t="s">
        <v>211</v>
      </c>
      <c r="AA27" s="13" t="s">
        <v>29</v>
      </c>
      <c r="AD27" s="12" t="n">
        <f aca="false">IFERROR(LOOKUP(IF(AC27="",G27,AC27),{0,1,10,25,50,100,500,1000,2500},{0,2,1.76,1.66,1.55,1.28,1.18,1.11,1.04}),"")</f>
        <v>2</v>
      </c>
      <c r="AE27" s="12" t="n">
        <f aca="false">IFERROR(IF(AC27="",G27,AC27)*AD27,"")</f>
        <v>6</v>
      </c>
      <c r="AF27" s="0" t="s">
        <v>212</v>
      </c>
      <c r="AG27" s="13" t="s">
        <v>29</v>
      </c>
    </row>
    <row r="28" customFormat="false" ht="15" hidden="false" customHeight="false" outlineLevel="0" collapsed="false">
      <c r="A28" s="0" t="s">
        <v>213</v>
      </c>
      <c r="B28" s="0" t="s">
        <v>214</v>
      </c>
      <c r="C28" s="0" t="s">
        <v>215</v>
      </c>
      <c r="D28" s="0" t="s">
        <v>216</v>
      </c>
      <c r="E28" s="0" t="s">
        <v>74</v>
      </c>
      <c r="F28" s="0" t="s">
        <v>217</v>
      </c>
      <c r="G28" s="0" t="n">
        <f aca="false">BoardQty*1</f>
        <v>1</v>
      </c>
      <c r="H28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1.35</v>
      </c>
      <c r="I28" s="12" t="n">
        <f aca="false">IFERROR(G28*H28,"")</f>
        <v>1.35</v>
      </c>
      <c r="J28" s="0" t="n">
        <v>1773</v>
      </c>
      <c r="L28" s="12" t="n">
        <f aca="false">IFERROR(LOOKUP(IF(K28="",G28,K28),{0,1,10,100,500,1000,5000,10000},{0,1.6,1.455,1.2474,1.0395,0.891,0.79002,0.7722}),"")</f>
        <v>1.6</v>
      </c>
      <c r="M28" s="12" t="n">
        <f aca="false">IFERROR(IF(K28="",G28,K28)*L28,"")</f>
        <v>1.6</v>
      </c>
      <c r="N28" s="0" t="s">
        <v>218</v>
      </c>
      <c r="O28" s="13" t="s">
        <v>29</v>
      </c>
      <c r="R28" s="12" t="n">
        <f aca="false">IFERROR(LOOKUP(IF(Q28="",G28,Q28),{0,1,5,10,30,100,300,1000},{0,2.71065,2.66813,2.61498,2.57246,2.4449,2.34923,2.25356}),"")</f>
        <v>2.71065</v>
      </c>
      <c r="S28" s="12" t="n">
        <f aca="false">IFERROR(IF(Q28="",G28,Q28)*R28,"")</f>
        <v>2.71065</v>
      </c>
      <c r="T28" s="0" t="s">
        <v>219</v>
      </c>
      <c r="U28" s="13" t="s">
        <v>29</v>
      </c>
      <c r="V28" s="0" t="n">
        <v>354</v>
      </c>
      <c r="X28" s="12" t="n">
        <f aca="false">IFERROR(LOOKUP(IF(W28="",G28,W28),{0,1,10,100,250,500,1000,2500,5000,10000},{0,1.6,1.3,1.24,1.12,1.04,0.893,0.834,0.792,0.774}),"")</f>
        <v>1.6</v>
      </c>
      <c r="Y28" s="12" t="n">
        <f aca="false">IFERROR(IF(W28="",G28,W28)*X28,"")</f>
        <v>1.6</v>
      </c>
      <c r="Z28" s="0" t="s">
        <v>220</v>
      </c>
      <c r="AA28" s="13" t="s">
        <v>29</v>
      </c>
      <c r="AD28" s="12" t="n">
        <f aca="false">IFERROR(LOOKUP(IF(AC28="",G28,AC28),{0,1,200,250,500,1000},{0,1.35,1.35,1.22,1.12,1.04}),"")</f>
        <v>1.35</v>
      </c>
      <c r="AE28" s="12" t="n">
        <f aca="false">IFERROR(IF(AC28="",G28,AC28)*AD28,"")</f>
        <v>1.35</v>
      </c>
      <c r="AF28" s="0" t="s">
        <v>221</v>
      </c>
      <c r="AG28" s="13" t="s">
        <v>29</v>
      </c>
      <c r="AJ28" s="12" t="n">
        <f aca="false">IFERROR(LOOKUP(IF(AI28="",G28,AI28),{0,1,5,10,25,50},{0,3.95436,3.58231,3.43349,3.189,2.96577}),"")</f>
        <v>3.95436</v>
      </c>
      <c r="AK28" s="12" t="n">
        <f aca="false">IFERROR(IF(AI28="",G28,AI28)*AJ28,"")</f>
        <v>3.95436</v>
      </c>
      <c r="AL28" s="0" t="s">
        <v>222</v>
      </c>
      <c r="AM28" s="13" t="s">
        <v>29</v>
      </c>
    </row>
    <row r="29" customFormat="false" ht="15" hidden="false" customHeight="false" outlineLevel="0" collapsed="false">
      <c r="A29" s="0" t="s">
        <v>223</v>
      </c>
      <c r="B29" s="0" t="s">
        <v>224</v>
      </c>
      <c r="C29" s="0" t="s">
        <v>215</v>
      </c>
      <c r="D29" s="0" t="s">
        <v>216</v>
      </c>
      <c r="E29" s="0" t="s">
        <v>74</v>
      </c>
      <c r="F29" s="0" t="s">
        <v>217</v>
      </c>
      <c r="G29" s="0" t="n">
        <f aca="false">BoardQty*1</f>
        <v>1</v>
      </c>
      <c r="H29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1.35</v>
      </c>
      <c r="I29" s="12" t="n">
        <f aca="false">IFERROR(G29*H29,"")</f>
        <v>1.35</v>
      </c>
      <c r="J29" s="0" t="n">
        <v>1773</v>
      </c>
      <c r="L29" s="12" t="n">
        <f aca="false">IFERROR(LOOKUP(IF(K29="",G29,K29),{0,1,10,100,500,1000,5000,10000},{0,1.6,1.455,1.2474,1.0395,0.891,0.79002,0.7722}),"")</f>
        <v>1.6</v>
      </c>
      <c r="M29" s="12" t="n">
        <f aca="false">IFERROR(IF(K29="",G29,K29)*L29,"")</f>
        <v>1.6</v>
      </c>
      <c r="N29" s="0" t="s">
        <v>218</v>
      </c>
      <c r="O29" s="13" t="s">
        <v>29</v>
      </c>
      <c r="R29" s="12" t="n">
        <f aca="false">IFERROR(LOOKUP(IF(Q29="",G29,Q29),{0,1,5,10,30,100,300,1000},{0,2.71065,2.66813,2.61498,2.57246,2.4449,2.34923,2.25356}),"")</f>
        <v>2.71065</v>
      </c>
      <c r="S29" s="12" t="n">
        <f aca="false">IFERROR(IF(Q29="",G29,Q29)*R29,"")</f>
        <v>2.71065</v>
      </c>
      <c r="T29" s="0" t="s">
        <v>219</v>
      </c>
      <c r="U29" s="13" t="s">
        <v>29</v>
      </c>
      <c r="V29" s="0" t="n">
        <v>354</v>
      </c>
      <c r="X29" s="12" t="n">
        <f aca="false">IFERROR(LOOKUP(IF(W29="",G29,W29),{0,1,10,100,250,500,1000,2500,5000,10000},{0,1.6,1.3,1.24,1.12,1.04,0.893,0.834,0.792,0.774}),"")</f>
        <v>1.6</v>
      </c>
      <c r="Y29" s="12" t="n">
        <f aca="false">IFERROR(IF(W29="",G29,W29)*X29,"")</f>
        <v>1.6</v>
      </c>
      <c r="Z29" s="0" t="s">
        <v>220</v>
      </c>
      <c r="AA29" s="13" t="s">
        <v>29</v>
      </c>
      <c r="AD29" s="12" t="n">
        <f aca="false">IFERROR(LOOKUP(IF(AC29="",G29,AC29),{0,1,200,250,500,1000},{0,1.35,1.35,1.22,1.12,1.04}),"")</f>
        <v>1.35</v>
      </c>
      <c r="AE29" s="12" t="n">
        <f aca="false">IFERROR(IF(AC29="",G29,AC29)*AD29,"")</f>
        <v>1.35</v>
      </c>
      <c r="AF29" s="0" t="s">
        <v>221</v>
      </c>
      <c r="AG29" s="13" t="s">
        <v>29</v>
      </c>
      <c r="AJ29" s="12" t="n">
        <f aca="false">IFERROR(LOOKUP(IF(AI29="",G29,AI29),{0,1,5,10,25,50},{0,3.95436,3.58231,3.43349,3.189,2.96577}),"")</f>
        <v>3.95436</v>
      </c>
      <c r="AK29" s="12" t="n">
        <f aca="false">IFERROR(IF(AI29="",G29,AI29)*AJ29,"")</f>
        <v>3.95436</v>
      </c>
      <c r="AL29" s="0" t="s">
        <v>222</v>
      </c>
      <c r="AM29" s="13" t="s">
        <v>29</v>
      </c>
    </row>
    <row r="31" customFormat="false" ht="15" hidden="false" customHeight="false" outlineLevel="0" collapsed="false">
      <c r="K31" s="0" t="str">
        <f aca="false" t="array" ref="K31:K31">IFERROR(CONCATENATE(TEXT(INDEX($K$7:$K$29,SMALL(IF($N$7:$N$29&lt;&gt;"",IF($K$7:$K$29&lt;&gt;"",ROW($K$7:$K$29)-MIN(ROW($K$7:$K$29))+1,""),""),ROW()-ROW(A$31)+1)),"##0"),","),"")</f>
        <v/>
      </c>
      <c r="L31" s="0" t="str">
        <f aca="false" t="array" ref="L31:L31">IFERROR(CONCATENATE((INDEX($N$7:$N$29,SMALL(IF($N$7:$N$29&lt;&gt;"",IF($K$7:$K$29&lt;&gt;"",ROW($K$7:$K$29)-MIN(ROW($K$7:$K$29))+1,""),""),ROW()-ROW(A$31)+1))),","),"")</f>
        <v/>
      </c>
      <c r="M31" s="0" t="str">
        <f aca="false" t="array" ref="M31:M31">IFERROR(CONCATENATE((INDEX($A$7:$A$29,SMALL(IF($N$7:$N$29&lt;&gt;"",IF($K$7:$K$29&lt;&gt;"",ROW($K$7:$K$29)-MIN(ROW($K$7:$K$29))+1,""),""),ROW()-ROW(A$31)+1))),),"")</f>
        <v/>
      </c>
      <c r="Q31" s="0" t="str">
        <f aca="false" t="array" ref="Q31:Q31">IFERROR(CONCATENATE((INDEX($T$7:$T$29,SMALL(IF($T$7:$T$29&lt;&gt;"",IF($Q$7:$Q$29&lt;&gt;"",ROW($Q$7:$Q$29)-MIN(ROW($Q$7:$Q$29))+1,""),""),ROW()-ROW(A$31)+1)))," "),"")</f>
        <v/>
      </c>
      <c r="R31" s="0" t="str">
        <f aca="false" t="array" ref="R31:R31">IFERROR(CONCATENATE(TEXT(INDEX($Q$7:$Q$29,SMALL(IF($T$7:$T$29&lt;&gt;"",IF($Q$7:$Q$29&lt;&gt;"",ROW($Q$7:$Q$29)-MIN(ROW($Q$7:$Q$29))+1,""),""),ROW()-ROW(A$31)+1)),"##0")," "),"")</f>
        <v/>
      </c>
      <c r="S31" s="0" t="str">
        <f aca="false" t="array" ref="S31:S31">IFERROR(CONCATENATE((INDEX($A$7:$A$29,SMALL(IF($T$7:$T$29&lt;&gt;"",IF($Q$7:$Q$29&lt;&gt;"",ROW($Q$7:$Q$29)-MIN(ROW($Q$7:$Q$29))+1,""),""),ROW()-ROW(A$31)+1))),),"")</f>
        <v/>
      </c>
      <c r="W31" s="0" t="str">
        <f aca="false" t="array" ref="W31:W31">IFERROR(CONCATENATE((INDEX($Z$7:$Z$29,SMALL(IF($Z$7:$Z$29&lt;&gt;"",IF($W$7:$W$29&lt;&gt;"",ROW($W$7:$W$29)-MIN(ROW($W$7:$W$29))+1,""),""),ROW()-ROW(A$31)+1)))," "),"")</f>
        <v/>
      </c>
      <c r="X31" s="0" t="str">
        <f aca="false" t="array" ref="X31:X31">IFERROR(CONCATENATE(TEXT(INDEX($W$7:$W$29,SMALL(IF($Z$7:$Z$29&lt;&gt;"",IF($W$7:$W$29&lt;&gt;"",ROW($W$7:$W$29)-MIN(ROW($W$7:$W$29))+1,""),""),ROW()-ROW(A$31)+1)),"##0")," "),"")</f>
        <v/>
      </c>
      <c r="Y31" s="0" t="str">
        <f aca="false" t="array" ref="Y31:Y31">IFERROR(CONCATENATE((INDEX($A$7:$A$29,SMALL(IF($Z$7:$Z$29&lt;&gt;"",IF($W$7:$W$29&lt;&gt;"",ROW($W$7:$W$29)-MIN(ROW($W$7:$W$29))+1,""),""),ROW()-ROW(A$31)+1))),),"")</f>
        <v/>
      </c>
      <c r="AC31" s="0" t="str">
        <f aca="false" t="array" ref="AC31:AC31">IFERROR(CONCATENATE((INDEX($AF$7:$AF$29,SMALL(IF($AF$7:$AF$29&lt;&gt;"",IF($AC$7:$AC$29&lt;&gt;"",ROW($AC$7:$AC$29)-MIN(ROW($AC$7:$AC$29))+1,""),""),ROW()-ROW(A$31)+1))),","),"")</f>
        <v/>
      </c>
      <c r="AD31" s="0" t="str">
        <f aca="false" t="array" ref="AD31:AD31">IFERROR(CONCATENATE(TEXT(INDEX($AC$7:$AC$29,SMALL(IF($AF$7:$AF$29&lt;&gt;"",IF($AC$7:$AC$29&lt;&gt;"",ROW($AC$7:$AC$29)-MIN(ROW($AC$7:$AC$29))+1,""),""),ROW()-ROW(A$31)+1)),"##0"),","),"")</f>
        <v/>
      </c>
      <c r="AE31" s="0" t="str">
        <f aca="false" t="array" ref="AE31:AE31">IFERROR(CONCATENATE((INDEX($A$7:$A$29,SMALL(IF($AF$7:$AF$29&lt;&gt;"",IF($AC$7:$AC$29&lt;&gt;"",ROW($AC$7:$AC$29)-MIN(ROW($AC$7:$AC$29))+1,""),""),ROW()-ROW(A$31)+1))),),"")</f>
        <v/>
      </c>
      <c r="AI31" s="0" t="str">
        <f aca="false" t="array" ref="AI31:AI31">IFERROR(CONCATENATE((INDEX($AL$7:$AL$29,SMALL(IF($AL$7:$AL$29&lt;&gt;"",IF($AI$7:$AI$29&lt;&gt;"",ROW($AI$7:$AI$29)-MIN(ROW($AI$7:$AI$29))+1,""),""),ROW()-ROW(A$31)+1)))," "),"")</f>
        <v/>
      </c>
      <c r="AJ31" s="0" t="str">
        <f aca="false" t="array" ref="AJ31:AJ31">IFERROR(CONCATENATE(TEXT(INDEX($AI$7:$AI$29,SMALL(IF($AL$7:$AL$29&lt;&gt;"",IF($AI$7:$AI$29&lt;&gt;"",ROW($AI$7:$AI$29)-MIN(ROW($AI$7:$AI$29))+1,""),""),ROW()-ROW(A$31)+1)),"##0")," "),"")</f>
        <v/>
      </c>
      <c r="AK31" s="0" t="str">
        <f aca="false" t="array" ref="AK31:AK31">IFERROR(CONCATENATE((INDEX($A$7:$A$29,SMALL(IF($AL$7:$AL$29&lt;&gt;"",IF($AI$7:$AI$29&lt;&gt;"",ROW($AI$7:$AI$29)-MIN(ROW($AI$7:$AI$29))+1,""),""),ROW()-ROW(A$31)+1))),),"")</f>
        <v/>
      </c>
    </row>
    <row r="32" customFormat="false" ht="15" hidden="false" customHeight="false" outlineLevel="0" collapsed="false">
      <c r="K32" s="0" t="str">
        <f aca="false" t="array" ref="K32:K32">IFERROR(CONCATENATE(TEXT(INDEX($K$7:$K$29,SMALL(IF($N$7:$N$29&lt;&gt;"",IF($K$7:$K$29&lt;&gt;"",ROW($K$7:$K$29)-MIN(ROW($K$7:$K$29))+1,""),""),ROW()-ROW(A$31)+1)),"##0"),","),"")</f>
        <v/>
      </c>
      <c r="L32" s="0" t="str">
        <f aca="false" t="array" ref="L32:L32">IFERROR(CONCATENATE((INDEX($N$7:$N$29,SMALL(IF($N$7:$N$29&lt;&gt;"",IF($K$7:$K$29&lt;&gt;"",ROW($K$7:$K$29)-MIN(ROW($K$7:$K$29))+1,""),""),ROW()-ROW(A$31)+1))),","),"")</f>
        <v/>
      </c>
      <c r="M32" s="0" t="str">
        <f aca="false" t="array" ref="M32:M32">IFERROR(CONCATENATE((INDEX($A$7:$A$29,SMALL(IF($N$7:$N$29&lt;&gt;"",IF($K$7:$K$29&lt;&gt;"",ROW($K$7:$K$29)-MIN(ROW($K$7:$K$29))+1,""),""),ROW()-ROW(A$31)+1))),),"")</f>
        <v/>
      </c>
      <c r="Q32" s="0" t="str">
        <f aca="false" t="array" ref="Q32:Q32">IFERROR(CONCATENATE((INDEX($T$7:$T$29,SMALL(IF($T$7:$T$29&lt;&gt;"",IF($Q$7:$Q$29&lt;&gt;"",ROW($Q$7:$Q$29)-MIN(ROW($Q$7:$Q$29))+1,""),""),ROW()-ROW(A$31)+1)))," "),"")</f>
        <v/>
      </c>
      <c r="R32" s="0" t="str">
        <f aca="false" t="array" ref="R32:R32">IFERROR(CONCATENATE(TEXT(INDEX($Q$7:$Q$29,SMALL(IF($T$7:$T$29&lt;&gt;"",IF($Q$7:$Q$29&lt;&gt;"",ROW($Q$7:$Q$29)-MIN(ROW($Q$7:$Q$29))+1,""),""),ROW()-ROW(A$31)+1)),"##0")," "),"")</f>
        <v/>
      </c>
      <c r="S32" s="0" t="str">
        <f aca="false" t="array" ref="S32:S32">IFERROR(CONCATENATE((INDEX($A$7:$A$29,SMALL(IF($T$7:$T$29&lt;&gt;"",IF($Q$7:$Q$29&lt;&gt;"",ROW($Q$7:$Q$29)-MIN(ROW($Q$7:$Q$29))+1,""),""),ROW()-ROW(A$31)+1))),),"")</f>
        <v/>
      </c>
      <c r="W32" s="0" t="str">
        <f aca="false" t="array" ref="W32:W32">IFERROR(CONCATENATE((INDEX($Z$7:$Z$29,SMALL(IF($Z$7:$Z$29&lt;&gt;"",IF($W$7:$W$29&lt;&gt;"",ROW($W$7:$W$29)-MIN(ROW($W$7:$W$29))+1,""),""),ROW()-ROW(A$31)+1)))," "),"")</f>
        <v/>
      </c>
      <c r="X32" s="0" t="str">
        <f aca="false" t="array" ref="X32:X32">IFERROR(CONCATENATE(TEXT(INDEX($W$7:$W$29,SMALL(IF($Z$7:$Z$29&lt;&gt;"",IF($W$7:$W$29&lt;&gt;"",ROW($W$7:$W$29)-MIN(ROW($W$7:$W$29))+1,""),""),ROW()-ROW(A$31)+1)),"##0")," "),"")</f>
        <v/>
      </c>
      <c r="Y32" s="0" t="str">
        <f aca="false" t="array" ref="Y32:Y32">IFERROR(CONCATENATE((INDEX($A$7:$A$29,SMALL(IF($Z$7:$Z$29&lt;&gt;"",IF($W$7:$W$29&lt;&gt;"",ROW($W$7:$W$29)-MIN(ROW($W$7:$W$29))+1,""),""),ROW()-ROW(A$31)+1))),),"")</f>
        <v/>
      </c>
      <c r="AC32" s="0" t="str">
        <f aca="false" t="array" ref="AC32:AC32">IFERROR(CONCATENATE((INDEX($AF$7:$AF$29,SMALL(IF($AF$7:$AF$29&lt;&gt;"",IF($AC$7:$AC$29&lt;&gt;"",ROW($AC$7:$AC$29)-MIN(ROW($AC$7:$AC$29))+1,""),""),ROW()-ROW(A$31)+1))),","),"")</f>
        <v/>
      </c>
      <c r="AD32" s="0" t="str">
        <f aca="false" t="array" ref="AD32:AD32">IFERROR(CONCATENATE(TEXT(INDEX($AC$7:$AC$29,SMALL(IF($AF$7:$AF$29&lt;&gt;"",IF($AC$7:$AC$29&lt;&gt;"",ROW($AC$7:$AC$29)-MIN(ROW($AC$7:$AC$29))+1,""),""),ROW()-ROW(A$31)+1)),"##0"),","),"")</f>
        <v/>
      </c>
      <c r="AE32" s="0" t="str">
        <f aca="false" t="array" ref="AE32:AE32">IFERROR(CONCATENATE((INDEX($A$7:$A$29,SMALL(IF($AF$7:$AF$29&lt;&gt;"",IF($AC$7:$AC$29&lt;&gt;"",ROW($AC$7:$AC$29)-MIN(ROW($AC$7:$AC$29))+1,""),""),ROW()-ROW(A$31)+1))),),"")</f>
        <v/>
      </c>
      <c r="AI32" s="0" t="str">
        <f aca="false" t="array" ref="AI32:AI32">IFERROR(CONCATENATE((INDEX($AL$7:$AL$29,SMALL(IF($AL$7:$AL$29&lt;&gt;"",IF($AI$7:$AI$29&lt;&gt;"",ROW($AI$7:$AI$29)-MIN(ROW($AI$7:$AI$29))+1,""),""),ROW()-ROW(A$31)+1)))," "),"")</f>
        <v/>
      </c>
      <c r="AJ32" s="0" t="str">
        <f aca="false" t="array" ref="AJ32:AJ32">IFERROR(CONCATENATE(TEXT(INDEX($AI$7:$AI$29,SMALL(IF($AL$7:$AL$29&lt;&gt;"",IF($AI$7:$AI$29&lt;&gt;"",ROW($AI$7:$AI$29)-MIN(ROW($AI$7:$AI$29))+1,""),""),ROW()-ROW(A$31)+1)),"##0")," "),"")</f>
        <v/>
      </c>
      <c r="AK32" s="0" t="str">
        <f aca="false" t="array" ref="AK32:AK32">IFERROR(CONCATENATE((INDEX($A$7:$A$29,SMALL(IF($AL$7:$AL$29&lt;&gt;"",IF($AI$7:$AI$29&lt;&gt;"",ROW($AI$7:$AI$29)-MIN(ROW($AI$7:$AI$29))+1,""),""),ROW()-ROW(A$31)+1))),),"")</f>
        <v/>
      </c>
    </row>
    <row r="33" customFormat="false" ht="15" hidden="false" customHeight="false" outlineLevel="0" collapsed="false">
      <c r="K33" s="0" t="str">
        <f aca="false" t="array" ref="K33:K33">IFERROR(CONCATENATE(TEXT(INDEX($K$7:$K$29,SMALL(IF($N$7:$N$29&lt;&gt;"",IF($K$7:$K$29&lt;&gt;"",ROW($K$7:$K$29)-MIN(ROW($K$7:$K$29))+1,""),""),ROW()-ROW(A$31)+1)),"##0"),","),"")</f>
        <v/>
      </c>
      <c r="L33" s="0" t="str">
        <f aca="false" t="array" ref="L33:L33">IFERROR(CONCATENATE((INDEX($N$7:$N$29,SMALL(IF($N$7:$N$29&lt;&gt;"",IF($K$7:$K$29&lt;&gt;"",ROW($K$7:$K$29)-MIN(ROW($K$7:$K$29))+1,""),""),ROW()-ROW(A$31)+1))),","),"")</f>
        <v/>
      </c>
      <c r="M33" s="0" t="str">
        <f aca="false" t="array" ref="M33:M33">IFERROR(CONCATENATE((INDEX($A$7:$A$29,SMALL(IF($N$7:$N$29&lt;&gt;"",IF($K$7:$K$29&lt;&gt;"",ROW($K$7:$K$29)-MIN(ROW($K$7:$K$29))+1,""),""),ROW()-ROW(A$31)+1))),),"")</f>
        <v/>
      </c>
      <c r="Q33" s="0" t="str">
        <f aca="false" t="array" ref="Q33:Q33">IFERROR(CONCATENATE((INDEX($T$7:$T$29,SMALL(IF($T$7:$T$29&lt;&gt;"",IF($Q$7:$Q$29&lt;&gt;"",ROW($Q$7:$Q$29)-MIN(ROW($Q$7:$Q$29))+1,""),""),ROW()-ROW(A$31)+1)))," "),"")</f>
        <v/>
      </c>
      <c r="R33" s="0" t="str">
        <f aca="false" t="array" ref="R33:R33">IFERROR(CONCATENATE(TEXT(INDEX($Q$7:$Q$29,SMALL(IF($T$7:$T$29&lt;&gt;"",IF($Q$7:$Q$29&lt;&gt;"",ROW($Q$7:$Q$29)-MIN(ROW($Q$7:$Q$29))+1,""),""),ROW()-ROW(A$31)+1)),"##0")," "),"")</f>
        <v/>
      </c>
      <c r="S33" s="0" t="str">
        <f aca="false" t="array" ref="S33:S33">IFERROR(CONCATENATE((INDEX($A$7:$A$29,SMALL(IF($T$7:$T$29&lt;&gt;"",IF($Q$7:$Q$29&lt;&gt;"",ROW($Q$7:$Q$29)-MIN(ROW($Q$7:$Q$29))+1,""),""),ROW()-ROW(A$31)+1))),),"")</f>
        <v/>
      </c>
      <c r="W33" s="0" t="str">
        <f aca="false" t="array" ref="W33:W33">IFERROR(CONCATENATE((INDEX($Z$7:$Z$29,SMALL(IF($Z$7:$Z$29&lt;&gt;"",IF($W$7:$W$29&lt;&gt;"",ROW($W$7:$W$29)-MIN(ROW($W$7:$W$29))+1,""),""),ROW()-ROW(A$31)+1)))," "),"")</f>
        <v/>
      </c>
      <c r="X33" s="0" t="str">
        <f aca="false" t="array" ref="X33:X33">IFERROR(CONCATENATE(TEXT(INDEX($W$7:$W$29,SMALL(IF($Z$7:$Z$29&lt;&gt;"",IF($W$7:$W$29&lt;&gt;"",ROW($W$7:$W$29)-MIN(ROW($W$7:$W$29))+1,""),""),ROW()-ROW(A$31)+1)),"##0")," "),"")</f>
        <v/>
      </c>
      <c r="Y33" s="0" t="str">
        <f aca="false" t="array" ref="Y33:Y33">IFERROR(CONCATENATE((INDEX($A$7:$A$29,SMALL(IF($Z$7:$Z$29&lt;&gt;"",IF($W$7:$W$29&lt;&gt;"",ROW($W$7:$W$29)-MIN(ROW($W$7:$W$29))+1,""),""),ROW()-ROW(A$31)+1))),),"")</f>
        <v/>
      </c>
      <c r="AC33" s="0" t="str">
        <f aca="false" t="array" ref="AC33:AC33">IFERROR(CONCATENATE((INDEX($AF$7:$AF$29,SMALL(IF($AF$7:$AF$29&lt;&gt;"",IF($AC$7:$AC$29&lt;&gt;"",ROW($AC$7:$AC$29)-MIN(ROW($AC$7:$AC$29))+1,""),""),ROW()-ROW(A$31)+1))),","),"")</f>
        <v/>
      </c>
      <c r="AD33" s="0" t="str">
        <f aca="false" t="array" ref="AD33:AD33">IFERROR(CONCATENATE(TEXT(INDEX($AC$7:$AC$29,SMALL(IF($AF$7:$AF$29&lt;&gt;"",IF($AC$7:$AC$29&lt;&gt;"",ROW($AC$7:$AC$29)-MIN(ROW($AC$7:$AC$29))+1,""),""),ROW()-ROW(A$31)+1)),"##0"),","),"")</f>
        <v/>
      </c>
      <c r="AE33" s="0" t="str">
        <f aca="false" t="array" ref="AE33:AE33">IFERROR(CONCATENATE((INDEX($A$7:$A$29,SMALL(IF($AF$7:$AF$29&lt;&gt;"",IF($AC$7:$AC$29&lt;&gt;"",ROW($AC$7:$AC$29)-MIN(ROW($AC$7:$AC$29))+1,""),""),ROW()-ROW(A$31)+1))),),"")</f>
        <v/>
      </c>
      <c r="AI33" s="0" t="str">
        <f aca="false" t="array" ref="AI33:AI33">IFERROR(CONCATENATE((INDEX($AL$7:$AL$29,SMALL(IF($AL$7:$AL$29&lt;&gt;"",IF($AI$7:$AI$29&lt;&gt;"",ROW($AI$7:$AI$29)-MIN(ROW($AI$7:$AI$29))+1,""),""),ROW()-ROW(A$31)+1)))," "),"")</f>
        <v/>
      </c>
      <c r="AJ33" s="0" t="str">
        <f aca="false" t="array" ref="AJ33:AJ33">IFERROR(CONCATENATE(TEXT(INDEX($AI$7:$AI$29,SMALL(IF($AL$7:$AL$29&lt;&gt;"",IF($AI$7:$AI$29&lt;&gt;"",ROW($AI$7:$AI$29)-MIN(ROW($AI$7:$AI$29))+1,""),""),ROW()-ROW(A$31)+1)),"##0")," "),"")</f>
        <v/>
      </c>
      <c r="AK33" s="0" t="str">
        <f aca="false" t="array" ref="AK33:AK33">IFERROR(CONCATENATE((INDEX($A$7:$A$29,SMALL(IF($AL$7:$AL$29&lt;&gt;"",IF($AI$7:$AI$29&lt;&gt;"",ROW($AI$7:$AI$29)-MIN(ROW($AI$7:$AI$29))+1,""),""),ROW()-ROW(A$31)+1))),),"")</f>
        <v/>
      </c>
    </row>
    <row r="34" customFormat="false" ht="15" hidden="false" customHeight="false" outlineLevel="0" collapsed="false">
      <c r="K34" s="0" t="str">
        <f aca="false" t="array" ref="K34:K34">IFERROR(CONCATENATE(TEXT(INDEX($K$7:$K$29,SMALL(IF($N$7:$N$29&lt;&gt;"",IF($K$7:$K$29&lt;&gt;"",ROW($K$7:$K$29)-MIN(ROW($K$7:$K$29))+1,""),""),ROW()-ROW(A$31)+1)),"##0"),","),"")</f>
        <v/>
      </c>
      <c r="L34" s="0" t="str">
        <f aca="false" t="array" ref="L34:L34">IFERROR(CONCATENATE((INDEX($N$7:$N$29,SMALL(IF($N$7:$N$29&lt;&gt;"",IF($K$7:$K$29&lt;&gt;"",ROW($K$7:$K$29)-MIN(ROW($K$7:$K$29))+1,""),""),ROW()-ROW(A$31)+1))),","),"")</f>
        <v/>
      </c>
      <c r="M34" s="0" t="str">
        <f aca="false" t="array" ref="M34:M34">IFERROR(CONCATENATE((INDEX($A$7:$A$29,SMALL(IF($N$7:$N$29&lt;&gt;"",IF($K$7:$K$29&lt;&gt;"",ROW($K$7:$K$29)-MIN(ROW($K$7:$K$29))+1,""),""),ROW()-ROW(A$31)+1))),),"")</f>
        <v/>
      </c>
      <c r="Q34" s="0" t="str">
        <f aca="false" t="array" ref="Q34:Q34">IFERROR(CONCATENATE((INDEX($T$7:$T$29,SMALL(IF($T$7:$T$29&lt;&gt;"",IF($Q$7:$Q$29&lt;&gt;"",ROW($Q$7:$Q$29)-MIN(ROW($Q$7:$Q$29))+1,""),""),ROW()-ROW(A$31)+1)))," "),"")</f>
        <v/>
      </c>
      <c r="R34" s="0" t="str">
        <f aca="false" t="array" ref="R34:R34">IFERROR(CONCATENATE(TEXT(INDEX($Q$7:$Q$29,SMALL(IF($T$7:$T$29&lt;&gt;"",IF($Q$7:$Q$29&lt;&gt;"",ROW($Q$7:$Q$29)-MIN(ROW($Q$7:$Q$29))+1,""),""),ROW()-ROW(A$31)+1)),"##0")," "),"")</f>
        <v/>
      </c>
      <c r="S34" s="0" t="str">
        <f aca="false" t="array" ref="S34:S34">IFERROR(CONCATENATE((INDEX($A$7:$A$29,SMALL(IF($T$7:$T$29&lt;&gt;"",IF($Q$7:$Q$29&lt;&gt;"",ROW($Q$7:$Q$29)-MIN(ROW($Q$7:$Q$29))+1,""),""),ROW()-ROW(A$31)+1))),),"")</f>
        <v/>
      </c>
      <c r="W34" s="0" t="str">
        <f aca="false" t="array" ref="W34:W34">IFERROR(CONCATENATE((INDEX($Z$7:$Z$29,SMALL(IF($Z$7:$Z$29&lt;&gt;"",IF($W$7:$W$29&lt;&gt;"",ROW($W$7:$W$29)-MIN(ROW($W$7:$W$29))+1,""),""),ROW()-ROW(A$31)+1)))," "),"")</f>
        <v/>
      </c>
      <c r="X34" s="0" t="str">
        <f aca="false" t="array" ref="X34:X34">IFERROR(CONCATENATE(TEXT(INDEX($W$7:$W$29,SMALL(IF($Z$7:$Z$29&lt;&gt;"",IF($W$7:$W$29&lt;&gt;"",ROW($W$7:$W$29)-MIN(ROW($W$7:$W$29))+1,""),""),ROW()-ROW(A$31)+1)),"##0")," "),"")</f>
        <v/>
      </c>
      <c r="Y34" s="0" t="str">
        <f aca="false" t="array" ref="Y34:Y34">IFERROR(CONCATENATE((INDEX($A$7:$A$29,SMALL(IF($Z$7:$Z$29&lt;&gt;"",IF($W$7:$W$29&lt;&gt;"",ROW($W$7:$W$29)-MIN(ROW($W$7:$W$29))+1,""),""),ROW()-ROW(A$31)+1))),),"")</f>
        <v/>
      </c>
      <c r="AC34" s="0" t="str">
        <f aca="false" t="array" ref="AC34:AC34">IFERROR(CONCATENATE((INDEX($AF$7:$AF$29,SMALL(IF($AF$7:$AF$29&lt;&gt;"",IF($AC$7:$AC$29&lt;&gt;"",ROW($AC$7:$AC$29)-MIN(ROW($AC$7:$AC$29))+1,""),""),ROW()-ROW(A$31)+1))),","),"")</f>
        <v/>
      </c>
      <c r="AD34" s="0" t="str">
        <f aca="false" t="array" ref="AD34:AD34">IFERROR(CONCATENATE(TEXT(INDEX($AC$7:$AC$29,SMALL(IF($AF$7:$AF$29&lt;&gt;"",IF($AC$7:$AC$29&lt;&gt;"",ROW($AC$7:$AC$29)-MIN(ROW($AC$7:$AC$29))+1,""),""),ROW()-ROW(A$31)+1)),"##0"),","),"")</f>
        <v/>
      </c>
      <c r="AE34" s="0" t="str">
        <f aca="false" t="array" ref="AE34:AE34">IFERROR(CONCATENATE((INDEX($A$7:$A$29,SMALL(IF($AF$7:$AF$29&lt;&gt;"",IF($AC$7:$AC$29&lt;&gt;"",ROW($AC$7:$AC$29)-MIN(ROW($AC$7:$AC$29))+1,""),""),ROW()-ROW(A$31)+1))),),"")</f>
        <v/>
      </c>
      <c r="AI34" s="0" t="str">
        <f aca="false" t="array" ref="AI34:AI34">IFERROR(CONCATENATE((INDEX($AL$7:$AL$29,SMALL(IF($AL$7:$AL$29&lt;&gt;"",IF($AI$7:$AI$29&lt;&gt;"",ROW($AI$7:$AI$29)-MIN(ROW($AI$7:$AI$29))+1,""),""),ROW()-ROW(A$31)+1)))," "),"")</f>
        <v/>
      </c>
      <c r="AJ34" s="0" t="str">
        <f aca="false" t="array" ref="AJ34:AJ34">IFERROR(CONCATENATE(TEXT(INDEX($AI$7:$AI$29,SMALL(IF($AL$7:$AL$29&lt;&gt;"",IF($AI$7:$AI$29&lt;&gt;"",ROW($AI$7:$AI$29)-MIN(ROW($AI$7:$AI$29))+1,""),""),ROW()-ROW(A$31)+1)),"##0")," "),"")</f>
        <v/>
      </c>
      <c r="AK34" s="0" t="str">
        <f aca="false" t="array" ref="AK34:AK34">IFERROR(CONCATENATE((INDEX($A$7:$A$29,SMALL(IF($AL$7:$AL$29&lt;&gt;"",IF($AI$7:$AI$29&lt;&gt;"",ROW($AI$7:$AI$29)-MIN(ROW($AI$7:$AI$29))+1,""),""),ROW()-ROW(A$31)+1))),),"")</f>
        <v/>
      </c>
    </row>
    <row r="35" customFormat="false" ht="15" hidden="false" customHeight="false" outlineLevel="0" collapsed="false">
      <c r="K35" s="0" t="str">
        <f aca="false" t="array" ref="K35:K35">IFERROR(CONCATENATE(TEXT(INDEX($K$7:$K$29,SMALL(IF($N$7:$N$29&lt;&gt;"",IF($K$7:$K$29&lt;&gt;"",ROW($K$7:$K$29)-MIN(ROW($K$7:$K$29))+1,""),""),ROW()-ROW(A$31)+1)),"##0"),","),"")</f>
        <v/>
      </c>
      <c r="L35" s="0" t="str">
        <f aca="false" t="array" ref="L35:L35">IFERROR(CONCATENATE((INDEX($N$7:$N$29,SMALL(IF($N$7:$N$29&lt;&gt;"",IF($K$7:$K$29&lt;&gt;"",ROW($K$7:$K$29)-MIN(ROW($K$7:$K$29))+1,""),""),ROW()-ROW(A$31)+1))),","),"")</f>
        <v/>
      </c>
      <c r="M35" s="0" t="str">
        <f aca="false" t="array" ref="M35:M35">IFERROR(CONCATENATE((INDEX($A$7:$A$29,SMALL(IF($N$7:$N$29&lt;&gt;"",IF($K$7:$K$29&lt;&gt;"",ROW($K$7:$K$29)-MIN(ROW($K$7:$K$29))+1,""),""),ROW()-ROW(A$31)+1))),),"")</f>
        <v/>
      </c>
      <c r="Q35" s="0" t="str">
        <f aca="false" t="array" ref="Q35:Q35">IFERROR(CONCATENATE((INDEX($T$7:$T$29,SMALL(IF($T$7:$T$29&lt;&gt;"",IF($Q$7:$Q$29&lt;&gt;"",ROW($Q$7:$Q$29)-MIN(ROW($Q$7:$Q$29))+1,""),""),ROW()-ROW(A$31)+1)))," "),"")</f>
        <v/>
      </c>
      <c r="R35" s="0" t="str">
        <f aca="false" t="array" ref="R35:R35">IFERROR(CONCATENATE(TEXT(INDEX($Q$7:$Q$29,SMALL(IF($T$7:$T$29&lt;&gt;"",IF($Q$7:$Q$29&lt;&gt;"",ROW($Q$7:$Q$29)-MIN(ROW($Q$7:$Q$29))+1,""),""),ROW()-ROW(A$31)+1)),"##0")," "),"")</f>
        <v/>
      </c>
      <c r="S35" s="0" t="str">
        <f aca="false" t="array" ref="S35:S35">IFERROR(CONCATENATE((INDEX($A$7:$A$29,SMALL(IF($T$7:$T$29&lt;&gt;"",IF($Q$7:$Q$29&lt;&gt;"",ROW($Q$7:$Q$29)-MIN(ROW($Q$7:$Q$29))+1,""),""),ROW()-ROW(A$31)+1))),),"")</f>
        <v/>
      </c>
      <c r="W35" s="0" t="str">
        <f aca="false" t="array" ref="W35:W35">IFERROR(CONCATENATE((INDEX($Z$7:$Z$29,SMALL(IF($Z$7:$Z$29&lt;&gt;"",IF($W$7:$W$29&lt;&gt;"",ROW($W$7:$W$29)-MIN(ROW($W$7:$W$29))+1,""),""),ROW()-ROW(A$31)+1)))," "),"")</f>
        <v/>
      </c>
      <c r="X35" s="0" t="str">
        <f aca="false" t="array" ref="X35:X35">IFERROR(CONCATENATE(TEXT(INDEX($W$7:$W$29,SMALL(IF($Z$7:$Z$29&lt;&gt;"",IF($W$7:$W$29&lt;&gt;"",ROW($W$7:$W$29)-MIN(ROW($W$7:$W$29))+1,""),""),ROW()-ROW(A$31)+1)),"##0")," "),"")</f>
        <v/>
      </c>
      <c r="Y35" s="0" t="str">
        <f aca="false" t="array" ref="Y35:Y35">IFERROR(CONCATENATE((INDEX($A$7:$A$29,SMALL(IF($Z$7:$Z$29&lt;&gt;"",IF($W$7:$W$29&lt;&gt;"",ROW($W$7:$W$29)-MIN(ROW($W$7:$W$29))+1,""),""),ROW()-ROW(A$31)+1))),),"")</f>
        <v/>
      </c>
      <c r="AC35" s="0" t="str">
        <f aca="false" t="array" ref="AC35:AC35">IFERROR(CONCATENATE((INDEX($AF$7:$AF$29,SMALL(IF($AF$7:$AF$29&lt;&gt;"",IF($AC$7:$AC$29&lt;&gt;"",ROW($AC$7:$AC$29)-MIN(ROW($AC$7:$AC$29))+1,""),""),ROW()-ROW(A$31)+1))),","),"")</f>
        <v/>
      </c>
      <c r="AD35" s="0" t="str">
        <f aca="false" t="array" ref="AD35:AD35">IFERROR(CONCATENATE(TEXT(INDEX($AC$7:$AC$29,SMALL(IF($AF$7:$AF$29&lt;&gt;"",IF($AC$7:$AC$29&lt;&gt;"",ROW($AC$7:$AC$29)-MIN(ROW($AC$7:$AC$29))+1,""),""),ROW()-ROW(A$31)+1)),"##0"),","),"")</f>
        <v/>
      </c>
      <c r="AE35" s="0" t="str">
        <f aca="false" t="array" ref="AE35:AE35">IFERROR(CONCATENATE((INDEX($A$7:$A$29,SMALL(IF($AF$7:$AF$29&lt;&gt;"",IF($AC$7:$AC$29&lt;&gt;"",ROW($AC$7:$AC$29)-MIN(ROW($AC$7:$AC$29))+1,""),""),ROW()-ROW(A$31)+1))),),"")</f>
        <v/>
      </c>
      <c r="AI35" s="0" t="str">
        <f aca="false" t="array" ref="AI35:AI35">IFERROR(CONCATENATE((INDEX($AL$7:$AL$29,SMALL(IF($AL$7:$AL$29&lt;&gt;"",IF($AI$7:$AI$29&lt;&gt;"",ROW($AI$7:$AI$29)-MIN(ROW($AI$7:$AI$29))+1,""),""),ROW()-ROW(A$31)+1)))," "),"")</f>
        <v/>
      </c>
      <c r="AJ35" s="0" t="str">
        <f aca="false" t="array" ref="AJ35:AJ35">IFERROR(CONCATENATE(TEXT(INDEX($AI$7:$AI$29,SMALL(IF($AL$7:$AL$29&lt;&gt;"",IF($AI$7:$AI$29&lt;&gt;"",ROW($AI$7:$AI$29)-MIN(ROW($AI$7:$AI$29))+1,""),""),ROW()-ROW(A$31)+1)),"##0")," "),"")</f>
        <v/>
      </c>
      <c r="AK35" s="0" t="str">
        <f aca="false" t="array" ref="AK35:AK35">IFERROR(CONCATENATE((INDEX($A$7:$A$29,SMALL(IF($AL$7:$AL$29&lt;&gt;"",IF($AI$7:$AI$29&lt;&gt;"",ROW($AI$7:$AI$29)-MIN(ROW($AI$7:$AI$29))+1,""),""),ROW()-ROW(A$31)+1))),),"")</f>
        <v/>
      </c>
    </row>
    <row r="36" customFormat="false" ht="15" hidden="false" customHeight="false" outlineLevel="0" collapsed="false">
      <c r="K36" s="0" t="str">
        <f aca="false" t="array" ref="K36:K36">IFERROR(CONCATENATE(TEXT(INDEX($K$7:$K$29,SMALL(IF($N$7:$N$29&lt;&gt;"",IF($K$7:$K$29&lt;&gt;"",ROW($K$7:$K$29)-MIN(ROW($K$7:$K$29))+1,""),""),ROW()-ROW(A$31)+1)),"##0"),","),"")</f>
        <v/>
      </c>
      <c r="L36" s="0" t="str">
        <f aca="false" t="array" ref="L36:L36">IFERROR(CONCATENATE((INDEX($N$7:$N$29,SMALL(IF($N$7:$N$29&lt;&gt;"",IF($K$7:$K$29&lt;&gt;"",ROW($K$7:$K$29)-MIN(ROW($K$7:$K$29))+1,""),""),ROW()-ROW(A$31)+1))),","),"")</f>
        <v/>
      </c>
      <c r="M36" s="0" t="str">
        <f aca="false" t="array" ref="M36:M36">IFERROR(CONCATENATE((INDEX($A$7:$A$29,SMALL(IF($N$7:$N$29&lt;&gt;"",IF($K$7:$K$29&lt;&gt;"",ROW($K$7:$K$29)-MIN(ROW($K$7:$K$29))+1,""),""),ROW()-ROW(A$31)+1))),),"")</f>
        <v/>
      </c>
      <c r="Q36" s="0" t="str">
        <f aca="false" t="array" ref="Q36:Q36">IFERROR(CONCATENATE((INDEX($T$7:$T$29,SMALL(IF($T$7:$T$29&lt;&gt;"",IF($Q$7:$Q$29&lt;&gt;"",ROW($Q$7:$Q$29)-MIN(ROW($Q$7:$Q$29))+1,""),""),ROW()-ROW(A$31)+1)))," "),"")</f>
        <v/>
      </c>
      <c r="R36" s="0" t="str">
        <f aca="false" t="array" ref="R36:R36">IFERROR(CONCATENATE(TEXT(INDEX($Q$7:$Q$29,SMALL(IF($T$7:$T$29&lt;&gt;"",IF($Q$7:$Q$29&lt;&gt;"",ROW($Q$7:$Q$29)-MIN(ROW($Q$7:$Q$29))+1,""),""),ROW()-ROW(A$31)+1)),"##0")," "),"")</f>
        <v/>
      </c>
      <c r="S36" s="0" t="str">
        <f aca="false" t="array" ref="S36:S36">IFERROR(CONCATENATE((INDEX($A$7:$A$29,SMALL(IF($T$7:$T$29&lt;&gt;"",IF($Q$7:$Q$29&lt;&gt;"",ROW($Q$7:$Q$29)-MIN(ROW($Q$7:$Q$29))+1,""),""),ROW()-ROW(A$31)+1))),),"")</f>
        <v/>
      </c>
      <c r="W36" s="0" t="str">
        <f aca="false" t="array" ref="W36:W36">IFERROR(CONCATENATE((INDEX($Z$7:$Z$29,SMALL(IF($Z$7:$Z$29&lt;&gt;"",IF($W$7:$W$29&lt;&gt;"",ROW($W$7:$W$29)-MIN(ROW($W$7:$W$29))+1,""),""),ROW()-ROW(A$31)+1)))," "),"")</f>
        <v/>
      </c>
      <c r="X36" s="0" t="str">
        <f aca="false" t="array" ref="X36:X36">IFERROR(CONCATENATE(TEXT(INDEX($W$7:$W$29,SMALL(IF($Z$7:$Z$29&lt;&gt;"",IF($W$7:$W$29&lt;&gt;"",ROW($W$7:$W$29)-MIN(ROW($W$7:$W$29))+1,""),""),ROW()-ROW(A$31)+1)),"##0")," "),"")</f>
        <v/>
      </c>
      <c r="Y36" s="0" t="str">
        <f aca="false" t="array" ref="Y36:Y36">IFERROR(CONCATENATE((INDEX($A$7:$A$29,SMALL(IF($Z$7:$Z$29&lt;&gt;"",IF($W$7:$W$29&lt;&gt;"",ROW($W$7:$W$29)-MIN(ROW($W$7:$W$29))+1,""),""),ROW()-ROW(A$31)+1))),),"")</f>
        <v/>
      </c>
      <c r="AC36" s="0" t="str">
        <f aca="false" t="array" ref="AC36:AC36">IFERROR(CONCATENATE((INDEX($AF$7:$AF$29,SMALL(IF($AF$7:$AF$29&lt;&gt;"",IF($AC$7:$AC$29&lt;&gt;"",ROW($AC$7:$AC$29)-MIN(ROW($AC$7:$AC$29))+1,""),""),ROW()-ROW(A$31)+1))),","),"")</f>
        <v/>
      </c>
      <c r="AD36" s="0" t="str">
        <f aca="false" t="array" ref="AD36:AD36">IFERROR(CONCATENATE(TEXT(INDEX($AC$7:$AC$29,SMALL(IF($AF$7:$AF$29&lt;&gt;"",IF($AC$7:$AC$29&lt;&gt;"",ROW($AC$7:$AC$29)-MIN(ROW($AC$7:$AC$29))+1,""),""),ROW()-ROW(A$31)+1)),"##0"),","),"")</f>
        <v/>
      </c>
      <c r="AE36" s="0" t="str">
        <f aca="false" t="array" ref="AE36:AE36">IFERROR(CONCATENATE((INDEX($A$7:$A$29,SMALL(IF($AF$7:$AF$29&lt;&gt;"",IF($AC$7:$AC$29&lt;&gt;"",ROW($AC$7:$AC$29)-MIN(ROW($AC$7:$AC$29))+1,""),""),ROW()-ROW(A$31)+1))),),"")</f>
        <v/>
      </c>
      <c r="AI36" s="0" t="str">
        <f aca="false" t="array" ref="AI36:AI36">IFERROR(CONCATENATE((INDEX($AL$7:$AL$29,SMALL(IF($AL$7:$AL$29&lt;&gt;"",IF($AI$7:$AI$29&lt;&gt;"",ROW($AI$7:$AI$29)-MIN(ROW($AI$7:$AI$29))+1,""),""),ROW()-ROW(A$31)+1)))," "),"")</f>
        <v/>
      </c>
      <c r="AJ36" s="0" t="str">
        <f aca="false" t="array" ref="AJ36:AJ36">IFERROR(CONCATENATE(TEXT(INDEX($AI$7:$AI$29,SMALL(IF($AL$7:$AL$29&lt;&gt;"",IF($AI$7:$AI$29&lt;&gt;"",ROW($AI$7:$AI$29)-MIN(ROW($AI$7:$AI$29))+1,""),""),ROW()-ROW(A$31)+1)),"##0")," "),"")</f>
        <v/>
      </c>
      <c r="AK36" s="0" t="str">
        <f aca="false" t="array" ref="AK36:AK36">IFERROR(CONCATENATE((INDEX($A$7:$A$29,SMALL(IF($AL$7:$AL$29&lt;&gt;"",IF($AI$7:$AI$29&lt;&gt;"",ROW($AI$7:$AI$29)-MIN(ROW($AI$7:$AI$29))+1,""),""),ROW()-ROW(A$31)+1))),),"")</f>
        <v/>
      </c>
    </row>
    <row r="37" customFormat="false" ht="15" hidden="false" customHeight="false" outlineLevel="0" collapsed="false">
      <c r="K37" s="0" t="str">
        <f aca="false" t="array" ref="K37:K37">IFERROR(CONCATENATE(TEXT(INDEX($K$7:$K$29,SMALL(IF($N$7:$N$29&lt;&gt;"",IF($K$7:$K$29&lt;&gt;"",ROW($K$7:$K$29)-MIN(ROW($K$7:$K$29))+1,""),""),ROW()-ROW(A$31)+1)),"##0"),","),"")</f>
        <v/>
      </c>
      <c r="L37" s="0" t="str">
        <f aca="false" t="array" ref="L37:L37">IFERROR(CONCATENATE((INDEX($N$7:$N$29,SMALL(IF($N$7:$N$29&lt;&gt;"",IF($K$7:$K$29&lt;&gt;"",ROW($K$7:$K$29)-MIN(ROW($K$7:$K$29))+1,""),""),ROW()-ROW(A$31)+1))),","),"")</f>
        <v/>
      </c>
      <c r="M37" s="0" t="str">
        <f aca="false" t="array" ref="M37:M37">IFERROR(CONCATENATE((INDEX($A$7:$A$29,SMALL(IF($N$7:$N$29&lt;&gt;"",IF($K$7:$K$29&lt;&gt;"",ROW($K$7:$K$29)-MIN(ROW($K$7:$K$29))+1,""),""),ROW()-ROW(A$31)+1))),),"")</f>
        <v/>
      </c>
      <c r="Q37" s="0" t="str">
        <f aca="false" t="array" ref="Q37:Q37">IFERROR(CONCATENATE((INDEX($T$7:$T$29,SMALL(IF($T$7:$T$29&lt;&gt;"",IF($Q$7:$Q$29&lt;&gt;"",ROW($Q$7:$Q$29)-MIN(ROW($Q$7:$Q$29))+1,""),""),ROW()-ROW(A$31)+1)))," "),"")</f>
        <v/>
      </c>
      <c r="R37" s="0" t="str">
        <f aca="false" t="array" ref="R37:R37">IFERROR(CONCATENATE(TEXT(INDEX($Q$7:$Q$29,SMALL(IF($T$7:$T$29&lt;&gt;"",IF($Q$7:$Q$29&lt;&gt;"",ROW($Q$7:$Q$29)-MIN(ROW($Q$7:$Q$29))+1,""),""),ROW()-ROW(A$31)+1)),"##0")," "),"")</f>
        <v/>
      </c>
      <c r="S37" s="0" t="str">
        <f aca="false" t="array" ref="S37:S37">IFERROR(CONCATENATE((INDEX($A$7:$A$29,SMALL(IF($T$7:$T$29&lt;&gt;"",IF($Q$7:$Q$29&lt;&gt;"",ROW($Q$7:$Q$29)-MIN(ROW($Q$7:$Q$29))+1,""),""),ROW()-ROW(A$31)+1))),),"")</f>
        <v/>
      </c>
      <c r="W37" s="0" t="str">
        <f aca="false" t="array" ref="W37:W37">IFERROR(CONCATENATE((INDEX($Z$7:$Z$29,SMALL(IF($Z$7:$Z$29&lt;&gt;"",IF($W$7:$W$29&lt;&gt;"",ROW($W$7:$W$29)-MIN(ROW($W$7:$W$29))+1,""),""),ROW()-ROW(A$31)+1)))," "),"")</f>
        <v/>
      </c>
      <c r="X37" s="0" t="str">
        <f aca="false" t="array" ref="X37:X37">IFERROR(CONCATENATE(TEXT(INDEX($W$7:$W$29,SMALL(IF($Z$7:$Z$29&lt;&gt;"",IF($W$7:$W$29&lt;&gt;"",ROW($W$7:$W$29)-MIN(ROW($W$7:$W$29))+1,""),""),ROW()-ROW(A$31)+1)),"##0")," "),"")</f>
        <v/>
      </c>
      <c r="Y37" s="0" t="str">
        <f aca="false" t="array" ref="Y37:Y37">IFERROR(CONCATENATE((INDEX($A$7:$A$29,SMALL(IF($Z$7:$Z$29&lt;&gt;"",IF($W$7:$W$29&lt;&gt;"",ROW($W$7:$W$29)-MIN(ROW($W$7:$W$29))+1,""),""),ROW()-ROW(A$31)+1))),),"")</f>
        <v/>
      </c>
      <c r="AC37" s="0" t="str">
        <f aca="false" t="array" ref="AC37:AC37">IFERROR(CONCATENATE((INDEX($AF$7:$AF$29,SMALL(IF($AF$7:$AF$29&lt;&gt;"",IF($AC$7:$AC$29&lt;&gt;"",ROW($AC$7:$AC$29)-MIN(ROW($AC$7:$AC$29))+1,""),""),ROW()-ROW(A$31)+1))),","),"")</f>
        <v/>
      </c>
      <c r="AD37" s="0" t="str">
        <f aca="false" t="array" ref="AD37:AD37">IFERROR(CONCATENATE(TEXT(INDEX($AC$7:$AC$29,SMALL(IF($AF$7:$AF$29&lt;&gt;"",IF($AC$7:$AC$29&lt;&gt;"",ROW($AC$7:$AC$29)-MIN(ROW($AC$7:$AC$29))+1,""),""),ROW()-ROW(A$31)+1)),"##0"),","),"")</f>
        <v/>
      </c>
      <c r="AE37" s="0" t="str">
        <f aca="false" t="array" ref="AE37:AE37">IFERROR(CONCATENATE((INDEX($A$7:$A$29,SMALL(IF($AF$7:$AF$29&lt;&gt;"",IF($AC$7:$AC$29&lt;&gt;"",ROW($AC$7:$AC$29)-MIN(ROW($AC$7:$AC$29))+1,""),""),ROW()-ROW(A$31)+1))),),"")</f>
        <v/>
      </c>
      <c r="AI37" s="0" t="str">
        <f aca="false" t="array" ref="AI37:AI37">IFERROR(CONCATENATE((INDEX($AL$7:$AL$29,SMALL(IF($AL$7:$AL$29&lt;&gt;"",IF($AI$7:$AI$29&lt;&gt;"",ROW($AI$7:$AI$29)-MIN(ROW($AI$7:$AI$29))+1,""),""),ROW()-ROW(A$31)+1)))," "),"")</f>
        <v/>
      </c>
      <c r="AJ37" s="0" t="str">
        <f aca="false" t="array" ref="AJ37:AJ37">IFERROR(CONCATENATE(TEXT(INDEX($AI$7:$AI$29,SMALL(IF($AL$7:$AL$29&lt;&gt;"",IF($AI$7:$AI$29&lt;&gt;"",ROW($AI$7:$AI$29)-MIN(ROW($AI$7:$AI$29))+1,""),""),ROW()-ROW(A$31)+1)),"##0")," "),"")</f>
        <v/>
      </c>
      <c r="AK37" s="0" t="str">
        <f aca="false" t="array" ref="AK37:AK37">IFERROR(CONCATENATE((INDEX($A$7:$A$29,SMALL(IF($AL$7:$AL$29&lt;&gt;"",IF($AI$7:$AI$29&lt;&gt;"",ROW($AI$7:$AI$29)-MIN(ROW($AI$7:$AI$29))+1,""),""),ROW()-ROW(A$31)+1))),),"")</f>
        <v/>
      </c>
    </row>
    <row r="38" customFormat="false" ht="15" hidden="false" customHeight="false" outlineLevel="0" collapsed="false">
      <c r="K38" s="0" t="str">
        <f aca="false" t="array" ref="K38:K38">IFERROR(CONCATENATE(TEXT(INDEX($K$7:$K$29,SMALL(IF($N$7:$N$29&lt;&gt;"",IF($K$7:$K$29&lt;&gt;"",ROW($K$7:$K$29)-MIN(ROW($K$7:$K$29))+1,""),""),ROW()-ROW(A$31)+1)),"##0"),","),"")</f>
        <v/>
      </c>
      <c r="L38" s="0" t="str">
        <f aca="false" t="array" ref="L38:L38">IFERROR(CONCATENATE((INDEX($N$7:$N$29,SMALL(IF($N$7:$N$29&lt;&gt;"",IF($K$7:$K$29&lt;&gt;"",ROW($K$7:$K$29)-MIN(ROW($K$7:$K$29))+1,""),""),ROW()-ROW(A$31)+1))),","),"")</f>
        <v/>
      </c>
      <c r="M38" s="0" t="str">
        <f aca="false" t="array" ref="M38:M38">IFERROR(CONCATENATE((INDEX($A$7:$A$29,SMALL(IF($N$7:$N$29&lt;&gt;"",IF($K$7:$K$29&lt;&gt;"",ROW($K$7:$K$29)-MIN(ROW($K$7:$K$29))+1,""),""),ROW()-ROW(A$31)+1))),),"")</f>
        <v/>
      </c>
      <c r="Q38" s="0" t="str">
        <f aca="false" t="array" ref="Q38:Q38">IFERROR(CONCATENATE((INDEX($T$7:$T$29,SMALL(IF($T$7:$T$29&lt;&gt;"",IF($Q$7:$Q$29&lt;&gt;"",ROW($Q$7:$Q$29)-MIN(ROW($Q$7:$Q$29))+1,""),""),ROW()-ROW(A$31)+1)))," "),"")</f>
        <v/>
      </c>
      <c r="R38" s="0" t="str">
        <f aca="false" t="array" ref="R38:R38">IFERROR(CONCATENATE(TEXT(INDEX($Q$7:$Q$29,SMALL(IF($T$7:$T$29&lt;&gt;"",IF($Q$7:$Q$29&lt;&gt;"",ROW($Q$7:$Q$29)-MIN(ROW($Q$7:$Q$29))+1,""),""),ROW()-ROW(A$31)+1)),"##0")," "),"")</f>
        <v/>
      </c>
      <c r="S38" s="0" t="str">
        <f aca="false" t="array" ref="S38:S38">IFERROR(CONCATENATE((INDEX($A$7:$A$29,SMALL(IF($T$7:$T$29&lt;&gt;"",IF($Q$7:$Q$29&lt;&gt;"",ROW($Q$7:$Q$29)-MIN(ROW($Q$7:$Q$29))+1,""),""),ROW()-ROW(A$31)+1))),),"")</f>
        <v/>
      </c>
      <c r="W38" s="0" t="str">
        <f aca="false" t="array" ref="W38:W38">IFERROR(CONCATENATE((INDEX($Z$7:$Z$29,SMALL(IF($Z$7:$Z$29&lt;&gt;"",IF($W$7:$W$29&lt;&gt;"",ROW($W$7:$W$29)-MIN(ROW($W$7:$W$29))+1,""),""),ROW()-ROW(A$31)+1)))," "),"")</f>
        <v/>
      </c>
      <c r="X38" s="0" t="str">
        <f aca="false" t="array" ref="X38:X38">IFERROR(CONCATENATE(TEXT(INDEX($W$7:$W$29,SMALL(IF($Z$7:$Z$29&lt;&gt;"",IF($W$7:$W$29&lt;&gt;"",ROW($W$7:$W$29)-MIN(ROW($W$7:$W$29))+1,""),""),ROW()-ROW(A$31)+1)),"##0")," "),"")</f>
        <v/>
      </c>
      <c r="Y38" s="0" t="str">
        <f aca="false" t="array" ref="Y38:Y38">IFERROR(CONCATENATE((INDEX($A$7:$A$29,SMALL(IF($Z$7:$Z$29&lt;&gt;"",IF($W$7:$W$29&lt;&gt;"",ROW($W$7:$W$29)-MIN(ROW($W$7:$W$29))+1,""),""),ROW()-ROW(A$31)+1))),),"")</f>
        <v/>
      </c>
      <c r="AC38" s="0" t="str">
        <f aca="false" t="array" ref="AC38:AC38">IFERROR(CONCATENATE((INDEX($AF$7:$AF$29,SMALL(IF($AF$7:$AF$29&lt;&gt;"",IF($AC$7:$AC$29&lt;&gt;"",ROW($AC$7:$AC$29)-MIN(ROW($AC$7:$AC$29))+1,""),""),ROW()-ROW(A$31)+1))),","),"")</f>
        <v/>
      </c>
      <c r="AD38" s="0" t="str">
        <f aca="false" t="array" ref="AD38:AD38">IFERROR(CONCATENATE(TEXT(INDEX($AC$7:$AC$29,SMALL(IF($AF$7:$AF$29&lt;&gt;"",IF($AC$7:$AC$29&lt;&gt;"",ROW($AC$7:$AC$29)-MIN(ROW($AC$7:$AC$29))+1,""),""),ROW()-ROW(A$31)+1)),"##0"),","),"")</f>
        <v/>
      </c>
      <c r="AE38" s="0" t="str">
        <f aca="false" t="array" ref="AE38:AE38">IFERROR(CONCATENATE((INDEX($A$7:$A$29,SMALL(IF($AF$7:$AF$29&lt;&gt;"",IF($AC$7:$AC$29&lt;&gt;"",ROW($AC$7:$AC$29)-MIN(ROW($AC$7:$AC$29))+1,""),""),ROW()-ROW(A$31)+1))),),"")</f>
        <v/>
      </c>
      <c r="AI38" s="0" t="str">
        <f aca="false" t="array" ref="AI38:AI38">IFERROR(CONCATENATE((INDEX($AL$7:$AL$29,SMALL(IF($AL$7:$AL$29&lt;&gt;"",IF($AI$7:$AI$29&lt;&gt;"",ROW($AI$7:$AI$29)-MIN(ROW($AI$7:$AI$29))+1,""),""),ROW()-ROW(A$31)+1)))," "),"")</f>
        <v/>
      </c>
      <c r="AJ38" s="0" t="str">
        <f aca="false" t="array" ref="AJ38:AJ38">IFERROR(CONCATENATE(TEXT(INDEX($AI$7:$AI$29,SMALL(IF($AL$7:$AL$29&lt;&gt;"",IF($AI$7:$AI$29&lt;&gt;"",ROW($AI$7:$AI$29)-MIN(ROW($AI$7:$AI$29))+1,""),""),ROW()-ROW(A$31)+1)),"##0")," "),"")</f>
        <v/>
      </c>
      <c r="AK38" s="0" t="str">
        <f aca="false" t="array" ref="AK38:AK38">IFERROR(CONCATENATE((INDEX($A$7:$A$29,SMALL(IF($AL$7:$AL$29&lt;&gt;"",IF($AI$7:$AI$29&lt;&gt;"",ROW($AI$7:$AI$29)-MIN(ROW($AI$7:$AI$29))+1,""),""),ROW()-ROW(A$31)+1))),),"")</f>
        <v/>
      </c>
    </row>
    <row r="39" customFormat="false" ht="15" hidden="false" customHeight="false" outlineLevel="0" collapsed="false">
      <c r="K39" s="0" t="str">
        <f aca="false" t="array" ref="K39:K39">IFERROR(CONCATENATE(TEXT(INDEX($K$7:$K$29,SMALL(IF($N$7:$N$29&lt;&gt;"",IF($K$7:$K$29&lt;&gt;"",ROW($K$7:$K$29)-MIN(ROW($K$7:$K$29))+1,""),""),ROW()-ROW(A$31)+1)),"##0"),","),"")</f>
        <v/>
      </c>
      <c r="L39" s="0" t="str">
        <f aca="false" t="array" ref="L39:L39">IFERROR(CONCATENATE((INDEX($N$7:$N$29,SMALL(IF($N$7:$N$29&lt;&gt;"",IF($K$7:$K$29&lt;&gt;"",ROW($K$7:$K$29)-MIN(ROW($K$7:$K$29))+1,""),""),ROW()-ROW(A$31)+1))),","),"")</f>
        <v/>
      </c>
      <c r="M39" s="0" t="str">
        <f aca="false" t="array" ref="M39:M39">IFERROR(CONCATENATE((INDEX($A$7:$A$29,SMALL(IF($N$7:$N$29&lt;&gt;"",IF($K$7:$K$29&lt;&gt;"",ROW($K$7:$K$29)-MIN(ROW($K$7:$K$29))+1,""),""),ROW()-ROW(A$31)+1))),),"")</f>
        <v/>
      </c>
      <c r="Q39" s="0" t="str">
        <f aca="false" t="array" ref="Q39:Q39">IFERROR(CONCATENATE((INDEX($T$7:$T$29,SMALL(IF($T$7:$T$29&lt;&gt;"",IF($Q$7:$Q$29&lt;&gt;"",ROW($Q$7:$Q$29)-MIN(ROW($Q$7:$Q$29))+1,""),""),ROW()-ROW(A$31)+1)))," "),"")</f>
        <v/>
      </c>
      <c r="R39" s="0" t="str">
        <f aca="false" t="array" ref="R39:R39">IFERROR(CONCATENATE(TEXT(INDEX($Q$7:$Q$29,SMALL(IF($T$7:$T$29&lt;&gt;"",IF($Q$7:$Q$29&lt;&gt;"",ROW($Q$7:$Q$29)-MIN(ROW($Q$7:$Q$29))+1,""),""),ROW()-ROW(A$31)+1)),"##0")," "),"")</f>
        <v/>
      </c>
      <c r="S39" s="0" t="str">
        <f aca="false" t="array" ref="S39:S39">IFERROR(CONCATENATE((INDEX($A$7:$A$29,SMALL(IF($T$7:$T$29&lt;&gt;"",IF($Q$7:$Q$29&lt;&gt;"",ROW($Q$7:$Q$29)-MIN(ROW($Q$7:$Q$29))+1,""),""),ROW()-ROW(A$31)+1))),),"")</f>
        <v/>
      </c>
      <c r="W39" s="0" t="str">
        <f aca="false" t="array" ref="W39:W39">IFERROR(CONCATENATE((INDEX($Z$7:$Z$29,SMALL(IF($Z$7:$Z$29&lt;&gt;"",IF($W$7:$W$29&lt;&gt;"",ROW($W$7:$W$29)-MIN(ROW($W$7:$W$29))+1,""),""),ROW()-ROW(A$31)+1)))," "),"")</f>
        <v/>
      </c>
      <c r="X39" s="0" t="str">
        <f aca="false" t="array" ref="X39:X39">IFERROR(CONCATENATE(TEXT(INDEX($W$7:$W$29,SMALL(IF($Z$7:$Z$29&lt;&gt;"",IF($W$7:$W$29&lt;&gt;"",ROW($W$7:$W$29)-MIN(ROW($W$7:$W$29))+1,""),""),ROW()-ROW(A$31)+1)),"##0")," "),"")</f>
        <v/>
      </c>
      <c r="Y39" s="0" t="str">
        <f aca="false" t="array" ref="Y39:Y39">IFERROR(CONCATENATE((INDEX($A$7:$A$29,SMALL(IF($Z$7:$Z$29&lt;&gt;"",IF($W$7:$W$29&lt;&gt;"",ROW($W$7:$W$29)-MIN(ROW($W$7:$W$29))+1,""),""),ROW()-ROW(A$31)+1))),),"")</f>
        <v/>
      </c>
      <c r="AC39" s="0" t="str">
        <f aca="false" t="array" ref="AC39:AC39">IFERROR(CONCATENATE((INDEX($AF$7:$AF$29,SMALL(IF($AF$7:$AF$29&lt;&gt;"",IF($AC$7:$AC$29&lt;&gt;"",ROW($AC$7:$AC$29)-MIN(ROW($AC$7:$AC$29))+1,""),""),ROW()-ROW(A$31)+1))),","),"")</f>
        <v/>
      </c>
      <c r="AD39" s="0" t="str">
        <f aca="false" t="array" ref="AD39:AD39">IFERROR(CONCATENATE(TEXT(INDEX($AC$7:$AC$29,SMALL(IF($AF$7:$AF$29&lt;&gt;"",IF($AC$7:$AC$29&lt;&gt;"",ROW($AC$7:$AC$29)-MIN(ROW($AC$7:$AC$29))+1,""),""),ROW()-ROW(A$31)+1)),"##0"),","),"")</f>
        <v/>
      </c>
      <c r="AE39" s="0" t="str">
        <f aca="false" t="array" ref="AE39:AE39">IFERROR(CONCATENATE((INDEX($A$7:$A$29,SMALL(IF($AF$7:$AF$29&lt;&gt;"",IF($AC$7:$AC$29&lt;&gt;"",ROW($AC$7:$AC$29)-MIN(ROW($AC$7:$AC$29))+1,""),""),ROW()-ROW(A$31)+1))),),"")</f>
        <v/>
      </c>
      <c r="AI39" s="0" t="str">
        <f aca="false" t="array" ref="AI39:AI39">IFERROR(CONCATENATE((INDEX($AL$7:$AL$29,SMALL(IF($AL$7:$AL$29&lt;&gt;"",IF($AI$7:$AI$29&lt;&gt;"",ROW($AI$7:$AI$29)-MIN(ROW($AI$7:$AI$29))+1,""),""),ROW()-ROW(A$31)+1)))," "),"")</f>
        <v/>
      </c>
      <c r="AJ39" s="0" t="str">
        <f aca="false" t="array" ref="AJ39:AJ39">IFERROR(CONCATENATE(TEXT(INDEX($AI$7:$AI$29,SMALL(IF($AL$7:$AL$29&lt;&gt;"",IF($AI$7:$AI$29&lt;&gt;"",ROW($AI$7:$AI$29)-MIN(ROW($AI$7:$AI$29))+1,""),""),ROW()-ROW(A$31)+1)),"##0")," "),"")</f>
        <v/>
      </c>
      <c r="AK39" s="0" t="str">
        <f aca="false" t="array" ref="AK39:AK39">IFERROR(CONCATENATE((INDEX($A$7:$A$29,SMALL(IF($AL$7:$AL$29&lt;&gt;"",IF($AI$7:$AI$29&lt;&gt;"",ROW($AI$7:$AI$29)-MIN(ROW($AI$7:$AI$29))+1,""),""),ROW()-ROW(A$31)+1))),),"")</f>
        <v/>
      </c>
    </row>
    <row r="40" customFormat="false" ht="15" hidden="false" customHeight="false" outlineLevel="0" collapsed="false">
      <c r="K40" s="0" t="str">
        <f aca="false" t="array" ref="K40:K40">IFERROR(CONCATENATE(TEXT(INDEX($K$7:$K$29,SMALL(IF($N$7:$N$29&lt;&gt;"",IF($K$7:$K$29&lt;&gt;"",ROW($K$7:$K$29)-MIN(ROW($K$7:$K$29))+1,""),""),ROW()-ROW(A$31)+1)),"##0"),","),"")</f>
        <v/>
      </c>
      <c r="L40" s="0" t="str">
        <f aca="false" t="array" ref="L40:L40">IFERROR(CONCATENATE((INDEX($N$7:$N$29,SMALL(IF($N$7:$N$29&lt;&gt;"",IF($K$7:$K$29&lt;&gt;"",ROW($K$7:$K$29)-MIN(ROW($K$7:$K$29))+1,""),""),ROW()-ROW(A$31)+1))),","),"")</f>
        <v/>
      </c>
      <c r="M40" s="0" t="str">
        <f aca="false" t="array" ref="M40:M40">IFERROR(CONCATENATE((INDEX($A$7:$A$29,SMALL(IF($N$7:$N$29&lt;&gt;"",IF($K$7:$K$29&lt;&gt;"",ROW($K$7:$K$29)-MIN(ROW($K$7:$K$29))+1,""),""),ROW()-ROW(A$31)+1))),),"")</f>
        <v/>
      </c>
      <c r="Q40" s="0" t="str">
        <f aca="false" t="array" ref="Q40:Q40">IFERROR(CONCATENATE((INDEX($T$7:$T$29,SMALL(IF($T$7:$T$29&lt;&gt;"",IF($Q$7:$Q$29&lt;&gt;"",ROW($Q$7:$Q$29)-MIN(ROW($Q$7:$Q$29))+1,""),""),ROW()-ROW(A$31)+1)))," "),"")</f>
        <v/>
      </c>
      <c r="R40" s="0" t="str">
        <f aca="false" t="array" ref="R40:R40">IFERROR(CONCATENATE(TEXT(INDEX($Q$7:$Q$29,SMALL(IF($T$7:$T$29&lt;&gt;"",IF($Q$7:$Q$29&lt;&gt;"",ROW($Q$7:$Q$29)-MIN(ROW($Q$7:$Q$29))+1,""),""),ROW()-ROW(A$31)+1)),"##0")," "),"")</f>
        <v/>
      </c>
      <c r="S40" s="0" t="str">
        <f aca="false" t="array" ref="S40:S40">IFERROR(CONCATENATE((INDEX($A$7:$A$29,SMALL(IF($T$7:$T$29&lt;&gt;"",IF($Q$7:$Q$29&lt;&gt;"",ROW($Q$7:$Q$29)-MIN(ROW($Q$7:$Q$29))+1,""),""),ROW()-ROW(A$31)+1))),),"")</f>
        <v/>
      </c>
      <c r="W40" s="0" t="str">
        <f aca="false" t="array" ref="W40:W40">IFERROR(CONCATENATE((INDEX($Z$7:$Z$29,SMALL(IF($Z$7:$Z$29&lt;&gt;"",IF($W$7:$W$29&lt;&gt;"",ROW($W$7:$W$29)-MIN(ROW($W$7:$W$29))+1,""),""),ROW()-ROW(A$31)+1)))," "),"")</f>
        <v/>
      </c>
      <c r="X40" s="0" t="str">
        <f aca="false" t="array" ref="X40:X40">IFERROR(CONCATENATE(TEXT(INDEX($W$7:$W$29,SMALL(IF($Z$7:$Z$29&lt;&gt;"",IF($W$7:$W$29&lt;&gt;"",ROW($W$7:$W$29)-MIN(ROW($W$7:$W$29))+1,""),""),ROW()-ROW(A$31)+1)),"##0")," "),"")</f>
        <v/>
      </c>
      <c r="Y40" s="0" t="str">
        <f aca="false" t="array" ref="Y40:Y40">IFERROR(CONCATENATE((INDEX($A$7:$A$29,SMALL(IF($Z$7:$Z$29&lt;&gt;"",IF($W$7:$W$29&lt;&gt;"",ROW($W$7:$W$29)-MIN(ROW($W$7:$W$29))+1,""),""),ROW()-ROW(A$31)+1))),),"")</f>
        <v/>
      </c>
      <c r="AC40" s="0" t="str">
        <f aca="false" t="array" ref="AC40:AC40">IFERROR(CONCATENATE((INDEX($AF$7:$AF$29,SMALL(IF($AF$7:$AF$29&lt;&gt;"",IF($AC$7:$AC$29&lt;&gt;"",ROW($AC$7:$AC$29)-MIN(ROW($AC$7:$AC$29))+1,""),""),ROW()-ROW(A$31)+1))),","),"")</f>
        <v/>
      </c>
      <c r="AD40" s="0" t="str">
        <f aca="false" t="array" ref="AD40:AD40">IFERROR(CONCATENATE(TEXT(INDEX($AC$7:$AC$29,SMALL(IF($AF$7:$AF$29&lt;&gt;"",IF($AC$7:$AC$29&lt;&gt;"",ROW($AC$7:$AC$29)-MIN(ROW($AC$7:$AC$29))+1,""),""),ROW()-ROW(A$31)+1)),"##0"),","),"")</f>
        <v/>
      </c>
      <c r="AE40" s="0" t="str">
        <f aca="false" t="array" ref="AE40:AE40">IFERROR(CONCATENATE((INDEX($A$7:$A$29,SMALL(IF($AF$7:$AF$29&lt;&gt;"",IF($AC$7:$AC$29&lt;&gt;"",ROW($AC$7:$AC$29)-MIN(ROW($AC$7:$AC$29))+1,""),""),ROW()-ROW(A$31)+1))),),"")</f>
        <v/>
      </c>
      <c r="AI40" s="0" t="str">
        <f aca="false" t="array" ref="AI40:AI40">IFERROR(CONCATENATE((INDEX($AL$7:$AL$29,SMALL(IF($AL$7:$AL$29&lt;&gt;"",IF($AI$7:$AI$29&lt;&gt;"",ROW($AI$7:$AI$29)-MIN(ROW($AI$7:$AI$29))+1,""),""),ROW()-ROW(A$31)+1)))," "),"")</f>
        <v/>
      </c>
      <c r="AJ40" s="0" t="str">
        <f aca="false" t="array" ref="AJ40:AJ40">IFERROR(CONCATENATE(TEXT(INDEX($AI$7:$AI$29,SMALL(IF($AL$7:$AL$29&lt;&gt;"",IF($AI$7:$AI$29&lt;&gt;"",ROW($AI$7:$AI$29)-MIN(ROW($AI$7:$AI$29))+1,""),""),ROW()-ROW(A$31)+1)),"##0")," "),"")</f>
        <v/>
      </c>
      <c r="AK40" s="0" t="str">
        <f aca="false" t="array" ref="AK40:AK40">IFERROR(CONCATENATE((INDEX($A$7:$A$29,SMALL(IF($AL$7:$AL$29&lt;&gt;"",IF($AI$7:$AI$29&lt;&gt;"",ROW($AI$7:$AI$29)-MIN(ROW($AI$7:$AI$29))+1,""),""),ROW()-ROW(A$31)+1))),),"")</f>
        <v/>
      </c>
    </row>
    <row r="41" customFormat="false" ht="15" hidden="false" customHeight="false" outlineLevel="0" collapsed="false">
      <c r="K41" s="0" t="str">
        <f aca="false" t="array" ref="K41:K41">IFERROR(CONCATENATE(TEXT(INDEX($K$7:$K$29,SMALL(IF($N$7:$N$29&lt;&gt;"",IF($K$7:$K$29&lt;&gt;"",ROW($K$7:$K$29)-MIN(ROW($K$7:$K$29))+1,""),""),ROW()-ROW(A$31)+1)),"##0"),","),"")</f>
        <v/>
      </c>
      <c r="L41" s="0" t="str">
        <f aca="false" t="array" ref="L41:L41">IFERROR(CONCATENATE((INDEX($N$7:$N$29,SMALL(IF($N$7:$N$29&lt;&gt;"",IF($K$7:$K$29&lt;&gt;"",ROW($K$7:$K$29)-MIN(ROW($K$7:$K$29))+1,""),""),ROW()-ROW(A$31)+1))),","),"")</f>
        <v/>
      </c>
      <c r="M41" s="0" t="str">
        <f aca="false" t="array" ref="M41:M41">IFERROR(CONCATENATE((INDEX($A$7:$A$29,SMALL(IF($N$7:$N$29&lt;&gt;"",IF($K$7:$K$29&lt;&gt;"",ROW($K$7:$K$29)-MIN(ROW($K$7:$K$29))+1,""),""),ROW()-ROW(A$31)+1))),),"")</f>
        <v/>
      </c>
      <c r="Q41" s="0" t="str">
        <f aca="false" t="array" ref="Q41:Q41">IFERROR(CONCATENATE((INDEX($T$7:$T$29,SMALL(IF($T$7:$T$29&lt;&gt;"",IF($Q$7:$Q$29&lt;&gt;"",ROW($Q$7:$Q$29)-MIN(ROW($Q$7:$Q$29))+1,""),""),ROW()-ROW(A$31)+1)))," "),"")</f>
        <v/>
      </c>
      <c r="R41" s="0" t="str">
        <f aca="false" t="array" ref="R41:R41">IFERROR(CONCATENATE(TEXT(INDEX($Q$7:$Q$29,SMALL(IF($T$7:$T$29&lt;&gt;"",IF($Q$7:$Q$29&lt;&gt;"",ROW($Q$7:$Q$29)-MIN(ROW($Q$7:$Q$29))+1,""),""),ROW()-ROW(A$31)+1)),"##0")," "),"")</f>
        <v/>
      </c>
      <c r="S41" s="0" t="str">
        <f aca="false" t="array" ref="S41:S41">IFERROR(CONCATENATE((INDEX($A$7:$A$29,SMALL(IF($T$7:$T$29&lt;&gt;"",IF($Q$7:$Q$29&lt;&gt;"",ROW($Q$7:$Q$29)-MIN(ROW($Q$7:$Q$29))+1,""),""),ROW()-ROW(A$31)+1))),),"")</f>
        <v/>
      </c>
      <c r="W41" s="0" t="str">
        <f aca="false" t="array" ref="W41:W41">IFERROR(CONCATENATE((INDEX($Z$7:$Z$29,SMALL(IF($Z$7:$Z$29&lt;&gt;"",IF($W$7:$W$29&lt;&gt;"",ROW($W$7:$W$29)-MIN(ROW($W$7:$W$29))+1,""),""),ROW()-ROW(A$31)+1)))," "),"")</f>
        <v/>
      </c>
      <c r="X41" s="0" t="str">
        <f aca="false" t="array" ref="X41:X41">IFERROR(CONCATENATE(TEXT(INDEX($W$7:$W$29,SMALL(IF($Z$7:$Z$29&lt;&gt;"",IF($W$7:$W$29&lt;&gt;"",ROW($W$7:$W$29)-MIN(ROW($W$7:$W$29))+1,""),""),ROW()-ROW(A$31)+1)),"##0")," "),"")</f>
        <v/>
      </c>
      <c r="Y41" s="0" t="str">
        <f aca="false" t="array" ref="Y41:Y41">IFERROR(CONCATENATE((INDEX($A$7:$A$29,SMALL(IF($Z$7:$Z$29&lt;&gt;"",IF($W$7:$W$29&lt;&gt;"",ROW($W$7:$W$29)-MIN(ROW($W$7:$W$29))+1,""),""),ROW()-ROW(A$31)+1))),),"")</f>
        <v/>
      </c>
      <c r="AC41" s="0" t="str">
        <f aca="false" t="array" ref="AC41:AC41">IFERROR(CONCATENATE((INDEX($AF$7:$AF$29,SMALL(IF($AF$7:$AF$29&lt;&gt;"",IF($AC$7:$AC$29&lt;&gt;"",ROW($AC$7:$AC$29)-MIN(ROW($AC$7:$AC$29))+1,""),""),ROW()-ROW(A$31)+1))),","),"")</f>
        <v/>
      </c>
      <c r="AD41" s="0" t="str">
        <f aca="false" t="array" ref="AD41:AD41">IFERROR(CONCATENATE(TEXT(INDEX($AC$7:$AC$29,SMALL(IF($AF$7:$AF$29&lt;&gt;"",IF($AC$7:$AC$29&lt;&gt;"",ROW($AC$7:$AC$29)-MIN(ROW($AC$7:$AC$29))+1,""),""),ROW()-ROW(A$31)+1)),"##0"),","),"")</f>
        <v/>
      </c>
      <c r="AE41" s="0" t="str">
        <f aca="false" t="array" ref="AE41:AE41">IFERROR(CONCATENATE((INDEX($A$7:$A$29,SMALL(IF($AF$7:$AF$29&lt;&gt;"",IF($AC$7:$AC$29&lt;&gt;"",ROW($AC$7:$AC$29)-MIN(ROW($AC$7:$AC$29))+1,""),""),ROW()-ROW(A$31)+1))),),"")</f>
        <v/>
      </c>
      <c r="AI41" s="0" t="str">
        <f aca="false" t="array" ref="AI41:AI41">IFERROR(CONCATENATE((INDEX($AL$7:$AL$29,SMALL(IF($AL$7:$AL$29&lt;&gt;"",IF($AI$7:$AI$29&lt;&gt;"",ROW($AI$7:$AI$29)-MIN(ROW($AI$7:$AI$29))+1,""),""),ROW()-ROW(A$31)+1)))," "),"")</f>
        <v/>
      </c>
      <c r="AJ41" s="0" t="str">
        <f aca="false" t="array" ref="AJ41:AJ41">IFERROR(CONCATENATE(TEXT(INDEX($AI$7:$AI$29,SMALL(IF($AL$7:$AL$29&lt;&gt;"",IF($AI$7:$AI$29&lt;&gt;"",ROW($AI$7:$AI$29)-MIN(ROW($AI$7:$AI$29))+1,""),""),ROW()-ROW(A$31)+1)),"##0")," "),"")</f>
        <v/>
      </c>
      <c r="AK41" s="0" t="str">
        <f aca="false" t="array" ref="AK41:AK41">IFERROR(CONCATENATE((INDEX($A$7:$A$29,SMALL(IF($AL$7:$AL$29&lt;&gt;"",IF($AI$7:$AI$29&lt;&gt;"",ROW($AI$7:$AI$29)-MIN(ROW($AI$7:$AI$29))+1,""),""),ROW()-ROW(A$31)+1))),),"")</f>
        <v/>
      </c>
    </row>
    <row r="42" customFormat="false" ht="15" hidden="false" customHeight="false" outlineLevel="0" collapsed="false">
      <c r="K42" s="0" t="str">
        <f aca="false" t="array" ref="K42:K42">IFERROR(CONCATENATE(TEXT(INDEX($K$7:$K$29,SMALL(IF($N$7:$N$29&lt;&gt;"",IF($K$7:$K$29&lt;&gt;"",ROW($K$7:$K$29)-MIN(ROW($K$7:$K$29))+1,""),""),ROW()-ROW(A$31)+1)),"##0"),","),"")</f>
        <v/>
      </c>
      <c r="L42" s="0" t="str">
        <f aca="false" t="array" ref="L42:L42">IFERROR(CONCATENATE((INDEX($N$7:$N$29,SMALL(IF($N$7:$N$29&lt;&gt;"",IF($K$7:$K$29&lt;&gt;"",ROW($K$7:$K$29)-MIN(ROW($K$7:$K$29))+1,""),""),ROW()-ROW(A$31)+1))),","),"")</f>
        <v/>
      </c>
      <c r="M42" s="0" t="str">
        <f aca="false" t="array" ref="M42:M42">IFERROR(CONCATENATE((INDEX($A$7:$A$29,SMALL(IF($N$7:$N$29&lt;&gt;"",IF($K$7:$K$29&lt;&gt;"",ROW($K$7:$K$29)-MIN(ROW($K$7:$K$29))+1,""),""),ROW()-ROW(A$31)+1))),),"")</f>
        <v/>
      </c>
      <c r="Q42" s="0" t="str">
        <f aca="false" t="array" ref="Q42:Q42">IFERROR(CONCATENATE((INDEX($T$7:$T$29,SMALL(IF($T$7:$T$29&lt;&gt;"",IF($Q$7:$Q$29&lt;&gt;"",ROW($Q$7:$Q$29)-MIN(ROW($Q$7:$Q$29))+1,""),""),ROW()-ROW(A$31)+1)))," "),"")</f>
        <v/>
      </c>
      <c r="R42" s="0" t="str">
        <f aca="false" t="array" ref="R42:R42">IFERROR(CONCATENATE(TEXT(INDEX($Q$7:$Q$29,SMALL(IF($T$7:$T$29&lt;&gt;"",IF($Q$7:$Q$29&lt;&gt;"",ROW($Q$7:$Q$29)-MIN(ROW($Q$7:$Q$29))+1,""),""),ROW()-ROW(A$31)+1)),"##0")," "),"")</f>
        <v/>
      </c>
      <c r="S42" s="0" t="str">
        <f aca="false" t="array" ref="S42:S42">IFERROR(CONCATENATE((INDEX($A$7:$A$29,SMALL(IF($T$7:$T$29&lt;&gt;"",IF($Q$7:$Q$29&lt;&gt;"",ROW($Q$7:$Q$29)-MIN(ROW($Q$7:$Q$29))+1,""),""),ROW()-ROW(A$31)+1))),),"")</f>
        <v/>
      </c>
      <c r="W42" s="0" t="str">
        <f aca="false" t="array" ref="W42:W42">IFERROR(CONCATENATE((INDEX($Z$7:$Z$29,SMALL(IF($Z$7:$Z$29&lt;&gt;"",IF($W$7:$W$29&lt;&gt;"",ROW($W$7:$W$29)-MIN(ROW($W$7:$W$29))+1,""),""),ROW()-ROW(A$31)+1)))," "),"")</f>
        <v/>
      </c>
      <c r="X42" s="0" t="str">
        <f aca="false" t="array" ref="X42:X42">IFERROR(CONCATENATE(TEXT(INDEX($W$7:$W$29,SMALL(IF($Z$7:$Z$29&lt;&gt;"",IF($W$7:$W$29&lt;&gt;"",ROW($W$7:$W$29)-MIN(ROW($W$7:$W$29))+1,""),""),ROW()-ROW(A$31)+1)),"##0")," "),"")</f>
        <v/>
      </c>
      <c r="Y42" s="0" t="str">
        <f aca="false" t="array" ref="Y42:Y42">IFERROR(CONCATENATE((INDEX($A$7:$A$29,SMALL(IF($Z$7:$Z$29&lt;&gt;"",IF($W$7:$W$29&lt;&gt;"",ROW($W$7:$W$29)-MIN(ROW($W$7:$W$29))+1,""),""),ROW()-ROW(A$31)+1))),),"")</f>
        <v/>
      </c>
      <c r="AC42" s="0" t="str">
        <f aca="false" t="array" ref="AC42:AC42">IFERROR(CONCATENATE((INDEX($AF$7:$AF$29,SMALL(IF($AF$7:$AF$29&lt;&gt;"",IF($AC$7:$AC$29&lt;&gt;"",ROW($AC$7:$AC$29)-MIN(ROW($AC$7:$AC$29))+1,""),""),ROW()-ROW(A$31)+1))),","),"")</f>
        <v/>
      </c>
      <c r="AD42" s="0" t="str">
        <f aca="false" t="array" ref="AD42:AD42">IFERROR(CONCATENATE(TEXT(INDEX($AC$7:$AC$29,SMALL(IF($AF$7:$AF$29&lt;&gt;"",IF($AC$7:$AC$29&lt;&gt;"",ROW($AC$7:$AC$29)-MIN(ROW($AC$7:$AC$29))+1,""),""),ROW()-ROW(A$31)+1)),"##0"),","),"")</f>
        <v/>
      </c>
      <c r="AE42" s="0" t="str">
        <f aca="false" t="array" ref="AE42:AE42">IFERROR(CONCATENATE((INDEX($A$7:$A$29,SMALL(IF($AF$7:$AF$29&lt;&gt;"",IF($AC$7:$AC$29&lt;&gt;"",ROW($AC$7:$AC$29)-MIN(ROW($AC$7:$AC$29))+1,""),""),ROW()-ROW(A$31)+1))),),"")</f>
        <v/>
      </c>
      <c r="AI42" s="0" t="str">
        <f aca="false" t="array" ref="AI42:AI42">IFERROR(CONCATENATE((INDEX($AL$7:$AL$29,SMALL(IF($AL$7:$AL$29&lt;&gt;"",IF($AI$7:$AI$29&lt;&gt;"",ROW($AI$7:$AI$29)-MIN(ROW($AI$7:$AI$29))+1,""),""),ROW()-ROW(A$31)+1)))," "),"")</f>
        <v/>
      </c>
      <c r="AJ42" s="0" t="str">
        <f aca="false" t="array" ref="AJ42:AJ42">IFERROR(CONCATENATE(TEXT(INDEX($AI$7:$AI$29,SMALL(IF($AL$7:$AL$29&lt;&gt;"",IF($AI$7:$AI$29&lt;&gt;"",ROW($AI$7:$AI$29)-MIN(ROW($AI$7:$AI$29))+1,""),""),ROW()-ROW(A$31)+1)),"##0")," "),"")</f>
        <v/>
      </c>
      <c r="AK42" s="0" t="str">
        <f aca="false" t="array" ref="AK42:AK42">IFERROR(CONCATENATE((INDEX($A$7:$A$29,SMALL(IF($AL$7:$AL$29&lt;&gt;"",IF($AI$7:$AI$29&lt;&gt;"",ROW($AI$7:$AI$29)-MIN(ROW($AI$7:$AI$29))+1,""),""),ROW()-ROW(A$31)+1))),),"")</f>
        <v/>
      </c>
    </row>
    <row r="43" customFormat="false" ht="15" hidden="false" customHeight="false" outlineLevel="0" collapsed="false">
      <c r="K43" s="0" t="str">
        <f aca="false" t="array" ref="K43:K43">IFERROR(CONCATENATE(TEXT(INDEX($K$7:$K$29,SMALL(IF($N$7:$N$29&lt;&gt;"",IF($K$7:$K$29&lt;&gt;"",ROW($K$7:$K$29)-MIN(ROW($K$7:$K$29))+1,""),""),ROW()-ROW(A$31)+1)),"##0"),","),"")</f>
        <v/>
      </c>
      <c r="L43" s="0" t="str">
        <f aca="false" t="array" ref="L43:L43">IFERROR(CONCATENATE((INDEX($N$7:$N$29,SMALL(IF($N$7:$N$29&lt;&gt;"",IF($K$7:$K$29&lt;&gt;"",ROW($K$7:$K$29)-MIN(ROW($K$7:$K$29))+1,""),""),ROW()-ROW(A$31)+1))),","),"")</f>
        <v/>
      </c>
      <c r="M43" s="0" t="str">
        <f aca="false" t="array" ref="M43:M43">IFERROR(CONCATENATE((INDEX($A$7:$A$29,SMALL(IF($N$7:$N$29&lt;&gt;"",IF($K$7:$K$29&lt;&gt;"",ROW($K$7:$K$29)-MIN(ROW($K$7:$K$29))+1,""),""),ROW()-ROW(A$31)+1))),),"")</f>
        <v/>
      </c>
      <c r="Q43" s="0" t="str">
        <f aca="false" t="array" ref="Q43:Q43">IFERROR(CONCATENATE((INDEX($T$7:$T$29,SMALL(IF($T$7:$T$29&lt;&gt;"",IF($Q$7:$Q$29&lt;&gt;"",ROW($Q$7:$Q$29)-MIN(ROW($Q$7:$Q$29))+1,""),""),ROW()-ROW(A$31)+1)))," "),"")</f>
        <v/>
      </c>
      <c r="R43" s="0" t="str">
        <f aca="false" t="array" ref="R43:R43">IFERROR(CONCATENATE(TEXT(INDEX($Q$7:$Q$29,SMALL(IF($T$7:$T$29&lt;&gt;"",IF($Q$7:$Q$29&lt;&gt;"",ROW($Q$7:$Q$29)-MIN(ROW($Q$7:$Q$29))+1,""),""),ROW()-ROW(A$31)+1)),"##0")," "),"")</f>
        <v/>
      </c>
      <c r="S43" s="0" t="str">
        <f aca="false" t="array" ref="S43:S43">IFERROR(CONCATENATE((INDEX($A$7:$A$29,SMALL(IF($T$7:$T$29&lt;&gt;"",IF($Q$7:$Q$29&lt;&gt;"",ROW($Q$7:$Q$29)-MIN(ROW($Q$7:$Q$29))+1,""),""),ROW()-ROW(A$31)+1))),),"")</f>
        <v/>
      </c>
      <c r="W43" s="0" t="str">
        <f aca="false" t="array" ref="W43:W43">IFERROR(CONCATENATE((INDEX($Z$7:$Z$29,SMALL(IF($Z$7:$Z$29&lt;&gt;"",IF($W$7:$W$29&lt;&gt;"",ROW($W$7:$W$29)-MIN(ROW($W$7:$W$29))+1,""),""),ROW()-ROW(A$31)+1)))," "),"")</f>
        <v/>
      </c>
      <c r="X43" s="0" t="str">
        <f aca="false" t="array" ref="X43:X43">IFERROR(CONCATENATE(TEXT(INDEX($W$7:$W$29,SMALL(IF($Z$7:$Z$29&lt;&gt;"",IF($W$7:$W$29&lt;&gt;"",ROW($W$7:$W$29)-MIN(ROW($W$7:$W$29))+1,""),""),ROW()-ROW(A$31)+1)),"##0")," "),"")</f>
        <v/>
      </c>
      <c r="Y43" s="0" t="str">
        <f aca="false" t="array" ref="Y43:Y43">IFERROR(CONCATENATE((INDEX($A$7:$A$29,SMALL(IF($Z$7:$Z$29&lt;&gt;"",IF($W$7:$W$29&lt;&gt;"",ROW($W$7:$W$29)-MIN(ROW($W$7:$W$29))+1,""),""),ROW()-ROW(A$31)+1))),),"")</f>
        <v/>
      </c>
      <c r="AC43" s="0" t="str">
        <f aca="false" t="array" ref="AC43:AC43">IFERROR(CONCATENATE((INDEX($AF$7:$AF$29,SMALL(IF($AF$7:$AF$29&lt;&gt;"",IF($AC$7:$AC$29&lt;&gt;"",ROW($AC$7:$AC$29)-MIN(ROW($AC$7:$AC$29))+1,""),""),ROW()-ROW(A$31)+1))),","),"")</f>
        <v/>
      </c>
      <c r="AD43" s="0" t="str">
        <f aca="false" t="array" ref="AD43:AD43">IFERROR(CONCATENATE(TEXT(INDEX($AC$7:$AC$29,SMALL(IF($AF$7:$AF$29&lt;&gt;"",IF($AC$7:$AC$29&lt;&gt;"",ROW($AC$7:$AC$29)-MIN(ROW($AC$7:$AC$29))+1,""),""),ROW()-ROW(A$31)+1)),"##0"),","),"")</f>
        <v/>
      </c>
      <c r="AE43" s="0" t="str">
        <f aca="false" t="array" ref="AE43:AE43">IFERROR(CONCATENATE((INDEX($A$7:$A$29,SMALL(IF($AF$7:$AF$29&lt;&gt;"",IF($AC$7:$AC$29&lt;&gt;"",ROW($AC$7:$AC$29)-MIN(ROW($AC$7:$AC$29))+1,""),""),ROW()-ROW(A$31)+1))),),"")</f>
        <v/>
      </c>
      <c r="AI43" s="0" t="str">
        <f aca="false" t="array" ref="AI43:AI43">IFERROR(CONCATENATE((INDEX($AL$7:$AL$29,SMALL(IF($AL$7:$AL$29&lt;&gt;"",IF($AI$7:$AI$29&lt;&gt;"",ROW($AI$7:$AI$29)-MIN(ROW($AI$7:$AI$29))+1,""),""),ROW()-ROW(A$31)+1)))," "),"")</f>
        <v/>
      </c>
      <c r="AJ43" s="0" t="str">
        <f aca="false" t="array" ref="AJ43:AJ43">IFERROR(CONCATENATE(TEXT(INDEX($AI$7:$AI$29,SMALL(IF($AL$7:$AL$29&lt;&gt;"",IF($AI$7:$AI$29&lt;&gt;"",ROW($AI$7:$AI$29)-MIN(ROW($AI$7:$AI$29))+1,""),""),ROW()-ROW(A$31)+1)),"##0")," "),"")</f>
        <v/>
      </c>
      <c r="AK43" s="0" t="str">
        <f aca="false" t="array" ref="AK43:AK43">IFERROR(CONCATENATE((INDEX($A$7:$A$29,SMALL(IF($AL$7:$AL$29&lt;&gt;"",IF($AI$7:$AI$29&lt;&gt;"",ROW($AI$7:$AI$29)-MIN(ROW($AI$7:$AI$29))+1,""),""),ROW()-ROW(A$31)+1))),),"")</f>
        <v/>
      </c>
    </row>
    <row r="44" customFormat="false" ht="15" hidden="false" customHeight="false" outlineLevel="0" collapsed="false">
      <c r="K44" s="0" t="str">
        <f aca="false" t="array" ref="K44:K44">IFERROR(CONCATENATE(TEXT(INDEX($K$7:$K$29,SMALL(IF($N$7:$N$29&lt;&gt;"",IF($K$7:$K$29&lt;&gt;"",ROW($K$7:$K$29)-MIN(ROW($K$7:$K$29))+1,""),""),ROW()-ROW(A$31)+1)),"##0"),","),"")</f>
        <v/>
      </c>
      <c r="L44" s="0" t="str">
        <f aca="false" t="array" ref="L44:L44">IFERROR(CONCATENATE((INDEX($N$7:$N$29,SMALL(IF($N$7:$N$29&lt;&gt;"",IF($K$7:$K$29&lt;&gt;"",ROW($K$7:$K$29)-MIN(ROW($K$7:$K$29))+1,""),""),ROW()-ROW(A$31)+1))),","),"")</f>
        <v/>
      </c>
      <c r="M44" s="0" t="str">
        <f aca="false" t="array" ref="M44:M44">IFERROR(CONCATENATE((INDEX($A$7:$A$29,SMALL(IF($N$7:$N$29&lt;&gt;"",IF($K$7:$K$29&lt;&gt;"",ROW($K$7:$K$29)-MIN(ROW($K$7:$K$29))+1,""),""),ROW()-ROW(A$31)+1))),),"")</f>
        <v/>
      </c>
      <c r="Q44" s="0" t="str">
        <f aca="false" t="array" ref="Q44:Q44">IFERROR(CONCATENATE((INDEX($T$7:$T$29,SMALL(IF($T$7:$T$29&lt;&gt;"",IF($Q$7:$Q$29&lt;&gt;"",ROW($Q$7:$Q$29)-MIN(ROW($Q$7:$Q$29))+1,""),""),ROW()-ROW(A$31)+1)))," "),"")</f>
        <v/>
      </c>
      <c r="R44" s="0" t="str">
        <f aca="false" t="array" ref="R44:R44">IFERROR(CONCATENATE(TEXT(INDEX($Q$7:$Q$29,SMALL(IF($T$7:$T$29&lt;&gt;"",IF($Q$7:$Q$29&lt;&gt;"",ROW($Q$7:$Q$29)-MIN(ROW($Q$7:$Q$29))+1,""),""),ROW()-ROW(A$31)+1)),"##0")," "),"")</f>
        <v/>
      </c>
      <c r="S44" s="0" t="str">
        <f aca="false" t="array" ref="S44:S44">IFERROR(CONCATENATE((INDEX($A$7:$A$29,SMALL(IF($T$7:$T$29&lt;&gt;"",IF($Q$7:$Q$29&lt;&gt;"",ROW($Q$7:$Q$29)-MIN(ROW($Q$7:$Q$29))+1,""),""),ROW()-ROW(A$31)+1))),),"")</f>
        <v/>
      </c>
      <c r="W44" s="0" t="str">
        <f aca="false" t="array" ref="W44:W44">IFERROR(CONCATENATE((INDEX($Z$7:$Z$29,SMALL(IF($Z$7:$Z$29&lt;&gt;"",IF($W$7:$W$29&lt;&gt;"",ROW($W$7:$W$29)-MIN(ROW($W$7:$W$29))+1,""),""),ROW()-ROW(A$31)+1)))," "),"")</f>
        <v/>
      </c>
      <c r="X44" s="0" t="str">
        <f aca="false" t="array" ref="X44:X44">IFERROR(CONCATENATE(TEXT(INDEX($W$7:$W$29,SMALL(IF($Z$7:$Z$29&lt;&gt;"",IF($W$7:$W$29&lt;&gt;"",ROW($W$7:$W$29)-MIN(ROW($W$7:$W$29))+1,""),""),ROW()-ROW(A$31)+1)),"##0")," "),"")</f>
        <v/>
      </c>
      <c r="Y44" s="0" t="str">
        <f aca="false" t="array" ref="Y44:Y44">IFERROR(CONCATENATE((INDEX($A$7:$A$29,SMALL(IF($Z$7:$Z$29&lt;&gt;"",IF($W$7:$W$29&lt;&gt;"",ROW($W$7:$W$29)-MIN(ROW($W$7:$W$29))+1,""),""),ROW()-ROW(A$31)+1))),),"")</f>
        <v/>
      </c>
      <c r="AC44" s="0" t="str">
        <f aca="false" t="array" ref="AC44:AC44">IFERROR(CONCATENATE((INDEX($AF$7:$AF$29,SMALL(IF($AF$7:$AF$29&lt;&gt;"",IF($AC$7:$AC$29&lt;&gt;"",ROW($AC$7:$AC$29)-MIN(ROW($AC$7:$AC$29))+1,""),""),ROW()-ROW(A$31)+1))),","),"")</f>
        <v/>
      </c>
      <c r="AD44" s="0" t="str">
        <f aca="false" t="array" ref="AD44:AD44">IFERROR(CONCATENATE(TEXT(INDEX($AC$7:$AC$29,SMALL(IF($AF$7:$AF$29&lt;&gt;"",IF($AC$7:$AC$29&lt;&gt;"",ROW($AC$7:$AC$29)-MIN(ROW($AC$7:$AC$29))+1,""),""),ROW()-ROW(A$31)+1)),"##0"),","),"")</f>
        <v/>
      </c>
      <c r="AE44" s="0" t="str">
        <f aca="false" t="array" ref="AE44:AE44">IFERROR(CONCATENATE((INDEX($A$7:$A$29,SMALL(IF($AF$7:$AF$29&lt;&gt;"",IF($AC$7:$AC$29&lt;&gt;"",ROW($AC$7:$AC$29)-MIN(ROW($AC$7:$AC$29))+1,""),""),ROW()-ROW(A$31)+1))),),"")</f>
        <v/>
      </c>
      <c r="AI44" s="0" t="str">
        <f aca="false" t="array" ref="AI44:AI44">IFERROR(CONCATENATE((INDEX($AL$7:$AL$29,SMALL(IF($AL$7:$AL$29&lt;&gt;"",IF($AI$7:$AI$29&lt;&gt;"",ROW($AI$7:$AI$29)-MIN(ROW($AI$7:$AI$29))+1,""),""),ROW()-ROW(A$31)+1)))," "),"")</f>
        <v/>
      </c>
      <c r="AJ44" s="0" t="str">
        <f aca="false" t="array" ref="AJ44:AJ44">IFERROR(CONCATENATE(TEXT(INDEX($AI$7:$AI$29,SMALL(IF($AL$7:$AL$29&lt;&gt;"",IF($AI$7:$AI$29&lt;&gt;"",ROW($AI$7:$AI$29)-MIN(ROW($AI$7:$AI$29))+1,""),""),ROW()-ROW(A$31)+1)),"##0")," "),"")</f>
        <v/>
      </c>
      <c r="AK44" s="0" t="str">
        <f aca="false" t="array" ref="AK44:AK44">IFERROR(CONCATENATE((INDEX($A$7:$A$29,SMALL(IF($AL$7:$AL$29&lt;&gt;"",IF($AI$7:$AI$29&lt;&gt;"",ROW($AI$7:$AI$29)-MIN(ROW($AI$7:$AI$29))+1,""),""),ROW()-ROW(A$31)+1))),),"")</f>
        <v/>
      </c>
    </row>
    <row r="45" customFormat="false" ht="15" hidden="false" customHeight="false" outlineLevel="0" collapsed="false">
      <c r="K45" s="0" t="str">
        <f aca="false" t="array" ref="K45:K45">IFERROR(CONCATENATE(TEXT(INDEX($K$7:$K$29,SMALL(IF($N$7:$N$29&lt;&gt;"",IF($K$7:$K$29&lt;&gt;"",ROW($K$7:$K$29)-MIN(ROW($K$7:$K$29))+1,""),""),ROW()-ROW(A$31)+1)),"##0"),","),"")</f>
        <v/>
      </c>
      <c r="L45" s="0" t="str">
        <f aca="false" t="array" ref="L45:L45">IFERROR(CONCATENATE((INDEX($N$7:$N$29,SMALL(IF($N$7:$N$29&lt;&gt;"",IF($K$7:$K$29&lt;&gt;"",ROW($K$7:$K$29)-MIN(ROW($K$7:$K$29))+1,""),""),ROW()-ROW(A$31)+1))),","),"")</f>
        <v/>
      </c>
      <c r="M45" s="0" t="str">
        <f aca="false" t="array" ref="M45:M45">IFERROR(CONCATENATE((INDEX($A$7:$A$29,SMALL(IF($N$7:$N$29&lt;&gt;"",IF($K$7:$K$29&lt;&gt;"",ROW($K$7:$K$29)-MIN(ROW($K$7:$K$29))+1,""),""),ROW()-ROW(A$31)+1))),),"")</f>
        <v/>
      </c>
      <c r="Q45" s="0" t="str">
        <f aca="false" t="array" ref="Q45:Q45">IFERROR(CONCATENATE((INDEX($T$7:$T$29,SMALL(IF($T$7:$T$29&lt;&gt;"",IF($Q$7:$Q$29&lt;&gt;"",ROW($Q$7:$Q$29)-MIN(ROW($Q$7:$Q$29))+1,""),""),ROW()-ROW(A$31)+1)))," "),"")</f>
        <v/>
      </c>
      <c r="R45" s="0" t="str">
        <f aca="false" t="array" ref="R45:R45">IFERROR(CONCATENATE(TEXT(INDEX($Q$7:$Q$29,SMALL(IF($T$7:$T$29&lt;&gt;"",IF($Q$7:$Q$29&lt;&gt;"",ROW($Q$7:$Q$29)-MIN(ROW($Q$7:$Q$29))+1,""),""),ROW()-ROW(A$31)+1)),"##0")," "),"")</f>
        <v/>
      </c>
      <c r="S45" s="0" t="str">
        <f aca="false" t="array" ref="S45:S45">IFERROR(CONCATENATE((INDEX($A$7:$A$29,SMALL(IF($T$7:$T$29&lt;&gt;"",IF($Q$7:$Q$29&lt;&gt;"",ROW($Q$7:$Q$29)-MIN(ROW($Q$7:$Q$29))+1,""),""),ROW()-ROW(A$31)+1))),),"")</f>
        <v/>
      </c>
      <c r="W45" s="0" t="str">
        <f aca="false" t="array" ref="W45:W45">IFERROR(CONCATENATE((INDEX($Z$7:$Z$29,SMALL(IF($Z$7:$Z$29&lt;&gt;"",IF($W$7:$W$29&lt;&gt;"",ROW($W$7:$W$29)-MIN(ROW($W$7:$W$29))+1,""),""),ROW()-ROW(A$31)+1)))," "),"")</f>
        <v/>
      </c>
      <c r="X45" s="0" t="str">
        <f aca="false" t="array" ref="X45:X45">IFERROR(CONCATENATE(TEXT(INDEX($W$7:$W$29,SMALL(IF($Z$7:$Z$29&lt;&gt;"",IF($W$7:$W$29&lt;&gt;"",ROW($W$7:$W$29)-MIN(ROW($W$7:$W$29))+1,""),""),ROW()-ROW(A$31)+1)),"##0")," "),"")</f>
        <v/>
      </c>
      <c r="Y45" s="0" t="str">
        <f aca="false" t="array" ref="Y45:Y45">IFERROR(CONCATENATE((INDEX($A$7:$A$29,SMALL(IF($Z$7:$Z$29&lt;&gt;"",IF($W$7:$W$29&lt;&gt;"",ROW($W$7:$W$29)-MIN(ROW($W$7:$W$29))+1,""),""),ROW()-ROW(A$31)+1))),),"")</f>
        <v/>
      </c>
      <c r="AC45" s="0" t="str">
        <f aca="false" t="array" ref="AC45:AC45">IFERROR(CONCATENATE((INDEX($AF$7:$AF$29,SMALL(IF($AF$7:$AF$29&lt;&gt;"",IF($AC$7:$AC$29&lt;&gt;"",ROW($AC$7:$AC$29)-MIN(ROW($AC$7:$AC$29))+1,""),""),ROW()-ROW(A$31)+1))),","),"")</f>
        <v/>
      </c>
      <c r="AD45" s="0" t="str">
        <f aca="false" t="array" ref="AD45:AD45">IFERROR(CONCATENATE(TEXT(INDEX($AC$7:$AC$29,SMALL(IF($AF$7:$AF$29&lt;&gt;"",IF($AC$7:$AC$29&lt;&gt;"",ROW($AC$7:$AC$29)-MIN(ROW($AC$7:$AC$29))+1,""),""),ROW()-ROW(A$31)+1)),"##0"),","),"")</f>
        <v/>
      </c>
      <c r="AE45" s="0" t="str">
        <f aca="false" t="array" ref="AE45:AE45">IFERROR(CONCATENATE((INDEX($A$7:$A$29,SMALL(IF($AF$7:$AF$29&lt;&gt;"",IF($AC$7:$AC$29&lt;&gt;"",ROW($AC$7:$AC$29)-MIN(ROW($AC$7:$AC$29))+1,""),""),ROW()-ROW(A$31)+1))),),"")</f>
        <v/>
      </c>
      <c r="AI45" s="0" t="str">
        <f aca="false" t="array" ref="AI45:AI45">IFERROR(CONCATENATE((INDEX($AL$7:$AL$29,SMALL(IF($AL$7:$AL$29&lt;&gt;"",IF($AI$7:$AI$29&lt;&gt;"",ROW($AI$7:$AI$29)-MIN(ROW($AI$7:$AI$29))+1,""),""),ROW()-ROW(A$31)+1)))," "),"")</f>
        <v/>
      </c>
      <c r="AJ45" s="0" t="str">
        <f aca="false" t="array" ref="AJ45:AJ45">IFERROR(CONCATENATE(TEXT(INDEX($AI$7:$AI$29,SMALL(IF($AL$7:$AL$29&lt;&gt;"",IF($AI$7:$AI$29&lt;&gt;"",ROW($AI$7:$AI$29)-MIN(ROW($AI$7:$AI$29))+1,""),""),ROW()-ROW(A$31)+1)),"##0")," "),"")</f>
        <v/>
      </c>
      <c r="AK45" s="0" t="str">
        <f aca="false" t="array" ref="AK45:AK45">IFERROR(CONCATENATE((INDEX($A$7:$A$29,SMALL(IF($AL$7:$AL$29&lt;&gt;"",IF($AI$7:$AI$29&lt;&gt;"",ROW($AI$7:$AI$29)-MIN(ROW($AI$7:$AI$29))+1,""),""),ROW()-ROW(A$31)+1))),),"")</f>
        <v/>
      </c>
    </row>
    <row r="46" customFormat="false" ht="15" hidden="false" customHeight="false" outlineLevel="0" collapsed="false">
      <c r="K46" s="0" t="str">
        <f aca="false" t="array" ref="K46:K46">IFERROR(CONCATENATE(TEXT(INDEX($K$7:$K$29,SMALL(IF($N$7:$N$29&lt;&gt;"",IF($K$7:$K$29&lt;&gt;"",ROW($K$7:$K$29)-MIN(ROW($K$7:$K$29))+1,""),""),ROW()-ROW(A$31)+1)),"##0"),","),"")</f>
        <v/>
      </c>
      <c r="L46" s="0" t="str">
        <f aca="false" t="array" ref="L46:L46">IFERROR(CONCATENATE((INDEX($N$7:$N$29,SMALL(IF($N$7:$N$29&lt;&gt;"",IF($K$7:$K$29&lt;&gt;"",ROW($K$7:$K$29)-MIN(ROW($K$7:$K$29))+1,""),""),ROW()-ROW(A$31)+1))),","),"")</f>
        <v/>
      </c>
      <c r="M46" s="0" t="str">
        <f aca="false" t="array" ref="M46:M46">IFERROR(CONCATENATE((INDEX($A$7:$A$29,SMALL(IF($N$7:$N$29&lt;&gt;"",IF($K$7:$K$29&lt;&gt;"",ROW($K$7:$K$29)-MIN(ROW($K$7:$K$29))+1,""),""),ROW()-ROW(A$31)+1))),),"")</f>
        <v/>
      </c>
      <c r="Q46" s="0" t="str">
        <f aca="false" t="array" ref="Q46:Q46">IFERROR(CONCATENATE((INDEX($T$7:$T$29,SMALL(IF($T$7:$T$29&lt;&gt;"",IF($Q$7:$Q$29&lt;&gt;"",ROW($Q$7:$Q$29)-MIN(ROW($Q$7:$Q$29))+1,""),""),ROW()-ROW(A$31)+1)))," "),"")</f>
        <v/>
      </c>
      <c r="R46" s="0" t="str">
        <f aca="false" t="array" ref="R46:R46">IFERROR(CONCATENATE(TEXT(INDEX($Q$7:$Q$29,SMALL(IF($T$7:$T$29&lt;&gt;"",IF($Q$7:$Q$29&lt;&gt;"",ROW($Q$7:$Q$29)-MIN(ROW($Q$7:$Q$29))+1,""),""),ROW()-ROW(A$31)+1)),"##0")," "),"")</f>
        <v/>
      </c>
      <c r="S46" s="0" t="str">
        <f aca="false" t="array" ref="S46:S46">IFERROR(CONCATENATE((INDEX($A$7:$A$29,SMALL(IF($T$7:$T$29&lt;&gt;"",IF($Q$7:$Q$29&lt;&gt;"",ROW($Q$7:$Q$29)-MIN(ROW($Q$7:$Q$29))+1,""),""),ROW()-ROW(A$31)+1))),),"")</f>
        <v/>
      </c>
      <c r="W46" s="0" t="str">
        <f aca="false" t="array" ref="W46:W46">IFERROR(CONCATENATE((INDEX($Z$7:$Z$29,SMALL(IF($Z$7:$Z$29&lt;&gt;"",IF($W$7:$W$29&lt;&gt;"",ROW($W$7:$W$29)-MIN(ROW($W$7:$W$29))+1,""),""),ROW()-ROW(A$31)+1)))," "),"")</f>
        <v/>
      </c>
      <c r="X46" s="0" t="str">
        <f aca="false" t="array" ref="X46:X46">IFERROR(CONCATENATE(TEXT(INDEX($W$7:$W$29,SMALL(IF($Z$7:$Z$29&lt;&gt;"",IF($W$7:$W$29&lt;&gt;"",ROW($W$7:$W$29)-MIN(ROW($W$7:$W$29))+1,""),""),ROW()-ROW(A$31)+1)),"##0")," "),"")</f>
        <v/>
      </c>
      <c r="Y46" s="0" t="str">
        <f aca="false" t="array" ref="Y46:Y46">IFERROR(CONCATENATE((INDEX($A$7:$A$29,SMALL(IF($Z$7:$Z$29&lt;&gt;"",IF($W$7:$W$29&lt;&gt;"",ROW($W$7:$W$29)-MIN(ROW($W$7:$W$29))+1,""),""),ROW()-ROW(A$31)+1))),),"")</f>
        <v/>
      </c>
      <c r="AC46" s="0" t="str">
        <f aca="false" t="array" ref="AC46:AC46">IFERROR(CONCATENATE((INDEX($AF$7:$AF$29,SMALL(IF($AF$7:$AF$29&lt;&gt;"",IF($AC$7:$AC$29&lt;&gt;"",ROW($AC$7:$AC$29)-MIN(ROW($AC$7:$AC$29))+1,""),""),ROW()-ROW(A$31)+1))),","),"")</f>
        <v/>
      </c>
      <c r="AD46" s="0" t="str">
        <f aca="false" t="array" ref="AD46:AD46">IFERROR(CONCATENATE(TEXT(INDEX($AC$7:$AC$29,SMALL(IF($AF$7:$AF$29&lt;&gt;"",IF($AC$7:$AC$29&lt;&gt;"",ROW($AC$7:$AC$29)-MIN(ROW($AC$7:$AC$29))+1,""),""),ROW()-ROW(A$31)+1)),"##0"),","),"")</f>
        <v/>
      </c>
      <c r="AE46" s="0" t="str">
        <f aca="false" t="array" ref="AE46:AE46">IFERROR(CONCATENATE((INDEX($A$7:$A$29,SMALL(IF($AF$7:$AF$29&lt;&gt;"",IF($AC$7:$AC$29&lt;&gt;"",ROW($AC$7:$AC$29)-MIN(ROW($AC$7:$AC$29))+1,""),""),ROW()-ROW(A$31)+1))),),"")</f>
        <v/>
      </c>
      <c r="AI46" s="0" t="str">
        <f aca="false" t="array" ref="AI46:AI46">IFERROR(CONCATENATE((INDEX($AL$7:$AL$29,SMALL(IF($AL$7:$AL$29&lt;&gt;"",IF($AI$7:$AI$29&lt;&gt;"",ROW($AI$7:$AI$29)-MIN(ROW($AI$7:$AI$29))+1,""),""),ROW()-ROW(A$31)+1)))," "),"")</f>
        <v/>
      </c>
      <c r="AJ46" s="0" t="str">
        <f aca="false" t="array" ref="AJ46:AJ46">IFERROR(CONCATENATE(TEXT(INDEX($AI$7:$AI$29,SMALL(IF($AL$7:$AL$29&lt;&gt;"",IF($AI$7:$AI$29&lt;&gt;"",ROW($AI$7:$AI$29)-MIN(ROW($AI$7:$AI$29))+1,""),""),ROW()-ROW(A$31)+1)),"##0")," "),"")</f>
        <v/>
      </c>
      <c r="AK46" s="0" t="str">
        <f aca="false" t="array" ref="AK46:AK46">IFERROR(CONCATENATE((INDEX($A$7:$A$29,SMALL(IF($AL$7:$AL$29&lt;&gt;"",IF($AI$7:$AI$29&lt;&gt;"",ROW($AI$7:$AI$29)-MIN(ROW($AI$7:$AI$29))+1,""),""),ROW()-ROW(A$31)+1))),),"")</f>
        <v/>
      </c>
    </row>
    <row r="47" customFormat="false" ht="15" hidden="false" customHeight="false" outlineLevel="0" collapsed="false">
      <c r="K47" s="0" t="str">
        <f aca="false" t="array" ref="K47:K47">IFERROR(CONCATENATE(TEXT(INDEX($K$7:$K$29,SMALL(IF($N$7:$N$29&lt;&gt;"",IF($K$7:$K$29&lt;&gt;"",ROW($K$7:$K$29)-MIN(ROW($K$7:$K$29))+1,""),""),ROW()-ROW(A$31)+1)),"##0"),","),"")</f>
        <v/>
      </c>
      <c r="L47" s="0" t="str">
        <f aca="false" t="array" ref="L47:L47">IFERROR(CONCATENATE((INDEX($N$7:$N$29,SMALL(IF($N$7:$N$29&lt;&gt;"",IF($K$7:$K$29&lt;&gt;"",ROW($K$7:$K$29)-MIN(ROW($K$7:$K$29))+1,""),""),ROW()-ROW(A$31)+1))),","),"")</f>
        <v/>
      </c>
      <c r="M47" s="0" t="str">
        <f aca="false" t="array" ref="M47:M47">IFERROR(CONCATENATE((INDEX($A$7:$A$29,SMALL(IF($N$7:$N$29&lt;&gt;"",IF($K$7:$K$29&lt;&gt;"",ROW($K$7:$K$29)-MIN(ROW($K$7:$K$29))+1,""),""),ROW()-ROW(A$31)+1))),),"")</f>
        <v/>
      </c>
      <c r="Q47" s="0" t="str">
        <f aca="false" t="array" ref="Q47:Q47">IFERROR(CONCATENATE((INDEX($T$7:$T$29,SMALL(IF($T$7:$T$29&lt;&gt;"",IF($Q$7:$Q$29&lt;&gt;"",ROW($Q$7:$Q$29)-MIN(ROW($Q$7:$Q$29))+1,""),""),ROW()-ROW(A$31)+1)))," "),"")</f>
        <v/>
      </c>
      <c r="R47" s="0" t="str">
        <f aca="false" t="array" ref="R47:R47">IFERROR(CONCATENATE(TEXT(INDEX($Q$7:$Q$29,SMALL(IF($T$7:$T$29&lt;&gt;"",IF($Q$7:$Q$29&lt;&gt;"",ROW($Q$7:$Q$29)-MIN(ROW($Q$7:$Q$29))+1,""),""),ROW()-ROW(A$31)+1)),"##0")," "),"")</f>
        <v/>
      </c>
      <c r="S47" s="0" t="str">
        <f aca="false" t="array" ref="S47:S47">IFERROR(CONCATENATE((INDEX($A$7:$A$29,SMALL(IF($T$7:$T$29&lt;&gt;"",IF($Q$7:$Q$29&lt;&gt;"",ROW($Q$7:$Q$29)-MIN(ROW($Q$7:$Q$29))+1,""),""),ROW()-ROW(A$31)+1))),),"")</f>
        <v/>
      </c>
      <c r="W47" s="0" t="str">
        <f aca="false" t="array" ref="W47:W47">IFERROR(CONCATENATE((INDEX($Z$7:$Z$29,SMALL(IF($Z$7:$Z$29&lt;&gt;"",IF($W$7:$W$29&lt;&gt;"",ROW($W$7:$W$29)-MIN(ROW($W$7:$W$29))+1,""),""),ROW()-ROW(A$31)+1)))," "),"")</f>
        <v/>
      </c>
      <c r="X47" s="0" t="str">
        <f aca="false" t="array" ref="X47:X47">IFERROR(CONCATENATE(TEXT(INDEX($W$7:$W$29,SMALL(IF($Z$7:$Z$29&lt;&gt;"",IF($W$7:$W$29&lt;&gt;"",ROW($W$7:$W$29)-MIN(ROW($W$7:$W$29))+1,""),""),ROW()-ROW(A$31)+1)),"##0")," "),"")</f>
        <v/>
      </c>
      <c r="Y47" s="0" t="str">
        <f aca="false" t="array" ref="Y47:Y47">IFERROR(CONCATENATE((INDEX($A$7:$A$29,SMALL(IF($Z$7:$Z$29&lt;&gt;"",IF($W$7:$W$29&lt;&gt;"",ROW($W$7:$W$29)-MIN(ROW($W$7:$W$29))+1,""),""),ROW()-ROW(A$31)+1))),),"")</f>
        <v/>
      </c>
      <c r="AC47" s="0" t="str">
        <f aca="false" t="array" ref="AC47:AC47">IFERROR(CONCATENATE((INDEX($AF$7:$AF$29,SMALL(IF($AF$7:$AF$29&lt;&gt;"",IF($AC$7:$AC$29&lt;&gt;"",ROW($AC$7:$AC$29)-MIN(ROW($AC$7:$AC$29))+1,""),""),ROW()-ROW(A$31)+1))),","),"")</f>
        <v/>
      </c>
      <c r="AD47" s="0" t="str">
        <f aca="false" t="array" ref="AD47:AD47">IFERROR(CONCATENATE(TEXT(INDEX($AC$7:$AC$29,SMALL(IF($AF$7:$AF$29&lt;&gt;"",IF($AC$7:$AC$29&lt;&gt;"",ROW($AC$7:$AC$29)-MIN(ROW($AC$7:$AC$29))+1,""),""),ROW()-ROW(A$31)+1)),"##0"),","),"")</f>
        <v/>
      </c>
      <c r="AE47" s="0" t="str">
        <f aca="false" t="array" ref="AE47:AE47">IFERROR(CONCATENATE((INDEX($A$7:$A$29,SMALL(IF($AF$7:$AF$29&lt;&gt;"",IF($AC$7:$AC$29&lt;&gt;"",ROW($AC$7:$AC$29)-MIN(ROW($AC$7:$AC$29))+1,""),""),ROW()-ROW(A$31)+1))),),"")</f>
        <v/>
      </c>
      <c r="AI47" s="0" t="str">
        <f aca="false" t="array" ref="AI47:AI47">IFERROR(CONCATENATE((INDEX($AL$7:$AL$29,SMALL(IF($AL$7:$AL$29&lt;&gt;"",IF($AI$7:$AI$29&lt;&gt;"",ROW($AI$7:$AI$29)-MIN(ROW($AI$7:$AI$29))+1,""),""),ROW()-ROW(A$31)+1)))," "),"")</f>
        <v/>
      </c>
      <c r="AJ47" s="0" t="str">
        <f aca="false" t="array" ref="AJ47:AJ47">IFERROR(CONCATENATE(TEXT(INDEX($AI$7:$AI$29,SMALL(IF($AL$7:$AL$29&lt;&gt;"",IF($AI$7:$AI$29&lt;&gt;"",ROW($AI$7:$AI$29)-MIN(ROW($AI$7:$AI$29))+1,""),""),ROW()-ROW(A$31)+1)),"##0")," "),"")</f>
        <v/>
      </c>
      <c r="AK47" s="0" t="str">
        <f aca="false" t="array" ref="AK47:AK47">IFERROR(CONCATENATE((INDEX($A$7:$A$29,SMALL(IF($AL$7:$AL$29&lt;&gt;"",IF($AI$7:$AI$29&lt;&gt;"",ROW($AI$7:$AI$29)-MIN(ROW($AI$7:$AI$29))+1,""),""),ROW()-ROW(A$31)+1))),),"")</f>
        <v/>
      </c>
    </row>
    <row r="48" customFormat="false" ht="15" hidden="false" customHeight="false" outlineLevel="0" collapsed="false">
      <c r="K48" s="0" t="str">
        <f aca="false" t="array" ref="K48:K48">IFERROR(CONCATENATE(TEXT(INDEX($K$7:$K$29,SMALL(IF($N$7:$N$29&lt;&gt;"",IF($K$7:$K$29&lt;&gt;"",ROW($K$7:$K$29)-MIN(ROW($K$7:$K$29))+1,""),""),ROW()-ROW(A$31)+1)),"##0"),","),"")</f>
        <v/>
      </c>
      <c r="L48" s="0" t="str">
        <f aca="false" t="array" ref="L48:L48">IFERROR(CONCATENATE((INDEX($N$7:$N$29,SMALL(IF($N$7:$N$29&lt;&gt;"",IF($K$7:$K$29&lt;&gt;"",ROW($K$7:$K$29)-MIN(ROW($K$7:$K$29))+1,""),""),ROW()-ROW(A$31)+1))),","),"")</f>
        <v/>
      </c>
      <c r="M48" s="0" t="str">
        <f aca="false" t="array" ref="M48:M48">IFERROR(CONCATENATE((INDEX($A$7:$A$29,SMALL(IF($N$7:$N$29&lt;&gt;"",IF($K$7:$K$29&lt;&gt;"",ROW($K$7:$K$29)-MIN(ROW($K$7:$K$29))+1,""),""),ROW()-ROW(A$31)+1))),),"")</f>
        <v/>
      </c>
      <c r="Q48" s="0" t="str">
        <f aca="false" t="array" ref="Q48:Q48">IFERROR(CONCATENATE((INDEX($T$7:$T$29,SMALL(IF($T$7:$T$29&lt;&gt;"",IF($Q$7:$Q$29&lt;&gt;"",ROW($Q$7:$Q$29)-MIN(ROW($Q$7:$Q$29))+1,""),""),ROW()-ROW(A$31)+1)))," "),"")</f>
        <v/>
      </c>
      <c r="R48" s="0" t="str">
        <f aca="false" t="array" ref="R48:R48">IFERROR(CONCATENATE(TEXT(INDEX($Q$7:$Q$29,SMALL(IF($T$7:$T$29&lt;&gt;"",IF($Q$7:$Q$29&lt;&gt;"",ROW($Q$7:$Q$29)-MIN(ROW($Q$7:$Q$29))+1,""),""),ROW()-ROW(A$31)+1)),"##0")," "),"")</f>
        <v/>
      </c>
      <c r="S48" s="0" t="str">
        <f aca="false" t="array" ref="S48:S48">IFERROR(CONCATENATE((INDEX($A$7:$A$29,SMALL(IF($T$7:$T$29&lt;&gt;"",IF($Q$7:$Q$29&lt;&gt;"",ROW($Q$7:$Q$29)-MIN(ROW($Q$7:$Q$29))+1,""),""),ROW()-ROW(A$31)+1))),),"")</f>
        <v/>
      </c>
      <c r="W48" s="0" t="str">
        <f aca="false" t="array" ref="W48:W48">IFERROR(CONCATENATE((INDEX($Z$7:$Z$29,SMALL(IF($Z$7:$Z$29&lt;&gt;"",IF($W$7:$W$29&lt;&gt;"",ROW($W$7:$W$29)-MIN(ROW($W$7:$W$29))+1,""),""),ROW()-ROW(A$31)+1)))," "),"")</f>
        <v/>
      </c>
      <c r="X48" s="0" t="str">
        <f aca="false" t="array" ref="X48:X48">IFERROR(CONCATENATE(TEXT(INDEX($W$7:$W$29,SMALL(IF($Z$7:$Z$29&lt;&gt;"",IF($W$7:$W$29&lt;&gt;"",ROW($W$7:$W$29)-MIN(ROW($W$7:$W$29))+1,""),""),ROW()-ROW(A$31)+1)),"##0")," "),"")</f>
        <v/>
      </c>
      <c r="Y48" s="0" t="str">
        <f aca="false" t="array" ref="Y48:Y48">IFERROR(CONCATENATE((INDEX($A$7:$A$29,SMALL(IF($Z$7:$Z$29&lt;&gt;"",IF($W$7:$W$29&lt;&gt;"",ROW($W$7:$W$29)-MIN(ROW($W$7:$W$29))+1,""),""),ROW()-ROW(A$31)+1))),),"")</f>
        <v/>
      </c>
      <c r="AC48" s="0" t="str">
        <f aca="false" t="array" ref="AC48:AC48">IFERROR(CONCATENATE((INDEX($AF$7:$AF$29,SMALL(IF($AF$7:$AF$29&lt;&gt;"",IF($AC$7:$AC$29&lt;&gt;"",ROW($AC$7:$AC$29)-MIN(ROW($AC$7:$AC$29))+1,""),""),ROW()-ROW(A$31)+1))),","),"")</f>
        <v/>
      </c>
      <c r="AD48" s="0" t="str">
        <f aca="false" t="array" ref="AD48:AD48">IFERROR(CONCATENATE(TEXT(INDEX($AC$7:$AC$29,SMALL(IF($AF$7:$AF$29&lt;&gt;"",IF($AC$7:$AC$29&lt;&gt;"",ROW($AC$7:$AC$29)-MIN(ROW($AC$7:$AC$29))+1,""),""),ROW()-ROW(A$31)+1)),"##0"),","),"")</f>
        <v/>
      </c>
      <c r="AE48" s="0" t="str">
        <f aca="false" t="array" ref="AE48:AE48">IFERROR(CONCATENATE((INDEX($A$7:$A$29,SMALL(IF($AF$7:$AF$29&lt;&gt;"",IF($AC$7:$AC$29&lt;&gt;"",ROW($AC$7:$AC$29)-MIN(ROW($AC$7:$AC$29))+1,""),""),ROW()-ROW(A$31)+1))),),"")</f>
        <v/>
      </c>
      <c r="AI48" s="0" t="str">
        <f aca="false" t="array" ref="AI48:AI48">IFERROR(CONCATENATE((INDEX($AL$7:$AL$29,SMALL(IF($AL$7:$AL$29&lt;&gt;"",IF($AI$7:$AI$29&lt;&gt;"",ROW($AI$7:$AI$29)-MIN(ROW($AI$7:$AI$29))+1,""),""),ROW()-ROW(A$31)+1)))," "),"")</f>
        <v/>
      </c>
      <c r="AJ48" s="0" t="str">
        <f aca="false" t="array" ref="AJ48:AJ48">IFERROR(CONCATENATE(TEXT(INDEX($AI$7:$AI$29,SMALL(IF($AL$7:$AL$29&lt;&gt;"",IF($AI$7:$AI$29&lt;&gt;"",ROW($AI$7:$AI$29)-MIN(ROW($AI$7:$AI$29))+1,""),""),ROW()-ROW(A$31)+1)),"##0")," "),"")</f>
        <v/>
      </c>
      <c r="AK48" s="0" t="str">
        <f aca="false" t="array" ref="AK48:AK48">IFERROR(CONCATENATE((INDEX($A$7:$A$29,SMALL(IF($AL$7:$AL$29&lt;&gt;"",IF($AI$7:$AI$29&lt;&gt;"",ROW($AI$7:$AI$29)-MIN(ROW($AI$7:$AI$29))+1,""),""),ROW()-ROW(A$31)+1))),),"")</f>
        <v/>
      </c>
    </row>
    <row r="49" customFormat="false" ht="15" hidden="false" customHeight="false" outlineLevel="0" collapsed="false">
      <c r="K49" s="0" t="str">
        <f aca="false" t="array" ref="K49:K49">IFERROR(CONCATENATE(TEXT(INDEX($K$7:$K$29,SMALL(IF($N$7:$N$29&lt;&gt;"",IF($K$7:$K$29&lt;&gt;"",ROW($K$7:$K$29)-MIN(ROW($K$7:$K$29))+1,""),""),ROW()-ROW(A$31)+1)),"##0"),","),"")</f>
        <v/>
      </c>
      <c r="L49" s="0" t="str">
        <f aca="false" t="array" ref="L49:L49">IFERROR(CONCATENATE((INDEX($N$7:$N$29,SMALL(IF($N$7:$N$29&lt;&gt;"",IF($K$7:$K$29&lt;&gt;"",ROW($K$7:$K$29)-MIN(ROW($K$7:$K$29))+1,""),""),ROW()-ROW(A$31)+1))),","),"")</f>
        <v/>
      </c>
      <c r="M49" s="0" t="str">
        <f aca="false" t="array" ref="M49:M49">IFERROR(CONCATENATE((INDEX($A$7:$A$29,SMALL(IF($N$7:$N$29&lt;&gt;"",IF($K$7:$K$29&lt;&gt;"",ROW($K$7:$K$29)-MIN(ROW($K$7:$K$29))+1,""),""),ROW()-ROW(A$31)+1))),),"")</f>
        <v/>
      </c>
      <c r="Q49" s="0" t="str">
        <f aca="false" t="array" ref="Q49:Q49">IFERROR(CONCATENATE((INDEX($T$7:$T$29,SMALL(IF($T$7:$T$29&lt;&gt;"",IF($Q$7:$Q$29&lt;&gt;"",ROW($Q$7:$Q$29)-MIN(ROW($Q$7:$Q$29))+1,""),""),ROW()-ROW(A$31)+1)))," "),"")</f>
        <v/>
      </c>
      <c r="R49" s="0" t="str">
        <f aca="false" t="array" ref="R49:R49">IFERROR(CONCATENATE(TEXT(INDEX($Q$7:$Q$29,SMALL(IF($T$7:$T$29&lt;&gt;"",IF($Q$7:$Q$29&lt;&gt;"",ROW($Q$7:$Q$29)-MIN(ROW($Q$7:$Q$29))+1,""),""),ROW()-ROW(A$31)+1)),"##0")," "),"")</f>
        <v/>
      </c>
      <c r="S49" s="0" t="str">
        <f aca="false" t="array" ref="S49:S49">IFERROR(CONCATENATE((INDEX($A$7:$A$29,SMALL(IF($T$7:$T$29&lt;&gt;"",IF($Q$7:$Q$29&lt;&gt;"",ROW($Q$7:$Q$29)-MIN(ROW($Q$7:$Q$29))+1,""),""),ROW()-ROW(A$31)+1))),),"")</f>
        <v/>
      </c>
      <c r="W49" s="0" t="str">
        <f aca="false" t="array" ref="W49:W49">IFERROR(CONCATENATE((INDEX($Z$7:$Z$29,SMALL(IF($Z$7:$Z$29&lt;&gt;"",IF($W$7:$W$29&lt;&gt;"",ROW($W$7:$W$29)-MIN(ROW($W$7:$W$29))+1,""),""),ROW()-ROW(A$31)+1)))," "),"")</f>
        <v/>
      </c>
      <c r="X49" s="0" t="str">
        <f aca="false" t="array" ref="X49:X49">IFERROR(CONCATENATE(TEXT(INDEX($W$7:$W$29,SMALL(IF($Z$7:$Z$29&lt;&gt;"",IF($W$7:$W$29&lt;&gt;"",ROW($W$7:$W$29)-MIN(ROW($W$7:$W$29))+1,""),""),ROW()-ROW(A$31)+1)),"##0")," "),"")</f>
        <v/>
      </c>
      <c r="Y49" s="0" t="str">
        <f aca="false" t="array" ref="Y49:Y49">IFERROR(CONCATENATE((INDEX($A$7:$A$29,SMALL(IF($Z$7:$Z$29&lt;&gt;"",IF($W$7:$W$29&lt;&gt;"",ROW($W$7:$W$29)-MIN(ROW($W$7:$W$29))+1,""),""),ROW()-ROW(A$31)+1))),),"")</f>
        <v/>
      </c>
      <c r="AC49" s="0" t="str">
        <f aca="false" t="array" ref="AC49:AC49">IFERROR(CONCATENATE((INDEX($AF$7:$AF$29,SMALL(IF($AF$7:$AF$29&lt;&gt;"",IF($AC$7:$AC$29&lt;&gt;"",ROW($AC$7:$AC$29)-MIN(ROW($AC$7:$AC$29))+1,""),""),ROW()-ROW(A$31)+1))),","),"")</f>
        <v/>
      </c>
      <c r="AD49" s="0" t="str">
        <f aca="false" t="array" ref="AD49:AD49">IFERROR(CONCATENATE(TEXT(INDEX($AC$7:$AC$29,SMALL(IF($AF$7:$AF$29&lt;&gt;"",IF($AC$7:$AC$29&lt;&gt;"",ROW($AC$7:$AC$29)-MIN(ROW($AC$7:$AC$29))+1,""),""),ROW()-ROW(A$31)+1)),"##0"),","),"")</f>
        <v/>
      </c>
      <c r="AE49" s="0" t="str">
        <f aca="false" t="array" ref="AE49:AE49">IFERROR(CONCATENATE((INDEX($A$7:$A$29,SMALL(IF($AF$7:$AF$29&lt;&gt;"",IF($AC$7:$AC$29&lt;&gt;"",ROW($AC$7:$AC$29)-MIN(ROW($AC$7:$AC$29))+1,""),""),ROW()-ROW(A$31)+1))),),"")</f>
        <v/>
      </c>
      <c r="AI49" s="0" t="str">
        <f aca="false" t="array" ref="AI49:AI49">IFERROR(CONCATENATE((INDEX($AL$7:$AL$29,SMALL(IF($AL$7:$AL$29&lt;&gt;"",IF($AI$7:$AI$29&lt;&gt;"",ROW($AI$7:$AI$29)-MIN(ROW($AI$7:$AI$29))+1,""),""),ROW()-ROW(A$31)+1)))," "),"")</f>
        <v/>
      </c>
      <c r="AJ49" s="0" t="str">
        <f aca="false" t="array" ref="AJ49:AJ49">IFERROR(CONCATENATE(TEXT(INDEX($AI$7:$AI$29,SMALL(IF($AL$7:$AL$29&lt;&gt;"",IF($AI$7:$AI$29&lt;&gt;"",ROW($AI$7:$AI$29)-MIN(ROW($AI$7:$AI$29))+1,""),""),ROW()-ROW(A$31)+1)),"##0")," "),"")</f>
        <v/>
      </c>
      <c r="AK49" s="0" t="str">
        <f aca="false" t="array" ref="AK49:AK49">IFERROR(CONCATENATE((INDEX($A$7:$A$29,SMALL(IF($AL$7:$AL$29&lt;&gt;"",IF($AI$7:$AI$29&lt;&gt;"",ROW($AI$7:$AI$29)-MIN(ROW($AI$7:$AI$29))+1,""),""),ROW()-ROW(A$31)+1))),),"")</f>
        <v/>
      </c>
    </row>
    <row r="50" customFormat="false" ht="15" hidden="false" customHeight="false" outlineLevel="0" collapsed="false">
      <c r="K50" s="0" t="str">
        <f aca="false" t="array" ref="K50:K50">IFERROR(CONCATENATE(TEXT(INDEX($K$7:$K$29,SMALL(IF($N$7:$N$29&lt;&gt;"",IF($K$7:$K$29&lt;&gt;"",ROW($K$7:$K$29)-MIN(ROW($K$7:$K$29))+1,""),""),ROW()-ROW(A$31)+1)),"##0"),","),"")</f>
        <v/>
      </c>
      <c r="L50" s="0" t="str">
        <f aca="false" t="array" ref="L50:L50">IFERROR(CONCATENATE((INDEX($N$7:$N$29,SMALL(IF($N$7:$N$29&lt;&gt;"",IF($K$7:$K$29&lt;&gt;"",ROW($K$7:$K$29)-MIN(ROW($K$7:$K$29))+1,""),""),ROW()-ROW(A$31)+1))),","),"")</f>
        <v/>
      </c>
      <c r="M50" s="0" t="str">
        <f aca="false" t="array" ref="M50:M50">IFERROR(CONCATENATE((INDEX($A$7:$A$29,SMALL(IF($N$7:$N$29&lt;&gt;"",IF($K$7:$K$29&lt;&gt;"",ROW($K$7:$K$29)-MIN(ROW($K$7:$K$29))+1,""),""),ROW()-ROW(A$31)+1))),),"")</f>
        <v/>
      </c>
      <c r="Q50" s="0" t="str">
        <f aca="false" t="array" ref="Q50:Q50">IFERROR(CONCATENATE((INDEX($T$7:$T$29,SMALL(IF($T$7:$T$29&lt;&gt;"",IF($Q$7:$Q$29&lt;&gt;"",ROW($Q$7:$Q$29)-MIN(ROW($Q$7:$Q$29))+1,""),""),ROW()-ROW(A$31)+1)))," "),"")</f>
        <v/>
      </c>
      <c r="R50" s="0" t="str">
        <f aca="false" t="array" ref="R50:R50">IFERROR(CONCATENATE(TEXT(INDEX($Q$7:$Q$29,SMALL(IF($T$7:$T$29&lt;&gt;"",IF($Q$7:$Q$29&lt;&gt;"",ROW($Q$7:$Q$29)-MIN(ROW($Q$7:$Q$29))+1,""),""),ROW()-ROW(A$31)+1)),"##0")," "),"")</f>
        <v/>
      </c>
      <c r="S50" s="0" t="str">
        <f aca="false" t="array" ref="S50:S50">IFERROR(CONCATENATE((INDEX($A$7:$A$29,SMALL(IF($T$7:$T$29&lt;&gt;"",IF($Q$7:$Q$29&lt;&gt;"",ROW($Q$7:$Q$29)-MIN(ROW($Q$7:$Q$29))+1,""),""),ROW()-ROW(A$31)+1))),),"")</f>
        <v/>
      </c>
      <c r="W50" s="0" t="str">
        <f aca="false" t="array" ref="W50:W50">IFERROR(CONCATENATE((INDEX($Z$7:$Z$29,SMALL(IF($Z$7:$Z$29&lt;&gt;"",IF($W$7:$W$29&lt;&gt;"",ROW($W$7:$W$29)-MIN(ROW($W$7:$W$29))+1,""),""),ROW()-ROW(A$31)+1)))," "),"")</f>
        <v/>
      </c>
      <c r="X50" s="0" t="str">
        <f aca="false" t="array" ref="X50:X50">IFERROR(CONCATENATE(TEXT(INDEX($W$7:$W$29,SMALL(IF($Z$7:$Z$29&lt;&gt;"",IF($W$7:$W$29&lt;&gt;"",ROW($W$7:$W$29)-MIN(ROW($W$7:$W$29))+1,""),""),ROW()-ROW(A$31)+1)),"##0")," "),"")</f>
        <v/>
      </c>
      <c r="Y50" s="0" t="str">
        <f aca="false" t="array" ref="Y50:Y50">IFERROR(CONCATENATE((INDEX($A$7:$A$29,SMALL(IF($Z$7:$Z$29&lt;&gt;"",IF($W$7:$W$29&lt;&gt;"",ROW($W$7:$W$29)-MIN(ROW($W$7:$W$29))+1,""),""),ROW()-ROW(A$31)+1))),),"")</f>
        <v/>
      </c>
      <c r="AC50" s="0" t="str">
        <f aca="false" t="array" ref="AC50:AC50">IFERROR(CONCATENATE((INDEX($AF$7:$AF$29,SMALL(IF($AF$7:$AF$29&lt;&gt;"",IF($AC$7:$AC$29&lt;&gt;"",ROW($AC$7:$AC$29)-MIN(ROW($AC$7:$AC$29))+1,""),""),ROW()-ROW(A$31)+1))),","),"")</f>
        <v/>
      </c>
      <c r="AD50" s="0" t="str">
        <f aca="false" t="array" ref="AD50:AD50">IFERROR(CONCATENATE(TEXT(INDEX($AC$7:$AC$29,SMALL(IF($AF$7:$AF$29&lt;&gt;"",IF($AC$7:$AC$29&lt;&gt;"",ROW($AC$7:$AC$29)-MIN(ROW($AC$7:$AC$29))+1,""),""),ROW()-ROW(A$31)+1)),"##0"),","),"")</f>
        <v/>
      </c>
      <c r="AE50" s="0" t="str">
        <f aca="false" t="array" ref="AE50:AE50">IFERROR(CONCATENATE((INDEX($A$7:$A$29,SMALL(IF($AF$7:$AF$29&lt;&gt;"",IF($AC$7:$AC$29&lt;&gt;"",ROW($AC$7:$AC$29)-MIN(ROW($AC$7:$AC$29))+1,""),""),ROW()-ROW(A$31)+1))),),"")</f>
        <v/>
      </c>
      <c r="AI50" s="0" t="str">
        <f aca="false" t="array" ref="AI50:AI50">IFERROR(CONCATENATE((INDEX($AL$7:$AL$29,SMALL(IF($AL$7:$AL$29&lt;&gt;"",IF($AI$7:$AI$29&lt;&gt;"",ROW($AI$7:$AI$29)-MIN(ROW($AI$7:$AI$29))+1,""),""),ROW()-ROW(A$31)+1)))," "),"")</f>
        <v/>
      </c>
      <c r="AJ50" s="0" t="str">
        <f aca="false" t="array" ref="AJ50:AJ50">IFERROR(CONCATENATE(TEXT(INDEX($AI$7:$AI$29,SMALL(IF($AL$7:$AL$29&lt;&gt;"",IF($AI$7:$AI$29&lt;&gt;"",ROW($AI$7:$AI$29)-MIN(ROW($AI$7:$AI$29))+1,""),""),ROW()-ROW(A$31)+1)),"##0")," "),"")</f>
        <v/>
      </c>
      <c r="AK50" s="0" t="str">
        <f aca="false" t="array" ref="AK50:AK50">IFERROR(CONCATENATE((INDEX($A$7:$A$29,SMALL(IF($AL$7:$AL$29&lt;&gt;"",IF($AI$7:$AI$29&lt;&gt;"",ROW($AI$7:$AI$29)-MIN(ROW($AI$7:$AI$29))+1,""),""),ROW()-ROW(A$31)+1))),),"")</f>
        <v/>
      </c>
    </row>
    <row r="51" customFormat="false" ht="15" hidden="false" customHeight="false" outlineLevel="0" collapsed="false">
      <c r="K51" s="0" t="str">
        <f aca="false" t="array" ref="K51:K51">IFERROR(CONCATENATE(TEXT(INDEX($K$7:$K$29,SMALL(IF($N$7:$N$29&lt;&gt;"",IF($K$7:$K$29&lt;&gt;"",ROW($K$7:$K$29)-MIN(ROW($K$7:$K$29))+1,""),""),ROW()-ROW(A$31)+1)),"##0"),","),"")</f>
        <v/>
      </c>
      <c r="L51" s="0" t="str">
        <f aca="false" t="array" ref="L51:L51">IFERROR(CONCATENATE((INDEX($N$7:$N$29,SMALL(IF($N$7:$N$29&lt;&gt;"",IF($K$7:$K$29&lt;&gt;"",ROW($K$7:$K$29)-MIN(ROW($K$7:$K$29))+1,""),""),ROW()-ROW(A$31)+1))),","),"")</f>
        <v/>
      </c>
      <c r="M51" s="0" t="str">
        <f aca="false" t="array" ref="M51:M51">IFERROR(CONCATENATE((INDEX($A$7:$A$29,SMALL(IF($N$7:$N$29&lt;&gt;"",IF($K$7:$K$29&lt;&gt;"",ROW($K$7:$K$29)-MIN(ROW($K$7:$K$29))+1,""),""),ROW()-ROW(A$31)+1))),),"")</f>
        <v/>
      </c>
      <c r="Q51" s="0" t="str">
        <f aca="false" t="array" ref="Q51:Q51">IFERROR(CONCATENATE((INDEX($T$7:$T$29,SMALL(IF($T$7:$T$29&lt;&gt;"",IF($Q$7:$Q$29&lt;&gt;"",ROW($Q$7:$Q$29)-MIN(ROW($Q$7:$Q$29))+1,""),""),ROW()-ROW(A$31)+1)))," "),"")</f>
        <v/>
      </c>
      <c r="R51" s="0" t="str">
        <f aca="false" t="array" ref="R51:R51">IFERROR(CONCATENATE(TEXT(INDEX($Q$7:$Q$29,SMALL(IF($T$7:$T$29&lt;&gt;"",IF($Q$7:$Q$29&lt;&gt;"",ROW($Q$7:$Q$29)-MIN(ROW($Q$7:$Q$29))+1,""),""),ROW()-ROW(A$31)+1)),"##0")," "),"")</f>
        <v/>
      </c>
      <c r="S51" s="0" t="str">
        <f aca="false" t="array" ref="S51:S51">IFERROR(CONCATENATE((INDEX($A$7:$A$29,SMALL(IF($T$7:$T$29&lt;&gt;"",IF($Q$7:$Q$29&lt;&gt;"",ROW($Q$7:$Q$29)-MIN(ROW($Q$7:$Q$29))+1,""),""),ROW()-ROW(A$31)+1))),),"")</f>
        <v/>
      </c>
      <c r="W51" s="0" t="str">
        <f aca="false" t="array" ref="W51:W51">IFERROR(CONCATENATE((INDEX($Z$7:$Z$29,SMALL(IF($Z$7:$Z$29&lt;&gt;"",IF($W$7:$W$29&lt;&gt;"",ROW($W$7:$W$29)-MIN(ROW($W$7:$W$29))+1,""),""),ROW()-ROW(A$31)+1)))," "),"")</f>
        <v/>
      </c>
      <c r="X51" s="0" t="str">
        <f aca="false" t="array" ref="X51:X51">IFERROR(CONCATENATE(TEXT(INDEX($W$7:$W$29,SMALL(IF($Z$7:$Z$29&lt;&gt;"",IF($W$7:$W$29&lt;&gt;"",ROW($W$7:$W$29)-MIN(ROW($W$7:$W$29))+1,""),""),ROW()-ROW(A$31)+1)),"##0")," "),"")</f>
        <v/>
      </c>
      <c r="Y51" s="0" t="str">
        <f aca="false" t="array" ref="Y51:Y51">IFERROR(CONCATENATE((INDEX($A$7:$A$29,SMALL(IF($Z$7:$Z$29&lt;&gt;"",IF($W$7:$W$29&lt;&gt;"",ROW($W$7:$W$29)-MIN(ROW($W$7:$W$29))+1,""),""),ROW()-ROW(A$31)+1))),),"")</f>
        <v/>
      </c>
      <c r="AC51" s="0" t="str">
        <f aca="false" t="array" ref="AC51:AC51">IFERROR(CONCATENATE((INDEX($AF$7:$AF$29,SMALL(IF($AF$7:$AF$29&lt;&gt;"",IF($AC$7:$AC$29&lt;&gt;"",ROW($AC$7:$AC$29)-MIN(ROW($AC$7:$AC$29))+1,""),""),ROW()-ROW(A$31)+1))),","),"")</f>
        <v/>
      </c>
      <c r="AD51" s="0" t="str">
        <f aca="false" t="array" ref="AD51:AD51">IFERROR(CONCATENATE(TEXT(INDEX($AC$7:$AC$29,SMALL(IF($AF$7:$AF$29&lt;&gt;"",IF($AC$7:$AC$29&lt;&gt;"",ROW($AC$7:$AC$29)-MIN(ROW($AC$7:$AC$29))+1,""),""),ROW()-ROW(A$31)+1)),"##0"),","),"")</f>
        <v/>
      </c>
      <c r="AE51" s="0" t="str">
        <f aca="false" t="array" ref="AE51:AE51">IFERROR(CONCATENATE((INDEX($A$7:$A$29,SMALL(IF($AF$7:$AF$29&lt;&gt;"",IF($AC$7:$AC$29&lt;&gt;"",ROW($AC$7:$AC$29)-MIN(ROW($AC$7:$AC$29))+1,""),""),ROW()-ROW(A$31)+1))),),"")</f>
        <v/>
      </c>
      <c r="AI51" s="0" t="str">
        <f aca="false" t="array" ref="AI51:AI51">IFERROR(CONCATENATE((INDEX($AL$7:$AL$29,SMALL(IF($AL$7:$AL$29&lt;&gt;"",IF($AI$7:$AI$29&lt;&gt;"",ROW($AI$7:$AI$29)-MIN(ROW($AI$7:$AI$29))+1,""),""),ROW()-ROW(A$31)+1)))," "),"")</f>
        <v/>
      </c>
      <c r="AJ51" s="0" t="str">
        <f aca="false" t="array" ref="AJ51:AJ51">IFERROR(CONCATENATE(TEXT(INDEX($AI$7:$AI$29,SMALL(IF($AL$7:$AL$29&lt;&gt;"",IF($AI$7:$AI$29&lt;&gt;"",ROW($AI$7:$AI$29)-MIN(ROW($AI$7:$AI$29))+1,""),""),ROW()-ROW(A$31)+1)),"##0")," "),"")</f>
        <v/>
      </c>
      <c r="AK51" s="0" t="str">
        <f aca="false" t="array" ref="AK51:AK51">IFERROR(CONCATENATE((INDEX($A$7:$A$29,SMALL(IF($AL$7:$AL$29&lt;&gt;"",IF($AI$7:$AI$29&lt;&gt;"",ROW($AI$7:$AI$29)-MIN(ROW($AI$7:$AI$29))+1,""),""),ROW()-ROW(A$31)+1))),),"")</f>
        <v/>
      </c>
    </row>
    <row r="52" customFormat="false" ht="15" hidden="false" customHeight="false" outlineLevel="0" collapsed="false">
      <c r="K52" s="0" t="str">
        <f aca="false" t="array" ref="K52:K52">IFERROR(CONCATENATE(TEXT(INDEX($K$7:$K$29,SMALL(IF($N$7:$N$29&lt;&gt;"",IF($K$7:$K$29&lt;&gt;"",ROW($K$7:$K$29)-MIN(ROW($K$7:$K$29))+1,""),""),ROW()-ROW(A$31)+1)),"##0"),","),"")</f>
        <v/>
      </c>
      <c r="L52" s="0" t="str">
        <f aca="false" t="array" ref="L52:L52">IFERROR(CONCATENATE((INDEX($N$7:$N$29,SMALL(IF($N$7:$N$29&lt;&gt;"",IF($K$7:$K$29&lt;&gt;"",ROW($K$7:$K$29)-MIN(ROW($K$7:$K$29))+1,""),""),ROW()-ROW(A$31)+1))),","),"")</f>
        <v/>
      </c>
      <c r="M52" s="0" t="str">
        <f aca="false" t="array" ref="M52:M52">IFERROR(CONCATENATE((INDEX($A$7:$A$29,SMALL(IF($N$7:$N$29&lt;&gt;"",IF($K$7:$K$29&lt;&gt;"",ROW($K$7:$K$29)-MIN(ROW($K$7:$K$29))+1,""),""),ROW()-ROW(A$31)+1))),),"")</f>
        <v/>
      </c>
      <c r="Q52" s="0" t="str">
        <f aca="false" t="array" ref="Q52:Q52">IFERROR(CONCATENATE((INDEX($T$7:$T$29,SMALL(IF($T$7:$T$29&lt;&gt;"",IF($Q$7:$Q$29&lt;&gt;"",ROW($Q$7:$Q$29)-MIN(ROW($Q$7:$Q$29))+1,""),""),ROW()-ROW(A$31)+1)))," "),"")</f>
        <v/>
      </c>
      <c r="R52" s="0" t="str">
        <f aca="false" t="array" ref="R52:R52">IFERROR(CONCATENATE(TEXT(INDEX($Q$7:$Q$29,SMALL(IF($T$7:$T$29&lt;&gt;"",IF($Q$7:$Q$29&lt;&gt;"",ROW($Q$7:$Q$29)-MIN(ROW($Q$7:$Q$29))+1,""),""),ROW()-ROW(A$31)+1)),"##0")," "),"")</f>
        <v/>
      </c>
      <c r="S52" s="0" t="str">
        <f aca="false" t="array" ref="S52:S52">IFERROR(CONCATENATE((INDEX($A$7:$A$29,SMALL(IF($T$7:$T$29&lt;&gt;"",IF($Q$7:$Q$29&lt;&gt;"",ROW($Q$7:$Q$29)-MIN(ROW($Q$7:$Q$29))+1,""),""),ROW()-ROW(A$31)+1))),),"")</f>
        <v/>
      </c>
      <c r="W52" s="0" t="str">
        <f aca="false" t="array" ref="W52:W52">IFERROR(CONCATENATE((INDEX($Z$7:$Z$29,SMALL(IF($Z$7:$Z$29&lt;&gt;"",IF($W$7:$W$29&lt;&gt;"",ROW($W$7:$W$29)-MIN(ROW($W$7:$W$29))+1,""),""),ROW()-ROW(A$31)+1)))," "),"")</f>
        <v/>
      </c>
      <c r="X52" s="0" t="str">
        <f aca="false" t="array" ref="X52:X52">IFERROR(CONCATENATE(TEXT(INDEX($W$7:$W$29,SMALL(IF($Z$7:$Z$29&lt;&gt;"",IF($W$7:$W$29&lt;&gt;"",ROW($W$7:$W$29)-MIN(ROW($W$7:$W$29))+1,""),""),ROW()-ROW(A$31)+1)),"##0")," "),"")</f>
        <v/>
      </c>
      <c r="Y52" s="0" t="str">
        <f aca="false" t="array" ref="Y52:Y52">IFERROR(CONCATENATE((INDEX($A$7:$A$29,SMALL(IF($Z$7:$Z$29&lt;&gt;"",IF($W$7:$W$29&lt;&gt;"",ROW($W$7:$W$29)-MIN(ROW($W$7:$W$29))+1,""),""),ROW()-ROW(A$31)+1))),),"")</f>
        <v/>
      </c>
      <c r="AC52" s="0" t="str">
        <f aca="false" t="array" ref="AC52:AC52">IFERROR(CONCATENATE((INDEX($AF$7:$AF$29,SMALL(IF($AF$7:$AF$29&lt;&gt;"",IF($AC$7:$AC$29&lt;&gt;"",ROW($AC$7:$AC$29)-MIN(ROW($AC$7:$AC$29))+1,""),""),ROW()-ROW(A$31)+1))),","),"")</f>
        <v/>
      </c>
      <c r="AD52" s="0" t="str">
        <f aca="false" t="array" ref="AD52:AD52">IFERROR(CONCATENATE(TEXT(INDEX($AC$7:$AC$29,SMALL(IF($AF$7:$AF$29&lt;&gt;"",IF($AC$7:$AC$29&lt;&gt;"",ROW($AC$7:$AC$29)-MIN(ROW($AC$7:$AC$29))+1,""),""),ROW()-ROW(A$31)+1)),"##0"),","),"")</f>
        <v/>
      </c>
      <c r="AE52" s="0" t="str">
        <f aca="false" t="array" ref="AE52:AE52">IFERROR(CONCATENATE((INDEX($A$7:$A$29,SMALL(IF($AF$7:$AF$29&lt;&gt;"",IF($AC$7:$AC$29&lt;&gt;"",ROW($AC$7:$AC$29)-MIN(ROW($AC$7:$AC$29))+1,""),""),ROW()-ROW(A$31)+1))),),"")</f>
        <v/>
      </c>
      <c r="AI52" s="0" t="str">
        <f aca="false" t="array" ref="AI52:AI52">IFERROR(CONCATENATE((INDEX($AL$7:$AL$29,SMALL(IF($AL$7:$AL$29&lt;&gt;"",IF($AI$7:$AI$29&lt;&gt;"",ROW($AI$7:$AI$29)-MIN(ROW($AI$7:$AI$29))+1,""),""),ROW()-ROW(A$31)+1)))," "),"")</f>
        <v/>
      </c>
      <c r="AJ52" s="0" t="str">
        <f aca="false" t="array" ref="AJ52:AJ52">IFERROR(CONCATENATE(TEXT(INDEX($AI$7:$AI$29,SMALL(IF($AL$7:$AL$29&lt;&gt;"",IF($AI$7:$AI$29&lt;&gt;"",ROW($AI$7:$AI$29)-MIN(ROW($AI$7:$AI$29))+1,""),""),ROW()-ROW(A$31)+1)),"##0")," "),"")</f>
        <v/>
      </c>
      <c r="AK52" s="0" t="str">
        <f aca="false" t="array" ref="AK52:AK52">IFERROR(CONCATENATE((INDEX($A$7:$A$29,SMALL(IF($AL$7:$AL$29&lt;&gt;"",IF($AI$7:$AI$29&lt;&gt;"",ROW($AI$7:$AI$29)-MIN(ROW($AI$7:$AI$29))+1,""),""),ROW()-ROW(A$31)+1))),),"")</f>
        <v/>
      </c>
    </row>
    <row r="53" customFormat="false" ht="15" hidden="false" customHeight="false" outlineLevel="0" collapsed="false">
      <c r="K53" s="0" t="str">
        <f aca="false" t="array" ref="K53:K53">IFERROR(CONCATENATE(TEXT(INDEX($K$7:$K$29,SMALL(IF($N$7:$N$29&lt;&gt;"",IF($K$7:$K$29&lt;&gt;"",ROW($K$7:$K$29)-MIN(ROW($K$7:$K$29))+1,""),""),ROW()-ROW(A$31)+1)),"##0"),","),"")</f>
        <v/>
      </c>
      <c r="L53" s="0" t="str">
        <f aca="false" t="array" ref="L53:L53">IFERROR(CONCATENATE((INDEX($N$7:$N$29,SMALL(IF($N$7:$N$29&lt;&gt;"",IF($K$7:$K$29&lt;&gt;"",ROW($K$7:$K$29)-MIN(ROW($K$7:$K$29))+1,""),""),ROW()-ROW(A$31)+1))),","),"")</f>
        <v/>
      </c>
      <c r="M53" s="0" t="str">
        <f aca="false" t="array" ref="M53:M53">IFERROR(CONCATENATE((INDEX($A$7:$A$29,SMALL(IF($N$7:$N$29&lt;&gt;"",IF($K$7:$K$29&lt;&gt;"",ROW($K$7:$K$29)-MIN(ROW($K$7:$K$29))+1,""),""),ROW()-ROW(A$31)+1))),),"")</f>
        <v/>
      </c>
      <c r="Q53" s="0" t="str">
        <f aca="false" t="array" ref="Q53:Q53">IFERROR(CONCATENATE((INDEX($T$7:$T$29,SMALL(IF($T$7:$T$29&lt;&gt;"",IF($Q$7:$Q$29&lt;&gt;"",ROW($Q$7:$Q$29)-MIN(ROW($Q$7:$Q$29))+1,""),""),ROW()-ROW(A$31)+1)))," "),"")</f>
        <v/>
      </c>
      <c r="R53" s="0" t="str">
        <f aca="false" t="array" ref="R53:R53">IFERROR(CONCATENATE(TEXT(INDEX($Q$7:$Q$29,SMALL(IF($T$7:$T$29&lt;&gt;"",IF($Q$7:$Q$29&lt;&gt;"",ROW($Q$7:$Q$29)-MIN(ROW($Q$7:$Q$29))+1,""),""),ROW()-ROW(A$31)+1)),"##0")," "),"")</f>
        <v/>
      </c>
      <c r="S53" s="0" t="str">
        <f aca="false" t="array" ref="S53:S53">IFERROR(CONCATENATE((INDEX($A$7:$A$29,SMALL(IF($T$7:$T$29&lt;&gt;"",IF($Q$7:$Q$29&lt;&gt;"",ROW($Q$7:$Q$29)-MIN(ROW($Q$7:$Q$29))+1,""),""),ROW()-ROW(A$31)+1))),),"")</f>
        <v/>
      </c>
      <c r="W53" s="0" t="str">
        <f aca="false" t="array" ref="W53:W53">IFERROR(CONCATENATE((INDEX($Z$7:$Z$29,SMALL(IF($Z$7:$Z$29&lt;&gt;"",IF($W$7:$W$29&lt;&gt;"",ROW($W$7:$W$29)-MIN(ROW($W$7:$W$29))+1,""),""),ROW()-ROW(A$31)+1)))," "),"")</f>
        <v/>
      </c>
      <c r="X53" s="0" t="str">
        <f aca="false" t="array" ref="X53:X53">IFERROR(CONCATENATE(TEXT(INDEX($W$7:$W$29,SMALL(IF($Z$7:$Z$29&lt;&gt;"",IF($W$7:$W$29&lt;&gt;"",ROW($W$7:$W$29)-MIN(ROW($W$7:$W$29))+1,""),""),ROW()-ROW(A$31)+1)),"##0")," "),"")</f>
        <v/>
      </c>
      <c r="Y53" s="0" t="str">
        <f aca="false" t="array" ref="Y53:Y53">IFERROR(CONCATENATE((INDEX($A$7:$A$29,SMALL(IF($Z$7:$Z$29&lt;&gt;"",IF($W$7:$W$29&lt;&gt;"",ROW($W$7:$W$29)-MIN(ROW($W$7:$W$29))+1,""),""),ROW()-ROW(A$31)+1))),),"")</f>
        <v/>
      </c>
      <c r="AC53" s="0" t="str">
        <f aca="false" t="array" ref="AC53:AC53">IFERROR(CONCATENATE((INDEX($AF$7:$AF$29,SMALL(IF($AF$7:$AF$29&lt;&gt;"",IF($AC$7:$AC$29&lt;&gt;"",ROW($AC$7:$AC$29)-MIN(ROW($AC$7:$AC$29))+1,""),""),ROW()-ROW(A$31)+1))),","),"")</f>
        <v/>
      </c>
      <c r="AD53" s="0" t="str">
        <f aca="false" t="array" ref="AD53:AD53">IFERROR(CONCATENATE(TEXT(INDEX($AC$7:$AC$29,SMALL(IF($AF$7:$AF$29&lt;&gt;"",IF($AC$7:$AC$29&lt;&gt;"",ROW($AC$7:$AC$29)-MIN(ROW($AC$7:$AC$29))+1,""),""),ROW()-ROW(A$31)+1)),"##0"),","),"")</f>
        <v/>
      </c>
      <c r="AE53" s="0" t="str">
        <f aca="false" t="array" ref="AE53:AE53">IFERROR(CONCATENATE((INDEX($A$7:$A$29,SMALL(IF($AF$7:$AF$29&lt;&gt;"",IF($AC$7:$AC$29&lt;&gt;"",ROW($AC$7:$AC$29)-MIN(ROW($AC$7:$AC$29))+1,""),""),ROW()-ROW(A$31)+1))),),"")</f>
        <v/>
      </c>
      <c r="AI53" s="0" t="str">
        <f aca="false" t="array" ref="AI53:AI53">IFERROR(CONCATENATE((INDEX($AL$7:$AL$29,SMALL(IF($AL$7:$AL$29&lt;&gt;"",IF($AI$7:$AI$29&lt;&gt;"",ROW($AI$7:$AI$29)-MIN(ROW($AI$7:$AI$29))+1,""),""),ROW()-ROW(A$31)+1)))," "),"")</f>
        <v/>
      </c>
      <c r="AJ53" s="0" t="str">
        <f aca="false" t="array" ref="AJ53:AJ53">IFERROR(CONCATENATE(TEXT(INDEX($AI$7:$AI$29,SMALL(IF($AL$7:$AL$29&lt;&gt;"",IF($AI$7:$AI$29&lt;&gt;"",ROW($AI$7:$AI$29)-MIN(ROW($AI$7:$AI$29))+1,""),""),ROW()-ROW(A$31)+1)),"##0")," "),"")</f>
        <v/>
      </c>
      <c r="AK53" s="0" t="str">
        <f aca="false" t="array" ref="AK53:AK53">IFERROR(CONCATENATE((INDEX($A$7:$A$29,SMALL(IF($AL$7:$AL$29&lt;&gt;"",IF($AI$7:$AI$29&lt;&gt;"",ROW($AI$7:$AI$29)-MIN(ROW($AI$7:$AI$29))+1,""),""),ROW()-ROW(A$31)+1))),),"")</f>
        <v/>
      </c>
    </row>
    <row r="54" customFormat="false" ht="15" hidden="false" customHeight="false" outlineLevel="0" collapsed="false">
      <c r="K54" s="0" t="str">
        <f aca="false" t="array" ref="K54:K54">IFERROR(CONCATENATE(TEXT(INDEX($K$7:$K$29,SMALL(IF($N$7:$N$29&lt;&gt;"",IF($K$7:$K$29&lt;&gt;"",ROW($K$7:$K$29)-MIN(ROW($K$7:$K$29))+1,""),""),ROW()-ROW(A$31)+1)),"##0"),","),"")</f>
        <v/>
      </c>
      <c r="L54" s="0" t="str">
        <f aca="false" t="array" ref="L54:L54">IFERROR(CONCATENATE((INDEX($N$7:$N$29,SMALL(IF($N$7:$N$29&lt;&gt;"",IF($K$7:$K$29&lt;&gt;"",ROW($K$7:$K$29)-MIN(ROW($K$7:$K$29))+1,""),""),ROW()-ROW(A$31)+1))),","),"")</f>
        <v/>
      </c>
      <c r="M54" s="0" t="str">
        <f aca="false" t="array" ref="M54:M54">IFERROR(CONCATENATE((INDEX($A$7:$A$29,SMALL(IF($N$7:$N$29&lt;&gt;"",IF($K$7:$K$29&lt;&gt;"",ROW($K$7:$K$29)-MIN(ROW($K$7:$K$29))+1,""),""),ROW()-ROW(A$31)+1))),),"")</f>
        <v/>
      </c>
      <c r="Q54" s="0" t="str">
        <f aca="false" t="array" ref="Q54:Q54">IFERROR(CONCATENATE((INDEX($T$7:$T$29,SMALL(IF($T$7:$T$29&lt;&gt;"",IF($Q$7:$Q$29&lt;&gt;"",ROW($Q$7:$Q$29)-MIN(ROW($Q$7:$Q$29))+1,""),""),ROW()-ROW(A$31)+1)))," "),"")</f>
        <v/>
      </c>
      <c r="R54" s="0" t="str">
        <f aca="false" t="array" ref="R54:R54">IFERROR(CONCATENATE(TEXT(INDEX($Q$7:$Q$29,SMALL(IF($T$7:$T$29&lt;&gt;"",IF($Q$7:$Q$29&lt;&gt;"",ROW($Q$7:$Q$29)-MIN(ROW($Q$7:$Q$29))+1,""),""),ROW()-ROW(A$31)+1)),"##0")," "),"")</f>
        <v/>
      </c>
      <c r="S54" s="0" t="str">
        <f aca="false" t="array" ref="S54:S54">IFERROR(CONCATENATE((INDEX($A$7:$A$29,SMALL(IF($T$7:$T$29&lt;&gt;"",IF($Q$7:$Q$29&lt;&gt;"",ROW($Q$7:$Q$29)-MIN(ROW($Q$7:$Q$29))+1,""),""),ROW()-ROW(A$31)+1))),),"")</f>
        <v/>
      </c>
      <c r="W54" s="0" t="str">
        <f aca="false" t="array" ref="W54:W54">IFERROR(CONCATENATE((INDEX($Z$7:$Z$29,SMALL(IF($Z$7:$Z$29&lt;&gt;"",IF($W$7:$W$29&lt;&gt;"",ROW($W$7:$W$29)-MIN(ROW($W$7:$W$29))+1,""),""),ROW()-ROW(A$31)+1)))," "),"")</f>
        <v/>
      </c>
      <c r="X54" s="0" t="str">
        <f aca="false" t="array" ref="X54:X54">IFERROR(CONCATENATE(TEXT(INDEX($W$7:$W$29,SMALL(IF($Z$7:$Z$29&lt;&gt;"",IF($W$7:$W$29&lt;&gt;"",ROW($W$7:$W$29)-MIN(ROW($W$7:$W$29))+1,""),""),ROW()-ROW(A$31)+1)),"##0")," "),"")</f>
        <v/>
      </c>
      <c r="Y54" s="0" t="str">
        <f aca="false" t="array" ref="Y54:Y54">IFERROR(CONCATENATE((INDEX($A$7:$A$29,SMALL(IF($Z$7:$Z$29&lt;&gt;"",IF($W$7:$W$29&lt;&gt;"",ROW($W$7:$W$29)-MIN(ROW($W$7:$W$29))+1,""),""),ROW()-ROW(A$31)+1))),),"")</f>
        <v/>
      </c>
      <c r="AC54" s="0" t="str">
        <f aca="false" t="array" ref="AC54:AC54">IFERROR(CONCATENATE((INDEX($AF$7:$AF$29,SMALL(IF($AF$7:$AF$29&lt;&gt;"",IF($AC$7:$AC$29&lt;&gt;"",ROW($AC$7:$AC$29)-MIN(ROW($AC$7:$AC$29))+1,""),""),ROW()-ROW(A$31)+1))),","),"")</f>
        <v/>
      </c>
      <c r="AD54" s="0" t="str">
        <f aca="false" t="array" ref="AD54:AD54">IFERROR(CONCATENATE(TEXT(INDEX($AC$7:$AC$29,SMALL(IF($AF$7:$AF$29&lt;&gt;"",IF($AC$7:$AC$29&lt;&gt;"",ROW($AC$7:$AC$29)-MIN(ROW($AC$7:$AC$29))+1,""),""),ROW()-ROW(A$31)+1)),"##0"),","),"")</f>
        <v/>
      </c>
      <c r="AE54" s="0" t="str">
        <f aca="false" t="array" ref="AE54:AE54">IFERROR(CONCATENATE((INDEX($A$7:$A$29,SMALL(IF($AF$7:$AF$29&lt;&gt;"",IF($AC$7:$AC$29&lt;&gt;"",ROW($AC$7:$AC$29)-MIN(ROW($AC$7:$AC$29))+1,""),""),ROW()-ROW(A$31)+1))),),"")</f>
        <v/>
      </c>
      <c r="AI54" s="0" t="str">
        <f aca="false" t="array" ref="AI54:AI54">IFERROR(CONCATENATE((INDEX($AL$7:$AL$29,SMALL(IF($AL$7:$AL$29&lt;&gt;"",IF($AI$7:$AI$29&lt;&gt;"",ROW($AI$7:$AI$29)-MIN(ROW($AI$7:$AI$29))+1,""),""),ROW()-ROW(A$31)+1)))," "),"")</f>
        <v/>
      </c>
      <c r="AJ54" s="0" t="str">
        <f aca="false" t="array" ref="AJ54:AJ54">IFERROR(CONCATENATE(TEXT(INDEX($AI$7:$AI$29,SMALL(IF($AL$7:$AL$29&lt;&gt;"",IF($AI$7:$AI$29&lt;&gt;"",ROW($AI$7:$AI$29)-MIN(ROW($AI$7:$AI$29))+1,""),""),ROW()-ROW(A$31)+1)),"##0")," "),"")</f>
        <v/>
      </c>
      <c r="AK54" s="0" t="str">
        <f aca="false" t="array" ref="AK54:AK54">IFERROR(CONCATENATE((INDEX($A$7:$A$29,SMALL(IF($AL$7:$AL$29&lt;&gt;"",IF($AI$7:$AI$29&lt;&gt;"",ROW($AI$7:$AI$29)-MIN(ROW($AI$7:$AI$29))+1,""),""),ROW()-ROW(A$31)+1))),),"")</f>
        <v/>
      </c>
    </row>
    <row r="55" customFormat="false" ht="15" hidden="false" customHeight="false" outlineLevel="0" collapsed="false">
      <c r="K55" s="0" t="str">
        <f aca="false" t="array" ref="K55:K55">IFERROR(CONCATENATE(TEXT(INDEX($K$7:$K$29,SMALL(IF($N$7:$N$29&lt;&gt;"",IF($K$7:$K$29&lt;&gt;"",ROW($K$7:$K$29)-MIN(ROW($K$7:$K$29))+1,""),""),ROW()-ROW(A$31)+1)),"##0"),","),"")</f>
        <v/>
      </c>
      <c r="L55" s="0" t="str">
        <f aca="false" t="array" ref="L55:L55">IFERROR(CONCATENATE((INDEX($N$7:$N$29,SMALL(IF($N$7:$N$29&lt;&gt;"",IF($K$7:$K$29&lt;&gt;"",ROW($K$7:$K$29)-MIN(ROW($K$7:$K$29))+1,""),""),ROW()-ROW(A$31)+1))),","),"")</f>
        <v/>
      </c>
      <c r="M55" s="0" t="str">
        <f aca="false" t="array" ref="M55:M55">IFERROR(CONCATENATE((INDEX($A$7:$A$29,SMALL(IF($N$7:$N$29&lt;&gt;"",IF($K$7:$K$29&lt;&gt;"",ROW($K$7:$K$29)-MIN(ROW($K$7:$K$29))+1,""),""),ROW()-ROW(A$31)+1))),),"")</f>
        <v/>
      </c>
      <c r="Q55" s="0" t="str">
        <f aca="false" t="array" ref="Q55:Q55">IFERROR(CONCATENATE((INDEX($T$7:$T$29,SMALL(IF($T$7:$T$29&lt;&gt;"",IF($Q$7:$Q$29&lt;&gt;"",ROW($Q$7:$Q$29)-MIN(ROW($Q$7:$Q$29))+1,""),""),ROW()-ROW(A$31)+1)))," "),"")</f>
        <v/>
      </c>
      <c r="R55" s="0" t="str">
        <f aca="false" t="array" ref="R55:R55">IFERROR(CONCATENATE(TEXT(INDEX($Q$7:$Q$29,SMALL(IF($T$7:$T$29&lt;&gt;"",IF($Q$7:$Q$29&lt;&gt;"",ROW($Q$7:$Q$29)-MIN(ROW($Q$7:$Q$29))+1,""),""),ROW()-ROW(A$31)+1)),"##0")," "),"")</f>
        <v/>
      </c>
      <c r="S55" s="0" t="str">
        <f aca="false" t="array" ref="S55:S55">IFERROR(CONCATENATE((INDEX($A$7:$A$29,SMALL(IF($T$7:$T$29&lt;&gt;"",IF($Q$7:$Q$29&lt;&gt;"",ROW($Q$7:$Q$29)-MIN(ROW($Q$7:$Q$29))+1,""),""),ROW()-ROW(A$31)+1))),),"")</f>
        <v/>
      </c>
      <c r="W55" s="0" t="str">
        <f aca="false" t="array" ref="W55:W55">IFERROR(CONCATENATE((INDEX($Z$7:$Z$29,SMALL(IF($Z$7:$Z$29&lt;&gt;"",IF($W$7:$W$29&lt;&gt;"",ROW($W$7:$W$29)-MIN(ROW($W$7:$W$29))+1,""),""),ROW()-ROW(A$31)+1)))," "),"")</f>
        <v/>
      </c>
      <c r="X55" s="0" t="str">
        <f aca="false" t="array" ref="X55:X55">IFERROR(CONCATENATE(TEXT(INDEX($W$7:$W$29,SMALL(IF($Z$7:$Z$29&lt;&gt;"",IF($W$7:$W$29&lt;&gt;"",ROW($W$7:$W$29)-MIN(ROW($W$7:$W$29))+1,""),""),ROW()-ROW(A$31)+1)),"##0")," "),"")</f>
        <v/>
      </c>
      <c r="Y55" s="0" t="str">
        <f aca="false" t="array" ref="Y55:Y55">IFERROR(CONCATENATE((INDEX($A$7:$A$29,SMALL(IF($Z$7:$Z$29&lt;&gt;"",IF($W$7:$W$29&lt;&gt;"",ROW($W$7:$W$29)-MIN(ROW($W$7:$W$29))+1,""),""),ROW()-ROW(A$31)+1))),),"")</f>
        <v/>
      </c>
      <c r="AC55" s="0" t="str">
        <f aca="false" t="array" ref="AC55:AC55">IFERROR(CONCATENATE((INDEX($AF$7:$AF$29,SMALL(IF($AF$7:$AF$29&lt;&gt;"",IF($AC$7:$AC$29&lt;&gt;"",ROW($AC$7:$AC$29)-MIN(ROW($AC$7:$AC$29))+1,""),""),ROW()-ROW(A$31)+1))),","),"")</f>
        <v/>
      </c>
      <c r="AD55" s="0" t="str">
        <f aca="false" t="array" ref="AD55:AD55">IFERROR(CONCATENATE(TEXT(INDEX($AC$7:$AC$29,SMALL(IF($AF$7:$AF$29&lt;&gt;"",IF($AC$7:$AC$29&lt;&gt;"",ROW($AC$7:$AC$29)-MIN(ROW($AC$7:$AC$29))+1,""),""),ROW()-ROW(A$31)+1)),"##0"),","),"")</f>
        <v/>
      </c>
      <c r="AE55" s="0" t="str">
        <f aca="false" t="array" ref="AE55:AE55">IFERROR(CONCATENATE((INDEX($A$7:$A$29,SMALL(IF($AF$7:$AF$29&lt;&gt;"",IF($AC$7:$AC$29&lt;&gt;"",ROW($AC$7:$AC$29)-MIN(ROW($AC$7:$AC$29))+1,""),""),ROW()-ROW(A$31)+1))),),"")</f>
        <v/>
      </c>
      <c r="AI55" s="0" t="str">
        <f aca="false" t="array" ref="AI55:AI55">IFERROR(CONCATENATE((INDEX($AL$7:$AL$29,SMALL(IF($AL$7:$AL$29&lt;&gt;"",IF($AI$7:$AI$29&lt;&gt;"",ROW($AI$7:$AI$29)-MIN(ROW($AI$7:$AI$29))+1,""),""),ROW()-ROW(A$31)+1)))," "),"")</f>
        <v/>
      </c>
      <c r="AJ55" s="0" t="str">
        <f aca="false" t="array" ref="AJ55:AJ55">IFERROR(CONCATENATE(TEXT(INDEX($AI$7:$AI$29,SMALL(IF($AL$7:$AL$29&lt;&gt;"",IF($AI$7:$AI$29&lt;&gt;"",ROW($AI$7:$AI$29)-MIN(ROW($AI$7:$AI$29))+1,""),""),ROW()-ROW(A$31)+1)),"##0")," "),"")</f>
        <v/>
      </c>
      <c r="AK55" s="0" t="str">
        <f aca="false" t="array" ref="AK55:AK55">IFERROR(CONCATENATE((INDEX($A$7:$A$29,SMALL(IF($AL$7:$AL$29&lt;&gt;"",IF($AI$7:$AI$29&lt;&gt;"",ROW($AI$7:$AI$29)-MIN(ROW($AI$7:$AI$29))+1,""),""),ROW()-ROW(A$31)+1))),),"")</f>
        <v/>
      </c>
    </row>
    <row r="56" customFormat="false" ht="15" hidden="false" customHeight="false" outlineLevel="0" collapsed="false">
      <c r="K56" s="0" t="str">
        <f aca="false" t="array" ref="K56:K56">IFERROR(CONCATENATE(TEXT(INDEX($K$7:$K$29,SMALL(IF($N$7:$N$29&lt;&gt;"",IF($K$7:$K$29&lt;&gt;"",ROW($K$7:$K$29)-MIN(ROW($K$7:$K$29))+1,""),""),ROW()-ROW(A$31)+1)),"##0"),","),"")</f>
        <v/>
      </c>
      <c r="L56" s="0" t="str">
        <f aca="false" t="array" ref="L56:L56">IFERROR(CONCATENATE((INDEX($N$7:$N$29,SMALL(IF($N$7:$N$29&lt;&gt;"",IF($K$7:$K$29&lt;&gt;"",ROW($K$7:$K$29)-MIN(ROW($K$7:$K$29))+1,""),""),ROW()-ROW(A$31)+1))),","),"")</f>
        <v/>
      </c>
      <c r="M56" s="0" t="str">
        <f aca="false" t="array" ref="M56:M56">IFERROR(CONCATENATE((INDEX($A$7:$A$29,SMALL(IF($N$7:$N$29&lt;&gt;"",IF($K$7:$K$29&lt;&gt;"",ROW($K$7:$K$29)-MIN(ROW($K$7:$K$29))+1,""),""),ROW()-ROW(A$31)+1))),),"")</f>
        <v/>
      </c>
      <c r="Q56" s="0" t="str">
        <f aca="false" t="array" ref="Q56:Q56">IFERROR(CONCATENATE((INDEX($T$7:$T$29,SMALL(IF($T$7:$T$29&lt;&gt;"",IF($Q$7:$Q$29&lt;&gt;"",ROW($Q$7:$Q$29)-MIN(ROW($Q$7:$Q$29))+1,""),""),ROW()-ROW(A$31)+1)))," "),"")</f>
        <v/>
      </c>
      <c r="R56" s="0" t="str">
        <f aca="false" t="array" ref="R56:R56">IFERROR(CONCATENATE(TEXT(INDEX($Q$7:$Q$29,SMALL(IF($T$7:$T$29&lt;&gt;"",IF($Q$7:$Q$29&lt;&gt;"",ROW($Q$7:$Q$29)-MIN(ROW($Q$7:$Q$29))+1,""),""),ROW()-ROW(A$31)+1)),"##0")," "),"")</f>
        <v/>
      </c>
      <c r="S56" s="0" t="str">
        <f aca="false" t="array" ref="S56:S56">IFERROR(CONCATENATE((INDEX($A$7:$A$29,SMALL(IF($T$7:$T$29&lt;&gt;"",IF($Q$7:$Q$29&lt;&gt;"",ROW($Q$7:$Q$29)-MIN(ROW($Q$7:$Q$29))+1,""),""),ROW()-ROW(A$31)+1))),),"")</f>
        <v/>
      </c>
      <c r="W56" s="0" t="str">
        <f aca="false" t="array" ref="W56:W56">IFERROR(CONCATENATE((INDEX($Z$7:$Z$29,SMALL(IF($Z$7:$Z$29&lt;&gt;"",IF($W$7:$W$29&lt;&gt;"",ROW($W$7:$W$29)-MIN(ROW($W$7:$W$29))+1,""),""),ROW()-ROW(A$31)+1)))," "),"")</f>
        <v/>
      </c>
      <c r="X56" s="0" t="str">
        <f aca="false" t="array" ref="X56:X56">IFERROR(CONCATENATE(TEXT(INDEX($W$7:$W$29,SMALL(IF($Z$7:$Z$29&lt;&gt;"",IF($W$7:$W$29&lt;&gt;"",ROW($W$7:$W$29)-MIN(ROW($W$7:$W$29))+1,""),""),ROW()-ROW(A$31)+1)),"##0")," "),"")</f>
        <v/>
      </c>
      <c r="Y56" s="0" t="str">
        <f aca="false" t="array" ref="Y56:Y56">IFERROR(CONCATENATE((INDEX($A$7:$A$29,SMALL(IF($Z$7:$Z$29&lt;&gt;"",IF($W$7:$W$29&lt;&gt;"",ROW($W$7:$W$29)-MIN(ROW($W$7:$W$29))+1,""),""),ROW()-ROW(A$31)+1))),),"")</f>
        <v/>
      </c>
      <c r="AC56" s="0" t="str">
        <f aca="false" t="array" ref="AC56:AC56">IFERROR(CONCATENATE((INDEX($AF$7:$AF$29,SMALL(IF($AF$7:$AF$29&lt;&gt;"",IF($AC$7:$AC$29&lt;&gt;"",ROW($AC$7:$AC$29)-MIN(ROW($AC$7:$AC$29))+1,""),""),ROW()-ROW(A$31)+1))),","),"")</f>
        <v/>
      </c>
      <c r="AD56" s="0" t="str">
        <f aca="false" t="array" ref="AD56:AD56">IFERROR(CONCATENATE(TEXT(INDEX($AC$7:$AC$29,SMALL(IF($AF$7:$AF$29&lt;&gt;"",IF($AC$7:$AC$29&lt;&gt;"",ROW($AC$7:$AC$29)-MIN(ROW($AC$7:$AC$29))+1,""),""),ROW()-ROW(A$31)+1)),"##0"),","),"")</f>
        <v/>
      </c>
      <c r="AE56" s="0" t="str">
        <f aca="false" t="array" ref="AE56:AE56">IFERROR(CONCATENATE((INDEX($A$7:$A$29,SMALL(IF($AF$7:$AF$29&lt;&gt;"",IF($AC$7:$AC$29&lt;&gt;"",ROW($AC$7:$AC$29)-MIN(ROW($AC$7:$AC$29))+1,""),""),ROW()-ROW(A$31)+1))),),"")</f>
        <v/>
      </c>
      <c r="AI56" s="0" t="str">
        <f aca="false" t="array" ref="AI56:AI56">IFERROR(CONCATENATE((INDEX($AL$7:$AL$29,SMALL(IF($AL$7:$AL$29&lt;&gt;"",IF($AI$7:$AI$29&lt;&gt;"",ROW($AI$7:$AI$29)-MIN(ROW($AI$7:$AI$29))+1,""),""),ROW()-ROW(A$31)+1)))," "),"")</f>
        <v/>
      </c>
      <c r="AJ56" s="0" t="str">
        <f aca="false" t="array" ref="AJ56:AJ56">IFERROR(CONCATENATE(TEXT(INDEX($AI$7:$AI$29,SMALL(IF($AL$7:$AL$29&lt;&gt;"",IF($AI$7:$AI$29&lt;&gt;"",ROW($AI$7:$AI$29)-MIN(ROW($AI$7:$AI$29))+1,""),""),ROW()-ROW(A$31)+1)),"##0")," "),"")</f>
        <v/>
      </c>
      <c r="AK56" s="0" t="str">
        <f aca="false" t="array" ref="AK56:AK56">IFERROR(CONCATENATE((INDEX($A$7:$A$29,SMALL(IF($AL$7:$AL$29&lt;&gt;"",IF($AI$7:$AI$29&lt;&gt;"",ROW($AI$7:$AI$29)-MIN(ROW($AI$7:$AI$29))+1,""),""),ROW()-ROW(A$31)+1))),),"")</f>
        <v/>
      </c>
    </row>
    <row r="57" customFormat="false" ht="15" hidden="false" customHeight="false" outlineLevel="0" collapsed="false">
      <c r="K57" s="0" t="str">
        <f aca="false" t="array" ref="K57:K57">IFERROR(CONCATENATE(TEXT(INDEX($K$7:$K$29,SMALL(IF($N$7:$N$29&lt;&gt;"",IF($K$7:$K$29&lt;&gt;"",ROW($K$7:$K$29)-MIN(ROW($K$7:$K$29))+1,""),""),ROW()-ROW(A$31)+1)),"##0"),","),"")</f>
        <v/>
      </c>
      <c r="L57" s="0" t="str">
        <f aca="false" t="array" ref="L57:L57">IFERROR(CONCATENATE((INDEX($N$7:$N$29,SMALL(IF($N$7:$N$29&lt;&gt;"",IF($K$7:$K$29&lt;&gt;"",ROW($K$7:$K$29)-MIN(ROW($K$7:$K$29))+1,""),""),ROW()-ROW(A$31)+1))),","),"")</f>
        <v/>
      </c>
      <c r="M57" s="0" t="str">
        <f aca="false" t="array" ref="M57:M57">IFERROR(CONCATENATE((INDEX($A$7:$A$29,SMALL(IF($N$7:$N$29&lt;&gt;"",IF($K$7:$K$29&lt;&gt;"",ROW($K$7:$K$29)-MIN(ROW($K$7:$K$29))+1,""),""),ROW()-ROW(A$31)+1))),),"")</f>
        <v/>
      </c>
      <c r="Q57" s="0" t="str">
        <f aca="false" t="array" ref="Q57:Q57">IFERROR(CONCATENATE((INDEX($T$7:$T$29,SMALL(IF($T$7:$T$29&lt;&gt;"",IF($Q$7:$Q$29&lt;&gt;"",ROW($Q$7:$Q$29)-MIN(ROW($Q$7:$Q$29))+1,""),""),ROW()-ROW(A$31)+1)))," "),"")</f>
        <v/>
      </c>
      <c r="R57" s="0" t="str">
        <f aca="false" t="array" ref="R57:R57">IFERROR(CONCATENATE(TEXT(INDEX($Q$7:$Q$29,SMALL(IF($T$7:$T$29&lt;&gt;"",IF($Q$7:$Q$29&lt;&gt;"",ROW($Q$7:$Q$29)-MIN(ROW($Q$7:$Q$29))+1,""),""),ROW()-ROW(A$31)+1)),"##0")," "),"")</f>
        <v/>
      </c>
      <c r="S57" s="0" t="str">
        <f aca="false" t="array" ref="S57:S57">IFERROR(CONCATENATE((INDEX($A$7:$A$29,SMALL(IF($T$7:$T$29&lt;&gt;"",IF($Q$7:$Q$29&lt;&gt;"",ROW($Q$7:$Q$29)-MIN(ROW($Q$7:$Q$29))+1,""),""),ROW()-ROW(A$31)+1))),),"")</f>
        <v/>
      </c>
      <c r="W57" s="0" t="str">
        <f aca="false" t="array" ref="W57:W57">IFERROR(CONCATENATE((INDEX($Z$7:$Z$29,SMALL(IF($Z$7:$Z$29&lt;&gt;"",IF($W$7:$W$29&lt;&gt;"",ROW($W$7:$W$29)-MIN(ROW($W$7:$W$29))+1,""),""),ROW()-ROW(A$31)+1)))," "),"")</f>
        <v/>
      </c>
      <c r="X57" s="0" t="str">
        <f aca="false" t="array" ref="X57:X57">IFERROR(CONCATENATE(TEXT(INDEX($W$7:$W$29,SMALL(IF($Z$7:$Z$29&lt;&gt;"",IF($W$7:$W$29&lt;&gt;"",ROW($W$7:$W$29)-MIN(ROW($W$7:$W$29))+1,""),""),ROW()-ROW(A$31)+1)),"##0")," "),"")</f>
        <v/>
      </c>
      <c r="Y57" s="0" t="str">
        <f aca="false" t="array" ref="Y57:Y57">IFERROR(CONCATENATE((INDEX($A$7:$A$29,SMALL(IF($Z$7:$Z$29&lt;&gt;"",IF($W$7:$W$29&lt;&gt;"",ROW($W$7:$W$29)-MIN(ROW($W$7:$W$29))+1,""),""),ROW()-ROW(A$31)+1))),),"")</f>
        <v/>
      </c>
      <c r="AC57" s="0" t="str">
        <f aca="false" t="array" ref="AC57:AC57">IFERROR(CONCATENATE((INDEX($AF$7:$AF$29,SMALL(IF($AF$7:$AF$29&lt;&gt;"",IF($AC$7:$AC$29&lt;&gt;"",ROW($AC$7:$AC$29)-MIN(ROW($AC$7:$AC$29))+1,""),""),ROW()-ROW(A$31)+1))),","),"")</f>
        <v/>
      </c>
      <c r="AD57" s="0" t="str">
        <f aca="false" t="array" ref="AD57:AD57">IFERROR(CONCATENATE(TEXT(INDEX($AC$7:$AC$29,SMALL(IF($AF$7:$AF$29&lt;&gt;"",IF($AC$7:$AC$29&lt;&gt;"",ROW($AC$7:$AC$29)-MIN(ROW($AC$7:$AC$29))+1,""),""),ROW()-ROW(A$31)+1)),"##0"),","),"")</f>
        <v/>
      </c>
      <c r="AE57" s="0" t="str">
        <f aca="false" t="array" ref="AE57:AE57">IFERROR(CONCATENATE((INDEX($A$7:$A$29,SMALL(IF($AF$7:$AF$29&lt;&gt;"",IF($AC$7:$AC$29&lt;&gt;"",ROW($AC$7:$AC$29)-MIN(ROW($AC$7:$AC$29))+1,""),""),ROW()-ROW(A$31)+1))),),"")</f>
        <v/>
      </c>
      <c r="AI57" s="0" t="str">
        <f aca="false" t="array" ref="AI57:AI57">IFERROR(CONCATENATE((INDEX($AL$7:$AL$29,SMALL(IF($AL$7:$AL$29&lt;&gt;"",IF($AI$7:$AI$29&lt;&gt;"",ROW($AI$7:$AI$29)-MIN(ROW($AI$7:$AI$29))+1,""),""),ROW()-ROW(A$31)+1)))," "),"")</f>
        <v/>
      </c>
      <c r="AJ57" s="0" t="str">
        <f aca="false" t="array" ref="AJ57:AJ57">IFERROR(CONCATENATE(TEXT(INDEX($AI$7:$AI$29,SMALL(IF($AL$7:$AL$29&lt;&gt;"",IF($AI$7:$AI$29&lt;&gt;"",ROW($AI$7:$AI$29)-MIN(ROW($AI$7:$AI$29))+1,""),""),ROW()-ROW(A$31)+1)),"##0")," "),"")</f>
        <v/>
      </c>
      <c r="AK57" s="0" t="str">
        <f aca="false" t="array" ref="AK57:AK57">IFERROR(CONCATENATE((INDEX($A$7:$A$29,SMALL(IF($AL$7:$AL$29&lt;&gt;"",IF($AI$7:$AI$29&lt;&gt;"",ROW($AI$7:$AI$29)-MIN(ROW($AI$7:$AI$29))+1,""),""),ROW()-ROW(A$31)+1))),),"")</f>
        <v/>
      </c>
    </row>
    <row r="58" customFormat="false" ht="15" hidden="false" customHeight="false" outlineLevel="0" collapsed="false">
      <c r="K58" s="0" t="str">
        <f aca="false" t="array" ref="K58:K58">IFERROR(CONCATENATE(TEXT(INDEX($K$7:$K$29,SMALL(IF($N$7:$N$29&lt;&gt;"",IF($K$7:$K$29&lt;&gt;"",ROW($K$7:$K$29)-MIN(ROW($K$7:$K$29))+1,""),""),ROW()-ROW(A$31)+1)),"##0"),","),"")</f>
        <v/>
      </c>
      <c r="L58" s="0" t="str">
        <f aca="false" t="array" ref="L58:L58">IFERROR(CONCATENATE((INDEX($N$7:$N$29,SMALL(IF($N$7:$N$29&lt;&gt;"",IF($K$7:$K$29&lt;&gt;"",ROW($K$7:$K$29)-MIN(ROW($K$7:$K$29))+1,""),""),ROW()-ROW(A$31)+1))),","),"")</f>
        <v/>
      </c>
      <c r="M58" s="0" t="str">
        <f aca="false" t="array" ref="M58:M58">IFERROR(CONCATENATE((INDEX($A$7:$A$29,SMALL(IF($N$7:$N$29&lt;&gt;"",IF($K$7:$K$29&lt;&gt;"",ROW($K$7:$K$29)-MIN(ROW($K$7:$K$29))+1,""),""),ROW()-ROW(A$31)+1))),),"")</f>
        <v/>
      </c>
      <c r="Q58" s="0" t="str">
        <f aca="false" t="array" ref="Q58:Q58">IFERROR(CONCATENATE((INDEX($T$7:$T$29,SMALL(IF($T$7:$T$29&lt;&gt;"",IF($Q$7:$Q$29&lt;&gt;"",ROW($Q$7:$Q$29)-MIN(ROW($Q$7:$Q$29))+1,""),""),ROW()-ROW(A$31)+1)))," "),"")</f>
        <v/>
      </c>
      <c r="R58" s="0" t="str">
        <f aca="false" t="array" ref="R58:R58">IFERROR(CONCATENATE(TEXT(INDEX($Q$7:$Q$29,SMALL(IF($T$7:$T$29&lt;&gt;"",IF($Q$7:$Q$29&lt;&gt;"",ROW($Q$7:$Q$29)-MIN(ROW($Q$7:$Q$29))+1,""),""),ROW()-ROW(A$31)+1)),"##0")," "),"")</f>
        <v/>
      </c>
      <c r="S58" s="0" t="str">
        <f aca="false" t="array" ref="S58:S58">IFERROR(CONCATENATE((INDEX($A$7:$A$29,SMALL(IF($T$7:$T$29&lt;&gt;"",IF($Q$7:$Q$29&lt;&gt;"",ROW($Q$7:$Q$29)-MIN(ROW($Q$7:$Q$29))+1,""),""),ROW()-ROW(A$31)+1))),),"")</f>
        <v/>
      </c>
      <c r="W58" s="0" t="str">
        <f aca="false" t="array" ref="W58:W58">IFERROR(CONCATENATE((INDEX($Z$7:$Z$29,SMALL(IF($Z$7:$Z$29&lt;&gt;"",IF($W$7:$W$29&lt;&gt;"",ROW($W$7:$W$29)-MIN(ROW($W$7:$W$29))+1,""),""),ROW()-ROW(A$31)+1)))," "),"")</f>
        <v/>
      </c>
      <c r="X58" s="0" t="str">
        <f aca="false" t="array" ref="X58:X58">IFERROR(CONCATENATE(TEXT(INDEX($W$7:$W$29,SMALL(IF($Z$7:$Z$29&lt;&gt;"",IF($W$7:$W$29&lt;&gt;"",ROW($W$7:$W$29)-MIN(ROW($W$7:$W$29))+1,""),""),ROW()-ROW(A$31)+1)),"##0")," "),"")</f>
        <v/>
      </c>
      <c r="Y58" s="0" t="str">
        <f aca="false" t="array" ref="Y58:Y58">IFERROR(CONCATENATE((INDEX($A$7:$A$29,SMALL(IF($Z$7:$Z$29&lt;&gt;"",IF($W$7:$W$29&lt;&gt;"",ROW($W$7:$W$29)-MIN(ROW($W$7:$W$29))+1,""),""),ROW()-ROW(A$31)+1))),),"")</f>
        <v/>
      </c>
      <c r="AC58" s="0" t="str">
        <f aca="false" t="array" ref="AC58:AC58">IFERROR(CONCATENATE((INDEX($AF$7:$AF$29,SMALL(IF($AF$7:$AF$29&lt;&gt;"",IF($AC$7:$AC$29&lt;&gt;"",ROW($AC$7:$AC$29)-MIN(ROW($AC$7:$AC$29))+1,""),""),ROW()-ROW(A$31)+1))),","),"")</f>
        <v/>
      </c>
      <c r="AD58" s="0" t="str">
        <f aca="false" t="array" ref="AD58:AD58">IFERROR(CONCATENATE(TEXT(INDEX($AC$7:$AC$29,SMALL(IF($AF$7:$AF$29&lt;&gt;"",IF($AC$7:$AC$29&lt;&gt;"",ROW($AC$7:$AC$29)-MIN(ROW($AC$7:$AC$29))+1,""),""),ROW()-ROW(A$31)+1)),"##0"),","),"")</f>
        <v/>
      </c>
      <c r="AE58" s="0" t="str">
        <f aca="false" t="array" ref="AE58:AE58">IFERROR(CONCATENATE((INDEX($A$7:$A$29,SMALL(IF($AF$7:$AF$29&lt;&gt;"",IF($AC$7:$AC$29&lt;&gt;"",ROW($AC$7:$AC$29)-MIN(ROW($AC$7:$AC$29))+1,""),""),ROW()-ROW(A$31)+1))),),"")</f>
        <v/>
      </c>
      <c r="AI58" s="0" t="str">
        <f aca="false" t="array" ref="AI58:AI58">IFERROR(CONCATENATE((INDEX($AL$7:$AL$29,SMALL(IF($AL$7:$AL$29&lt;&gt;"",IF($AI$7:$AI$29&lt;&gt;"",ROW($AI$7:$AI$29)-MIN(ROW($AI$7:$AI$29))+1,""),""),ROW()-ROW(A$31)+1)))," "),"")</f>
        <v/>
      </c>
      <c r="AJ58" s="0" t="str">
        <f aca="false" t="array" ref="AJ58:AJ58">IFERROR(CONCATENATE(TEXT(INDEX($AI$7:$AI$29,SMALL(IF($AL$7:$AL$29&lt;&gt;"",IF($AI$7:$AI$29&lt;&gt;"",ROW($AI$7:$AI$29)-MIN(ROW($AI$7:$AI$29))+1,""),""),ROW()-ROW(A$31)+1)),"##0")," "),"")</f>
        <v/>
      </c>
      <c r="AK58" s="0" t="str">
        <f aca="false" t="array" ref="AK58:AK58">IFERROR(CONCATENATE((INDEX($A$7:$A$29,SMALL(IF($AL$7:$AL$29&lt;&gt;"",IF($AI$7:$AI$29&lt;&gt;"",ROW($AI$7:$AI$29)-MIN(ROW($AI$7:$AI$29))+1,""),""),ROW()-ROW(A$31)+1))),),"")</f>
        <v/>
      </c>
    </row>
    <row r="59" customFormat="false" ht="15" hidden="false" customHeight="false" outlineLevel="0" collapsed="false">
      <c r="K59" s="0" t="str">
        <f aca="false" t="array" ref="K59:K59">IFERROR(CONCATENATE(TEXT(INDEX($K$7:$K$29,SMALL(IF($N$7:$N$29&lt;&gt;"",IF($K$7:$K$29&lt;&gt;"",ROW($K$7:$K$29)-MIN(ROW($K$7:$K$29))+1,""),""),ROW()-ROW(A$31)+1)),"##0"),","),"")</f>
        <v/>
      </c>
      <c r="L59" s="0" t="str">
        <f aca="false" t="array" ref="L59:L59">IFERROR(CONCATENATE((INDEX($N$7:$N$29,SMALL(IF($N$7:$N$29&lt;&gt;"",IF($K$7:$K$29&lt;&gt;"",ROW($K$7:$K$29)-MIN(ROW($K$7:$K$29))+1,""),""),ROW()-ROW(A$31)+1))),","),"")</f>
        <v/>
      </c>
      <c r="M59" s="0" t="str">
        <f aca="false" t="array" ref="M59:M59">IFERROR(CONCATENATE((INDEX($A$7:$A$29,SMALL(IF($N$7:$N$29&lt;&gt;"",IF($K$7:$K$29&lt;&gt;"",ROW($K$7:$K$29)-MIN(ROW($K$7:$K$29))+1,""),""),ROW()-ROW(A$31)+1))),),"")</f>
        <v/>
      </c>
      <c r="Q59" s="0" t="str">
        <f aca="false" t="array" ref="Q59:Q59">IFERROR(CONCATENATE((INDEX($T$7:$T$29,SMALL(IF($T$7:$T$29&lt;&gt;"",IF($Q$7:$Q$29&lt;&gt;"",ROW($Q$7:$Q$29)-MIN(ROW($Q$7:$Q$29))+1,""),""),ROW()-ROW(A$31)+1)))," "),"")</f>
        <v/>
      </c>
      <c r="R59" s="0" t="str">
        <f aca="false" t="array" ref="R59:R59">IFERROR(CONCATENATE(TEXT(INDEX($Q$7:$Q$29,SMALL(IF($T$7:$T$29&lt;&gt;"",IF($Q$7:$Q$29&lt;&gt;"",ROW($Q$7:$Q$29)-MIN(ROW($Q$7:$Q$29))+1,""),""),ROW()-ROW(A$31)+1)),"##0")," "),"")</f>
        <v/>
      </c>
      <c r="S59" s="0" t="str">
        <f aca="false" t="array" ref="S59:S59">IFERROR(CONCATENATE((INDEX($A$7:$A$29,SMALL(IF($T$7:$T$29&lt;&gt;"",IF($Q$7:$Q$29&lt;&gt;"",ROW($Q$7:$Q$29)-MIN(ROW($Q$7:$Q$29))+1,""),""),ROW()-ROW(A$31)+1))),),"")</f>
        <v/>
      </c>
      <c r="W59" s="0" t="str">
        <f aca="false" t="array" ref="W59:W59">IFERROR(CONCATENATE((INDEX($Z$7:$Z$29,SMALL(IF($Z$7:$Z$29&lt;&gt;"",IF($W$7:$W$29&lt;&gt;"",ROW($W$7:$W$29)-MIN(ROW($W$7:$W$29))+1,""),""),ROW()-ROW(A$31)+1)))," "),"")</f>
        <v/>
      </c>
      <c r="X59" s="0" t="str">
        <f aca="false" t="array" ref="X59:X59">IFERROR(CONCATENATE(TEXT(INDEX($W$7:$W$29,SMALL(IF($Z$7:$Z$29&lt;&gt;"",IF($W$7:$W$29&lt;&gt;"",ROW($W$7:$W$29)-MIN(ROW($W$7:$W$29))+1,""),""),ROW()-ROW(A$31)+1)),"##0")," "),"")</f>
        <v/>
      </c>
      <c r="Y59" s="0" t="str">
        <f aca="false" t="array" ref="Y59:Y59">IFERROR(CONCATENATE((INDEX($A$7:$A$29,SMALL(IF($Z$7:$Z$29&lt;&gt;"",IF($W$7:$W$29&lt;&gt;"",ROW($W$7:$W$29)-MIN(ROW($W$7:$W$29))+1,""),""),ROW()-ROW(A$31)+1))),),"")</f>
        <v/>
      </c>
      <c r="AC59" s="0" t="str">
        <f aca="false" t="array" ref="AC59:AC59">IFERROR(CONCATENATE((INDEX($AF$7:$AF$29,SMALL(IF($AF$7:$AF$29&lt;&gt;"",IF($AC$7:$AC$29&lt;&gt;"",ROW($AC$7:$AC$29)-MIN(ROW($AC$7:$AC$29))+1,""),""),ROW()-ROW(A$31)+1))),","),"")</f>
        <v/>
      </c>
      <c r="AD59" s="0" t="str">
        <f aca="false" t="array" ref="AD59:AD59">IFERROR(CONCATENATE(TEXT(INDEX($AC$7:$AC$29,SMALL(IF($AF$7:$AF$29&lt;&gt;"",IF($AC$7:$AC$29&lt;&gt;"",ROW($AC$7:$AC$29)-MIN(ROW($AC$7:$AC$29))+1,""),""),ROW()-ROW(A$31)+1)),"##0"),","),"")</f>
        <v/>
      </c>
      <c r="AE59" s="0" t="str">
        <f aca="false" t="array" ref="AE59:AE59">IFERROR(CONCATENATE((INDEX($A$7:$A$29,SMALL(IF($AF$7:$AF$29&lt;&gt;"",IF($AC$7:$AC$29&lt;&gt;"",ROW($AC$7:$AC$29)-MIN(ROW($AC$7:$AC$29))+1,""),""),ROW()-ROW(A$31)+1))),),"")</f>
        <v/>
      </c>
      <c r="AI59" s="0" t="str">
        <f aca="false" t="array" ref="AI59:AI59">IFERROR(CONCATENATE((INDEX($AL$7:$AL$29,SMALL(IF($AL$7:$AL$29&lt;&gt;"",IF($AI$7:$AI$29&lt;&gt;"",ROW($AI$7:$AI$29)-MIN(ROW($AI$7:$AI$29))+1,""),""),ROW()-ROW(A$31)+1)))," "),"")</f>
        <v/>
      </c>
      <c r="AJ59" s="0" t="str">
        <f aca="false" t="array" ref="AJ59:AJ59">IFERROR(CONCATENATE(TEXT(INDEX($AI$7:$AI$29,SMALL(IF($AL$7:$AL$29&lt;&gt;"",IF($AI$7:$AI$29&lt;&gt;"",ROW($AI$7:$AI$29)-MIN(ROW($AI$7:$AI$29))+1,""),""),ROW()-ROW(A$31)+1)),"##0")," "),"")</f>
        <v/>
      </c>
      <c r="AK59" s="0" t="str">
        <f aca="false" t="array" ref="AK59:AK59">IFERROR(CONCATENATE((INDEX($A$7:$A$29,SMALL(IF($AL$7:$AL$29&lt;&gt;"",IF($AI$7:$AI$29&lt;&gt;"",ROW($AI$7:$AI$29)-MIN(ROW($AI$7:$AI$29))+1,""),""),ROW()-ROW(A$31)+1))),),"")</f>
        <v/>
      </c>
    </row>
  </sheetData>
  <mergeCells count="6">
    <mergeCell ref="A5:I5"/>
    <mergeCell ref="J5:O5"/>
    <mergeCell ref="P5:U5"/>
    <mergeCell ref="V5:AA5"/>
    <mergeCell ref="AB5:AG5"/>
    <mergeCell ref="AH5:AM5"/>
  </mergeCells>
  <conditionalFormatting sqref="AD10">
    <cfRule type="cellIs" priority="2" operator="lessThanOrEqual" aboveAverage="0" equalAverage="0" bottom="0" percent="0" rank="0" text="" dxfId="0">
      <formula>H10</formula>
    </cfRule>
  </conditionalFormatting>
  <conditionalFormatting sqref="AD11">
    <cfRule type="cellIs" priority="3" operator="lessThanOrEqual" aboveAverage="0" equalAverage="0" bottom="0" percent="0" rank="0" text="" dxfId="0">
      <formula>H11</formula>
    </cfRule>
  </conditionalFormatting>
  <conditionalFormatting sqref="AD12">
    <cfRule type="cellIs" priority="4" operator="lessThanOrEqual" aboveAverage="0" equalAverage="0" bottom="0" percent="0" rank="0" text="" dxfId="0">
      <formula>H12</formula>
    </cfRule>
  </conditionalFormatting>
  <conditionalFormatting sqref="AD13">
    <cfRule type="cellIs" priority="5" operator="lessThanOrEqual" aboveAverage="0" equalAverage="0" bottom="0" percent="0" rank="0" text="" dxfId="0">
      <formula>H13</formula>
    </cfRule>
  </conditionalFormatting>
  <conditionalFormatting sqref="AD14">
    <cfRule type="cellIs" priority="6" operator="lessThanOrEqual" aboveAverage="0" equalAverage="0" bottom="0" percent="0" rank="0" text="" dxfId="0">
      <formula>H14</formula>
    </cfRule>
  </conditionalFormatting>
  <conditionalFormatting sqref="AD16">
    <cfRule type="cellIs" priority="7" operator="lessThanOrEqual" aboveAverage="0" equalAverage="0" bottom="0" percent="0" rank="0" text="" dxfId="0">
      <formula>H16</formula>
    </cfRule>
  </conditionalFormatting>
  <conditionalFormatting sqref="AD17">
    <cfRule type="cellIs" priority="8" operator="lessThanOrEqual" aboveAverage="0" equalAverage="0" bottom="0" percent="0" rank="0" text="" dxfId="0">
      <formula>H17</formula>
    </cfRule>
  </conditionalFormatting>
  <conditionalFormatting sqref="AD18">
    <cfRule type="cellIs" priority="9" operator="lessThanOrEqual" aboveAverage="0" equalAverage="0" bottom="0" percent="0" rank="0" text="" dxfId="0">
      <formula>H18</formula>
    </cfRule>
  </conditionalFormatting>
  <conditionalFormatting sqref="AD19">
    <cfRule type="cellIs" priority="10" operator="lessThanOrEqual" aboveAverage="0" equalAverage="0" bottom="0" percent="0" rank="0" text="" dxfId="0">
      <formula>H19</formula>
    </cfRule>
  </conditionalFormatting>
  <conditionalFormatting sqref="AD20">
    <cfRule type="cellIs" priority="11" operator="lessThanOrEqual" aboveAverage="0" equalAverage="0" bottom="0" percent="0" rank="0" text="" dxfId="0">
      <formula>H20</formula>
    </cfRule>
  </conditionalFormatting>
  <conditionalFormatting sqref="AD21">
    <cfRule type="cellIs" priority="12" operator="lessThanOrEqual" aboveAverage="0" equalAverage="0" bottom="0" percent="0" rank="0" text="" dxfId="0">
      <formula>H21</formula>
    </cfRule>
  </conditionalFormatting>
  <conditionalFormatting sqref="AD23">
    <cfRule type="cellIs" priority="13" operator="lessThanOrEqual" aboveAverage="0" equalAverage="0" bottom="0" percent="0" rank="0" text="" dxfId="0">
      <formula>H23</formula>
    </cfRule>
  </conditionalFormatting>
  <conditionalFormatting sqref="AD24">
    <cfRule type="cellIs" priority="14" operator="lessThanOrEqual" aboveAverage="0" equalAverage="0" bottom="0" percent="0" rank="0" text="" dxfId="0">
      <formula>H24</formula>
    </cfRule>
  </conditionalFormatting>
  <conditionalFormatting sqref="AD25">
    <cfRule type="cellIs" priority="15" operator="lessThanOrEqual" aboveAverage="0" equalAverage="0" bottom="0" percent="0" rank="0" text="" dxfId="0">
      <formula>H25</formula>
    </cfRule>
  </conditionalFormatting>
  <conditionalFormatting sqref="AD26">
    <cfRule type="cellIs" priority="16" operator="lessThanOrEqual" aboveAverage="0" equalAverage="0" bottom="0" percent="0" rank="0" text="" dxfId="0">
      <formula>H26</formula>
    </cfRule>
  </conditionalFormatting>
  <conditionalFormatting sqref="AD27">
    <cfRule type="cellIs" priority="17" operator="lessThanOrEqual" aboveAverage="0" equalAverage="0" bottom="0" percent="0" rank="0" text="" dxfId="0">
      <formula>H27</formula>
    </cfRule>
  </conditionalFormatting>
  <conditionalFormatting sqref="AD29">
    <cfRule type="cellIs" priority="18" operator="lessThanOrEqual" aboveAverage="0" equalAverage="0" bottom="0" percent="0" rank="0" text="" dxfId="0">
      <formula>H29</formula>
    </cfRule>
  </conditionalFormatting>
  <conditionalFormatting sqref="AD9">
    <cfRule type="cellIs" priority="19" operator="lessThanOrEqual" aboveAverage="0" equalAverage="0" bottom="0" percent="0" rank="0" text="" dxfId="0">
      <formula>H9</formula>
    </cfRule>
  </conditionalFormatting>
  <conditionalFormatting sqref="AE10">
    <cfRule type="cellIs" priority="20" operator="lessThanOrEqual" aboveAverage="0" equalAverage="0" bottom="0" percent="0" rank="0" text="" dxfId="0">
      <formula>I10</formula>
    </cfRule>
  </conditionalFormatting>
  <conditionalFormatting sqref="AE11">
    <cfRule type="cellIs" priority="21" operator="lessThanOrEqual" aboveAverage="0" equalAverage="0" bottom="0" percent="0" rank="0" text="" dxfId="0">
      <formula>I11</formula>
    </cfRule>
  </conditionalFormatting>
  <conditionalFormatting sqref="AE12">
    <cfRule type="cellIs" priority="22" operator="lessThanOrEqual" aboveAverage="0" equalAverage="0" bottom="0" percent="0" rank="0" text="" dxfId="0">
      <formula>I12</formula>
    </cfRule>
  </conditionalFormatting>
  <conditionalFormatting sqref="AE13">
    <cfRule type="cellIs" priority="23" operator="lessThanOrEqual" aboveAverage="0" equalAverage="0" bottom="0" percent="0" rank="0" text="" dxfId="0">
      <formula>I13</formula>
    </cfRule>
  </conditionalFormatting>
  <conditionalFormatting sqref="AE14">
    <cfRule type="cellIs" priority="24" operator="lessThanOrEqual" aboveAverage="0" equalAverage="0" bottom="0" percent="0" rank="0" text="" dxfId="0">
      <formula>I14</formula>
    </cfRule>
  </conditionalFormatting>
  <conditionalFormatting sqref="AE16">
    <cfRule type="cellIs" priority="25" operator="lessThanOrEqual" aboveAverage="0" equalAverage="0" bottom="0" percent="0" rank="0" text="" dxfId="0">
      <formula>I16</formula>
    </cfRule>
  </conditionalFormatting>
  <conditionalFormatting sqref="AE17">
    <cfRule type="cellIs" priority="26" operator="lessThanOrEqual" aboveAverage="0" equalAverage="0" bottom="0" percent="0" rank="0" text="" dxfId="0">
      <formula>I17</formula>
    </cfRule>
  </conditionalFormatting>
  <conditionalFormatting sqref="AE18">
    <cfRule type="cellIs" priority="27" operator="lessThanOrEqual" aboveAverage="0" equalAverage="0" bottom="0" percent="0" rank="0" text="" dxfId="0">
      <formula>I18</formula>
    </cfRule>
  </conditionalFormatting>
  <conditionalFormatting sqref="AE19">
    <cfRule type="cellIs" priority="28" operator="lessThanOrEqual" aboveAverage="0" equalAverage="0" bottom="0" percent="0" rank="0" text="" dxfId="0">
      <formula>I19</formula>
    </cfRule>
  </conditionalFormatting>
  <conditionalFormatting sqref="AE20">
    <cfRule type="cellIs" priority="29" operator="lessThanOrEqual" aboveAverage="0" equalAverage="0" bottom="0" percent="0" rank="0" text="" dxfId="0">
      <formula>I20</formula>
    </cfRule>
  </conditionalFormatting>
  <conditionalFormatting sqref="AE21">
    <cfRule type="cellIs" priority="30" operator="lessThanOrEqual" aboveAverage="0" equalAverage="0" bottom="0" percent="0" rank="0" text="" dxfId="0">
      <formula>I21</formula>
    </cfRule>
  </conditionalFormatting>
  <conditionalFormatting sqref="AE23">
    <cfRule type="cellIs" priority="31" operator="lessThanOrEqual" aboveAverage="0" equalAverage="0" bottom="0" percent="0" rank="0" text="" dxfId="0">
      <formula>I23</formula>
    </cfRule>
  </conditionalFormatting>
  <conditionalFormatting sqref="AE24">
    <cfRule type="cellIs" priority="32" operator="lessThanOrEqual" aboveAverage="0" equalAverage="0" bottom="0" percent="0" rank="0" text="" dxfId="0">
      <formula>I24</formula>
    </cfRule>
  </conditionalFormatting>
  <conditionalFormatting sqref="AE25">
    <cfRule type="cellIs" priority="33" operator="lessThanOrEqual" aboveAverage="0" equalAverage="0" bottom="0" percent="0" rank="0" text="" dxfId="0">
      <formula>I25</formula>
    </cfRule>
  </conditionalFormatting>
  <conditionalFormatting sqref="AE26">
    <cfRule type="cellIs" priority="34" operator="lessThanOrEqual" aboveAverage="0" equalAverage="0" bottom="0" percent="0" rank="0" text="" dxfId="0">
      <formula>I26</formula>
    </cfRule>
  </conditionalFormatting>
  <conditionalFormatting sqref="AE27">
    <cfRule type="cellIs" priority="35" operator="lessThanOrEqual" aboveAverage="0" equalAverage="0" bottom="0" percent="0" rank="0" text="" dxfId="0">
      <formula>I27</formula>
    </cfRule>
  </conditionalFormatting>
  <conditionalFormatting sqref="AE29">
    <cfRule type="cellIs" priority="36" operator="lessThanOrEqual" aboveAverage="0" equalAverage="0" bottom="0" percent="0" rank="0" text="" dxfId="0">
      <formula>I29</formula>
    </cfRule>
  </conditionalFormatting>
  <conditionalFormatting sqref="AE9">
    <cfRule type="cellIs" priority="37" operator="lessThanOrEqual" aboveAverage="0" equalAverage="0" bottom="0" percent="0" rank="0" text="" dxfId="0">
      <formula>I9</formula>
    </cfRule>
  </conditionalFormatting>
  <conditionalFormatting sqref="AJ10">
    <cfRule type="cellIs" priority="38" operator="lessThanOrEqual" aboveAverage="0" equalAverage="0" bottom="0" percent="0" rank="0" text="" dxfId="0">
      <formula>H10</formula>
    </cfRule>
  </conditionalFormatting>
  <conditionalFormatting sqref="AJ13">
    <cfRule type="cellIs" priority="39" operator="lessThanOrEqual" aboveAverage="0" equalAverage="0" bottom="0" percent="0" rank="0" text="" dxfId="0">
      <formula>H13</formula>
    </cfRule>
  </conditionalFormatting>
  <conditionalFormatting sqref="AJ14">
    <cfRule type="cellIs" priority="40" operator="lessThanOrEqual" aboveAverage="0" equalAverage="0" bottom="0" percent="0" rank="0" text="" dxfId="0">
      <formula>H14</formula>
    </cfRule>
  </conditionalFormatting>
  <conditionalFormatting sqref="AJ18">
    <cfRule type="cellIs" priority="41" operator="lessThanOrEqual" aboveAverage="0" equalAverage="0" bottom="0" percent="0" rank="0" text="" dxfId="0">
      <formula>H18</formula>
    </cfRule>
  </conditionalFormatting>
  <conditionalFormatting sqref="AJ19">
    <cfRule type="cellIs" priority="42" operator="lessThanOrEqual" aboveAverage="0" equalAverage="0" bottom="0" percent="0" rank="0" text="" dxfId="0">
      <formula>H19</formula>
    </cfRule>
  </conditionalFormatting>
  <conditionalFormatting sqref="AJ20">
    <cfRule type="cellIs" priority="43" operator="lessThanOrEqual" aboveAverage="0" equalAverage="0" bottom="0" percent="0" rank="0" text="" dxfId="0">
      <formula>H20</formula>
    </cfRule>
  </conditionalFormatting>
  <conditionalFormatting sqref="AJ21">
    <cfRule type="cellIs" priority="44" operator="lessThanOrEqual" aboveAverage="0" equalAverage="0" bottom="0" percent="0" rank="0" text="" dxfId="0">
      <formula>H21</formula>
    </cfRule>
  </conditionalFormatting>
  <conditionalFormatting sqref="AJ25">
    <cfRule type="cellIs" priority="45" operator="lessThanOrEqual" aboveAverage="0" equalAverage="0" bottom="0" percent="0" rank="0" text="" dxfId="0">
      <formula>H25</formula>
    </cfRule>
  </conditionalFormatting>
  <conditionalFormatting sqref="AJ26">
    <cfRule type="cellIs" priority="46" operator="lessThanOrEqual" aboveAverage="0" equalAverage="0" bottom="0" percent="0" rank="0" text="" dxfId="0">
      <formula>H26</formula>
    </cfRule>
  </conditionalFormatting>
  <conditionalFormatting sqref="AJ29">
    <cfRule type="cellIs" priority="47" operator="lessThanOrEqual" aboveAverage="0" equalAverage="0" bottom="0" percent="0" rank="0" text="" dxfId="0">
      <formula>H29</formula>
    </cfRule>
  </conditionalFormatting>
  <conditionalFormatting sqref="AJ9">
    <cfRule type="cellIs" priority="48" operator="lessThanOrEqual" aboveAverage="0" equalAverage="0" bottom="0" percent="0" rank="0" text="" dxfId="0">
      <formula>H9</formula>
    </cfRule>
  </conditionalFormatting>
  <conditionalFormatting sqref="AK10">
    <cfRule type="cellIs" priority="49" operator="lessThanOrEqual" aboveAverage="0" equalAverage="0" bottom="0" percent="0" rank="0" text="" dxfId="0">
      <formula>I10</formula>
    </cfRule>
  </conditionalFormatting>
  <conditionalFormatting sqref="AK13">
    <cfRule type="cellIs" priority="50" operator="lessThanOrEqual" aboveAverage="0" equalAverage="0" bottom="0" percent="0" rank="0" text="" dxfId="0">
      <formula>I13</formula>
    </cfRule>
  </conditionalFormatting>
  <conditionalFormatting sqref="AK14">
    <cfRule type="cellIs" priority="51" operator="lessThanOrEqual" aboveAverage="0" equalAverage="0" bottom="0" percent="0" rank="0" text="" dxfId="0">
      <formula>I14</formula>
    </cfRule>
  </conditionalFormatting>
  <conditionalFormatting sqref="AK18">
    <cfRule type="cellIs" priority="52" operator="lessThanOrEqual" aboveAverage="0" equalAverage="0" bottom="0" percent="0" rank="0" text="" dxfId="0">
      <formula>I18</formula>
    </cfRule>
  </conditionalFormatting>
  <conditionalFormatting sqref="AK19">
    <cfRule type="cellIs" priority="53" operator="lessThanOrEqual" aboveAverage="0" equalAverage="0" bottom="0" percent="0" rank="0" text="" dxfId="0">
      <formula>I19</formula>
    </cfRule>
  </conditionalFormatting>
  <conditionalFormatting sqref="AK20">
    <cfRule type="cellIs" priority="54" operator="lessThanOrEqual" aboveAverage="0" equalAverage="0" bottom="0" percent="0" rank="0" text="" dxfId="0">
      <formula>I20</formula>
    </cfRule>
  </conditionalFormatting>
  <conditionalFormatting sqref="AK21">
    <cfRule type="cellIs" priority="55" operator="lessThanOrEqual" aboveAverage="0" equalAverage="0" bottom="0" percent="0" rank="0" text="" dxfId="0">
      <formula>I21</formula>
    </cfRule>
  </conditionalFormatting>
  <conditionalFormatting sqref="AK25">
    <cfRule type="cellIs" priority="56" operator="lessThanOrEqual" aboveAverage="0" equalAverage="0" bottom="0" percent="0" rank="0" text="" dxfId="0">
      <formula>I25</formula>
    </cfRule>
  </conditionalFormatting>
  <conditionalFormatting sqref="AK26">
    <cfRule type="cellIs" priority="57" operator="lessThanOrEqual" aboveAverage="0" equalAverage="0" bottom="0" percent="0" rank="0" text="" dxfId="0">
      <formula>I26</formula>
    </cfRule>
  </conditionalFormatting>
  <conditionalFormatting sqref="AK29">
    <cfRule type="cellIs" priority="58" operator="lessThanOrEqual" aboveAverage="0" equalAverage="0" bottom="0" percent="0" rank="0" text="" dxfId="0">
      <formula>I29</formula>
    </cfRule>
  </conditionalFormatting>
  <conditionalFormatting sqref="AK9">
    <cfRule type="cellIs" priority="59" operator="lessThanOrEqual" aboveAverage="0" equalAverage="0" bottom="0" percent="0" rank="0" text="" dxfId="0">
      <formula>I9</formula>
    </cfRule>
  </conditionalFormatting>
  <conditionalFormatting sqref="L10">
    <cfRule type="cellIs" priority="60" operator="lessThanOrEqual" aboveAverage="0" equalAverage="0" bottom="0" percent="0" rank="0" text="" dxfId="0">
      <formula>H10</formula>
    </cfRule>
  </conditionalFormatting>
  <conditionalFormatting sqref="L11">
    <cfRule type="cellIs" priority="61" operator="lessThanOrEqual" aboveAverage="0" equalAverage="0" bottom="0" percent="0" rank="0" text="" dxfId="0">
      <formula>H11</formula>
    </cfRule>
  </conditionalFormatting>
  <conditionalFormatting sqref="L12">
    <cfRule type="cellIs" priority="62" operator="lessThanOrEqual" aboveAverage="0" equalAverage="0" bottom="0" percent="0" rank="0" text="" dxfId="0">
      <formula>H12</formula>
    </cfRule>
  </conditionalFormatting>
  <conditionalFormatting sqref="L13">
    <cfRule type="cellIs" priority="63" operator="lessThanOrEqual" aboveAverage="0" equalAverage="0" bottom="0" percent="0" rank="0" text="" dxfId="0">
      <formula>H13</formula>
    </cfRule>
  </conditionalFormatting>
  <conditionalFormatting sqref="L14">
    <cfRule type="cellIs" priority="64" operator="lessThanOrEqual" aboveAverage="0" equalAverage="0" bottom="0" percent="0" rank="0" text="" dxfId="0">
      <formula>H14</formula>
    </cfRule>
  </conditionalFormatting>
  <conditionalFormatting sqref="L16">
    <cfRule type="cellIs" priority="65" operator="lessThanOrEqual" aboveAverage="0" equalAverage="0" bottom="0" percent="0" rank="0" text="" dxfId="0">
      <formula>H16</formula>
    </cfRule>
  </conditionalFormatting>
  <conditionalFormatting sqref="L17">
    <cfRule type="cellIs" priority="66" operator="lessThanOrEqual" aboveAverage="0" equalAverage="0" bottom="0" percent="0" rank="0" text="" dxfId="0">
      <formula>H17</formula>
    </cfRule>
  </conditionalFormatting>
  <conditionalFormatting sqref="L18">
    <cfRule type="cellIs" priority="67" operator="lessThanOrEqual" aboveAverage="0" equalAverage="0" bottom="0" percent="0" rank="0" text="" dxfId="0">
      <formula>H18</formula>
    </cfRule>
  </conditionalFormatting>
  <conditionalFormatting sqref="L19">
    <cfRule type="cellIs" priority="68" operator="lessThanOrEqual" aboveAverage="0" equalAverage="0" bottom="0" percent="0" rank="0" text="" dxfId="0">
      <formula>H19</formula>
    </cfRule>
  </conditionalFormatting>
  <conditionalFormatting sqref="L20">
    <cfRule type="cellIs" priority="69" operator="lessThanOrEqual" aboveAverage="0" equalAverage="0" bottom="0" percent="0" rank="0" text="" dxfId="0">
      <formula>H20</formula>
    </cfRule>
  </conditionalFormatting>
  <conditionalFormatting sqref="L21">
    <cfRule type="cellIs" priority="70" operator="lessThanOrEqual" aboveAverage="0" equalAverage="0" bottom="0" percent="0" rank="0" text="" dxfId="0">
      <formula>H21</formula>
    </cfRule>
  </conditionalFormatting>
  <conditionalFormatting sqref="L22">
    <cfRule type="cellIs" priority="71" operator="lessThanOrEqual" aboveAverage="0" equalAverage="0" bottom="0" percent="0" rank="0" text="" dxfId="0">
      <formula>H22</formula>
    </cfRule>
  </conditionalFormatting>
  <conditionalFormatting sqref="L23">
    <cfRule type="cellIs" priority="72" operator="lessThanOrEqual" aboveAverage="0" equalAverage="0" bottom="0" percent="0" rank="0" text="" dxfId="0">
      <formula>H23</formula>
    </cfRule>
  </conditionalFormatting>
  <conditionalFormatting sqref="L24">
    <cfRule type="cellIs" priority="73" operator="lessThanOrEqual" aboveAverage="0" equalAverage="0" bottom="0" percent="0" rank="0" text="" dxfId="0">
      <formula>H24</formula>
    </cfRule>
  </conditionalFormatting>
  <conditionalFormatting sqref="L25">
    <cfRule type="cellIs" priority="74" operator="lessThanOrEqual" aboveAverage="0" equalAverage="0" bottom="0" percent="0" rank="0" text="" dxfId="0">
      <formula>H25</formula>
    </cfRule>
  </conditionalFormatting>
  <conditionalFormatting sqref="L26">
    <cfRule type="cellIs" priority="75" operator="lessThanOrEqual" aboveAverage="0" equalAverage="0" bottom="0" percent="0" rank="0" text="" dxfId="0">
      <formula>H26</formula>
    </cfRule>
  </conditionalFormatting>
  <conditionalFormatting sqref="L27">
    <cfRule type="cellIs" priority="76" operator="lessThanOrEqual" aboveAverage="0" equalAverage="0" bottom="0" percent="0" rank="0" text="" dxfId="0">
      <formula>H27</formula>
    </cfRule>
  </conditionalFormatting>
  <conditionalFormatting sqref="L29">
    <cfRule type="cellIs" priority="77" operator="lessThanOrEqual" aboveAverage="0" equalAverage="0" bottom="0" percent="0" rank="0" text="" dxfId="0">
      <formula>H29</formula>
    </cfRule>
  </conditionalFormatting>
  <conditionalFormatting sqref="L9">
    <cfRule type="cellIs" priority="78" operator="lessThanOrEqual" aboveAverage="0" equalAverage="0" bottom="0" percent="0" rank="0" text="" dxfId="0">
      <formula>H9</formula>
    </cfRule>
  </conditionalFormatting>
  <conditionalFormatting sqref="M10">
    <cfRule type="cellIs" priority="79" operator="lessThanOrEqual" aboveAverage="0" equalAverage="0" bottom="0" percent="0" rank="0" text="" dxfId="0">
      <formula>I10</formula>
    </cfRule>
  </conditionalFormatting>
  <conditionalFormatting sqref="M11">
    <cfRule type="cellIs" priority="80" operator="lessThanOrEqual" aboveAverage="0" equalAverage="0" bottom="0" percent="0" rank="0" text="" dxfId="0">
      <formula>I11</formula>
    </cfRule>
  </conditionalFormatting>
  <conditionalFormatting sqref="M12">
    <cfRule type="cellIs" priority="81" operator="lessThanOrEqual" aboveAverage="0" equalAverage="0" bottom="0" percent="0" rank="0" text="" dxfId="0">
      <formula>I12</formula>
    </cfRule>
  </conditionalFormatting>
  <conditionalFormatting sqref="M13">
    <cfRule type="cellIs" priority="82" operator="lessThanOrEqual" aboveAverage="0" equalAverage="0" bottom="0" percent="0" rank="0" text="" dxfId="0">
      <formula>I13</formula>
    </cfRule>
  </conditionalFormatting>
  <conditionalFormatting sqref="M14">
    <cfRule type="cellIs" priority="83" operator="lessThanOrEqual" aboveAverage="0" equalAverage="0" bottom="0" percent="0" rank="0" text="" dxfId="0">
      <formula>I14</formula>
    </cfRule>
  </conditionalFormatting>
  <conditionalFormatting sqref="M16">
    <cfRule type="cellIs" priority="84" operator="lessThanOrEqual" aboveAverage="0" equalAverage="0" bottom="0" percent="0" rank="0" text="" dxfId="0">
      <formula>I16</formula>
    </cfRule>
  </conditionalFormatting>
  <conditionalFormatting sqref="M17">
    <cfRule type="cellIs" priority="85" operator="lessThanOrEqual" aboveAverage="0" equalAverage="0" bottom="0" percent="0" rank="0" text="" dxfId="0">
      <formula>I17</formula>
    </cfRule>
  </conditionalFormatting>
  <conditionalFormatting sqref="M18">
    <cfRule type="cellIs" priority="86" operator="lessThanOrEqual" aboveAverage="0" equalAverage="0" bottom="0" percent="0" rank="0" text="" dxfId="0">
      <formula>I18</formula>
    </cfRule>
  </conditionalFormatting>
  <conditionalFormatting sqref="M19">
    <cfRule type="cellIs" priority="87" operator="lessThanOrEqual" aboveAverage="0" equalAverage="0" bottom="0" percent="0" rank="0" text="" dxfId="0">
      <formula>I19</formula>
    </cfRule>
  </conditionalFormatting>
  <conditionalFormatting sqref="M20">
    <cfRule type="cellIs" priority="88" operator="lessThanOrEqual" aboveAverage="0" equalAverage="0" bottom="0" percent="0" rank="0" text="" dxfId="0">
      <formula>I20</formula>
    </cfRule>
  </conditionalFormatting>
  <conditionalFormatting sqref="M21">
    <cfRule type="cellIs" priority="89" operator="lessThanOrEqual" aboveAverage="0" equalAverage="0" bottom="0" percent="0" rank="0" text="" dxfId="0">
      <formula>I21</formula>
    </cfRule>
  </conditionalFormatting>
  <conditionalFormatting sqref="M22">
    <cfRule type="cellIs" priority="90" operator="lessThanOrEqual" aboveAverage="0" equalAverage="0" bottom="0" percent="0" rank="0" text="" dxfId="0">
      <formula>I22</formula>
    </cfRule>
  </conditionalFormatting>
  <conditionalFormatting sqref="M23">
    <cfRule type="cellIs" priority="91" operator="lessThanOrEqual" aboveAverage="0" equalAverage="0" bottom="0" percent="0" rank="0" text="" dxfId="0">
      <formula>I23</formula>
    </cfRule>
  </conditionalFormatting>
  <conditionalFormatting sqref="M24">
    <cfRule type="cellIs" priority="92" operator="lessThanOrEqual" aboveAverage="0" equalAverage="0" bottom="0" percent="0" rank="0" text="" dxfId="0">
      <formula>I24</formula>
    </cfRule>
  </conditionalFormatting>
  <conditionalFormatting sqref="M25">
    <cfRule type="cellIs" priority="93" operator="lessThanOrEqual" aboveAverage="0" equalAverage="0" bottom="0" percent="0" rank="0" text="" dxfId="0">
      <formula>I25</formula>
    </cfRule>
  </conditionalFormatting>
  <conditionalFormatting sqref="M26">
    <cfRule type="cellIs" priority="94" operator="lessThanOrEqual" aboveAverage="0" equalAverage="0" bottom="0" percent="0" rank="0" text="" dxfId="0">
      <formula>I26</formula>
    </cfRule>
  </conditionalFormatting>
  <conditionalFormatting sqref="M27">
    <cfRule type="cellIs" priority="95" operator="lessThanOrEqual" aboveAverage="0" equalAverage="0" bottom="0" percent="0" rank="0" text="" dxfId="0">
      <formula>I27</formula>
    </cfRule>
  </conditionalFormatting>
  <conditionalFormatting sqref="M29">
    <cfRule type="cellIs" priority="96" operator="lessThanOrEqual" aboveAverage="0" equalAverage="0" bottom="0" percent="0" rank="0" text="" dxfId="0">
      <formula>I29</formula>
    </cfRule>
  </conditionalFormatting>
  <conditionalFormatting sqref="M9">
    <cfRule type="cellIs" priority="97" operator="lessThanOrEqual" aboveAverage="0" equalAverage="0" bottom="0" percent="0" rank="0" text="" dxfId="0">
      <formula>I9</formula>
    </cfRule>
  </conditionalFormatting>
  <conditionalFormatting sqref="R10">
    <cfRule type="cellIs" priority="98" operator="lessThanOrEqual" aboveAverage="0" equalAverage="0" bottom="0" percent="0" rank="0" text="" dxfId="0">
      <formula>H10</formula>
    </cfRule>
  </conditionalFormatting>
  <conditionalFormatting sqref="R11">
    <cfRule type="cellIs" priority="99" operator="lessThanOrEqual" aboveAverage="0" equalAverage="0" bottom="0" percent="0" rank="0" text="" dxfId="0">
      <formula>H11</formula>
    </cfRule>
  </conditionalFormatting>
  <conditionalFormatting sqref="R12">
    <cfRule type="cellIs" priority="100" operator="lessThanOrEqual" aboveAverage="0" equalAverage="0" bottom="0" percent="0" rank="0" text="" dxfId="0">
      <formula>H12</formula>
    </cfRule>
  </conditionalFormatting>
  <conditionalFormatting sqref="R13">
    <cfRule type="cellIs" priority="101" operator="lessThanOrEqual" aboveAverage="0" equalAverage="0" bottom="0" percent="0" rank="0" text="" dxfId="0">
      <formula>H13</formula>
    </cfRule>
  </conditionalFormatting>
  <conditionalFormatting sqref="R14">
    <cfRule type="cellIs" priority="102" operator="lessThanOrEqual" aboveAverage="0" equalAverage="0" bottom="0" percent="0" rank="0" text="" dxfId="0">
      <formula>H14</formula>
    </cfRule>
  </conditionalFormatting>
  <conditionalFormatting sqref="R16">
    <cfRule type="cellIs" priority="103" operator="lessThanOrEqual" aboveAverage="0" equalAverage="0" bottom="0" percent="0" rank="0" text="" dxfId="0">
      <formula>H16</formula>
    </cfRule>
  </conditionalFormatting>
  <conditionalFormatting sqref="R18">
    <cfRule type="cellIs" priority="104" operator="lessThanOrEqual" aboveAverage="0" equalAverage="0" bottom="0" percent="0" rank="0" text="" dxfId="0">
      <formula>H18</formula>
    </cfRule>
  </conditionalFormatting>
  <conditionalFormatting sqref="R19">
    <cfRule type="cellIs" priority="105" operator="lessThanOrEqual" aboveAverage="0" equalAverage="0" bottom="0" percent="0" rank="0" text="" dxfId="0">
      <formula>H19</formula>
    </cfRule>
  </conditionalFormatting>
  <conditionalFormatting sqref="R20">
    <cfRule type="cellIs" priority="106" operator="lessThanOrEqual" aboveAverage="0" equalAverage="0" bottom="0" percent="0" rank="0" text="" dxfId="0">
      <formula>H20</formula>
    </cfRule>
  </conditionalFormatting>
  <conditionalFormatting sqref="R21">
    <cfRule type="cellIs" priority="107" operator="lessThanOrEqual" aboveAverage="0" equalAverage="0" bottom="0" percent="0" rank="0" text="" dxfId="0">
      <formula>H21</formula>
    </cfRule>
  </conditionalFormatting>
  <conditionalFormatting sqref="R23">
    <cfRule type="cellIs" priority="108" operator="lessThanOrEqual" aboveAverage="0" equalAverage="0" bottom="0" percent="0" rank="0" text="" dxfId="0">
      <formula>H23</formula>
    </cfRule>
  </conditionalFormatting>
  <conditionalFormatting sqref="R24">
    <cfRule type="cellIs" priority="109" operator="lessThanOrEqual" aboveAverage="0" equalAverage="0" bottom="0" percent="0" rank="0" text="" dxfId="0">
      <formula>H24</formula>
    </cfRule>
  </conditionalFormatting>
  <conditionalFormatting sqref="R25">
    <cfRule type="cellIs" priority="110" operator="lessThanOrEqual" aboveAverage="0" equalAverage="0" bottom="0" percent="0" rank="0" text="" dxfId="0">
      <formula>H25</formula>
    </cfRule>
  </conditionalFormatting>
  <conditionalFormatting sqref="R26">
    <cfRule type="cellIs" priority="111" operator="lessThanOrEqual" aboveAverage="0" equalAverage="0" bottom="0" percent="0" rank="0" text="" dxfId="0">
      <formula>H26</formula>
    </cfRule>
  </conditionalFormatting>
  <conditionalFormatting sqref="R27">
    <cfRule type="cellIs" priority="112" operator="lessThanOrEqual" aboveAverage="0" equalAverage="0" bottom="0" percent="0" rank="0" text="" dxfId="0">
      <formula>H27</formula>
    </cfRule>
  </conditionalFormatting>
  <conditionalFormatting sqref="R29">
    <cfRule type="cellIs" priority="113" operator="lessThanOrEqual" aboveAverage="0" equalAverage="0" bottom="0" percent="0" rank="0" text="" dxfId="0">
      <formula>H29</formula>
    </cfRule>
  </conditionalFormatting>
  <conditionalFormatting sqref="R9">
    <cfRule type="cellIs" priority="114" operator="lessThanOrEqual" aboveAverage="0" equalAverage="0" bottom="0" percent="0" rank="0" text="" dxfId="0">
      <formula>H9</formula>
    </cfRule>
  </conditionalFormatting>
  <conditionalFormatting sqref="S10">
    <cfRule type="cellIs" priority="115" operator="lessThanOrEqual" aboveAverage="0" equalAverage="0" bottom="0" percent="0" rank="0" text="" dxfId="0">
      <formula>I10</formula>
    </cfRule>
  </conditionalFormatting>
  <conditionalFormatting sqref="S11">
    <cfRule type="cellIs" priority="116" operator="lessThanOrEqual" aboveAverage="0" equalAverage="0" bottom="0" percent="0" rank="0" text="" dxfId="0">
      <formula>I11</formula>
    </cfRule>
  </conditionalFormatting>
  <conditionalFormatting sqref="S12">
    <cfRule type="cellIs" priority="117" operator="lessThanOrEqual" aboveAverage="0" equalAverage="0" bottom="0" percent="0" rank="0" text="" dxfId="0">
      <formula>I12</formula>
    </cfRule>
  </conditionalFormatting>
  <conditionalFormatting sqref="S13">
    <cfRule type="cellIs" priority="118" operator="lessThanOrEqual" aboveAverage="0" equalAverage="0" bottom="0" percent="0" rank="0" text="" dxfId="0">
      <formula>I13</formula>
    </cfRule>
  </conditionalFormatting>
  <conditionalFormatting sqref="S14">
    <cfRule type="cellIs" priority="119" operator="lessThanOrEqual" aboveAverage="0" equalAverage="0" bottom="0" percent="0" rank="0" text="" dxfId="0">
      <formula>I14</formula>
    </cfRule>
  </conditionalFormatting>
  <conditionalFormatting sqref="S16">
    <cfRule type="cellIs" priority="120" operator="lessThanOrEqual" aboveAverage="0" equalAverage="0" bottom="0" percent="0" rank="0" text="" dxfId="0">
      <formula>I16</formula>
    </cfRule>
  </conditionalFormatting>
  <conditionalFormatting sqref="S18">
    <cfRule type="cellIs" priority="121" operator="lessThanOrEqual" aboveAverage="0" equalAverage="0" bottom="0" percent="0" rank="0" text="" dxfId="0">
      <formula>I18</formula>
    </cfRule>
  </conditionalFormatting>
  <conditionalFormatting sqref="S19">
    <cfRule type="cellIs" priority="122" operator="lessThanOrEqual" aboveAverage="0" equalAverage="0" bottom="0" percent="0" rank="0" text="" dxfId="0">
      <formula>I19</formula>
    </cfRule>
  </conditionalFormatting>
  <conditionalFormatting sqref="S20">
    <cfRule type="cellIs" priority="123" operator="lessThanOrEqual" aboveAverage="0" equalAverage="0" bottom="0" percent="0" rank="0" text="" dxfId="0">
      <formula>I20</formula>
    </cfRule>
  </conditionalFormatting>
  <conditionalFormatting sqref="S21">
    <cfRule type="cellIs" priority="124" operator="lessThanOrEqual" aboveAverage="0" equalAverage="0" bottom="0" percent="0" rank="0" text="" dxfId="0">
      <formula>I21</formula>
    </cfRule>
  </conditionalFormatting>
  <conditionalFormatting sqref="S23">
    <cfRule type="cellIs" priority="125" operator="lessThanOrEqual" aboveAverage="0" equalAverage="0" bottom="0" percent="0" rank="0" text="" dxfId="0">
      <formula>I23</formula>
    </cfRule>
  </conditionalFormatting>
  <conditionalFormatting sqref="S24">
    <cfRule type="cellIs" priority="126" operator="lessThanOrEqual" aboveAverage="0" equalAverage="0" bottom="0" percent="0" rank="0" text="" dxfId="0">
      <formula>I24</formula>
    </cfRule>
  </conditionalFormatting>
  <conditionalFormatting sqref="S25">
    <cfRule type="cellIs" priority="127" operator="lessThanOrEqual" aboveAverage="0" equalAverage="0" bottom="0" percent="0" rank="0" text="" dxfId="0">
      <formula>I25</formula>
    </cfRule>
  </conditionalFormatting>
  <conditionalFormatting sqref="S26">
    <cfRule type="cellIs" priority="128" operator="lessThanOrEqual" aboveAverage="0" equalAverage="0" bottom="0" percent="0" rank="0" text="" dxfId="0">
      <formula>I26</formula>
    </cfRule>
  </conditionalFormatting>
  <conditionalFormatting sqref="S27">
    <cfRule type="cellIs" priority="129" operator="lessThanOrEqual" aboveAverage="0" equalAverage="0" bottom="0" percent="0" rank="0" text="" dxfId="0">
      <formula>I27</formula>
    </cfRule>
  </conditionalFormatting>
  <conditionalFormatting sqref="S29">
    <cfRule type="cellIs" priority="130" operator="lessThanOrEqual" aboveAverage="0" equalAverage="0" bottom="0" percent="0" rank="0" text="" dxfId="0">
      <formula>I29</formula>
    </cfRule>
  </conditionalFormatting>
  <conditionalFormatting sqref="S9">
    <cfRule type="cellIs" priority="131" operator="lessThanOrEqual" aboveAverage="0" equalAverage="0" bottom="0" percent="0" rank="0" text="" dxfId="0">
      <formula>I9</formula>
    </cfRule>
  </conditionalFormatting>
  <conditionalFormatting sqref="X10">
    <cfRule type="cellIs" priority="132" operator="lessThanOrEqual" aboveAverage="0" equalAverage="0" bottom="0" percent="0" rank="0" text="" dxfId="0">
      <formula>H10</formula>
    </cfRule>
  </conditionalFormatting>
  <conditionalFormatting sqref="X11">
    <cfRule type="cellIs" priority="133" operator="lessThanOrEqual" aboveAverage="0" equalAverage="0" bottom="0" percent="0" rank="0" text="" dxfId="0">
      <formula>H11</formula>
    </cfRule>
  </conditionalFormatting>
  <conditionalFormatting sqref="X12">
    <cfRule type="cellIs" priority="134" operator="lessThanOrEqual" aboveAverage="0" equalAverage="0" bottom="0" percent="0" rank="0" text="" dxfId="0">
      <formula>H12</formula>
    </cfRule>
  </conditionalFormatting>
  <conditionalFormatting sqref="X13">
    <cfRule type="cellIs" priority="135" operator="lessThanOrEqual" aboveAverage="0" equalAverage="0" bottom="0" percent="0" rank="0" text="" dxfId="0">
      <formula>H13</formula>
    </cfRule>
  </conditionalFormatting>
  <conditionalFormatting sqref="X14">
    <cfRule type="cellIs" priority="136" operator="lessThanOrEqual" aboveAverage="0" equalAverage="0" bottom="0" percent="0" rank="0" text="" dxfId="0">
      <formula>H14</formula>
    </cfRule>
  </conditionalFormatting>
  <conditionalFormatting sqref="X16">
    <cfRule type="cellIs" priority="137" operator="lessThanOrEqual" aboveAverage="0" equalAverage="0" bottom="0" percent="0" rank="0" text="" dxfId="0">
      <formula>H16</formula>
    </cfRule>
  </conditionalFormatting>
  <conditionalFormatting sqref="X17">
    <cfRule type="cellIs" priority="138" operator="lessThanOrEqual" aboveAverage="0" equalAverage="0" bottom="0" percent="0" rank="0" text="" dxfId="0">
      <formula>H17</formula>
    </cfRule>
  </conditionalFormatting>
  <conditionalFormatting sqref="X18">
    <cfRule type="cellIs" priority="139" operator="lessThanOrEqual" aboveAverage="0" equalAverage="0" bottom="0" percent="0" rank="0" text="" dxfId="0">
      <formula>H18</formula>
    </cfRule>
  </conditionalFormatting>
  <conditionalFormatting sqref="X19">
    <cfRule type="cellIs" priority="140" operator="lessThanOrEqual" aboveAverage="0" equalAverage="0" bottom="0" percent="0" rank="0" text="" dxfId="0">
      <formula>H19</formula>
    </cfRule>
  </conditionalFormatting>
  <conditionalFormatting sqref="X20">
    <cfRule type="cellIs" priority="141" operator="lessThanOrEqual" aboveAverage="0" equalAverage="0" bottom="0" percent="0" rank="0" text="" dxfId="0">
      <formula>H20</formula>
    </cfRule>
  </conditionalFormatting>
  <conditionalFormatting sqref="X21">
    <cfRule type="cellIs" priority="142" operator="lessThanOrEqual" aboveAverage="0" equalAverage="0" bottom="0" percent="0" rank="0" text="" dxfId="0">
      <formula>H21</formula>
    </cfRule>
  </conditionalFormatting>
  <conditionalFormatting sqref="X22">
    <cfRule type="cellIs" priority="143" operator="lessThanOrEqual" aboveAverage="0" equalAverage="0" bottom="0" percent="0" rank="0" text="" dxfId="0">
      <formula>H22</formula>
    </cfRule>
  </conditionalFormatting>
  <conditionalFormatting sqref="X23">
    <cfRule type="cellIs" priority="144" operator="lessThanOrEqual" aboveAverage="0" equalAverage="0" bottom="0" percent="0" rank="0" text="" dxfId="0">
      <formula>H23</formula>
    </cfRule>
  </conditionalFormatting>
  <conditionalFormatting sqref="X24">
    <cfRule type="cellIs" priority="145" operator="lessThanOrEqual" aboveAverage="0" equalAverage="0" bottom="0" percent="0" rank="0" text="" dxfId="0">
      <formula>H24</formula>
    </cfRule>
  </conditionalFormatting>
  <conditionalFormatting sqref="X25">
    <cfRule type="cellIs" priority="146" operator="lessThanOrEqual" aboveAverage="0" equalAverage="0" bottom="0" percent="0" rank="0" text="" dxfId="0">
      <formula>H25</formula>
    </cfRule>
  </conditionalFormatting>
  <conditionalFormatting sqref="X26">
    <cfRule type="cellIs" priority="147" operator="lessThanOrEqual" aboveAverage="0" equalAverage="0" bottom="0" percent="0" rank="0" text="" dxfId="0">
      <formula>H26</formula>
    </cfRule>
  </conditionalFormatting>
  <conditionalFormatting sqref="X27">
    <cfRule type="cellIs" priority="148" operator="lessThanOrEqual" aboveAverage="0" equalAverage="0" bottom="0" percent="0" rank="0" text="" dxfId="0">
      <formula>H27</formula>
    </cfRule>
  </conditionalFormatting>
  <conditionalFormatting sqref="X29">
    <cfRule type="cellIs" priority="149" operator="lessThanOrEqual" aboveAverage="0" equalAverage="0" bottom="0" percent="0" rank="0" text="" dxfId="0">
      <formula>H29</formula>
    </cfRule>
  </conditionalFormatting>
  <conditionalFormatting sqref="X9">
    <cfRule type="cellIs" priority="150" operator="lessThanOrEqual" aboveAverage="0" equalAverage="0" bottom="0" percent="0" rank="0" text="" dxfId="0">
      <formula>H9</formula>
    </cfRule>
  </conditionalFormatting>
  <conditionalFormatting sqref="Y10">
    <cfRule type="cellIs" priority="151" operator="lessThanOrEqual" aboveAverage="0" equalAverage="0" bottom="0" percent="0" rank="0" text="" dxfId="0">
      <formula>I10</formula>
    </cfRule>
  </conditionalFormatting>
  <conditionalFormatting sqref="Y11">
    <cfRule type="cellIs" priority="152" operator="lessThanOrEqual" aboveAverage="0" equalAverage="0" bottom="0" percent="0" rank="0" text="" dxfId="0">
      <formula>I11</formula>
    </cfRule>
  </conditionalFormatting>
  <conditionalFormatting sqref="Y12">
    <cfRule type="cellIs" priority="153" operator="lessThanOrEqual" aboveAverage="0" equalAverage="0" bottom="0" percent="0" rank="0" text="" dxfId="0">
      <formula>I12</formula>
    </cfRule>
  </conditionalFormatting>
  <conditionalFormatting sqref="Y13">
    <cfRule type="cellIs" priority="154" operator="lessThanOrEqual" aboveAverage="0" equalAverage="0" bottom="0" percent="0" rank="0" text="" dxfId="0">
      <formula>I13</formula>
    </cfRule>
  </conditionalFormatting>
  <conditionalFormatting sqref="Y14">
    <cfRule type="cellIs" priority="155" operator="lessThanOrEqual" aboveAverage="0" equalAverage="0" bottom="0" percent="0" rank="0" text="" dxfId="0">
      <formula>I14</formula>
    </cfRule>
  </conditionalFormatting>
  <conditionalFormatting sqref="Y16">
    <cfRule type="cellIs" priority="156" operator="lessThanOrEqual" aboveAverage="0" equalAverage="0" bottom="0" percent="0" rank="0" text="" dxfId="0">
      <formula>I16</formula>
    </cfRule>
  </conditionalFormatting>
  <conditionalFormatting sqref="Y17">
    <cfRule type="cellIs" priority="157" operator="lessThanOrEqual" aboveAverage="0" equalAverage="0" bottom="0" percent="0" rank="0" text="" dxfId="0">
      <formula>I17</formula>
    </cfRule>
  </conditionalFormatting>
  <conditionalFormatting sqref="Y18">
    <cfRule type="cellIs" priority="158" operator="lessThanOrEqual" aboveAverage="0" equalAverage="0" bottom="0" percent="0" rank="0" text="" dxfId="0">
      <formula>I18</formula>
    </cfRule>
  </conditionalFormatting>
  <conditionalFormatting sqref="Y19">
    <cfRule type="cellIs" priority="159" operator="lessThanOrEqual" aboveAverage="0" equalAverage="0" bottom="0" percent="0" rank="0" text="" dxfId="0">
      <formula>I19</formula>
    </cfRule>
  </conditionalFormatting>
  <conditionalFormatting sqref="Y20">
    <cfRule type="cellIs" priority="160" operator="lessThanOrEqual" aboveAverage="0" equalAverage="0" bottom="0" percent="0" rank="0" text="" dxfId="0">
      <formula>I20</formula>
    </cfRule>
  </conditionalFormatting>
  <conditionalFormatting sqref="Y21">
    <cfRule type="cellIs" priority="161" operator="lessThanOrEqual" aboveAverage="0" equalAverage="0" bottom="0" percent="0" rank="0" text="" dxfId="0">
      <formula>I21</formula>
    </cfRule>
  </conditionalFormatting>
  <conditionalFormatting sqref="Y22">
    <cfRule type="cellIs" priority="162" operator="lessThanOrEqual" aboveAverage="0" equalAverage="0" bottom="0" percent="0" rank="0" text="" dxfId="0">
      <formula>I22</formula>
    </cfRule>
  </conditionalFormatting>
  <conditionalFormatting sqref="Y23">
    <cfRule type="cellIs" priority="163" operator="lessThanOrEqual" aboveAverage="0" equalAverage="0" bottom="0" percent="0" rank="0" text="" dxfId="0">
      <formula>I23</formula>
    </cfRule>
  </conditionalFormatting>
  <conditionalFormatting sqref="Y24">
    <cfRule type="cellIs" priority="164" operator="lessThanOrEqual" aboveAverage="0" equalAverage="0" bottom="0" percent="0" rank="0" text="" dxfId="0">
      <formula>I24</formula>
    </cfRule>
  </conditionalFormatting>
  <conditionalFormatting sqref="Y25">
    <cfRule type="cellIs" priority="165" operator="lessThanOrEqual" aboveAverage="0" equalAverage="0" bottom="0" percent="0" rank="0" text="" dxfId="0">
      <formula>I25</formula>
    </cfRule>
  </conditionalFormatting>
  <conditionalFormatting sqref="Y26">
    <cfRule type="cellIs" priority="166" operator="lessThanOrEqual" aboveAverage="0" equalAverage="0" bottom="0" percent="0" rank="0" text="" dxfId="0">
      <formula>I26</formula>
    </cfRule>
  </conditionalFormatting>
  <conditionalFormatting sqref="Y27">
    <cfRule type="cellIs" priority="167" operator="lessThanOrEqual" aboveAverage="0" equalAverage="0" bottom="0" percent="0" rank="0" text="" dxfId="0">
      <formula>I27</formula>
    </cfRule>
  </conditionalFormatting>
  <conditionalFormatting sqref="Y29">
    <cfRule type="cellIs" priority="168" operator="lessThanOrEqual" aboveAverage="0" equalAverage="0" bottom="0" percent="0" rank="0" text="" dxfId="0">
      <formula>I29</formula>
    </cfRule>
  </conditionalFormatting>
  <conditionalFormatting sqref="Y9">
    <cfRule type="cellIs" priority="169" operator="lessThanOrEqual" aboveAverage="0" equalAverage="0" bottom="0" percent="0" rank="0" text="" dxfId="0">
      <formula>I9</formula>
    </cfRule>
  </conditionalFormatting>
  <hyperlinks>
    <hyperlink ref="O7" r:id="rId2" display="Link"/>
    <hyperlink ref="U7" r:id="rId3" display="Link"/>
    <hyperlink ref="AA7" r:id="rId4" display="Link"/>
    <hyperlink ref="AG7" r:id="rId5" display="Link"/>
    <hyperlink ref="AM7" r:id="rId6" display="Link"/>
    <hyperlink ref="O8" r:id="rId7" display="Link"/>
    <hyperlink ref="U8" r:id="rId8" display="Link"/>
    <hyperlink ref="AA8" r:id="rId9" display="Link"/>
    <hyperlink ref="AG8" r:id="rId10" display="Link"/>
    <hyperlink ref="AM8" r:id="rId11" display="Link"/>
    <hyperlink ref="O9" r:id="rId12" display="Link"/>
    <hyperlink ref="U9" r:id="rId13" display="Link"/>
    <hyperlink ref="AA9" r:id="rId14" display="Link"/>
    <hyperlink ref="AG9" r:id="rId15" display="Link"/>
    <hyperlink ref="AM9" r:id="rId16" display="Link"/>
    <hyperlink ref="O10" r:id="rId17" display="Link"/>
    <hyperlink ref="U10" r:id="rId18" display="Link"/>
    <hyperlink ref="AA10" r:id="rId19" display="Link"/>
    <hyperlink ref="AG10" r:id="rId20" display="Link"/>
    <hyperlink ref="O11" r:id="rId21" display="Link"/>
    <hyperlink ref="AA11" r:id="rId22" display="Link"/>
    <hyperlink ref="O12" r:id="rId23" display="Link"/>
    <hyperlink ref="U12" r:id="rId24" display="Link"/>
    <hyperlink ref="AA12" r:id="rId25" display="Link"/>
    <hyperlink ref="AG12" r:id="rId26" display="Link"/>
    <hyperlink ref="AM12" r:id="rId27" display="Link"/>
    <hyperlink ref="O13" r:id="rId28" display="Link"/>
    <hyperlink ref="U13" r:id="rId29" display="Link"/>
    <hyperlink ref="AA13" r:id="rId30" display="Link"/>
    <hyperlink ref="AG13" r:id="rId31" display="Link"/>
    <hyperlink ref="AM13" r:id="rId32" display="Link"/>
    <hyperlink ref="O14" r:id="rId33" display="Link"/>
    <hyperlink ref="U14" r:id="rId34" display="Link"/>
    <hyperlink ref="AA14" r:id="rId35" display="Link"/>
    <hyperlink ref="AG14" r:id="rId36" display="Link"/>
    <hyperlink ref="AM14" r:id="rId37" display="Link"/>
    <hyperlink ref="O15" r:id="rId38" display="Link"/>
    <hyperlink ref="U15" r:id="rId39" display="Link"/>
    <hyperlink ref="AA15" r:id="rId40" display="Link"/>
    <hyperlink ref="AG15" r:id="rId41" display="Link"/>
    <hyperlink ref="O16" r:id="rId42" display="Link"/>
    <hyperlink ref="U16" r:id="rId43" display="Link"/>
    <hyperlink ref="AA16" r:id="rId44" display="Link"/>
    <hyperlink ref="AG16" r:id="rId45" display="Link"/>
    <hyperlink ref="O17" r:id="rId46" display="Link"/>
    <hyperlink ref="U17" r:id="rId47" display="Link"/>
    <hyperlink ref="AA17" r:id="rId48" display="Link"/>
    <hyperlink ref="AG17" r:id="rId49" display="Link"/>
    <hyperlink ref="AM17" r:id="rId50" display="Link"/>
    <hyperlink ref="O18" r:id="rId51" display="Link"/>
    <hyperlink ref="AA18" r:id="rId52" display="Link"/>
    <hyperlink ref="AG18" r:id="rId53" display="Link"/>
    <hyperlink ref="O19" r:id="rId54" display="Link"/>
    <hyperlink ref="U19" r:id="rId55" display="Link"/>
    <hyperlink ref="AA19" r:id="rId56" display="Link"/>
    <hyperlink ref="AG19" r:id="rId57" display="Link"/>
    <hyperlink ref="AM19" r:id="rId58" display="Link"/>
    <hyperlink ref="O20" r:id="rId59" display="Link"/>
    <hyperlink ref="U20" r:id="rId60" display="Link"/>
    <hyperlink ref="AA20" r:id="rId61" display="Link"/>
    <hyperlink ref="AG20" r:id="rId62" display="Link"/>
    <hyperlink ref="AM20" r:id="rId63" display="Link"/>
    <hyperlink ref="O21" r:id="rId64" display="Link"/>
    <hyperlink ref="U21" r:id="rId65" display="Link"/>
    <hyperlink ref="AA21" r:id="rId66" display="Link"/>
    <hyperlink ref="AG21" r:id="rId67" display="Link"/>
    <hyperlink ref="AM21" r:id="rId68" display="Link"/>
    <hyperlink ref="O22" r:id="rId69" display="Link"/>
    <hyperlink ref="U22" r:id="rId70" display="Link"/>
    <hyperlink ref="AA22" r:id="rId71" display="Link"/>
    <hyperlink ref="AG22" r:id="rId72" display="Link"/>
    <hyperlink ref="AM22" r:id="rId73" display="Link"/>
    <hyperlink ref="O23" r:id="rId74" display="Link"/>
    <hyperlink ref="U23" r:id="rId75" display="Link"/>
    <hyperlink ref="AA23" r:id="rId76" display="Link"/>
    <hyperlink ref="AG23" r:id="rId77" display="Link"/>
    <hyperlink ref="O24" r:id="rId78" display="Link"/>
    <hyperlink ref="U24" r:id="rId79" display="Link"/>
    <hyperlink ref="AA24" r:id="rId80" display="Link"/>
    <hyperlink ref="AG24" r:id="rId81" display="Link"/>
    <hyperlink ref="AM24" r:id="rId82" display="Link"/>
    <hyperlink ref="O25" r:id="rId83" display="Link"/>
    <hyperlink ref="U25" r:id="rId84" display="Link"/>
    <hyperlink ref="AA25" r:id="rId85" display="Link"/>
    <hyperlink ref="AG25" r:id="rId86" display="Link"/>
    <hyperlink ref="AM25" r:id="rId87" display="Link"/>
    <hyperlink ref="O26" r:id="rId88" display="Link"/>
    <hyperlink ref="U26" r:id="rId89" display="Link"/>
    <hyperlink ref="AA26" r:id="rId90" display="Link"/>
    <hyperlink ref="AG26" r:id="rId91" display="Link"/>
    <hyperlink ref="AM26" r:id="rId92" display="Link"/>
    <hyperlink ref="O27" r:id="rId93" display="Link"/>
    <hyperlink ref="U27" r:id="rId94" display="Link"/>
    <hyperlink ref="AA27" r:id="rId95" display="Link"/>
    <hyperlink ref="AG27" r:id="rId96" display="Link"/>
    <hyperlink ref="O28" r:id="rId97" display="Link"/>
    <hyperlink ref="U28" r:id="rId98" display="Link"/>
    <hyperlink ref="AA28" r:id="rId99" display="Link"/>
    <hyperlink ref="AG28" r:id="rId100" display="Link"/>
    <hyperlink ref="AM28" r:id="rId101" display="Link"/>
    <hyperlink ref="O29" r:id="rId102" display="Link"/>
    <hyperlink ref="U29" r:id="rId103" display="Link"/>
    <hyperlink ref="AA29" r:id="rId104" display="Link"/>
    <hyperlink ref="AG29" r:id="rId105" display="Link"/>
    <hyperlink ref="AM29" r:id="rId106" display="Link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107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2017-07-17T20:38:25Z</dcterms:created>
  <dc:creator/>
  <dc:description/>
  <dc:language>en-US</dc:language>
  <cp:lastModifiedBy/>
  <dcterms:modified xsi:type="dcterms:W3CDTF">2017-07-17T17:44:43Z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